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IDE" sheetId="1" state="visible" r:id="rId2"/>
    <sheet name="COMMANDE" sheetId="2" state="visible" r:id="rId3"/>
    <sheet name="ADMIN1" sheetId="3" state="hidden" r:id="rId4"/>
    <sheet name="ADMIN2" sheetId="4" state="hidden" r:id="rId5"/>
    <sheet name="BL" sheetId="5" state="hidden" r:id="rId6"/>
    <sheet name="FACTURE" sheetId="6" state="hidden" r:id="rId7"/>
    <sheet name="BDD" sheetId="7" state="visible" r:id="rId8"/>
    <sheet name="CATALOGUE" sheetId="8" state="hidden" r:id="rId9"/>
    <sheet name="COMPTA" sheetId="9" state="hidden" r:id="rId10"/>
    <sheet name="POIDS" sheetId="10" state="hidden" r:id="rId11"/>
    <sheet name="PAL" sheetId="11" state="hidden" r:id="rId12"/>
    <sheet name="PEDIDO" sheetId="12" state="hidden" r:id="rId13"/>
    <sheet name="STG" sheetId="13" state="hidden" r:id="rId14"/>
  </sheets>
  <definedNames>
    <definedName function="false" hidden="true" localSheetId="2" name="_xlnm._FilterDatabase" vbProcedure="false">ADMIN1!$P$11:$AF$11</definedName>
    <definedName function="false" hidden="true" localSheetId="4" name="_xlnm._FilterDatabase" vbProcedure="false">BL!$A$5:$D$240</definedName>
    <definedName function="false" hidden="false" localSheetId="7" name="_xlnm.Print_Titles" vbProcedure="false">CATALOGUE!$4:$4</definedName>
    <definedName function="false" hidden="true" localSheetId="7" name="_xlnm._FilterDatabase" vbProcedure="false">CATALOGUE!$A$4:$F$254</definedName>
    <definedName function="false" hidden="true" localSheetId="1" name="_xlnm._FilterDatabase" vbProcedure="false">COMMANDE!$A$11:$L$261</definedName>
    <definedName function="false" hidden="false" localSheetId="5" name="_xlnm.Print_Titles" vbProcedure="false">FACTURE!$7:$7</definedName>
    <definedName function="false" hidden="true" localSheetId="5" name="_xlnm._FilterDatabase" vbProcedure="false">FACTURE!$A$7:$F$253</definedName>
    <definedName function="false" hidden="false" localSheetId="10" name="_xlnm.Print_Titles" vbProcedure="false">PAL!$1:$2</definedName>
    <definedName function="false" hidden="false" localSheetId="11" name="_xlnm.Print_Titles" vbProcedure="false">PEDIDO!$1:$3</definedName>
    <definedName function="false" hidden="true" localSheetId="11" name="_xlnm._FilterDatabase" vbProcedure="false">PEDIDO!$A$3:$D$169</definedName>
    <definedName function="false" hidden="false" localSheetId="9" name="_xlnm.Print_Titles" vbProcedure="false">POIDS!$1:$2</definedName>
    <definedName function="false" hidden="false" name="AVOIR" vbProcedure="false">FACTURE!$E$4</definedName>
    <definedName function="false" hidden="false" name="DEPT" vbProcedure="false">ADMIN1!$S$2</definedName>
    <definedName function="false" hidden="false" name="FDP_1" vbProcedure="false">ADMIN2!$F$5</definedName>
    <definedName function="false" hidden="false" name="FDP_2" vbProcedure="false">ADMIN2!$F$6</definedName>
    <definedName function="false" hidden="false" name="FDP_3" vbProcedure="false">ADMIN2!$F$7</definedName>
    <definedName function="false" hidden="false" name="FDP_CMD" vbProcedure="false">ADMIN2!$F$8</definedName>
    <definedName function="false" hidden="false" name="FDP_CMD_KG" vbProcedure="false">ADMIN2!$F$9</definedName>
    <definedName function="false" hidden="false" name="FDP_FACT_AUT" vbProcedure="false">ADMIN2!$F$11</definedName>
    <definedName function="false" hidden="false" name="FDP_FACT_KG" vbProcedure="false">ADMIN2!$F$13</definedName>
    <definedName function="false" hidden="false" name="FDP_FACT_MAN" vbProcedure="false">ADMIN2!$F$12</definedName>
    <definedName function="false" hidden="false" name="FRS_ADM" vbProcedure="false">ADMIN2!$F$2</definedName>
    <definedName function="false" hidden="false" name="IND_GAZ" vbProcedure="false">ADMIN2!$F$1</definedName>
    <definedName function="false" hidden="false" name="PDS_CMD_ARR" vbProcedure="false">ADMIN2!$F$4</definedName>
    <definedName function="false" hidden="false" name="PDS_FACT_ARR" vbProcedure="false">ADMIN2!$F$10</definedName>
    <definedName function="false" hidden="false" name="QTE_CMD" vbProcedure="false">ADMIN1!$AD$9</definedName>
    <definedName function="false" hidden="false" name="QTE_FACT" vbProcedure="false">ADMIN1!$AH$9</definedName>
    <definedName function="false" hidden="false" name="RDV_SAN" vbProcedure="false">ADMIN2!$F$3</definedName>
    <definedName function="false" hidden="false" name="reduc1" vbProcedure="false">ADMIN2!$B$2</definedName>
    <definedName function="false" hidden="false" name="reduc2" vbProcedure="false">ADMIN2!$B$3</definedName>
    <definedName function="false" hidden="false" name="reduc3" vbProcedure="false">ADMIN2!$B$4</definedName>
    <definedName function="false" hidden="false" name="TOT_FACT" vbProcedure="false">ADMIN1!$AJ$9</definedName>
    <definedName function="false" hidden="false" name="TOT_FDP_1" vbProcedure="false">ADMIN2!$G$5</definedName>
    <definedName function="false" hidden="false" name="TOT_FDP_2" vbProcedure="false">ADMIN2!$G$6</definedName>
    <definedName function="false" hidden="false" name="TOT_FDP_3" vbProcedure="false">ADMIN2!$G$7</definedName>
    <definedName function="false" hidden="false" name="TOT_FDP_4" vbProcedure="false">ADMIN2!$H$5</definedName>
    <definedName function="false" hidden="false" name="TOT_FDP_5" vbProcedure="false">ADMIN2!$H$6</definedName>
    <definedName function="false" hidden="false" name="TOT_FDP_6" vbProcedure="false">ADMIN2!$H$7</definedName>
    <definedName function="false" hidden="false" localSheetId="10" name="base" vbProcedure="false">#REF!</definedName>
    <definedName function="false" hidden="false" localSheetId="10" name="Bases" vbProcedure="false">#REF!</definedName>
    <definedName function="false" hidden="false" localSheetId="10" name="BDD" vbProcedure="false">#REF!</definedName>
    <definedName function="false" hidden="false" localSheetId="10" name="code" vbProcedure="false">#REF!</definedName>
    <definedName function="false" hidden="false" localSheetId="10" name="LOT_DE_6_PAIRES_DE_MI_CHAUSSETTES_ENFANT_TENNIS" vbProcedure="false">#NAME?</definedName>
    <definedName function="false" hidden="false" localSheetId="10" name="rep" vbProcedure="false">#REF!</definedName>
    <definedName function="false" hidden="false" localSheetId="10" name="SocieteVille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<sst xmlns="http://schemas.openxmlformats.org/spreadsheetml/2006/main" count="2095" uniqueCount="821">
  <si>
    <t xml:space="preserve">AIDE : info@fruitstock.eu</t>
  </si>
  <si>
    <t xml:space="preserve">ETAPES</t>
  </si>
  <si>
    <t xml:space="preserve">DESCRIPTION</t>
  </si>
  <si>
    <t xml:space="preserve">RIB</t>
  </si>
  <si>
    <t xml:space="preserve">FICHIER DE
COMMANDE</t>
  </si>
  <si>
    <r>
      <rPr>
        <sz val="8"/>
        <color rgb="FF000000"/>
        <rFont val="Calibri (Corps)"/>
        <family val="0"/>
        <charset val="1"/>
      </rPr>
      <t xml:space="preserve">Parution tous les dimanches :
    - Envoi du lien ONEDRIVE par Email au </t>
    </r>
    <r>
      <rPr>
        <b val="true"/>
        <sz val="8"/>
        <color rgb="FFE46C0A"/>
        <rFont val="Calibri (Corps)"/>
        <family val="0"/>
        <charset val="1"/>
      </rPr>
      <t xml:space="preserve">RESPONSABLE </t>
    </r>
    <r>
      <rPr>
        <sz val="8"/>
        <rFont val="Calibri (Corps)"/>
        <family val="0"/>
        <charset val="1"/>
      </rPr>
      <t xml:space="preserve">de groupe</t>
    </r>
  </si>
  <si>
    <t xml:space="preserve">13335</t>
  </si>
  <si>
    <t xml:space="preserve">00401</t>
  </si>
  <si>
    <t xml:space="preserve">04937390936</t>
  </si>
  <si>
    <t xml:space="preserve">32</t>
  </si>
  <si>
    <t xml:space="preserve">CE AQUITAINE POITOU CHARENTES</t>
  </si>
  <si>
    <t xml:space="preserve">COMMANDE
(70kg Min)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</si>
  <si>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partage le lien OneDrive aux </t>
    </r>
    <r>
      <rPr>
        <b val="true"/>
        <sz val="8"/>
        <color rgb="FF00B050"/>
        <rFont val="Calibri (Corps)"/>
        <family val="0"/>
        <charset val="1"/>
      </rPr>
      <t xml:space="preserve">ADHÉRENTS</t>
    </r>
  </si>
  <si>
    <t xml:space="preserve">c/étab</t>
  </si>
  <si>
    <t xml:space="preserve">c/guichet</t>
  </si>
  <si>
    <t xml:space="preserve">c/compte</t>
  </si>
  <si>
    <t xml:space="preserve">c/rice</t>
  </si>
  <si>
    <t xml:space="preserve">domiciliation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</si>
  <si>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et ses </t>
    </r>
    <r>
      <rPr>
        <b val="true"/>
        <sz val="8"/>
        <color rgb="FF00B050"/>
        <rFont val="Calibri (Corps)"/>
        <family val="0"/>
        <charset val="1"/>
      </rPr>
      <t xml:space="preserve">ADHÉRENTS</t>
    </r>
    <r>
      <rPr>
        <sz val="8"/>
        <color rgb="FF000000"/>
        <rFont val="Calibri (Corps)"/>
        <family val="0"/>
        <charset val="1"/>
      </rPr>
      <t xml:space="preserve"> peuvent accéder directement au fichier de commande via le lien OneDrive puis :
    - Créer un compte Microsoft si besoin
    - Se conneter à leur compte Microsoft
    - Cliquer sur le bouton "</t>
    </r>
    <r>
      <rPr>
        <b val="true"/>
        <sz val="8"/>
        <color rgb="FF000000"/>
        <rFont val="Calibri (Corps)"/>
        <family val="0"/>
        <charset val="1"/>
      </rPr>
      <t xml:space="preserve">Modifier le Classeur</t>
    </r>
    <r>
      <rPr>
        <sz val="8"/>
        <color rgb="FF000000"/>
        <rFont val="Calibri (Corps)"/>
        <family val="0"/>
        <charset val="1"/>
      </rPr>
      <t xml:space="preserve">"</t>
    </r>
  </si>
  <si>
    <t xml:space="preserve">IBAN (Idenfiant international de compte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</si>
  <si>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:
    - Remplit les coordonnées de livraison
    - Remplit les coordonnées du </t>
    </r>
    <r>
      <rPr>
        <b val="true"/>
        <sz val="8"/>
        <color rgb="FFE46C0A"/>
        <rFont val="Calibri (Corps)"/>
        <family val="0"/>
        <charset val="1"/>
      </rPr>
      <t xml:space="preserve">RESPONSABLE</t>
    </r>
  </si>
  <si>
    <t xml:space="preserve">FR76</t>
  </si>
  <si>
    <t xml:space="preserve">1333</t>
  </si>
  <si>
    <t xml:space="preserve">5004</t>
  </si>
  <si>
    <t xml:space="preserve">0104</t>
  </si>
  <si>
    <t xml:space="preserve">9373</t>
  </si>
  <si>
    <t xml:space="preserve">9093</t>
  </si>
  <si>
    <t xml:space="preserve">632</t>
  </si>
  <si>
    <r>
      <rPr>
        <sz val="8"/>
        <rFont val="Calibri (Corps)"/>
        <family val="0"/>
        <charset val="1"/>
      </rPr>
      <t xml:space="preserve">Chaque</t>
    </r>
    <r>
      <rPr>
        <sz val="8"/>
        <color rgb="FF00B050"/>
        <rFont val="Calibri (Corps)"/>
        <family val="0"/>
        <charset val="1"/>
      </rPr>
      <t xml:space="preserve"> </t>
    </r>
    <r>
      <rPr>
        <b val="true"/>
        <sz val="8"/>
        <color rgb="FF00B050"/>
        <rFont val="Calibri (Corps)"/>
        <family val="0"/>
        <charset val="1"/>
      </rPr>
      <t xml:space="preserve">ADHÉRENT</t>
    </r>
    <r>
      <rPr>
        <sz val="8"/>
        <color rgb="FF000000"/>
        <rFont val="Calibri (Corps)"/>
        <family val="0"/>
        <charset val="1"/>
      </rPr>
      <t xml:space="preserve"> remplit sa colonne "</t>
    </r>
    <r>
      <rPr>
        <b val="true"/>
        <sz val="8"/>
        <rFont val="Calibri (Corps)"/>
        <family val="0"/>
        <charset val="1"/>
      </rPr>
      <t xml:space="preserve">QTÉ</t>
    </r>
    <r>
      <rPr>
        <sz val="8"/>
        <color rgb="FF000000"/>
        <rFont val="Calibri (Corps)"/>
        <family val="0"/>
        <charset val="1"/>
      </rPr>
      <t xml:space="preserve">"</t>
    </r>
  </si>
  <si>
    <t xml:space="preserve">BIC (Identifiant international de l'établissement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</si>
  <si>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envoie un mail à </t>
    </r>
    <r>
      <rPr>
        <b val="true"/>
        <i val="true"/>
        <sz val="8"/>
        <color rgb="FFC00000"/>
        <rFont val="Calibri (Corps)"/>
        <family val="0"/>
        <charset val="1"/>
      </rPr>
      <t xml:space="preserve">cmd@fruitstock.eu</t>
    </r>
    <r>
      <rPr>
        <sz val="8"/>
        <rFont val="Calibri (Corps)"/>
        <family val="0"/>
        <charset val="1"/>
      </rPr>
      <t xml:space="preserve"> avec :
    - Objet : cmd_(DEPT)_(VILLE)
</t>
    </r>
    <r>
      <rPr>
        <sz val="8"/>
        <color rgb="FF000000"/>
        <rFont val="Calibri (Corps)"/>
        <family val="0"/>
        <charset val="1"/>
      </rPr>
      <t xml:space="preserve">    - Nom du groupe
    - Lien du fichier OneDrive
    - Nombre de pièces pour Ananas, Melon et Pastèque</t>
    </r>
  </si>
  <si>
    <t xml:space="preserve">C E P A F R P P 3 3 3</t>
  </si>
  <si>
    <t xml:space="preserve">FACTURE
-
REGULARISATION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</si>
  <si>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:
   - Reçoit le Bon de Livraison (BL)
   - Reçoit une facture pour chaque personne
   - Partage des factures à chaque </t>
    </r>
    <r>
      <rPr>
        <b val="true"/>
        <sz val="8"/>
        <color rgb="FF00B050"/>
        <rFont val="Calibri (Corps)"/>
        <family val="0"/>
        <charset val="1"/>
      </rPr>
      <t xml:space="preserve">ADHÉRENT</t>
    </r>
  </si>
  <si>
    <t xml:space="preserve">Intitulé du compte</t>
  </si>
  <si>
    <t xml:space="preserve">Banque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</si>
  <si>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et les </t>
    </r>
    <r>
      <rPr>
        <b val="true"/>
        <sz val="8"/>
        <color rgb="FF00B050"/>
        <rFont val="Calibri (Corps)"/>
        <family val="0"/>
        <charset val="1"/>
      </rPr>
      <t xml:space="preserve">ADHÉRENTS</t>
    </r>
    <r>
      <rPr>
        <sz val="8"/>
        <color rgb="FF000000"/>
        <rFont val="Calibri (Corps)"/>
        <family val="0"/>
        <charset val="1"/>
      </rPr>
      <t xml:space="preserve"> :
    - Paient à réception de la facture (24H)
    - Motif virement :  Reprendre le libellé envoyé avec la facture</t>
    </r>
  </si>
  <si>
    <t xml:space="preserve">MR FRAIZE ALEXANDRE</t>
  </si>
  <si>
    <t xml:space="preserve">CAISSE D'EPARGNE</t>
  </si>
  <si>
    <t xml:space="preserve">LIVRAISON</t>
  </si>
  <si>
    <r>
      <rPr>
        <sz val="8"/>
        <color rgb="FF000000"/>
        <rFont val="Calibri (Corps)"/>
        <family val="0"/>
        <charset val="1"/>
      </rPr>
      <t xml:space="preserve">Le </t>
    </r>
    <r>
      <rPr>
        <b val="true"/>
        <sz val="8"/>
        <color rgb="FFE46C0A"/>
        <rFont val="Calibri (Corps)"/>
        <family val="0"/>
        <charset val="1"/>
      </rPr>
      <t xml:space="preserve">RESPONSABLE</t>
    </r>
    <r>
      <rPr>
        <sz val="8"/>
        <color rgb="FF000000"/>
        <rFont val="Calibri (Corps)"/>
        <family val="0"/>
        <charset val="1"/>
      </rPr>
      <t xml:space="preserve"> veillera à :
    - Regarder l'aspect de la palette et prendre des photos si elle te parait abimée ouvrir la palette et accéder aux cartons
    - Regarder l'aspect des fruits/légumes et prendre photos de tout ce qui te semble "abîmé" par le transport ou par le froid
    - Lister l'ensemble de ces dysfonctionnements sur le bordereau de transport
    - Le signer
    - Le photographier et le remettre au transporteur</t>
    </r>
  </si>
  <si>
    <t xml:space="preserve">SAV</t>
  </si>
  <si>
    <r>
      <rPr>
        <sz val="8"/>
        <color rgb="FF000000"/>
        <rFont val="Calibri (Corps)"/>
        <family val="0"/>
        <charset val="1"/>
      </rPr>
      <t xml:space="preserve">Chaque </t>
    </r>
    <r>
      <rPr>
        <b val="true"/>
        <sz val="8"/>
        <color rgb="FF00B050"/>
        <rFont val="Calibri (Corps)"/>
        <family val="0"/>
        <charset val="1"/>
      </rPr>
      <t xml:space="preserve">ADHÉRENT</t>
    </r>
    <r>
      <rPr>
        <sz val="8"/>
        <color rgb="FF000000"/>
        <rFont val="Calibri (Corps)"/>
        <family val="0"/>
        <charset val="1"/>
      </rPr>
      <t xml:space="preserve"> du groupe peut remplir son propre fichier SAV :
    - Fichier envoyé systématiquement dans le mail de facture au </t>
    </r>
    <r>
      <rPr>
        <b val="true"/>
        <sz val="8"/>
        <color rgb="FFE46C0A"/>
        <rFont val="Calibri (Corps)"/>
        <family val="0"/>
        <charset val="1"/>
      </rPr>
      <t xml:space="preserve">RESPONSABLE
</t>
    </r>
    <r>
      <rPr>
        <sz val="8"/>
        <color rgb="FF000000"/>
        <rFont val="Calibri (Corps)"/>
        <family val="0"/>
        <charset val="1"/>
      </rPr>
      <t xml:space="preserve">    - Renvoie à</t>
    </r>
    <r>
      <rPr>
        <b val="true"/>
        <i val="true"/>
        <sz val="8"/>
        <color rgb="FFC00000"/>
        <rFont val="Calibri (Corps)"/>
        <family val="0"/>
        <charset val="1"/>
      </rPr>
      <t xml:space="preserve"> sav@fruitstock.eu</t>
    </r>
    <r>
      <rPr>
        <sz val="8"/>
        <rFont val="Calibri (Corps)"/>
        <family val="0"/>
        <charset val="1"/>
      </rPr>
      <t xml:space="preserve"> avec RIB ou lien Paypal</t>
    </r>
    <r>
      <rPr>
        <sz val="8"/>
        <color rgb="FF000000"/>
        <rFont val="Calibri (Corps)"/>
        <family val="0"/>
        <charset val="1"/>
      </rPr>
      <t xml:space="preserve">.Me</t>
    </r>
  </si>
  <si>
    <t xml:space="preserve">LEGENDE</t>
  </si>
  <si>
    <t xml:space="preserve">COULEUR</t>
  </si>
  <si>
    <t xml:space="preserve">Certifié BIO</t>
  </si>
  <si>
    <t xml:space="preserve">Non certifié BIO mais équivalent</t>
  </si>
  <si>
    <t xml:space="preserve">OFFRE</t>
  </si>
  <si>
    <t xml:space="preserve">Offre promotionnelle</t>
  </si>
  <si>
    <t xml:space="preserve">❤️</t>
  </si>
  <si>
    <t xml:space="preserve">Coup de Cœur - Excellente Qualité</t>
  </si>
  <si>
    <t xml:space="preserve">Commande FRUITSTOCK</t>
  </si>
  <si>
    <t xml:space="preserve">S42</t>
  </si>
  <si>
    <t xml:space="preserve">Commande du
Dimanche au
Mercredi 12h</t>
  </si>
  <si>
    <t xml:space="preserve">(*) : Obligatoire</t>
  </si>
  <si>
    <r>
      <rPr>
        <b val="true"/>
        <sz val="8"/>
        <color rgb="FFFFFFFF"/>
        <rFont val="Arial"/>
        <family val="2"/>
        <charset val="1"/>
      </rPr>
      <t xml:space="preserve">Département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</si>
  <si>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t xml:space="preserve">AIDE</t>
  </si>
  <si>
    <t xml:space="preserve">TOTAL
(-10%)</t>
  </si>
  <si>
    <t xml:space="preserve">LIVRAISON
</t>
  </si>
  <si>
    <r>
      <rPr>
        <b val="true"/>
        <sz val="8"/>
        <color rgb="FFFFFFFF"/>
        <rFont val="Arial"/>
        <family val="2"/>
        <charset val="1"/>
      </rPr>
      <t xml:space="preserve">Prénom NOM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</si>
  <si>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t xml:space="preserve">"À REMPLIR"</t>
  </si>
  <si>
    <r>
      <rPr>
        <b val="true"/>
        <sz val="8"/>
        <color rgb="FFFFFFFF"/>
        <rFont val="Arial"/>
        <family val="2"/>
        <charset val="1"/>
      </rPr>
      <t xml:space="preserve">Adresse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</si>
  <si>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t xml:space="preserve">RESPONSABLE</t>
  </si>
  <si>
    <r>
      <rPr>
        <b val="true"/>
        <sz val="8"/>
        <color rgb="FFFFFFFF"/>
        <rFont val="Arial"/>
        <family val="2"/>
        <charset val="1"/>
      </rPr>
      <t xml:space="preserve">Code Postal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</si>
  <si>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r>
      <rPr>
        <b val="true"/>
        <sz val="8"/>
        <color rgb="FFFFFFFF"/>
        <rFont val="Arial"/>
        <family val="2"/>
        <charset val="1"/>
      </rPr>
      <t xml:space="preserve">Ville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</si>
  <si>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t xml:space="preserve">FDP ESTIMÉ</t>
  </si>
  <si>
    <r>
      <rPr>
        <b val="true"/>
        <sz val="8"/>
        <color rgb="FFFFFFFF"/>
        <rFont val="Arial"/>
        <family val="2"/>
        <charset val="1"/>
      </rPr>
      <t xml:space="preserve">Téléphone 1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</si>
  <si>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r>
      <rPr>
        <b val="true"/>
        <sz val="8"/>
        <color rgb="FFFFFFFF"/>
        <rFont val="Arial"/>
        <family val="2"/>
        <charset val="1"/>
      </rPr>
      <t xml:space="preserve">Téléphone 2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</si>
  <si>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t xml:space="preserve">TOTAL</t>
  </si>
  <si>
    <t xml:space="preserve">AU KG</t>
  </si>
  <si>
    <t xml:space="preserve">"Prénom NOM"</t>
  </si>
  <si>
    <t xml:space="preserve">"Email"</t>
  </si>
  <si>
    <r>
      <rPr>
        <b val="true"/>
        <sz val="8"/>
        <color rgb="FFFFFFFF"/>
        <rFont val="Arial"/>
        <family val="2"/>
        <charset val="1"/>
      </rPr>
      <t xml:space="preserve">Téléphone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C00000"/>
        <rFont val="Arial"/>
        <family val="2"/>
        <charset val="1"/>
      </rPr>
      <t xml:space="preserve"> </t>
    </r>
    <r>
      <rPr>
        <b val="true"/>
        <sz val="8"/>
        <color rgb="FFFFFFFF"/>
        <rFont val="Arial"/>
        <family val="2"/>
        <charset val="1"/>
      </rPr>
      <t xml:space="preserve">:</t>
    </r>
  </si>
  <si>
    <t xml:space="preserve">QTÉ TOTAL</t>
  </si>
  <si>
    <t xml:space="preserve">PRIX TOTAL</t>
  </si>
  <si>
    <r>
      <rPr>
        <b val="true"/>
        <sz val="8"/>
        <color rgb="FFFFFFFF"/>
        <rFont val="Arial"/>
        <family val="2"/>
        <charset val="1"/>
      </rPr>
      <t xml:space="preserve">Email </t>
    </r>
    <r>
      <rPr>
        <b val="true"/>
        <sz val="8"/>
        <rFont val="Arial"/>
        <family val="2"/>
        <charset val="1"/>
      </rPr>
      <t xml:space="preserve">(*)</t>
    </r>
    <r>
      <rPr>
        <b val="true"/>
        <sz val="8"/>
        <color rgb="FFFFFFFF"/>
        <rFont val="Arial"/>
        <family val="2"/>
        <charset val="1"/>
      </rPr>
      <t xml:space="preserve"> :</t>
    </r>
  </si>
  <si>
    <t xml:space="preserve">CODE</t>
  </si>
  <si>
    <t xml:space="preserve">INFO</t>
  </si>
  <si>
    <t xml:space="preserve">DESIGNATION</t>
  </si>
  <si>
    <t xml:space="preserve">ORIGINE</t>
  </si>
  <si>
    <t xml:space="preserve">UNITE</t>
  </si>
  <si>
    <t xml:space="preserve">PRIX
UNITAIRE
(+ fdp)</t>
  </si>
  <si>
    <t xml:space="preserve">10kg
(-10%)
</t>
  </si>
  <si>
    <t xml:space="preserve">30kg
(- 20%)
</t>
  </si>
  <si>
    <t xml:space="preserve">60kg
(- 30%)
</t>
  </si>
  <si>
    <t xml:space="preserve">QTÉ</t>
  </si>
  <si>
    <t xml:space="preserve">PRIX</t>
  </si>
  <si>
    <t xml:space="preserve">FRUITSTOCK ADMIN</t>
  </si>
  <si>
    <t xml:space="preserve">Département :</t>
  </si>
  <si>
    <t xml:space="preserve">Numéro de Commande</t>
  </si>
  <si>
    <t xml:space="preserve">Nom, Prénom :</t>
  </si>
  <si>
    <t xml:space="preserve">Adresse :</t>
  </si>
  <si>
    <t xml:space="preserve">XX_S42_XX</t>
  </si>
  <si>
    <t xml:space="preserve">Code Postal :</t>
  </si>
  <si>
    <t xml:space="preserve">Ville :</t>
  </si>
  <si>
    <t xml:space="preserve">Téléphone 1 :</t>
  </si>
  <si>
    <t xml:space="preserve">Téléphone 2 :</t>
  </si>
  <si>
    <t xml:space="preserve">FDP/kg estimé</t>
  </si>
  <si>
    <t xml:space="preserve">FDP/kg</t>
  </si>
  <si>
    <t xml:space="preserve">SUPPRIME</t>
  </si>
  <si>
    <t xml:space="preserve">REMPLACE</t>
  </si>
  <si>
    <t xml:space="preserve">Total (-10%)</t>
  </si>
  <si>
    <t xml:space="preserve">FDP estimé</t>
  </si>
  <si>
    <t xml:space="preserve">FDP</t>
  </si>
  <si>
    <t xml:space="preserve">Qté</t>
  </si>
  <si>
    <t xml:space="preserve">Qté env</t>
  </si>
  <si>
    <t xml:space="preserve">Total</t>
  </si>
  <si>
    <t xml:space="preserve">Téléphone :</t>
  </si>
  <si>
    <t xml:space="preserve">E-mail :</t>
  </si>
  <si>
    <t xml:space="preserve">COMMANDE</t>
  </si>
  <si>
    <t xml:space="preserve">FACTURE</t>
  </si>
  <si>
    <t xml:space="preserve">REGULARISATION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</si>
  <si>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</si>
  <si>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</si>
  <si>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</si>
  <si>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</si>
  <si>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</si>
  <si>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</si>
  <si>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</si>
  <si>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</si>
  <si>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</si>
  <si>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</si>
  <si>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</si>
  <si>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</si>
  <si>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</si>
  <si>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</si>
  <si>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</si>
  <si>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TRIE</t>
  </si>
  <si>
    <t xml:space="preserve">DÉSIGNATION</t>
  </si>
  <si>
    <t xml:space="preserve">€/kg
(cmd)</t>
  </si>
  <si>
    <t xml:space="preserve">€/kg
(fact)</t>
  </si>
  <si>
    <t xml:space="preserve">UNITÉ</t>
  </si>
  <si>
    <t xml:space="preserve"> + 10 kg
(cmd)</t>
  </si>
  <si>
    <t xml:space="preserve">+ 30 kg
(cmd)</t>
  </si>
  <si>
    <t xml:space="preserve">+ 60 kg
(cmd)</t>
  </si>
  <si>
    <t xml:space="preserve"> + 10 kg
(fact)</t>
  </si>
  <si>
    <t xml:space="preserve">+ 30 kg
(fact)</t>
  </si>
  <si>
    <t xml:space="preserve">+ 60 kg
(fact)</t>
  </si>
  <si>
    <t xml:space="preserve">PRIX
UNITAIRE</t>
  </si>
  <si>
    <t xml:space="preserve">RÉDUCTION</t>
  </si>
  <si>
    <t xml:space="preserve">CMD</t>
  </si>
  <si>
    <t xml:space="preserve">Indice Gazole</t>
  </si>
  <si>
    <t xml:space="preserve">Frais Admin</t>
  </si>
  <si>
    <t xml:space="preserve">Redevance Sanitaire</t>
  </si>
  <si>
    <t xml:space="preserve">Total FDP</t>
  </si>
  <si>
    <t xml:space="preserve">Poids arr</t>
  </si>
  <si>
    <t xml:space="preserve">FACT</t>
  </si>
  <si>
    <t xml:space="preserve">FDP : 1 à 100kg</t>
  </si>
  <si>
    <t xml:space="preserve">FDP : 101 à 200kg</t>
  </si>
  <si>
    <t xml:space="preserve">FDP : &gt; 200kg</t>
  </si>
  <si>
    <t xml:space="preserve">FDP estimé /kg</t>
  </si>
  <si>
    <t xml:space="preserve">FDP auto</t>
  </si>
  <si>
    <t xml:space="preserve">FDP manuel</t>
  </si>
  <si>
    <t xml:space="preserve">Total sans fdp</t>
  </si>
  <si>
    <t xml:space="preserve">LÉGENDE</t>
  </si>
  <si>
    <t xml:space="preserve">Modifiable manuellement</t>
  </si>
  <si>
    <t xml:space="preserve">Formule automatique</t>
  </si>
  <si>
    <t xml:space="preserve">BON DE LIVRAISON - FRUITSTOCK</t>
  </si>
  <si>
    <t xml:space="preserve">N° Commande </t>
  </si>
  <si>
    <t xml:space="preserve">Date</t>
  </si>
  <si>
    <t xml:space="preserve">**/**/2020</t>
  </si>
  <si>
    <t xml:space="preserve">Commentaire</t>
  </si>
  <si>
    <t xml:space="preserve">FRUITSTOCK</t>
  </si>
  <si>
    <t xml:space="preserve">N° Adhérent</t>
  </si>
  <si>
    <t xml:space="preserve">Adhérent </t>
  </si>
  <si>
    <t xml:space="preserve">Email</t>
  </si>
  <si>
    <t xml:space="preserve">N° de Facture</t>
  </si>
  <si>
    <t xml:space="preserve">LIBELLÉ
VIREMENT</t>
  </si>
  <si>
    <t xml:space="preserve">PRODUCTO</t>
  </si>
  <si>
    <t xml:space="preserve">ORIGEN</t>
  </si>
  <si>
    <t xml:space="preserve">PRIX
(sans FDP)</t>
  </si>
  <si>
    <t xml:space="preserve">10kg</t>
  </si>
  <si>
    <t xml:space="preserve">30kg</t>
  </si>
  <si>
    <t xml:space="preserve">60kg</t>
  </si>
  <si>
    <t xml:space="preserve">5kg
Min</t>
  </si>
  <si>
    <t xml:space="preserve">Açaï en poudre iofilisée BIO (sachet 250g)</t>
  </si>
  <si>
    <t xml:space="preserve">Brésil</t>
  </si>
  <si>
    <t xml:space="preserve">Acai Iofilizado en polvo BIO (env. 250 grs.) ¡¡¡Calidad superior!!! Conservacion refrigerada</t>
  </si>
  <si>
    <t xml:space="preserve">Brasil</t>
  </si>
  <si>
    <t xml:space="preserve">Pièce</t>
  </si>
  <si>
    <t xml:space="preserve">1100-1312</t>
  </si>
  <si>
    <t xml:space="preserve">Ail blanc ou violet BIO</t>
  </si>
  <si>
    <t xml:space="preserve">Malaga</t>
  </si>
  <si>
    <t xml:space="preserve">Ajo blanco o morado BIO</t>
  </si>
  <si>
    <t xml:space="preserve">Málaga</t>
  </si>
  <si>
    <t xml:space="preserve">kg</t>
  </si>
  <si>
    <t xml:space="preserve">X</t>
  </si>
  <si>
    <t xml:space="preserve">Algue Chlorella en poudre BIO (sachet 1kg)</t>
  </si>
  <si>
    <t xml:space="preserve">Inde</t>
  </si>
  <si>
    <t xml:space="preserve">Alga Chlorella polvo BIO (env. 1 kg.)</t>
  </si>
  <si>
    <t xml:space="preserve">India</t>
  </si>
  <si>
    <t xml:space="preserve">Algue Chlorella en poudre BIO (sachet 500g)</t>
  </si>
  <si>
    <t xml:space="preserve">Alga Chlorella polvo BIO (env. 500 grs.)</t>
  </si>
  <si>
    <t xml:space="preserve">Algue Dulse déshydratée BIO (sachet 1kg)</t>
  </si>
  <si>
    <t xml:space="preserve">Irlande</t>
  </si>
  <si>
    <t xml:space="preserve">Alga Dulse deshidratada BIO (env. 1 kg.)</t>
  </si>
  <si>
    <t xml:space="preserve">Algue Dulse déshydratée BIO (sachet 500g)</t>
  </si>
  <si>
    <t xml:space="preserve">Alga Dulse deshidratada BIO (env. 500 grs.)</t>
  </si>
  <si>
    <t xml:space="preserve">Algue Kombu déshydratées BIO (sachet 1kg)</t>
  </si>
  <si>
    <t xml:space="preserve">Galice</t>
  </si>
  <si>
    <t xml:space="preserve">Alga Kombu deshidratada BIO (env. 1 kg.)</t>
  </si>
  <si>
    <t xml:space="preserve">Galicia</t>
  </si>
  <si>
    <t xml:space="preserve">Algue Kombu déshydratées BIO (sachet 500g)</t>
  </si>
  <si>
    <t xml:space="preserve">Alga Kombu deshidratada BIO (env. 500 grs.)</t>
  </si>
  <si>
    <t xml:space="preserve">Algue Nori entière déshydratées BIO
    - (sachet 1kg)</t>
  </si>
  <si>
    <t xml:space="preserve">Algue Nori entière déshydratées BIO
    - (sachet 500g)</t>
  </si>
  <si>
    <t xml:space="preserve">Alga Nori entera deshidratada BIO (env. 500 grs.)</t>
  </si>
  <si>
    <t xml:space="preserve">Aloe Vera à feuilles fraîches BIO</t>
  </si>
  <si>
    <t xml:space="preserve">Malagua</t>
  </si>
  <si>
    <t xml:space="preserve">Aloe Vera hoja fresca BIO (por pieza) ¡¡¡Plantas con más de 40 años!!!</t>
  </si>
  <si>
    <t xml:space="preserve">Amande Desmayo avec coque</t>
  </si>
  <si>
    <t xml:space="preserve">Grenade</t>
  </si>
  <si>
    <t xml:space="preserve">Almendra Desmayo con cáscara local</t>
  </si>
  <si>
    <t xml:space="preserve">Granada</t>
  </si>
  <si>
    <t xml:space="preserve">Amande Lauren avec coque (saveur sucrée)</t>
  </si>
  <si>
    <t xml:space="preserve">Almendra Lauren con cáscara semimollar. Sabor dulce, nueva cosecha, local (procedente de finca con cultivo orgánico sin certificar)</t>
  </si>
  <si>
    <t xml:space="preserve">Amande Romera avec coque</t>
  </si>
  <si>
    <t xml:space="preserve">Almendra Romera con cáscara local</t>
  </si>
  <si>
    <t xml:space="preserve">Amande sans coque CRU BIO
    - (sachet 1kg)</t>
  </si>
  <si>
    <t xml:space="preserve">Almendra Comuna cruda sin cáscara BIO (env. 1 kg.)</t>
  </si>
  <si>
    <t xml:space="preserve">Ananas (mûri sur plante) (env. 2kg)
Super bon, couleur intense, très aromatique</t>
  </si>
  <si>
    <t xml:space="preserve">Costa Rica</t>
  </si>
  <si>
    <t xml:space="preserve">Piña madurada en planta (recibida por avión) ¡¡¡Súper buena, color intenso, muy aromática!!!</t>
  </si>
  <si>
    <t xml:space="preserve">Ananas deshydraté BIO (paquet 1kg)</t>
  </si>
  <si>
    <t xml:space="preserve">Piña deshidratada BIO (env. 1 kg.)</t>
  </si>
  <si>
    <t xml:space="preserve">Arachides crues avec coque</t>
  </si>
  <si>
    <t xml:space="preserve">Chine</t>
  </si>
  <si>
    <t xml:space="preserve">Cacahuete crudo con cáscara</t>
  </si>
  <si>
    <t xml:space="preserve">China</t>
  </si>
  <si>
    <t xml:space="preserve">Arachides sans coque pelé CRU BIO</t>
  </si>
  <si>
    <t xml:space="preserve">Cacahuete crudo sin cáscara repelado BIO</t>
  </si>
  <si>
    <t xml:space="preserve">Avocat Bacon (grand)</t>
  </si>
  <si>
    <t xml:space="preserve">Aguacate Bacon local (nueva temporada, calibre grande)</t>
  </si>
  <si>
    <t xml:space="preserve">Avocat Bacon BIO</t>
  </si>
  <si>
    <t xml:space="preserve">Aguacate Bacon BIO</t>
  </si>
  <si>
    <t xml:space="preserve">Avocat Bacon BIO (imperfections superficielles sur la peau)</t>
  </si>
  <si>
    <t xml:space="preserve">Aguacate Bacon BIO (con defectos superficiales en la piel). Finca con certificado ecológico desde 1985 ¡¡¡Oferta!!!</t>
  </si>
  <si>
    <t xml:space="preserve">Offre</t>
  </si>
  <si>
    <t xml:space="preserve">Avocat Bacon Cocktail (petit calibre)</t>
  </si>
  <si>
    <t xml:space="preserve">Aguacate Bacon cocktail local</t>
  </si>
  <si>
    <t xml:space="preserve">Avocat Hass BIO (production de Rufino, nouvelle récolte)</t>
  </si>
  <si>
    <t xml:space="preserve">Aguacate Hass BIO producción propia (nueva cosecha)</t>
  </si>
  <si>
    <t xml:space="preserve">Baie de Goji BIO (env. 1kg)</t>
  </si>
  <si>
    <t xml:space="preserve">Tibet</t>
  </si>
  <si>
    <t xml:space="preserve">Bayas de Goji BIO (env. 1 kg.)</t>
  </si>
  <si>
    <t xml:space="preserve">Tíbet</t>
  </si>
  <si>
    <t xml:space="preserve">Baie de Goji BIO (envi. 500g)</t>
  </si>
  <si>
    <t xml:space="preserve">Bayas de Goji BIO (env. 500 grs.)</t>
  </si>
  <si>
    <t xml:space="preserve">Banane Cavendish (mûri sur plante)</t>
  </si>
  <si>
    <t xml:space="preserve">Plátano Cavendish local (madurado en la planta) ¡¡¡Excelente!!!</t>
  </si>
  <si>
    <t xml:space="preserve">1007-2364</t>
  </si>
  <si>
    <t xml:space="preserve">Banane Cavendish BIO/RECO</t>
  </si>
  <si>
    <t xml:space="preserve">Iles Canaries</t>
  </si>
  <si>
    <t xml:space="preserve">Plátano Cavendish de las Islas BIO/RECO</t>
  </si>
  <si>
    <t xml:space="preserve">Canarias</t>
  </si>
  <si>
    <t xml:space="preserve">Banane deshydratée BIO semi-sèche
    - (sachet 200g)</t>
  </si>
  <si>
    <t xml:space="preserve">Plátano deshidratado semi-seco artesanal, escogidos de nuestra propia producción ecológica (env. 200 grs.)</t>
  </si>
  <si>
    <t xml:space="preserve">Betterave Baby BIO (Production de Rufino)</t>
  </si>
  <si>
    <t xml:space="preserve">Hoja de Remolacha Baby BIO Producción Producción</t>
  </si>
  <si>
    <t xml:space="preserve">1124-1275-1679</t>
  </si>
  <si>
    <t xml:space="preserve">Betterave BIO</t>
  </si>
  <si>
    <t xml:space="preserve">Remolacha BIO</t>
  </si>
  <si>
    <t xml:space="preserve">Betterave en poudre BIO (sachet 1kg)</t>
  </si>
  <si>
    <t xml:space="preserve">Hongrie</t>
  </si>
  <si>
    <t xml:space="preserve">Remolacha en polvo BIO (env. 1 kg.)</t>
  </si>
  <si>
    <t xml:space="preserve">Hungría</t>
  </si>
  <si>
    <t xml:space="preserve">Betterave en poudre BIO (sachet 500g)</t>
  </si>
  <si>
    <t xml:space="preserve">Remolacha en polvo BIO (env. 500 grs.)</t>
  </si>
  <si>
    <t xml:space="preserve">Blette BIO</t>
  </si>
  <si>
    <t xml:space="preserve">Acelga Baby verde BIO producción propia (ideal para ensaladas o batidos)</t>
  </si>
  <si>
    <t xml:space="preserve">Cacao graine entière pelée CRU BIO
    - (paquet 1kg)</t>
  </si>
  <si>
    <t xml:space="preserve">Pérou</t>
  </si>
  <si>
    <t xml:space="preserve">Cacao BIO semilla grano crudo entero (env. 1 kg.)</t>
  </si>
  <si>
    <t xml:space="preserve">Perú</t>
  </si>
  <si>
    <t xml:space="preserve">Camu Camu en poudre BIO (sachet 250g)</t>
  </si>
  <si>
    <t xml:space="preserve">Camu Camu en polvo BIO (env. 250 grs.) Conservacion refrigerada</t>
  </si>
  <si>
    <t xml:space="preserve">Canne à sucre brune</t>
  </si>
  <si>
    <t xml:space="preserve">Caña de azúcar negra local (fruto de la estación)</t>
  </si>
  <si>
    <t xml:space="preserve">Carambole / fruit étoilé</t>
  </si>
  <si>
    <t xml:space="preserve">Carambola/Star Fruit local</t>
  </si>
  <si>
    <t xml:space="preserve">Carotte avec fane</t>
  </si>
  <si>
    <t xml:space="preserve">Zanahoria con rama local</t>
  </si>
  <si>
    <t xml:space="preserve">Carotte BIO</t>
  </si>
  <si>
    <t xml:space="preserve">Zanahoria sin rama BIO</t>
  </si>
  <si>
    <t xml:space="preserve">Carotte sans fane</t>
  </si>
  <si>
    <t xml:space="preserve">Zanahoria sin rama local</t>
  </si>
  <si>
    <t xml:space="preserve">Caroube biologique de l'Alpujarra</t>
  </si>
  <si>
    <t xml:space="preserve">Algarroba BIO de la Alpujarra (Nueva Cosecha)</t>
  </si>
  <si>
    <t xml:space="preserve">Celeri vert</t>
  </si>
  <si>
    <t xml:space="preserve">Apio verde local</t>
  </si>
  <si>
    <t xml:space="preserve">Céleri vert BIO</t>
  </si>
  <si>
    <t xml:space="preserve">Apio verde BIO</t>
  </si>
  <si>
    <t xml:space="preserve">Chia BIO (sachet 1kg)</t>
  </si>
  <si>
    <t xml:space="preserve">Bolivie</t>
  </si>
  <si>
    <t xml:space="preserve">Chía semillas BIO (env. 1 kg.)</t>
  </si>
  <si>
    <t xml:space="preserve">Bolivia</t>
  </si>
  <si>
    <t xml:space="preserve">Chips de coco CRU BIO (paquet 1kg)</t>
  </si>
  <si>
    <t xml:space="preserve">Sri Lanka</t>
  </si>
  <si>
    <t xml:space="preserve">Chips de coco crudo BIO (env. 1 kg.)</t>
  </si>
  <si>
    <t xml:space="preserve">3032-5034</t>
  </si>
  <si>
    <t xml:space="preserve">Chirimoya (grand)</t>
  </si>
  <si>
    <t xml:space="preserve">Chirimoya local (Campa y Fino de Jete). Piezas grandes, nueva temporada</t>
  </si>
  <si>
    <t xml:space="preserve">Chirimoya BIO (production Rufino)</t>
  </si>
  <si>
    <t xml:space="preserve">Chirimoya BIO (produción propia, nueva temporada)</t>
  </si>
  <si>
    <t xml:space="preserve">Chirimoya RECONVERSION (production Rufino)</t>
  </si>
  <si>
    <t xml:space="preserve">Chirimoya en RECONVERSIÓN a la agricultura ecológica (produción propia, nueva temporada)</t>
  </si>
  <si>
    <t xml:space="preserve">Chou Kale Winterbor Crespa BIO baby (Production de Rufino)</t>
  </si>
  <si>
    <t xml:space="preserve">Col Kale Winterbor Crespa BIO baby. Producción Propia</t>
  </si>
  <si>
    <t xml:space="preserve">Chou vert BIO</t>
  </si>
  <si>
    <t xml:space="preserve">Col verde lisa BIO</t>
  </si>
  <si>
    <t xml:space="preserve">Citron Caviar (culture naturelle, plateau de 200g)</t>
  </si>
  <si>
    <t xml:space="preserve">Salobrena</t>
  </si>
  <si>
    <t xml:space="preserve">Caviar cítrico/citrus australasica local, piezas de 0,10/0,15 grs., cultivo natural .Precio por bandeja de 200 grs.</t>
  </si>
  <si>
    <t xml:space="preserve">Salobreña</t>
  </si>
  <si>
    <t xml:space="preserve">Citron Caviar (culture naturelle, plateau de 500g)</t>
  </si>
  <si>
    <t xml:space="preserve">Caviar cítrico/citrus australasica local, piezas de 0,10/0,15 grs., cultivo natural (precio por bandeja de 500 grs.)</t>
  </si>
  <si>
    <t xml:space="preserve">Citron caviar/citron australasica BIO
    - (plateau de 200 grs)</t>
  </si>
  <si>
    <t xml:space="preserve">Caviar cítrico/citrus australasica BIO, piezas de 0,10/0,15 grs. (precio por bandeja de 200 grs.)</t>
  </si>
  <si>
    <t xml:space="preserve">200g</t>
  </si>
  <si>
    <t xml:space="preserve">Citron caviar/citron australasica BIO
    - (plateau de 500 grs)</t>
  </si>
  <si>
    <t xml:space="preserve">Caviar cítrico/citrus australasica BIO, piezas de 0,10/0,15 grs. (precio por bandeja de 500 grs.)</t>
  </si>
  <si>
    <t xml:space="preserve">500g</t>
  </si>
  <si>
    <t xml:space="preserve">Citron jaune (mûri sur l'arbre)</t>
  </si>
  <si>
    <t xml:space="preserve">Limón local amarillo madurado en el árbol</t>
  </si>
  <si>
    <t xml:space="preserve">Citron jaune BIO (seconde catégorie)</t>
  </si>
  <si>
    <t xml:space="preserve">Limón BIO de 2ª categoría</t>
  </si>
  <si>
    <t xml:space="preserve">Citron jaune Verna BIO (mûri sur arbre)
    - (grand/moyen) </t>
  </si>
  <si>
    <t xml:space="preserve">Limón Verna BIO calibre grande, madurado en  planta</t>
  </si>
  <si>
    <t xml:space="preserve">Citron vert</t>
  </si>
  <si>
    <t xml:space="preserve">Lima verde local</t>
  </si>
  <si>
    <t xml:space="preserve">Citron vert Variété indienne BIO
    - (récolté avec de la couleur)</t>
  </si>
  <si>
    <t xml:space="preserve">Lima-limón variedad india BIO (se recolecta con color)</t>
  </si>
  <si>
    <t xml:space="preserve">Citronnelle BIO
    - (bouquet de 5 tiges) </t>
  </si>
  <si>
    <t xml:space="preserve">Citronela local (manojo de 5 piezas) producción propia. Cultivo orgánico en finca certificada, pero hemos olvidado darla de alta en la certificadora ecológica</t>
  </si>
  <si>
    <t xml:space="preserve">Coco Pagode fraîche</t>
  </si>
  <si>
    <t xml:space="preserve">Taîlande</t>
  </si>
  <si>
    <t xml:space="preserve">Coco Pagode fresco (pieza) ¡¡¡Delicioso y especial!!!</t>
  </si>
  <si>
    <t xml:space="preserve">Tailandia</t>
  </si>
  <si>
    <t xml:space="preserve">Concombre mini gourmet</t>
  </si>
  <si>
    <t xml:space="preserve">Pepino mini gourmet local</t>
  </si>
  <si>
    <t xml:space="preserve">Courge Butternut BIO</t>
  </si>
  <si>
    <t xml:space="preserve">Calabaza Butternut BIO</t>
  </si>
  <si>
    <t xml:space="preserve">Crackers déshydratés CRU BIO (sachet 200g)
    - (tomate, tournesol, sarrasin, lin, oignons, ...)</t>
  </si>
  <si>
    <t xml:space="preserve">Espagne</t>
  </si>
  <si>
    <t xml:space="preserve">Crackers deshidratados BIO de tomate, pipa de girasol, trigo sarraceno, lino, cebolla y moringa de cultivo ecológico (env. 200 grs.) RAW</t>
  </si>
  <si>
    <t xml:space="preserve">Nacional</t>
  </si>
  <si>
    <t xml:space="preserve">Curcuma frais BIO (paquet 500g)</t>
  </si>
  <si>
    <t xml:space="preserve">Cúrcuma fresca BIO (pedido mínimo 500 grs.)</t>
  </si>
  <si>
    <t xml:space="preserve">Date de Bahri fraîche</t>
  </si>
  <si>
    <t xml:space="preserve">Israël</t>
  </si>
  <si>
    <t xml:space="preserve">Dátil Bahri fresco</t>
  </si>
  <si>
    <t xml:space="preserve">Israel</t>
  </si>
  <si>
    <t xml:space="preserve">Datte Deglet Nour sans rame BIO</t>
  </si>
  <si>
    <t xml:space="preserve">Tunisie</t>
  </si>
  <si>
    <t xml:space="preserve">Dátil Deglet Nour sin rama BIO</t>
  </si>
  <si>
    <t xml:space="preserve">Túnez</t>
  </si>
  <si>
    <t xml:space="preserve">Dattes Deglet Nour en ravier BIO</t>
  </si>
  <si>
    <t xml:space="preserve">Dátil Deglet Nour en rama de Israel BIO</t>
  </si>
  <si>
    <t xml:space="preserve">Dattes Deglet sans noyau BIO</t>
  </si>
  <si>
    <t xml:space="preserve">Dátil Deglet sin hueso BIO</t>
  </si>
  <si>
    <t xml:space="preserve">Dattes Mazafati de Bam BIO (sachet de 250g)</t>
  </si>
  <si>
    <t xml:space="preserve">Iran</t>
  </si>
  <si>
    <t xml:space="preserve">Datil Mazafati de Bam BIO nueva cosecha (env. 250 grs.)</t>
  </si>
  <si>
    <t xml:space="preserve">Irán</t>
  </si>
  <si>
    <t xml:space="preserve">1997</t>
  </si>
  <si>
    <t xml:space="preserve">Dattes Medjool semi-sèche BIO</t>
  </si>
  <si>
    <t xml:space="preserve">Dátil Medjool Súper Jumbo semi-seco BIO</t>
  </si>
  <si>
    <t xml:space="preserve">Eau de mer micro-filtrée hypertonique
    - (n°2 : box 11L)</t>
  </si>
  <si>
    <t xml:space="preserve">Ibiza</t>
  </si>
  <si>
    <t xml:space="preserve">Agua de mar micro-filtrada hipertónica (bag in box 11 litros)</t>
  </si>
  <si>
    <t xml:space="preserve">Mar Mediterráneo (Ibiza)</t>
  </si>
  <si>
    <t xml:space="preserve">Eau de mer micro-filtrée hypertonique
    - (n°3 : box 20L)</t>
  </si>
  <si>
    <t xml:space="preserve">Agua de mar micro-filtrada hipertónica (bag in box 20 litros)</t>
  </si>
  <si>
    <t xml:space="preserve">Echalottes (env. 500g, petite production, qualité spéciale)</t>
  </si>
  <si>
    <t xml:space="preserve">Cebollita Echalota local (env. 500 grs.) Procedente de pequeña producción, producto muy especial</t>
  </si>
  <si>
    <t xml:space="preserve">Epi de maïs doux frais</t>
  </si>
  <si>
    <t xml:space="preserve">Mazorca maiz dulce fresca (piezas grandes y jugosas, con toda la hoja alrededor de la mazorca)</t>
  </si>
  <si>
    <t xml:space="preserve">Extracteur de jus ANGEL 5500</t>
  </si>
  <si>
    <t xml:space="preserve">Union européenne</t>
  </si>
  <si>
    <t xml:space="preserve">Extractor de zumo ANGEL JUICER Cool Press 5500 Luxury</t>
  </si>
  <si>
    <t xml:space="preserve">Unión Europea</t>
  </si>
  <si>
    <t xml:space="preserve">Fenugrec en graines BIO (sachet 500g)</t>
  </si>
  <si>
    <t xml:space="preserve">Égypte</t>
  </si>
  <si>
    <t xml:space="preserve">Fenogreco en semillas BIO (env. 500 grs.)</t>
  </si>
  <si>
    <t xml:space="preserve">Egipto</t>
  </si>
  <si>
    <t xml:space="preserve">Figue Coup de Dame semi sèche</t>
  </si>
  <si>
    <t xml:space="preserve">Castillle/Leon</t>
  </si>
  <si>
    <t xml:space="preserve">Higo Cuello de Dama semi-seco (nueva cosecha 2020). Cultivo orgánico sin certificar</t>
  </si>
  <si>
    <t xml:space="preserve">Castillla/León</t>
  </si>
  <si>
    <t xml:space="preserve">Figue de Barbarie</t>
  </si>
  <si>
    <t xml:space="preserve">Higo chumbo local ¡¡ máxima calidad!!</t>
  </si>
  <si>
    <t xml:space="preserve">Figue fraîche BIO</t>
  </si>
  <si>
    <t xml:space="preserve">Higo fresco BIO (negro Brown Turkey y Verde granadino) ¡¡¡Excelente!!!</t>
  </si>
  <si>
    <t xml:space="preserve">Figue semi-sèche biologique de miel d'Alpujarra  
    - (moyen)</t>
  </si>
  <si>
    <t xml:space="preserve">Higo de miel semi-seco de la Alpujarra BIO (mediano) ¡¡¡Excelente y especial!!!</t>
  </si>
  <si>
    <t xml:space="preserve">1119 - 1442</t>
  </si>
  <si>
    <t xml:space="preserve">Figue semi-sèche de miel BIO de l'Alpujarra
     - (grand) </t>
  </si>
  <si>
    <t xml:space="preserve">Higo de miel semi-seco de la Alpujarra BIO (grande) ¡¡¡Excelente y especial!!!</t>
  </si>
  <si>
    <t xml:space="preserve">Figue semi-sèche de miel BIO de l'Alpujarra 
    - (grand, boite de 375g)</t>
  </si>
  <si>
    <t xml:space="preserve">Higo de miel semi-seco de la Alpujarra BIO (grande) env. 375 grs. cristal ¡¡¡Excelente y especial!!!</t>
  </si>
  <si>
    <t xml:space="preserve">Figues sèches BIO</t>
  </si>
  <si>
    <t xml:space="preserve">Turquie</t>
  </si>
  <si>
    <t xml:space="preserve">Higo seco turco BIO</t>
  </si>
  <si>
    <t xml:space="preserve">Turquía</t>
  </si>
  <si>
    <t xml:space="preserve">Fruits du Baobab en poudre BIO</t>
  </si>
  <si>
    <t xml:space="preserve">Import</t>
  </si>
  <si>
    <t xml:space="preserve">Fruto del Baobad BIO (sólo pulpa en polvo)</t>
  </si>
  <si>
    <t xml:space="preserve">Importación</t>
  </si>
  <si>
    <t xml:space="preserve">Gingembre BIO</t>
  </si>
  <si>
    <t xml:space="preserve">Jengibre BIO (pedido mínimo 500 grs.)</t>
  </si>
  <si>
    <t xml:space="preserve">Goyave</t>
  </si>
  <si>
    <t xml:space="preserve">Guayaba local</t>
  </si>
  <si>
    <t xml:space="preserve">Graines de chanvre crues pelées BIO
    - (sachet de 1 kg)</t>
  </si>
  <si>
    <t xml:space="preserve">Semillas de cáñamo pelado crudo BIO (env. 1 kg.)</t>
  </si>
  <si>
    <t xml:space="preserve">Graines de tournesol sans coque CRUES et BIO (env. 1kg)</t>
  </si>
  <si>
    <t xml:space="preserve">Bulgarie</t>
  </si>
  <si>
    <t xml:space="preserve">Girasol pipa sin cáscara BIO (env. 1kg)</t>
  </si>
  <si>
    <t xml:space="preserve">Bulgaria</t>
  </si>
  <si>
    <t xml:space="preserve">Graines de tournesol sans coque CRUES et BIO (env. 500g)</t>
  </si>
  <si>
    <t xml:space="preserve">Girasol pipa sin cáscara BIO (env. 500 grs.)</t>
  </si>
  <si>
    <t xml:space="preserve">Grenada</t>
  </si>
  <si>
    <t xml:space="preserve">Granada local</t>
  </si>
  <si>
    <t xml:space="preserve">Grenade BIO</t>
  </si>
  <si>
    <t xml:space="preserve">Granada BIO</t>
  </si>
  <si>
    <t xml:space="preserve">Grenade Purple Queen BIO </t>
  </si>
  <si>
    <t xml:space="preserve">Granada Purple Queen BIO</t>
  </si>
  <si>
    <t xml:space="preserve">Haricot</t>
  </si>
  <si>
    <t xml:space="preserve">Feijoa local</t>
  </si>
  <si>
    <t xml:space="preserve">Huile d'olive Aloreña 5L BIO</t>
  </si>
  <si>
    <t xml:space="preserve">Aceite de oliva BIO variedad Aloreña (lata 5 litros)</t>
  </si>
  <si>
    <t xml:space="preserve">5l</t>
  </si>
  <si>
    <t xml:space="preserve">Jujube</t>
  </si>
  <si>
    <t xml:space="preserve">Azufaifo local</t>
  </si>
  <si>
    <t xml:space="preserve">3601-5043-3261</t>
  </si>
  <si>
    <t xml:space="preserve">Kaki différentes variétés</t>
  </si>
  <si>
    <t xml:space="preserve">Kaki diferentes varidades local (persimon, brillante...)</t>
  </si>
  <si>
    <t xml:space="preserve">Kaki Fuyu</t>
  </si>
  <si>
    <t xml:space="preserve">Kaki Fuyu local</t>
  </si>
  <si>
    <t xml:space="preserve">Kaki Fuyu BIO</t>
  </si>
  <si>
    <t xml:space="preserve">Kiwano </t>
  </si>
  <si>
    <t xml:space="preserve">Kiwano local</t>
  </si>
  <si>
    <t xml:space="preserve">Kiwi </t>
  </si>
  <si>
    <t xml:space="preserve">Kiwi local</t>
  </si>
  <si>
    <t xml:space="preserve">Kiwi Sun Gold</t>
  </si>
  <si>
    <t xml:space="preserve">Nouvelle
Zélande</t>
  </si>
  <si>
    <t xml:space="preserve">Kiwi Sun Gold </t>
  </si>
  <si>
    <t xml:space="preserve">Nueva Zelanda</t>
  </si>
  <si>
    <t xml:space="preserve">Kiwi Zespri BIO</t>
  </si>
  <si>
    <t xml:space="preserve">Nouvelle Zélande</t>
  </si>
  <si>
    <t xml:space="preserve">Lait de coco en poudre BIO CRU (1kg)</t>
  </si>
  <si>
    <t xml:space="preserve">Leche de coco en polvo 100% cruda BIO (env. 1 kg.)</t>
  </si>
  <si>
    <t xml:space="preserve">Lait de coco en poudre BIO CRU (500g)</t>
  </si>
  <si>
    <t xml:space="preserve">Leche de coco en polvo 100% cruda BIO (env. 500 grs.)</t>
  </si>
  <si>
    <t xml:space="preserve">Lin marron BIO (sachet de 500g)</t>
  </si>
  <si>
    <t xml:space="preserve">Lino marrón BIO (env. 500 grs.)</t>
  </si>
  <si>
    <t xml:space="preserve">Lucuma cru en poudre BIO
    - (sachet de 1 kg)</t>
  </si>
  <si>
    <t xml:space="preserve">Lúcuma cruda en polvo BIO (env. 1 kg.)</t>
  </si>
  <si>
    <t xml:space="preserve">Maca brute en poudre BIO (sachet 1kg)</t>
  </si>
  <si>
    <t xml:space="preserve">Maca en polvo cruda BIO (env. 1 kg.)</t>
  </si>
  <si>
    <t xml:space="preserve">Maca brute en poudre BIO (sachet 500g)</t>
  </si>
  <si>
    <t xml:space="preserve">Maca en polvo cruda BIO (env. 500 grs.)</t>
  </si>
  <si>
    <t xml:space="preserve">Maca noire BIO (env. 1kg)</t>
  </si>
  <si>
    <t xml:space="preserve">Maca negra BIO (env. 1 kg.)</t>
  </si>
  <si>
    <t xml:space="preserve">Maca noire BIO (env. 500g)</t>
  </si>
  <si>
    <t xml:space="preserve">Maca negra BIO (env. 500 grs.)</t>
  </si>
  <si>
    <t xml:space="preserve">Maïs doux frais (plateau de 2 pièces)</t>
  </si>
  <si>
    <t xml:space="preserve">Mazorca maiz dulce fresca (bandeja de 2 piezas)</t>
  </si>
  <si>
    <t xml:space="preserve">Mandarine Marisol</t>
  </si>
  <si>
    <t xml:space="preserve">Mandarina Marisol local</t>
  </si>
  <si>
    <t xml:space="preserve">Mangue Bandai BIO</t>
  </si>
  <si>
    <t xml:space="preserve">Mango Bandai BIO</t>
  </si>
  <si>
    <t xml:space="preserve">Mangue gourmet Irwin déshydratée à basse température (CRU, tranches)</t>
  </si>
  <si>
    <t xml:space="preserve">Mango Irwin gourmet deshidratado a  baja temperatura. Crudo. En laminas</t>
  </si>
  <si>
    <t xml:space="preserve">Mangue Haden</t>
  </si>
  <si>
    <t xml:space="preserve">Mango Haden local</t>
  </si>
  <si>
    <t xml:space="preserve">Mangue Irwin (grande)</t>
  </si>
  <si>
    <t xml:space="preserve">Mango Irwin local (grande)</t>
  </si>
  <si>
    <t xml:space="preserve">Mangue Keitt</t>
  </si>
  <si>
    <t xml:space="preserve">Mango Keitt Local</t>
  </si>
  <si>
    <t xml:space="preserve">Mangue Keitt BIO</t>
  </si>
  <si>
    <t xml:space="preserve">Mango Keitt BIO</t>
  </si>
  <si>
    <t xml:space="preserve">Mangue Kent </t>
  </si>
  <si>
    <t xml:space="preserve">Mango Kent local</t>
  </si>
  <si>
    <t xml:space="preserve">Mangue Kent Bio (légères brûlures superficielles à côté de la tige produites par le soleil)</t>
  </si>
  <si>
    <t xml:space="preserve">Mango Kent BIO (ligeras quemaduras superficiales al lado del pedúnculo producidas por el sol, pulpa perfecta). Finca con certificado ecológico desde 1985 ¡¡¡Oferta!!!</t>
  </si>
  <si>
    <t xml:space="preserve">Mangue Kent BIO (Qualité supérieure)</t>
  </si>
  <si>
    <t xml:space="preserve">Mango Kent BIO Empezando a madurar duro(Finca con certificado ecológico desde 1985) ¡¡¡Primera calidad, excelente!!!</t>
  </si>
  <si>
    <t xml:space="preserve">Mangue Kent Gourmet BIO</t>
  </si>
  <si>
    <t xml:space="preserve">Mango Kent Gourmet BIO</t>
  </si>
  <si>
    <t xml:space="preserve">Mangue Lipens</t>
  </si>
  <si>
    <t xml:space="preserve">Mango Lipens local ¡¡¡Excelente!!!</t>
  </si>
  <si>
    <t xml:space="preserve">Mangue Lipens BIO</t>
  </si>
  <si>
    <t xml:space="preserve">Mango Lipens BIO</t>
  </si>
  <si>
    <t xml:space="preserve">Mangue Manzanillo Nuñez</t>
  </si>
  <si>
    <t xml:space="preserve">Mango Manzanillo Nuñez Local</t>
  </si>
  <si>
    <t xml:space="preserve">Mangue mini gourmet Osteen BIO</t>
  </si>
  <si>
    <t xml:space="preserve">Mango Osteen mini gourmet BIO</t>
  </si>
  <si>
    <t xml:space="preserve">Mangue Osteen (culture naturelle)</t>
  </si>
  <si>
    <t xml:space="preserve">Mango Osteen cultivo natural local ¡¡¡Procedente de finca ecológica sin certificado!!!</t>
  </si>
  <si>
    <t xml:space="preserve">3190. 658</t>
  </si>
  <si>
    <t xml:space="preserve">Mangue Osteen (Ferme Eparadise, mûrie sur arbre, récoltée quotidiennement)</t>
  </si>
  <si>
    <t xml:space="preserve">Mango Osteen finca EParadise (certificado Global Gap) ¡¡¡Máxima selección, madurado en el árbol y recolectado a diario!!!</t>
  </si>
  <si>
    <t xml:space="preserve">Mangue Osteen (Production écologique sans certificat)</t>
  </si>
  <si>
    <t xml:space="preserve">Mangue Osteen BIO (Imperfection sur la peau, tâche noir proche de la tige)</t>
  </si>
  <si>
    <t xml:space="preserve">Mango Osteen BIO (ligeras quemaduras superficiales al lado del pedúnculo producidas por el sol, pulpa perfecta). Finca con certificado ecológico desde 1985 ¡¡¡Oferta!!!</t>
  </si>
  <si>
    <t xml:space="preserve">Mangue Osteen BIO (Qualité supérieure, pûrie sur plante)</t>
  </si>
  <si>
    <t xml:space="preserve">Mango Osteen BIO. Primera calidad. Madurado en la planta</t>
  </si>
  <si>
    <t xml:space="preserve">Mangue Palmer Rouge BIO (Grand)</t>
  </si>
  <si>
    <t xml:space="preserve">Mango Palmer rojo BIO. Recién recolectado, piezas grandes</t>
  </si>
  <si>
    <t xml:space="preserve">Mangue rouge Palmer semi-sèche déshydratée de fabrication artisanale (Sachet 500g)</t>
  </si>
  <si>
    <t xml:space="preserve">Mango deshidratado semi-seco artesanal Palmer rojo de Brasil (env. 500 grs.)</t>
  </si>
  <si>
    <t xml:space="preserve">Mangue Sensation</t>
  </si>
  <si>
    <t xml:space="preserve">Mango Sensación local</t>
  </si>
  <si>
    <t xml:space="preserve">Mangue Super Haden </t>
  </si>
  <si>
    <t xml:space="preserve">Mango Súper Haden local</t>
  </si>
  <si>
    <t xml:space="preserve">Mangue Zill </t>
  </si>
  <si>
    <t xml:space="preserve">Mango Zill local</t>
  </si>
  <si>
    <t xml:space="preserve">Melon peau de crapaud</t>
  </si>
  <si>
    <t xml:space="preserve">Cordova</t>
  </si>
  <si>
    <t xml:space="preserve">Melón piel de sapo</t>
  </si>
  <si>
    <t xml:space="preserve">Córdoba</t>
  </si>
  <si>
    <t xml:space="preserve">Melon peau de crapaud BIO</t>
  </si>
  <si>
    <t xml:space="preserve">Andalousie</t>
  </si>
  <si>
    <t xml:space="preserve">Melón piel de sapo BIO</t>
  </si>
  <si>
    <t xml:space="preserve">Andalucía</t>
  </si>
  <si>
    <t xml:space="preserve">Miel d'avocat (Bocal en verre 1kg)</t>
  </si>
  <si>
    <t xml:space="preserve">Miel de aguacate (env. 1 kg.)</t>
  </si>
  <si>
    <t xml:space="preserve">Miel d'eucalyptus BIO (Bocal en verre 1kg)</t>
  </si>
  <si>
    <t xml:space="preserve">Huelva</t>
  </si>
  <si>
    <t xml:space="preserve">Miel de eucalipto BIO (env. 1 kg.)</t>
  </si>
  <si>
    <t xml:space="preserve">Miel de Fleur d'oranger (Bocal en verre 1kg)</t>
  </si>
  <si>
    <t xml:space="preserve">Miel de azahar (env. 1 kg.)</t>
  </si>
  <si>
    <t xml:space="preserve">Miel de Huelva multifleurs sans filtration CRU BIO  
    - (Bocal en verre 1kg)</t>
  </si>
  <si>
    <t xml:space="preserve">Miel Huelva multiflora BIO cruda sin filtrar (env. 1 kg.)</t>
  </si>
  <si>
    <t xml:space="preserve">Miel de montagne (Bocal en verre 1kg)</t>
  </si>
  <si>
    <t xml:space="preserve">Miel de montaña (env. 1 kg)</t>
  </si>
  <si>
    <t xml:space="preserve">Miel de Romarin (Bocal en verre 1kg)</t>
  </si>
  <si>
    <t xml:space="preserve">Miel de romero (env. 1 kg.)</t>
  </si>
  <si>
    <t xml:space="preserve">Miel Multi-fleurs (Bocal en verre 1kg)</t>
  </si>
  <si>
    <t xml:space="preserve">Miel multiflora (env. 1 kg.)</t>
  </si>
  <si>
    <t xml:space="preserve">Noisette sans coque CRU BIO (Sachet 1kg)</t>
  </si>
  <si>
    <t xml:space="preserve">Avellana cruda BIO sin cáscara (env. 1 kg.)</t>
  </si>
  <si>
    <t xml:space="preserve">Noix de cajou BIO (Sachet 1kg)</t>
  </si>
  <si>
    <t xml:space="preserve">Indes</t>
  </si>
  <si>
    <t xml:space="preserve">Anacardo crudo BIO (env. 1 kg.)</t>
  </si>
  <si>
    <t xml:space="preserve">1816</t>
  </si>
  <si>
    <t xml:space="preserve">Noix de Macadamia sans coque BIO
    - (Sachet 1kg)</t>
  </si>
  <si>
    <t xml:space="preserve">Kenya</t>
  </si>
  <si>
    <t xml:space="preserve">Nuez de Macadamia sin cáscara BIO  (env. 1 kg.)</t>
  </si>
  <si>
    <t xml:space="preserve">Kenia</t>
  </si>
  <si>
    <t xml:space="preserve">Noix de Macadamia sans coque BIO
    - (Sachet 500g)</t>
  </si>
  <si>
    <t xml:space="preserve">Nuez de Macadamia sin cáscara BIO (env. 500 grs.)</t>
  </si>
  <si>
    <t xml:space="preserve">Noix de Pécan sans coque BIO (Sachet 1kg)</t>
  </si>
  <si>
    <t xml:space="preserve">Mexique</t>
  </si>
  <si>
    <t xml:space="preserve">Nuez Pecana sin cáscara BIO  (env. 1 kg.)</t>
  </si>
  <si>
    <t xml:space="preserve">Mexico</t>
  </si>
  <si>
    <t xml:space="preserve">Noix de Pécan sans coque BIO (Sachet 500g)</t>
  </si>
  <si>
    <t xml:space="preserve">Nuez Pecana sin cáscara BIO (env. 500 grs.)</t>
  </si>
  <si>
    <t xml:space="preserve">Oignon blanc BIO</t>
  </si>
  <si>
    <t xml:space="preserve">Cebolla blanca seca BIO</t>
  </si>
  <si>
    <t xml:space="preserve">Oignon rouge BIO</t>
  </si>
  <si>
    <t xml:space="preserve">Cebolla roja BIO</t>
  </si>
  <si>
    <t xml:space="preserve">Olives Aloreña biologiques avec vinaigrette, non pasteurisées (Bocal 800g)</t>
  </si>
  <si>
    <t xml:space="preserve">Aceituna Aloreña aliñada BIO (env.800 grs.)</t>
  </si>
  <si>
    <t xml:space="preserve">Olives fermentées BIO non pasteurisées (Bocal en verre 450g) (Fraîches, semi-sèches, sèches, au choix) (sans sel, sans eau et sans autres ajouts)</t>
  </si>
  <si>
    <t xml:space="preserve">Valence</t>
  </si>
  <si>
    <t xml:space="preserve">Aceituna fermentada BIO (bote cristal 450 grs.) Varios tipos: frescas, semi-secas, secas, ...a elección (sin sal y sin ningún otro complemento)</t>
  </si>
  <si>
    <t xml:space="preserve">Valencia</t>
  </si>
  <si>
    <t xml:space="preserve">Olives noires BIO (sans noyau, semi-séchées, non pasteurisées) (Bocal 500g) </t>
  </si>
  <si>
    <t xml:space="preserve">Aceituna negra s/hueso semi-seca BIO (env. 500 grs.)</t>
  </si>
  <si>
    <t xml:space="preserve">Olives vertes Gordal Manzanilla fraîches</t>
  </si>
  <si>
    <t xml:space="preserve">Aceituna Manzanilla verde Gordal fresca local</t>
  </si>
  <si>
    <t xml:space="preserve">3073.135</t>
  </si>
  <si>
    <t xml:space="preserve">Orange Valencialate</t>
  </si>
  <si>
    <t xml:space="preserve">Naranja Valencialate local</t>
  </si>
  <si>
    <t xml:space="preserve">3441-3442</t>
  </si>
  <si>
    <t xml:space="preserve">Pamplemousse Star Ruby</t>
  </si>
  <si>
    <t xml:space="preserve">Afrique
du Sud</t>
  </si>
  <si>
    <t xml:space="preserve">Pomelo Star Ruby</t>
  </si>
  <si>
    <t xml:space="preserve">South Africa</t>
  </si>
  <si>
    <t xml:space="preserve">Pamplemousse Star Ruby BIO</t>
  </si>
  <si>
    <t xml:space="preserve">Pomelo Star Ruby BIO (nueva temporada)</t>
  </si>
  <si>
    <t xml:space="preserve">3694-3006</t>
  </si>
  <si>
    <t xml:space="preserve">Papaye Intenzza/Siluet (Rouge à l'intérieur)</t>
  </si>
  <si>
    <t xml:space="preserve">Papaya Intenzza/Siluet local ¡¡¡Roja por dentro y sabor excelente!!! ¡¡¡Súper oferta!!!</t>
  </si>
  <si>
    <t xml:space="preserve">Patate douce BIO (Grande)</t>
  </si>
  <si>
    <t xml:space="preserve">Boniato BIO (grande)</t>
  </si>
  <si>
    <t xml:space="preserve">Patate douce BIO (Moyenne)</t>
  </si>
  <si>
    <t xml:space="preserve">Boniato BIO (mediano)</t>
  </si>
  <si>
    <t xml:space="preserve">Patate Douce Violette BIO (Moyenne, grande)</t>
  </si>
  <si>
    <t xml:space="preserve">Boniato violeta BIO (mediano/grande, nueva cosecha)¡¡Excelente!!</t>
  </si>
  <si>
    <t xml:space="preserve">5106-3735-3533</t>
  </si>
  <si>
    <t xml:space="preserve">Piment frais Rouge/Vert/Jaune (500g)</t>
  </si>
  <si>
    <t xml:space="preserve">Guindilla fresca picante amarilla/roja/verde local (env. 500 grs.)</t>
  </si>
  <si>
    <t xml:space="preserve">3757-3987</t>
  </si>
  <si>
    <t xml:space="preserve">Pitahaya différentes variétés (rouge, blanche, violette (grand)</t>
  </si>
  <si>
    <t xml:space="preserve">Pitahaya de diferentes colores (roja, blanca, violeta) local (grande) ¡¡¡Especial!!!</t>
  </si>
  <si>
    <t xml:space="preserve">Pitahaya rouge BIO</t>
  </si>
  <si>
    <t xml:space="preserve">Pitahaya roja BIO</t>
  </si>
  <si>
    <t xml:space="preserve">Poire Conférence  </t>
  </si>
  <si>
    <t xml:space="preserve">Pera Conferencia</t>
  </si>
  <si>
    <t xml:space="preserve">Poire Conférence BIO</t>
  </si>
  <si>
    <t xml:space="preserve">Pera Conferencia BIO</t>
  </si>
  <si>
    <t xml:space="preserve">Poireau BIO</t>
  </si>
  <si>
    <t xml:space="preserve">Puerro BIO</t>
  </si>
  <si>
    <t xml:space="preserve">Poivron mini en couleur</t>
  </si>
  <si>
    <t xml:space="preserve">Pimiento mini dulce de colores local</t>
  </si>
  <si>
    <t xml:space="preserve">Poivron rouge California </t>
  </si>
  <si>
    <t xml:space="preserve">Pimiento California rojo local</t>
  </si>
  <si>
    <t xml:space="preserve">Poivron rouge Ramiro BIO</t>
  </si>
  <si>
    <t xml:space="preserve">Pimiento Rojo Ramiro BIO</t>
  </si>
  <si>
    <t xml:space="preserve">Polen Frais BIO (Bocal 500g)</t>
  </si>
  <si>
    <t xml:space="preserve">Cordoue</t>
  </si>
  <si>
    <t xml:space="preserve">Polen fresco BIO (env. 500 grs.)</t>
  </si>
  <si>
    <t xml:space="preserve">1564</t>
  </si>
  <si>
    <t xml:space="preserve">Polen sec BIO (Bocal 500g)</t>
  </si>
  <si>
    <t xml:space="preserve">Polen seco BIO (env. 500 grs.)</t>
  </si>
  <si>
    <t xml:space="preserve">Pomme de terre rouge BIO</t>
  </si>
  <si>
    <t xml:space="preserve">Patata roja BIO</t>
  </si>
  <si>
    <t xml:space="preserve">5124-3852</t>
  </si>
  <si>
    <t xml:space="preserve">Pomme Golden (Nouvelle récolte!!)</t>
  </si>
  <si>
    <t xml:space="preserve">Manzana Golden local de la Sierra (nueva cosecha)</t>
  </si>
  <si>
    <t xml:space="preserve">Pomme Reineta Sierra Nevada</t>
  </si>
  <si>
    <t xml:space="preserve">Manzana Reineta local Sierra Nevada</t>
  </si>
  <si>
    <t xml:space="preserve">Pomme rouge Starky Sierra Nevada</t>
  </si>
  <si>
    <t xml:space="preserve">Manzana Starky roja local Sierra Nevada</t>
  </si>
  <si>
    <t xml:space="preserve">Pomme rouge Top Sierra Nevada</t>
  </si>
  <si>
    <t xml:space="preserve">Manzana roja Top Red local de Sierra Nevada</t>
  </si>
  <si>
    <t xml:space="preserve">Pomme variété ancienne de Sierra Nevada</t>
  </si>
  <si>
    <t xml:space="preserve">Manzana variedad antigua de Sierra Nevada</t>
  </si>
  <si>
    <t xml:space="preserve">Radis Daikon</t>
  </si>
  <si>
    <t xml:space="preserve">Rábano Daikon</t>
  </si>
  <si>
    <t xml:space="preserve">Raisin blanc italien avec pépins BIO</t>
  </si>
  <si>
    <t xml:space="preserve">Uva blanca italiana con semillas BIO</t>
  </si>
  <si>
    <t xml:space="preserve">Raisin Muscat Blanc</t>
  </si>
  <si>
    <t xml:space="preserve">Uva Moscatel blanca</t>
  </si>
  <si>
    <t xml:space="preserve">Raisin noir d'automne Royal sans pépins BIO</t>
  </si>
  <si>
    <t xml:space="preserve">Uva negra Autum Royal sin semillas BIO</t>
  </si>
  <si>
    <t xml:space="preserve">Raisin rouge crimson BIO</t>
  </si>
  <si>
    <t xml:space="preserve">Uva Crimson roja BIO</t>
  </si>
  <si>
    <t xml:space="preserve">Raisin sec Sultana BIO
    - (Sachet 1kg)</t>
  </si>
  <si>
    <t xml:space="preserve">Uva pasa Sultana BIO (env. 1 kg.)</t>
  </si>
  <si>
    <t xml:space="preserve">Raisins secs Muscat en grains
    - (Sachet 500g)</t>
  </si>
  <si>
    <t xml:space="preserve">Uva pasa Moscatel en grano (nueva cosecha)en env. de 500 grs</t>
  </si>
  <si>
    <t xml:space="preserve">Sel rose de l'Himalaya moulu
    - (Sachet 1kg)</t>
  </si>
  <si>
    <t xml:space="preserve">Pakistan</t>
  </si>
  <si>
    <t xml:space="preserve">Sal del Himalaya molida (env. 1 kg.)</t>
  </si>
  <si>
    <t xml:space="preserve">Pakistán</t>
  </si>
  <si>
    <t xml:space="preserve">Sésame CRU BIO (Sachet 1kg)</t>
  </si>
  <si>
    <t xml:space="preserve">Paraguay
Egypte</t>
  </si>
  <si>
    <t xml:space="preserve">Sésamo crudo BIO (env. 1 kg.)</t>
  </si>
  <si>
    <t xml:space="preserve">Paraguay
Egipto</t>
  </si>
  <si>
    <t xml:space="preserve">Souchet BIO (Sachet 1kg)</t>
  </si>
  <si>
    <t xml:space="preserve">Chufa BIO (env. 1 kg.)</t>
  </si>
  <si>
    <t xml:space="preserve">Importacion</t>
  </si>
  <si>
    <t xml:space="preserve">Spaguetti de mer déshydraté BIO (Sachet 1kg)</t>
  </si>
  <si>
    <t xml:space="preserve">Alga Espagueti de mar deshidratada BIO (env. 1 kg.)</t>
  </si>
  <si>
    <t xml:space="preserve">Spaguetti de mer déshydraté BIO (Sachet 500g)</t>
  </si>
  <si>
    <t xml:space="preserve">Alga Espagueti de mar deshidratada BIO (env. 500 grs.)</t>
  </si>
  <si>
    <t xml:space="preserve">Sucre de coco BIO (Sachet 1kg)</t>
  </si>
  <si>
    <t xml:space="preserve">Indonésie</t>
  </si>
  <si>
    <t xml:space="preserve">Azúcar de coco BIO (env. 1 kg.)</t>
  </si>
  <si>
    <t xml:space="preserve">Indonesia</t>
  </si>
  <si>
    <t xml:space="preserve">Tomate déshydratée CRU BIO (à basse température 35º, qualité supérieure)</t>
  </si>
  <si>
    <t xml:space="preserve">Tomate seco BIO laminado (env. 200 grs.) ¡¡¡Deshidratado a baja temperatura 35º, calidad superior!!! RAW</t>
  </si>
  <si>
    <t xml:space="preserve">National</t>
  </si>
  <si>
    <t xml:space="preserve">Tomate seco BIO laminado (env. 1 kg.) ¡¡¡Deshidratado a baja temperatura 35º, calidad superior!!! RAW</t>
  </si>
  <si>
    <t xml:space="preserve">CATALOGUE FRUITSTOCK</t>
  </si>
  <si>
    <t xml:space="preserve">Les fdp peuvent varier en fonction du secteur et du poids total (entre 0,5€ et 1,5€ du kg)</t>
  </si>
  <si>
    <t xml:space="preserve">PRIX
UNITAIRE
(sans fdp)</t>
  </si>
  <si>
    <t xml:space="preserve"> + 10 kg
(- 10%)</t>
  </si>
  <si>
    <t xml:space="preserve">+ 30 kg
(- 20%)</t>
  </si>
  <si>
    <t xml:space="preserve">+ 60 kg
(- 30%)</t>
  </si>
  <si>
    <t xml:space="preserve">N° Facture</t>
  </si>
  <si>
    <t xml:space="preserve">Responsable</t>
  </si>
  <si>
    <t xml:space="preserve">Adhérents</t>
  </si>
  <si>
    <t xml:space="preserve">A destination de : </t>
  </si>
  <si>
    <t xml:space="preserve">Forfait H.T</t>
  </si>
  <si>
    <t xml:space="preserve">Prix/Tonne HT</t>
  </si>
  <si>
    <t xml:space="preserve">NOM</t>
  </si>
  <si>
    <t xml:space="preserve">DPT</t>
  </si>
  <si>
    <t xml:space="preserve">1 à 100 kg</t>
  </si>
  <si>
    <t xml:space="preserve">101 à 200 kg</t>
  </si>
  <si>
    <t xml:space="preserve">AIN 01</t>
  </si>
  <si>
    <t xml:space="preserve">AISNE 02</t>
  </si>
  <si>
    <t xml:space="preserve">ALLIER 03</t>
  </si>
  <si>
    <t xml:space="preserve">ALPES DE HAUTE PROVENCE 04</t>
  </si>
  <si>
    <t xml:space="preserve">HAUTES ALPES 05</t>
  </si>
  <si>
    <t xml:space="preserve">ALPES MARITIMES 06</t>
  </si>
  <si>
    <t xml:space="preserve">ARDECHE 07</t>
  </si>
  <si>
    <t xml:space="preserve">ARDENNES 08</t>
  </si>
  <si>
    <t xml:space="preserve">HTES MONTAGNES 09</t>
  </si>
  <si>
    <t xml:space="preserve">09-H</t>
  </si>
  <si>
    <t xml:space="preserve">ARIEGE 09</t>
  </si>
  <si>
    <t xml:space="preserve">AUBE 10</t>
  </si>
  <si>
    <t xml:space="preserve">AUDE 11</t>
  </si>
  <si>
    <t xml:space="preserve">AVEYRON 12</t>
  </si>
  <si>
    <t xml:space="preserve">BOUCHES DU RHONE 13</t>
  </si>
  <si>
    <t xml:space="preserve">CALVADOS 14</t>
  </si>
  <si>
    <t xml:space="preserve">HTES MONTAGNES 15</t>
  </si>
  <si>
    <t xml:space="preserve">15-H</t>
  </si>
  <si>
    <t xml:space="preserve">CANTAL 15</t>
  </si>
  <si>
    <t xml:space="preserve">CHARENTE 16</t>
  </si>
  <si>
    <t xml:space="preserve">CHARENTE MARITIME 17</t>
  </si>
  <si>
    <t xml:space="preserve">CHER 18</t>
  </si>
  <si>
    <t xml:space="preserve">CORREZE 19</t>
  </si>
  <si>
    <t xml:space="preserve">COTE D'OR 21</t>
  </si>
  <si>
    <t xml:space="preserve">COTES D'ARMOR 22</t>
  </si>
  <si>
    <t xml:space="preserve">CREUSE 23</t>
  </si>
  <si>
    <t xml:space="preserve">DORDOGNE 24</t>
  </si>
  <si>
    <t xml:space="preserve">DOUBS 25</t>
  </si>
  <si>
    <t xml:space="preserve">DROME 26</t>
  </si>
  <si>
    <t xml:space="preserve">EURE 27</t>
  </si>
  <si>
    <t xml:space="preserve">EURE ET LOIR 28</t>
  </si>
  <si>
    <t xml:space="preserve">FINISTERE 29</t>
  </si>
  <si>
    <t xml:space="preserve">GARD 30</t>
  </si>
  <si>
    <t xml:space="preserve">HTES MONTAGNES 31</t>
  </si>
  <si>
    <t xml:space="preserve">31-H</t>
  </si>
  <si>
    <t xml:space="preserve">HAUTE GARONNE 31</t>
  </si>
  <si>
    <t xml:space="preserve">GERS 32</t>
  </si>
  <si>
    <t xml:space="preserve">GIRONDE 33</t>
  </si>
  <si>
    <t xml:space="preserve">HERAULT 34</t>
  </si>
  <si>
    <t xml:space="preserve">ILLE ET VILAINE 35</t>
  </si>
  <si>
    <t xml:space="preserve">INDRE 36</t>
  </si>
  <si>
    <t xml:space="preserve">INDRE ET LOIRE 37</t>
  </si>
  <si>
    <t xml:space="preserve">HTES MONTAGNES 38</t>
  </si>
  <si>
    <t xml:space="preserve">38-H</t>
  </si>
  <si>
    <t xml:space="preserve">ISERE 38</t>
  </si>
  <si>
    <t xml:space="preserve">JURA 39</t>
  </si>
  <si>
    <t xml:space="preserve">LANDES 40</t>
  </si>
  <si>
    <t xml:space="preserve">LOIR ET CHER 41</t>
  </si>
  <si>
    <t xml:space="preserve">LOIRE 42</t>
  </si>
  <si>
    <t xml:space="preserve">HAUTE LOIRE 43</t>
  </si>
  <si>
    <t xml:space="preserve">LOIRE ATLANTIQUE 44</t>
  </si>
  <si>
    <t xml:space="preserve">LOIRET 45</t>
  </si>
  <si>
    <t xml:space="preserve">LOT 46</t>
  </si>
  <si>
    <t xml:space="preserve">LOT ET GARONNE 47</t>
  </si>
  <si>
    <t xml:space="preserve">LOZERE 48</t>
  </si>
  <si>
    <t xml:space="preserve">MAINE ET LOIRE 49</t>
  </si>
  <si>
    <t xml:space="preserve">MANCHE 50</t>
  </si>
  <si>
    <t xml:space="preserve">MARNE 51</t>
  </si>
  <si>
    <t xml:space="preserve">HAUTE MARNE 52</t>
  </si>
  <si>
    <t xml:space="preserve">MAYENNE 53</t>
  </si>
  <si>
    <t xml:space="preserve">MEURTHE ET MOSELLE 54</t>
  </si>
  <si>
    <t xml:space="preserve">MEUSE 55</t>
  </si>
  <si>
    <t xml:space="preserve">MORBIHAN 56</t>
  </si>
  <si>
    <t xml:space="preserve">MOSELLE 57</t>
  </si>
  <si>
    <t xml:space="preserve">NIEVRE 58</t>
  </si>
  <si>
    <t xml:space="preserve">NORD 59</t>
  </si>
  <si>
    <t xml:space="preserve">OISE 60</t>
  </si>
  <si>
    <t xml:space="preserve">ORNE 61</t>
  </si>
  <si>
    <t xml:space="preserve">PAS DE CALAIS 62</t>
  </si>
  <si>
    <t xml:space="preserve">HTES MONTAGNES 63</t>
  </si>
  <si>
    <t xml:space="preserve">63-H</t>
  </si>
  <si>
    <t xml:space="preserve">PUY DE DOME 63</t>
  </si>
  <si>
    <t xml:space="preserve">HTES MONTAGNES 64</t>
  </si>
  <si>
    <t xml:space="preserve">64-H</t>
  </si>
  <si>
    <t xml:space="preserve">PYRENEES ATLANTIQUES 64</t>
  </si>
  <si>
    <t xml:space="preserve">HTES MONTAGNES 65</t>
  </si>
  <si>
    <t xml:space="preserve">65-H</t>
  </si>
  <si>
    <t xml:space="preserve">HAUTES PYRENEES 65</t>
  </si>
  <si>
    <t xml:space="preserve">PYRENEES ORIENTALES 66</t>
  </si>
  <si>
    <t xml:space="preserve">BAS RHIN 67</t>
  </si>
  <si>
    <t xml:space="preserve">HAUT RHIN 68</t>
  </si>
  <si>
    <t xml:space="preserve">RHONE 69</t>
  </si>
  <si>
    <t xml:space="preserve">HAUTE SAONE 70</t>
  </si>
  <si>
    <t xml:space="preserve">SAONE ET LOIRE 71</t>
  </si>
  <si>
    <t xml:space="preserve">SARTHE 72</t>
  </si>
  <si>
    <t xml:space="preserve">HTES MONTAGNES 73</t>
  </si>
  <si>
    <t xml:space="preserve">73-H</t>
  </si>
  <si>
    <t xml:space="preserve">SAVOIE 73</t>
  </si>
  <si>
    <t xml:space="preserve">HTES MONTAGNES 74</t>
  </si>
  <si>
    <t xml:space="preserve">74-H</t>
  </si>
  <si>
    <t xml:space="preserve">HAUTE SAVOIE 74</t>
  </si>
  <si>
    <t xml:space="preserve">PARIS 75</t>
  </si>
  <si>
    <t xml:space="preserve">SEINE MARITIME 76</t>
  </si>
  <si>
    <t xml:space="preserve">SEINE ET MARNE 77</t>
  </si>
  <si>
    <t xml:space="preserve">YVELINES 78</t>
  </si>
  <si>
    <t xml:space="preserve">DEUX SEVRES 79</t>
  </si>
  <si>
    <t xml:space="preserve">SOMME 80</t>
  </si>
  <si>
    <t xml:space="preserve">TARN 81</t>
  </si>
  <si>
    <t xml:space="preserve">TARN ET GARONNE 82</t>
  </si>
  <si>
    <t xml:space="preserve">VAR 83</t>
  </si>
  <si>
    <t xml:space="preserve">VAUCLUSE 84</t>
  </si>
  <si>
    <t xml:space="preserve">VENDEE 85</t>
  </si>
  <si>
    <t xml:space="preserve">VIENNE 86</t>
  </si>
  <si>
    <t xml:space="preserve">HAUTE VIENNE 87</t>
  </si>
  <si>
    <t xml:space="preserve">VOSGES 88</t>
  </si>
  <si>
    <t xml:space="preserve">YONNE 89</t>
  </si>
  <si>
    <t xml:space="preserve">TERRITOIRE DE BELFORT 90</t>
  </si>
  <si>
    <t xml:space="preserve">ESSONNE 91</t>
  </si>
  <si>
    <t xml:space="preserve">HAUTS DE SEINE 92</t>
  </si>
  <si>
    <t xml:space="preserve">SEINE SAINT DENIS 93</t>
  </si>
  <si>
    <t xml:space="preserve">VAL DE MARNE 94</t>
  </si>
  <si>
    <t xml:space="preserve">VAL D'OISE 95</t>
  </si>
  <si>
    <t xml:space="preserve">MONACO 98</t>
  </si>
  <si>
    <t xml:space="preserve">BE</t>
  </si>
  <si>
    <t xml:space="preserve">"À REMPLIR EN PREMIER POUR AFFICHER LES PRIX"</t>
  </si>
  <si>
    <t xml:space="preserve">Prix à la Palette H.T. en €</t>
  </si>
  <si>
    <t xml:space="preserve">1 à 1 pal</t>
  </si>
  <si>
    <t xml:space="preserve">Número del Pedido</t>
  </si>
  <si>
    <t xml:space="preserve">SOLYFRUTA BIO &amp; LOCAL FRUIT</t>
  </si>
  <si>
    <t xml:space="preserve">Tarifa Ofertas Semana</t>
  </si>
  <si>
    <t xml:space="preserve">I.V.A. no Incluido</t>
  </si>
  <si>
    <t xml:space="preserve">Código</t>
  </si>
  <si>
    <t xml:space="preserve">Producto</t>
  </si>
  <si>
    <t xml:space="preserve">Origen</t>
  </si>
  <si>
    <t xml:space="preserve">Su Pedido</t>
  </si>
  <si>
    <t xml:space="preserve">151, rue des Anciens Combattants d’Algérie
64170 ARTIX
Téléphone : 05.59.84.80.70 – pau.exploitation@stg.fr</t>
  </si>
  <si>
    <t xml:space="preserve">BORDEREAU DE REMISE DU :</t>
  </si>
  <si>
    <t xml:space="preserve">   **/**/2020</t>
  </si>
  <si>
    <t xml:space="preserve">EXPEDITEUR</t>
  </si>
  <si>
    <t xml:space="preserve">DESTINATAIRE</t>
  </si>
  <si>
    <t xml:space="preserve">PORTABLE</t>
  </si>
  <si>
    <t xml:space="preserve">COLIS
/PAL</t>
  </si>
  <si>
    <t xml:space="preserve">POIDS (kg)</t>
  </si>
  <si>
    <t xml:space="preserve">LES FRUITS DU SOLEIL
004531178421 (Numéro Danois)</t>
  </si>
  <si>
    <t xml:space="preserve">1 PAL</t>
  </si>
  <si>
    <t xml:space="preserve">NUMERO DE COMMANDE :</t>
  </si>
  <si>
    <t xml:space="preserve">COMMENTAIRE IMPORTANT :</t>
  </si>
  <si>
    <t xml:space="preserve">Merci de contacter le client la veille de la livraison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</si>
</sst>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&quot; €&quot;_-;\-* #,##0.00&quot; €&quot;_-;_-* \-??&quot; €&quot;_-;_-@_-"/>
    <numFmt numFmtId="166" formatCode="@"/>
    <numFmt numFmtId="167" formatCode="00"/>
    <numFmt numFmtId="168" formatCode="0"/>
    <numFmt numFmtId="169" formatCode="0.00"/>
    <numFmt numFmtId="170" formatCode="General"/>
    <numFmt numFmtId="171" formatCode="_ * #,##0.00_)&quot; €&quot;_ ;_ * \(#,##0.00&quot;) €&quot;_ ;_ * \-??_)&quot; €&quot;_ ;_ @_ "/>
    <numFmt numFmtId="172" formatCode="#,##0.00&quot; €&quot;"/>
    <numFmt numFmtId="173" formatCode="_-* #,##0.00\ [$€-40C]_-;\-* #,##0.00\ [$€-40C]_-;_-* \-??\ [$€-40C]_-;_-@_-"/>
    <numFmt numFmtId="174" formatCode="0\ %"/>
    <numFmt numFmtId="175" formatCode="#,##0.00"/>
  </numFmts>
  <fonts count="9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color rgb="FF000000"/>
      <name val="Calibri (Corps)"/>
      <family val="0"/>
      <charset val="1"/>
    </font>
    <font>
      <b val="true"/>
      <sz val="14"/>
      <color rgb="FFC00000"/>
      <name val="Calibri"/>
      <family val="2"/>
      <charset val="1"/>
    </font>
    <font>
      <b val="true"/>
      <sz val="8"/>
      <color rgb="FFFF0000"/>
      <name val="Calibri (Corps)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00"/>
      <name val="Calibri (Corps)"/>
      <family val="0"/>
      <charset val="1"/>
    </font>
    <font>
      <b val="true"/>
      <sz val="8"/>
      <color rgb="FFFFFF00"/>
      <name val="Calibri (Corps)"/>
      <family val="0"/>
      <charset val="1"/>
    </font>
    <font>
      <b val="true"/>
      <sz val="10"/>
      <color rgb="FFFFFF00"/>
      <name val="Calibri"/>
      <family val="2"/>
      <charset val="1"/>
    </font>
    <font>
      <b val="true"/>
      <sz val="8"/>
      <color rgb="FFE46C0A"/>
      <name val="Calibri (Corps)"/>
      <family val="0"/>
      <charset val="1"/>
    </font>
    <font>
      <sz val="8"/>
      <name val="Calibri (Corps)"/>
      <family val="0"/>
      <charset val="1"/>
    </font>
    <font>
      <b val="true"/>
      <sz val="9"/>
      <color rgb="FF77933C"/>
      <name val="Calibri"/>
      <family val="2"/>
      <charset val="1"/>
    </font>
    <font>
      <b val="true"/>
      <sz val="8"/>
      <color rgb="FF77933C"/>
      <name val="Calibri (Corps)"/>
      <family val="0"/>
      <charset val="1"/>
    </font>
    <font>
      <b val="true"/>
      <sz val="8"/>
      <color rgb="FF00B050"/>
      <name val="Calibri (Corps)"/>
      <family val="0"/>
      <charset val="1"/>
    </font>
    <font>
      <b val="true"/>
      <sz val="8"/>
      <color rgb="FF000000"/>
      <name val="Calibri (Corps)"/>
      <family val="0"/>
      <charset val="1"/>
    </font>
    <font>
      <b val="true"/>
      <sz val="11"/>
      <color rgb="FF558ED5"/>
      <name val="Calibri"/>
      <family val="2"/>
      <charset val="1"/>
    </font>
    <font>
      <b val="true"/>
      <sz val="8"/>
      <color rgb="FF558ED5"/>
      <name val="Calibri (Corps)"/>
      <family val="0"/>
      <charset val="1"/>
    </font>
    <font>
      <b val="true"/>
      <sz val="10"/>
      <color rgb="FF558ED5"/>
      <name val="Calibri"/>
      <family val="2"/>
      <charset val="1"/>
    </font>
    <font>
      <sz val="8"/>
      <color rgb="FF00B050"/>
      <name val="Calibri (Corps)"/>
      <family val="0"/>
      <charset val="1"/>
    </font>
    <font>
      <b val="true"/>
      <sz val="8"/>
      <name val="Calibri (Corps)"/>
      <family val="0"/>
      <charset val="1"/>
    </font>
    <font>
      <b val="true"/>
      <sz val="11"/>
      <color rgb="FFE46C0A"/>
      <name val="Calibri"/>
      <family val="2"/>
      <charset val="1"/>
    </font>
    <font>
      <b val="true"/>
      <i val="true"/>
      <sz val="8"/>
      <color rgb="FFC00000"/>
      <name val="Calibri (Corps)"/>
      <family val="0"/>
      <charset val="1"/>
    </font>
    <font>
      <b val="true"/>
      <sz val="16"/>
      <color rgb="FFE46C0A"/>
      <name val="Calibri"/>
      <family val="2"/>
      <charset val="1"/>
    </font>
    <font>
      <b val="true"/>
      <sz val="9"/>
      <color rgb="FF8064A2"/>
      <name val="Calibri"/>
      <family val="2"/>
      <charset val="1"/>
    </font>
    <font>
      <b val="true"/>
      <sz val="8"/>
      <color rgb="FFFFFFFF"/>
      <name val="Calibri (Corps)"/>
      <family val="0"/>
      <charset val="1"/>
    </font>
    <font>
      <sz val="8"/>
      <color rgb="FFFF0000"/>
      <name val="Calibri (Corps)"/>
      <family val="0"/>
      <charset val="1"/>
    </font>
    <font>
      <sz val="8"/>
      <color rgb="FF000000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8"/>
      <color rgb="FFC00000"/>
      <name val="Arial"/>
      <family val="2"/>
      <charset val="1"/>
    </font>
    <font>
      <b val="true"/>
      <sz val="16"/>
      <color rgb="FFD7E4BD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1"/>
      <color rgb="FFC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1F497D"/>
      <name val="Arial"/>
      <family val="2"/>
      <charset val="1"/>
    </font>
    <font>
      <u val="single"/>
      <sz val="2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0"/>
      <color rgb="FFFFFFFF"/>
      <name val="Arial"/>
      <family val="2"/>
      <charset val="1"/>
    </font>
    <font>
      <b val="true"/>
      <sz val="10"/>
      <color rgb="FFC00000"/>
      <name val="Arial"/>
      <family val="2"/>
      <charset val="1"/>
    </font>
    <font>
      <b val="true"/>
      <sz val="14"/>
      <color rgb="FFC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i val="true"/>
      <sz val="8"/>
      <color rgb="FF1F497D"/>
      <name val="Arial"/>
      <family val="2"/>
      <charset val="1"/>
    </font>
    <font>
      <sz val="8"/>
      <color rgb="FF1F497D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6"/>
      <color rgb="FF4F81BD"/>
      <name val="Arial"/>
      <family val="2"/>
      <charset val="1"/>
    </font>
    <font>
      <b val="true"/>
      <sz val="12"/>
      <color rgb="FF4F81BD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24"/>
      <color rgb="FFFFFFFF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8"/>
      <color rgb="FF0070C0"/>
      <name val="Arial"/>
      <family val="2"/>
      <charset val="1"/>
    </font>
    <font>
      <b val="true"/>
      <sz val="18"/>
      <color rgb="FFC00000"/>
      <name val="Arial"/>
      <family val="2"/>
      <charset val="1"/>
    </font>
    <font>
      <u val="single"/>
      <sz val="18"/>
      <color rgb="FF0000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8"/>
      <color rgb="FF77933C"/>
      <name val="Arial"/>
      <family val="2"/>
      <charset val="1"/>
    </font>
    <font>
      <b val="true"/>
      <sz val="24"/>
      <color rgb="FFFF0000"/>
      <name val="Arial"/>
      <family val="2"/>
      <charset val="1"/>
    </font>
    <font>
      <b val="true"/>
      <sz val="11"/>
      <color rgb="FF4F6228"/>
      <name val="Arial"/>
      <family val="2"/>
      <charset val="1"/>
    </font>
    <font>
      <b val="true"/>
      <sz val="11"/>
      <color rgb="FF4F81BD"/>
      <name val="Arial"/>
      <family val="2"/>
      <charset val="1"/>
    </font>
    <font>
      <b val="true"/>
      <i val="true"/>
      <sz val="10"/>
      <color rgb="FFC00000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i val="true"/>
      <sz val="9"/>
      <name val="Arial"/>
      <family val="2"/>
      <charset val="1"/>
    </font>
    <font>
      <sz val="8"/>
      <color rgb="FF77933C"/>
      <name val="Arial"/>
      <family val="2"/>
      <charset val="1"/>
    </font>
    <font>
      <sz val="8"/>
      <color rgb="FF4F81BD"/>
      <name val="Arial"/>
      <family val="2"/>
      <charset val="1"/>
    </font>
    <font>
      <b val="true"/>
      <sz val="11"/>
      <color rgb="FFD7E4BD"/>
      <name val="Calibri"/>
      <family val="2"/>
      <charset val="1"/>
    </font>
    <font>
      <b val="true"/>
      <sz val="11"/>
      <color rgb="FFE6B9B8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4F81BD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1F497D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C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6"/>
      <color rgb="FFC00000"/>
      <name val="Arial"/>
      <family val="2"/>
      <charset val="1"/>
    </font>
    <font>
      <sz val="11"/>
      <color rgb="FF1F497D"/>
      <name val="Arial"/>
      <family val="2"/>
      <charset val="1"/>
    </font>
    <font>
      <sz val="11"/>
      <color rgb="FFC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u val="single"/>
      <sz val="28"/>
      <color rgb="FF99CC00"/>
      <name val="Arial Black"/>
      <family val="2"/>
      <charset val="1"/>
    </font>
    <font>
      <b val="true"/>
      <sz val="15"/>
      <color rgb="FFC00000"/>
      <name val="Arial"/>
      <family val="2"/>
      <charset val="1"/>
    </font>
    <font>
      <b val="true"/>
      <sz val="14"/>
      <name val="Arial"/>
      <family val="2"/>
      <charset val="1"/>
    </font>
    <font>
      <sz val="15"/>
      <color rgb="FF00000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4F6228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FF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E6E0EC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DCE6F2"/>
      </patternFill>
    </fill>
    <fill>
      <patternFill patternType="solid">
        <fgColor rgb="FF9BBB59"/>
        <bgColor rgb="FF92D05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EBF1DE"/>
      </patternFill>
    </fill>
    <fill>
      <patternFill patternType="solid">
        <fgColor rgb="FFC00000"/>
        <bgColor rgb="FF9C0006"/>
      </patternFill>
    </fill>
    <fill>
      <patternFill patternType="solid">
        <fgColor rgb="FFF79646"/>
        <bgColor rgb="FFF7901E"/>
      </patternFill>
    </fill>
    <fill>
      <patternFill patternType="solid">
        <fgColor rgb="FFBFBFBF"/>
        <bgColor rgb="FFE6B9B8"/>
      </patternFill>
    </fill>
    <fill>
      <patternFill patternType="solid">
        <fgColor rgb="FFF7901E"/>
        <bgColor rgb="FFF79646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  <fill>
      <patternFill patternType="solid">
        <fgColor rgb="FF4F6228"/>
        <bgColor rgb="FF333300"/>
      </patternFill>
    </fill>
  </fills>
  <borders count="1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/>
      <right style="thin">
        <color rgb="FFBFBFBF"/>
      </right>
      <top style="thick"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ck"/>
      <bottom style="thin">
        <color rgb="FFBFBFBF"/>
      </bottom>
      <diagonal/>
    </border>
    <border diagonalUp="false" diagonalDown="false">
      <left style="thin">
        <color rgb="FFBFBFBF"/>
      </left>
      <right style="thick"/>
      <top style="thick"/>
      <bottom style="thin">
        <color rgb="FFBFBFBF"/>
      </bottom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ck"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ck"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thick"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 style="thin">
        <color rgb="FFBFBFBF"/>
      </right>
      <top style="thin">
        <color rgb="FFBFBFBF"/>
      </top>
      <bottom style="thick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ck"/>
      <diagonal/>
    </border>
    <border diagonalUp="false" diagonalDown="false">
      <left style="thin">
        <color rgb="FFBFBFBF"/>
      </left>
      <right style="thick"/>
      <top style="thin">
        <color rgb="FFBFBFBF"/>
      </top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ck">
        <color rgb="FFFFFFFF"/>
      </left>
      <right/>
      <top style="thick">
        <color rgb="FFFFFFFF"/>
      </top>
      <bottom/>
      <diagonal/>
    </border>
    <border diagonalUp="false" diagonalDown="false">
      <left style="thick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ck">
        <color rgb="FFFFFFFF"/>
      </left>
      <right/>
      <top/>
      <bottom style="thick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dashed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dashed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dashed">
        <color rgb="FFFFFFFF"/>
      </left>
      <right style="thick">
        <color rgb="FFFFFFFF"/>
      </right>
      <top style="thick">
        <color rgb="FFFFFFFF"/>
      </top>
      <bottom style="dashed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dashed">
        <color rgb="FFFFFFFF"/>
      </left>
      <right style="thick">
        <color rgb="FFFFFFFF"/>
      </right>
      <top style="dashed">
        <color rgb="FFFFFFFF"/>
      </top>
      <bottom style="dashed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/>
      <bottom style="thin">
        <color rgb="FFFFFFFF"/>
      </bottom>
      <diagonal/>
    </border>
    <border diagonalUp="false" diagonalDown="false">
      <left style="thick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FBFBF"/>
      </right>
      <top/>
      <bottom style="thin">
        <color rgb="FFFFFFFF"/>
      </bottom>
      <diagonal/>
    </border>
    <border diagonalUp="false" diagonalDown="false">
      <left style="dashed">
        <color rgb="FFFFFFFF"/>
      </left>
      <right style="thick">
        <color rgb="FFFFFFFF"/>
      </right>
      <top style="dashed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BFBFB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>
        <color rgb="FFFFFFFF"/>
      </top>
      <bottom style="thin">
        <color rgb="FFBFBFBF"/>
      </bottom>
      <diagonal/>
    </border>
    <border diagonalUp="false" diagonalDown="false">
      <left/>
      <right style="thin">
        <color rgb="FFFFFFFF"/>
      </right>
      <top style="thick">
        <color rgb="FFFFFFFF"/>
      </top>
      <bottom style="thin">
        <color rgb="FFBFBFBF"/>
      </bottom>
      <diagonal/>
    </border>
    <border diagonalUp="false" diagonalDown="false">
      <left style="thin">
        <color rgb="FFFFFFFF"/>
      </left>
      <right/>
      <top style="thick">
        <color rgb="FFFFFFFF"/>
      </top>
      <bottom style="thin">
        <color rgb="FFBFBFBF"/>
      </bottom>
      <diagonal/>
    </border>
    <border diagonalUp="false" diagonalDown="false">
      <left style="thick">
        <color rgb="FFFFFFFF"/>
      </left>
      <right style="thin">
        <color rgb="FFFFFFFF"/>
      </right>
      <top style="thick">
        <color rgb="FFFFFFFF"/>
      </top>
      <bottom style="thin">
        <color rgb="FFBFBFBF"/>
      </bottom>
      <diagonal/>
    </border>
    <border diagonalUp="false" diagonalDown="false">
      <left style="thin">
        <color rgb="FFFFFFFF"/>
      </left>
      <right style="thick">
        <color rgb="FFFFFFFF"/>
      </right>
      <top style="thick">
        <color rgb="FFFFFFFF"/>
      </top>
      <bottom style="thin">
        <color rgb="FFBFBFBF"/>
      </bottom>
      <diagonal/>
    </border>
    <border diagonalUp="false" diagonalDown="false">
      <left/>
      <right style="thin">
        <color rgb="FFFFFFFF"/>
      </right>
      <top style="thick">
        <color rgb="FFFFFFFF"/>
      </top>
      <bottom/>
      <diagonal/>
    </border>
    <border diagonalUp="false" diagonalDown="false">
      <left style="thin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 style="thin">
        <color rgb="FFFFFFFF"/>
      </right>
      <top style="thick">
        <color rgb="FFFFFFFF"/>
      </top>
      <bottom/>
      <diagonal/>
    </border>
    <border diagonalUp="false" diagonalDown="false">
      <left style="thin">
        <color rgb="FFFFFFFF"/>
      </left>
      <right/>
      <top style="thick">
        <color rgb="FFFFFFFF"/>
      </top>
      <bottom/>
      <diagonal/>
    </border>
    <border diagonalUp="false" diagonalDown="false">
      <left style="thin">
        <color rgb="FFFFFFFF"/>
      </left>
      <right style="thin">
        <color rgb="FFBFBFBF"/>
      </right>
      <top style="thick">
        <color rgb="FFFFFFFF"/>
      </top>
      <bottom style="thin">
        <color rgb="FFBFBFBF"/>
      </bottom>
      <diagonal/>
    </border>
    <border diagonalUp="false" diagonalDown="false">
      <left style="thick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ck">
        <color rgb="FFBFBFBF"/>
      </right>
      <top style="thin">
        <color rgb="FFBFBFBF"/>
      </top>
      <bottom style="thin">
        <color rgb="FFFFFFF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BFBFBF"/>
      </top>
      <bottom/>
      <diagonal/>
    </border>
    <border diagonalUp="false" diagonalDown="false">
      <left style="thin">
        <color rgb="FFFFFFFF"/>
      </left>
      <right/>
      <top style="thin">
        <color rgb="FFBFBFBF"/>
      </top>
      <bottom/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BFBFBF"/>
      </right>
      <top style="thin">
        <color rgb="FFBFBFB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BFBFBF"/>
      </top>
      <bottom/>
      <diagonal/>
    </border>
    <border diagonalUp="false" diagonalDown="false">
      <left style="thin">
        <color rgb="FFFFFFFF"/>
      </left>
      <right/>
      <top style="thin">
        <color rgb="FFBFBFBF"/>
      </top>
      <bottom style="thin">
        <color rgb="FFFFFFFF"/>
      </bottom>
      <diagonal/>
    </border>
    <border diagonalUp="false" diagonalDown="false">
      <left style="thin">
        <color rgb="FFBFBFB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BFBFBF"/>
      </left>
      <right style="thin">
        <color rgb="FFFFFFFF"/>
      </right>
      <top/>
      <bottom style="thin">
        <color rgb="FFBFBFB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BFBFBF"/>
      </bottom>
      <diagonal/>
    </border>
    <border diagonalUp="false" diagonalDown="false">
      <left style="thin">
        <color rgb="FFFFFFFF"/>
      </left>
      <right style="thin">
        <color rgb="FFBFBFBF"/>
      </right>
      <top style="thin">
        <color rgb="FFFFFFF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FFFFF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FFFFFF"/>
      </right>
      <top style="thin">
        <color rgb="FFBFBFBF"/>
      </top>
      <bottom style="thin">
        <color rgb="FFFFFFF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3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2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26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2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7" borderId="2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7" borderId="2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7" borderId="3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31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0" borderId="32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2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2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8" borderId="2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7" borderId="33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7" borderId="34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37" fillId="8" borderId="35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8" fillId="8" borderId="3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4" fillId="7" borderId="3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8" borderId="3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6" fillId="0" borderId="2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7" borderId="3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7" borderId="27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37" fillId="8" borderId="40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6" fillId="0" borderId="4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4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8" borderId="4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4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8" borderId="4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8" borderId="3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4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7" borderId="46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37" fillId="8" borderId="47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4" fillId="7" borderId="4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7" fillId="8" borderId="48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34" fillId="7" borderId="2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4" fillId="7" borderId="4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4" fillId="8" borderId="3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8" borderId="30" xfId="2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0" fillId="7" borderId="2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7" borderId="49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37" fillId="8" borderId="50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36" fillId="8" borderId="27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6" fillId="8" borderId="40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4" fillId="8" borderId="5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8" borderId="51" xfId="2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5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37" fillId="8" borderId="53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34" fillId="7" borderId="5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4" fillId="7" borderId="5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4" fillId="7" borderId="5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4" fillId="7" borderId="5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4" fillId="7" borderId="5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7" borderId="3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37" fillId="8" borderId="59" xfId="2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6" fillId="8" borderId="4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8" borderId="4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6" fillId="8" borderId="6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6" fillId="8" borderId="4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8" borderId="6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8" borderId="6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3" fillId="7" borderId="6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6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7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7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7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5" fillId="0" borderId="1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6" fillId="0" borderId="1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7" fillId="9" borderId="1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37" fillId="9" borderId="1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7" fillId="9" borderId="1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9" borderId="1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9" borderId="12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7" fillId="0" borderId="1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7" fillId="0" borderId="1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0" borderId="73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7" fillId="8" borderId="74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7" fillId="8" borderId="7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7" fillId="8" borderId="74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7" fillId="8" borderId="76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54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77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7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7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78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0" borderId="7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79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56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9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7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9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1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7" borderId="32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9" fontId="32" fillId="0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32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32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0" borderId="25" xfId="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9" fontId="53" fillId="0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53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3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5" fillId="0" borderId="2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0" fillId="7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7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36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6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6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7" fillId="0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8" borderId="8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2" fillId="0" borderId="4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32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32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0" borderId="41" xfId="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34" fillId="7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3" fillId="7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43" fillId="7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34" fillId="7" borderId="82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8" fontId="34" fillId="7" borderId="78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8" fontId="34" fillId="7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9" fillId="0" borderId="8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9" fillId="0" borderId="7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9" fillId="0" borderId="5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0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8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8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8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8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8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9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6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8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8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3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3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3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0" fillId="0" borderId="9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" fillId="0" borderId="9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0" fillId="0" borderId="9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" fillId="7" borderId="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5" fillId="7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" fillId="7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2" fillId="8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3" fillId="8" borderId="8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3" fillId="8" borderId="9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4" fillId="0" borderId="4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34" fillId="11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" fillId="7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1" fillId="7" borderId="8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3" fillId="7" borderId="8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3" fillId="8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7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7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6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0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6" fillId="0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6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8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1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47" fillId="8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9" fillId="8" borderId="7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9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2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9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9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6" fillId="0" borderId="9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0" borderId="9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9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6" fillId="0" borderId="9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7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0" borderId="9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0" borderId="49" xfId="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71" fontId="47" fillId="0" borderId="9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32" fillId="0" borderId="0" xfId="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8" fontId="47" fillId="0" borderId="9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9" fillId="0" borderId="9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9" fillId="0" borderId="9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29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9" fillId="0" borderId="9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47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8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" fillId="0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7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9" fillId="0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0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7" fillId="0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9" fillId="0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0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2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9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2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9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2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10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0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0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2" borderId="9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10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8" fillId="2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9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2" borderId="9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8" fillId="2" borderId="10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2" borderId="10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0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9" fillId="0" borderId="1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9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1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0" borderId="11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0" fontId="34" fillId="7" borderId="7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0" fontId="34" fillId="7" borderId="2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56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7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7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8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1" fillId="0" borderId="1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4" fillId="0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3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6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5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5" fillId="9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1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1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1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1" fillId="9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7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1" fontId="29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47" fillId="0" borderId="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4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1" fontId="4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7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1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7" borderId="1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8" fillId="0" borderId="1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3" fillId="7" borderId="1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1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7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8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8" borderId="1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70" fontId="0" fillId="8" borderId="1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2" fillId="13" borderId="1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2" fillId="13" borderId="1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2" fillId="13" borderId="1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2" fillId="13" borderId="1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5" fontId="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2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8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8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8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7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2" fillId="14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0" borderId="1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87" fillId="0" borderId="10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1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8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0" fillId="15" borderId="1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15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0" fillId="15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3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8" fillId="0" borderId="1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88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5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3" fillId="0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3" fillId="0" borderId="1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6" borderId="1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0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4" fillId="0" borderId="10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6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4" fillId="0" borderId="9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3" fillId="0" borderId="9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5" fillId="11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1"/>
    <cellStyle name="Euro 2" xfId="22"/>
    <cellStyle name="Normal 2" xfId="23"/>
    <cellStyle name="Normal 3" xfId="24"/>
    <cellStyle name="*unknown*" xfId="20" builtinId="8"/>
  </cellStyles>
  <dxfs count="58"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color rgb="00FFFFFF"/>
      </font>
      <fill>
        <patternFill>
          <bgColor rgb="FFD9D9D9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ill>
        <patternFill>
          <bgColor rgb="00FFFFFF"/>
        </patternFill>
      </fill>
    </dxf>
    <dxf>
      <fill>
        <patternFill>
          <bgColor rgb="FFD7E4BD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ont>
        <color rgb="FFC00000"/>
      </font>
      <fill>
        <patternFill>
          <bgColor rgb="FFE6B9B8"/>
        </patternFill>
      </fill>
    </dxf>
    <dxf>
      <fill>
        <patternFill>
          <bgColor rgb="FFD9D9D9"/>
        </patternFill>
      </fill>
    </dxf>
    <dxf>
      <font>
        <b val="1"/>
        <i val="0"/>
        <color rgb="FFFF0000"/>
      </font>
      <fill>
        <patternFill>
          <bgColor rgb="FFFFCC00"/>
        </patternFill>
      </fill>
    </dxf>
    <dxf>
      <fill>
        <patternFill>
          <bgColor rgb="FFFF66CC"/>
        </patternFill>
      </fill>
    </dxf>
    <dxf>
      <numFmt numFmtId="164" formatCode="General"/>
      <fill>
        <patternFill>
          <bgColor rgb="FFBFBFBF"/>
        </patternFill>
      </fill>
    </dxf>
    <dxf>
      <fill>
        <patternFill>
          <bgColor rgb="FFD99694"/>
        </patternFill>
      </fill>
    </dxf>
    <dxf>
      <numFmt numFmtId="164" formatCode="General"/>
      <fill>
        <patternFill>
          <bgColor rgb="FFD9D9D9"/>
        </patternFill>
      </fill>
    </dxf>
    <dxf>
      <fill>
        <patternFill>
          <bgColor rgb="FFD9D9D9"/>
        </patternFill>
      </fill>
    </dxf>
    <dxf>
      <numFmt numFmtId="164" formatCode="General"/>
      <fill>
        <patternFill>
          <bgColor rgb="FFBFBFBF"/>
        </patternFill>
      </fill>
    </dxf>
    <dxf>
      <fill>
        <patternFill>
          <bgColor rgb="00FFFFFF"/>
        </patternFill>
      </fill>
    </dxf>
    <dxf>
      <fill>
        <patternFill>
          <bgColor rgb="FFD7E4BD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D99694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numFmt numFmtId="164" formatCode="General"/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EBF1DE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BFBFBF"/>
      <rgbColor rgb="FF4F81BD"/>
      <rgbColor rgb="FFFF66FF"/>
      <rgbColor rgb="FFFF66CC"/>
      <rgbColor rgb="FFEBF1DE"/>
      <rgbColor rgb="FFDCE6F2"/>
      <rgbColor rgb="FF660066"/>
      <rgbColor rgb="FFF79646"/>
      <rgbColor rgb="FF0070C0"/>
      <rgbColor rgb="FFD9D9D9"/>
      <rgbColor rgb="FF000080"/>
      <rgbColor rgb="FFFF00FF"/>
      <rgbColor rgb="FFFFC000"/>
      <rgbColor rgb="FF00FFFF"/>
      <rgbColor rgb="FF800080"/>
      <rgbColor rgb="FFC00000"/>
      <rgbColor rgb="FF008080"/>
      <rgbColor rgb="FF0000FF"/>
      <rgbColor rgb="FF00CCFF"/>
      <rgbColor rgb="FFE6E0EC"/>
      <rgbColor rgb="FFD7E4BD"/>
      <rgbColor rgb="FFFFFF99"/>
      <rgbColor rgb="FF92D050"/>
      <rgbColor rgb="FFD99694"/>
      <rgbColor rgb="FFE6B9B8"/>
      <rgbColor rgb="FFFFC7CE"/>
      <rgbColor rgb="FF558ED5"/>
      <rgbColor rgb="FFFDEADA"/>
      <rgbColor rgb="FF99CC00"/>
      <rgbColor rgb="FFFFCC00"/>
      <rgbColor rgb="FFF7901E"/>
      <rgbColor rgb="FFE46C0A"/>
      <rgbColor rgb="FF8064A2"/>
      <rgbColor rgb="FF9BBB59"/>
      <rgbColor rgb="FF003366"/>
      <rgbColor rgb="FF00B050"/>
      <rgbColor rgb="FF003300"/>
      <rgbColor rgb="FF333300"/>
      <rgbColor rgb="FF993300"/>
      <rgbColor rgb="FF993366"/>
      <rgbColor rgb="FF1F497D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2450520</xdr:colOff>
      <xdr:row>5</xdr:row>
      <xdr:rowOff>382320</xdr:rowOff>
    </xdr:from>
    <xdr:to>
      <xdr:col>2</xdr:col>
      <xdr:colOff>4155480</xdr:colOff>
      <xdr:row>5</xdr:row>
      <xdr:rowOff>648360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660120" y="1428120"/>
          <a:ext cx="1704960" cy="26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752400</xdr:colOff>
      <xdr:row>0</xdr:row>
      <xdr:rowOff>133200</xdr:rowOff>
    </xdr:from>
    <xdr:to>
      <xdr:col>2</xdr:col>
      <xdr:colOff>894960</xdr:colOff>
      <xdr:row>5</xdr:row>
      <xdr:rowOff>142200</xdr:rowOff>
    </xdr:to>
    <xdr:pic>
      <xdr:nvPicPr>
        <xdr:cNvPr id="1" name="Image 1" descr="STG"/>
        <xdr:cNvPicPr/>
      </xdr:nvPicPr>
      <xdr:blipFill>
        <a:blip r:embed="rId1"/>
        <a:stretch/>
      </xdr:blipFill>
      <xdr:spPr>
        <a:xfrm>
          <a:off x="1901520" y="133200"/>
          <a:ext cx="2430360" cy="961200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2:D108" headerRowCount="1" totalsRowCount="0" totalsRowShown="0">
  <autoFilter ref="A2:D108"/>
  <tableColumns count="4">
    <tableColumn id="1" name="NOM"/>
    <tableColumn id="2" name="DPT"/>
    <tableColumn id="3" name="1 à 100 kg"/>
    <tableColumn id="4" name="101 à 200 kg"/>
  </tableColumns>
</table>
</file>

<file path=xl/tables/table2.xml><?xml version="1.0" encoding="utf-8"?>
<table xmlns="http://schemas.openxmlformats.org/spreadsheetml/2006/main" id="2" name="Tableau2" displayName="Tableau2" ref="A2:C98" headerRowCount="1" totalsRowCount="0" totalsRowShown="0">
  <autoFilter ref="A2:C98"/>
  <tableColumns count="3">
    <tableColumn id="1" name="NOM"/>
    <tableColumn id="2" name="DPT"/>
    <tableColumn id="3" name="1 à 1 pal"/>
  </tableColumns>
</table>
</file>

<file path=xl/tables/table3.xml><?xml version="1.0" encoding="utf-8"?>
<table xmlns="http://schemas.openxmlformats.org/spreadsheetml/2006/main" id="3" name="Tableau3" displayName="Tableau3" ref="A1:L251" headerRowCount="1" totalsRowCount="0" totalsRowShown="0">
  <autoFilter ref="A1:L251"/>
  <tableColumns count="12">
    <tableColumn id="1" name="CODE"/>
    <tableColumn id="2" name="DESIGNATION"/>
    <tableColumn id="3" name="ORIGINE"/>
    <tableColumn id="4" name="PRODUCTO"/>
    <tableColumn id="5" name="ORIGEN"/>
    <tableColumn id="6" name="INFO"/>
    <tableColumn id="7" name="PRIX&#10;(sans FDP)"/>
    <tableColumn id="8" name="UNITÉ"/>
    <tableColumn id="9" name="10kg"/>
    <tableColumn id="10" name="30kg"/>
    <tableColumn id="11" name="60kg"/>
    <tableColumn id="12" name="5kg&#10;Mi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cebook.com/anthony.fruitstock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10" activeCellId="0" sqref="K10"/>
    </sheetView>
  </sheetViews>
  <sheetFormatPr defaultColWidth="10.8671875" defaultRowHeight="11.25" zeroHeight="tru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16.29"/>
    <col collapsed="false" customWidth="true" hidden="false" outlineLevel="0" max="3" min="3" style="1" width="63.14"/>
    <col collapsed="false" customWidth="true" hidden="false" outlineLevel="0" max="4" min="4" style="2" width="3.42"/>
    <col collapsed="false" customWidth="true" hidden="false" outlineLevel="0" max="5" min="5" style="2" width="5.28"/>
    <col collapsed="false" customWidth="true" hidden="false" outlineLevel="0" max="6" min="6" style="2" width="8.14"/>
    <col collapsed="false" customWidth="true" hidden="false" outlineLevel="0" max="7" min="7" style="2" width="10.42"/>
    <col collapsed="false" customWidth="true" hidden="false" outlineLevel="0" max="8" min="8" style="2" width="8.71"/>
    <col collapsed="false" customWidth="true" hidden="false" outlineLevel="0" max="9" min="9" style="2" width="11.42"/>
    <col collapsed="false" customWidth="true" hidden="false" outlineLevel="0" max="11" min="10" style="2" width="8.71"/>
    <col collapsed="false" customWidth="true" hidden="false" outlineLevel="0" max="12" min="12" style="3" width="8.71"/>
    <col collapsed="false" customWidth="true" hidden="false" outlineLevel="0" max="13" min="13" style="4" width="9"/>
    <col collapsed="false" customWidth="true" hidden="true" outlineLevel="0" max="14" min="14" style="1" width="5.14"/>
    <col collapsed="false" customWidth="true" hidden="true" outlineLevel="0" max="15" min="15" style="1" width="4.43"/>
    <col collapsed="false" customWidth="true" hidden="true" outlineLevel="0" max="16" min="16" style="1" width="4.71"/>
    <col collapsed="false" customWidth="true" hidden="true" outlineLevel="0" max="23" min="17" style="1" width="11.52"/>
    <col collapsed="false" customWidth="false" hidden="true" outlineLevel="0" max="1024" min="24" style="1" width="10.85"/>
  </cols>
  <sheetData>
    <row r="1" customFormat="false" ht="5.1" hidden="false" customHeight="true" outlineLevel="0" collapsed="false"/>
    <row r="2" customFormat="false" ht="19.5" hidden="false" customHeight="false" outlineLevel="0" collapsed="false">
      <c r="B2" s="5" t="s">
        <v>0</v>
      </c>
      <c r="C2" s="5" t="s">
        <v>0</v>
      </c>
      <c r="D2" s="6"/>
      <c r="E2" s="6"/>
      <c r="F2" s="6"/>
      <c r="G2" s="6"/>
      <c r="H2" s="6"/>
      <c r="I2" s="6"/>
      <c r="J2" s="6"/>
      <c r="K2" s="6"/>
      <c r="L2" s="7"/>
    </row>
    <row r="3" customFormat="false" ht="15.75" hidden="false" customHeight="false" outlineLevel="0" collapsed="false">
      <c r="B3" s="8" t="s">
        <v>1</v>
      </c>
      <c r="C3" s="9" t="s">
        <v>2</v>
      </c>
      <c r="E3" s="10" t="s">
        <v>3</v>
      </c>
      <c r="F3" s="10"/>
      <c r="G3" s="10"/>
      <c r="H3" s="10"/>
      <c r="I3" s="10"/>
      <c r="J3" s="10"/>
      <c r="K3" s="10"/>
      <c r="L3" s="11"/>
      <c r="M3" s="11"/>
    </row>
    <row r="4" customFormat="false" ht="27" hidden="false" customHeight="false" outlineLevel="0" collapsed="false">
      <c r="B4" s="12" t="s">
        <v>4</v>
      </c>
      <c r="C4" s="13" t="s">
        <v>5</v>
      </c>
      <c r="D4" s="6"/>
      <c r="E4" s="14" t="s">
        <v>6</v>
      </c>
      <c r="F4" s="15" t="s">
        <v>7</v>
      </c>
      <c r="G4" s="15" t="s">
        <v>8</v>
      </c>
      <c r="H4" s="15" t="s">
        <v>9</v>
      </c>
      <c r="I4" s="16" t="s">
        <v>10</v>
      </c>
      <c r="J4" s="16"/>
      <c r="K4" s="16"/>
      <c r="L4" s="17"/>
    </row>
    <row r="5" customFormat="false" ht="15" hidden="false" customHeight="true" outlineLevel="0" collapsed="false">
      <c r="B5" s="12" t="s">
        <v>11</v>
      </c>
      <c r="C5" s="18" t="s">
        <v>12</v>
      </c>
      <c r="D5" s="6"/>
      <c r="E5" s="19" t="s">
        <v>13</v>
      </c>
      <c r="F5" s="20" t="s">
        <v>14</v>
      </c>
      <c r="G5" s="20" t="s">
        <v>15</v>
      </c>
      <c r="H5" s="20" t="s">
        <v>16</v>
      </c>
      <c r="I5" s="21" t="s">
        <v>17</v>
      </c>
      <c r="J5" s="21"/>
      <c r="K5" s="21"/>
      <c r="L5" s="17"/>
    </row>
    <row r="6" customFormat="false" ht="56.25" hidden="false" customHeight="false" outlineLevel="0" collapsed="false">
      <c r="B6" s="12"/>
      <c r="C6" s="22" t="s">
        <v>18</v>
      </c>
      <c r="D6" s="6"/>
      <c r="E6" s="23" t="s">
        <v>19</v>
      </c>
      <c r="F6" s="23"/>
      <c r="G6" s="23"/>
      <c r="H6" s="23"/>
      <c r="I6" s="23"/>
      <c r="J6" s="23"/>
      <c r="K6" s="23"/>
      <c r="L6" s="24"/>
    </row>
    <row r="7" customFormat="false" ht="39.95" hidden="false" customHeight="true" outlineLevel="0" collapsed="false">
      <c r="B7" s="12"/>
      <c r="C7" s="22" t="s">
        <v>20</v>
      </c>
      <c r="D7" s="6"/>
      <c r="E7" s="25" t="s">
        <v>21</v>
      </c>
      <c r="F7" s="26" t="s">
        <v>22</v>
      </c>
      <c r="G7" s="26" t="s">
        <v>23</v>
      </c>
      <c r="H7" s="26" t="s">
        <v>24</v>
      </c>
      <c r="I7" s="26" t="s">
        <v>25</v>
      </c>
      <c r="J7" s="26" t="s">
        <v>26</v>
      </c>
      <c r="K7" s="27" t="s">
        <v>27</v>
      </c>
      <c r="L7" s="24"/>
    </row>
    <row r="8" customFormat="false" ht="18.75" hidden="false" customHeight="true" outlineLevel="0" collapsed="false">
      <c r="B8" s="12"/>
      <c r="C8" s="28" t="s">
        <v>28</v>
      </c>
      <c r="E8" s="29" t="s">
        <v>29</v>
      </c>
      <c r="F8" s="29"/>
      <c r="G8" s="29"/>
      <c r="H8" s="29"/>
      <c r="I8" s="29"/>
      <c r="J8" s="29"/>
      <c r="K8" s="29"/>
      <c r="L8" s="30"/>
    </row>
    <row r="9" customFormat="false" ht="60" hidden="false" customHeight="true" outlineLevel="0" collapsed="false">
      <c r="B9" s="12"/>
      <c r="C9" s="31" t="s">
        <v>30</v>
      </c>
      <c r="E9" s="32" t="s">
        <v>31</v>
      </c>
      <c r="F9" s="32"/>
      <c r="G9" s="32"/>
      <c r="H9" s="32"/>
      <c r="I9" s="32"/>
      <c r="J9" s="32"/>
      <c r="K9" s="32"/>
      <c r="L9" s="30"/>
    </row>
    <row r="10" customFormat="false" ht="54.95" hidden="false" customHeight="true" outlineLevel="0" collapsed="false">
      <c r="B10" s="12" t="s">
        <v>32</v>
      </c>
      <c r="C10" s="33" t="s">
        <v>33</v>
      </c>
      <c r="E10" s="34" t="s">
        <v>34</v>
      </c>
      <c r="F10" s="34"/>
      <c r="G10" s="34"/>
      <c r="H10" s="35" t="s">
        <v>35</v>
      </c>
      <c r="I10" s="35"/>
      <c r="J10" s="36"/>
      <c r="K10" s="37"/>
    </row>
    <row r="11" customFormat="false" ht="39.95" hidden="false" customHeight="true" outlineLevel="0" collapsed="false">
      <c r="B11" s="12"/>
      <c r="C11" s="33" t="s">
        <v>36</v>
      </c>
      <c r="E11" s="38" t="s">
        <v>37</v>
      </c>
      <c r="F11" s="38"/>
      <c r="G11" s="38"/>
      <c r="H11" s="39" t="s">
        <v>38</v>
      </c>
      <c r="I11" s="39"/>
      <c r="J11" s="40"/>
      <c r="K11" s="41"/>
    </row>
    <row r="12" customFormat="false" ht="90.75" hidden="false" customHeight="false" outlineLevel="0" collapsed="false">
      <c r="B12" s="42" t="s">
        <v>39</v>
      </c>
      <c r="C12" s="13" t="s">
        <v>40</v>
      </c>
      <c r="D12" s="6"/>
      <c r="E12" s="6"/>
      <c r="F12" s="6"/>
      <c r="G12" s="6"/>
      <c r="H12" s="6"/>
      <c r="I12" s="6"/>
      <c r="J12" s="6"/>
      <c r="K12" s="6"/>
      <c r="L12" s="7"/>
    </row>
    <row r="13" customFormat="false" ht="39.95" hidden="false" customHeight="true" outlineLevel="0" collapsed="false">
      <c r="B13" s="42" t="s">
        <v>41</v>
      </c>
      <c r="C13" s="13" t="s">
        <v>42</v>
      </c>
      <c r="D13" s="6"/>
      <c r="E13" s="6"/>
      <c r="F13" s="6"/>
      <c r="G13" s="6"/>
      <c r="H13" s="6"/>
      <c r="I13" s="6"/>
      <c r="J13" s="6"/>
      <c r="K13" s="6"/>
      <c r="L13" s="7"/>
    </row>
    <row r="14" customFormat="false" ht="12" hidden="false" customHeight="false" outlineLevel="0" collapsed="false">
      <c r="B14" s="43"/>
      <c r="C14" s="44"/>
    </row>
    <row r="15" customFormat="false" ht="12" hidden="false" customHeight="false" outlineLevel="0" collapsed="false">
      <c r="B15" s="45" t="s">
        <v>43</v>
      </c>
      <c r="C15" s="45"/>
    </row>
    <row r="16" customFormat="false" ht="12" hidden="false" customHeight="false" outlineLevel="0" collapsed="false">
      <c r="B16" s="46" t="s">
        <v>44</v>
      </c>
      <c r="C16" s="47" t="s">
        <v>2</v>
      </c>
    </row>
    <row r="17" customFormat="false" ht="11.25" hidden="false" customHeight="false" outlineLevel="0" collapsed="false">
      <c r="B17" s="48"/>
      <c r="C17" s="49" t="s">
        <v>45</v>
      </c>
    </row>
    <row r="18" customFormat="false" ht="11.25" hidden="false" customHeight="false" outlineLevel="0" collapsed="false">
      <c r="B18" s="50"/>
      <c r="C18" s="51" t="s">
        <v>46</v>
      </c>
    </row>
    <row r="19" customFormat="false" ht="11.25" hidden="false" customHeight="false" outlineLevel="0" collapsed="false">
      <c r="B19" s="52" t="s">
        <v>47</v>
      </c>
      <c r="C19" s="51" t="s">
        <v>48</v>
      </c>
    </row>
    <row r="20" customFormat="false" ht="12" hidden="false" customHeight="false" outlineLevel="0" collapsed="false">
      <c r="B20" s="53" t="s">
        <v>49</v>
      </c>
      <c r="C20" s="54" t="s">
        <v>50</v>
      </c>
    </row>
    <row r="21" customFormat="false" ht="11.25" hidden="false" customHeight="false" outlineLevel="0" collapsed="false"/>
    <row r="22" customFormat="false" ht="15" hidden="tru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55"/>
      <c r="M22" s="5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tru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55"/>
      <c r="M23" s="5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tru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55"/>
      <c r="M24" s="55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tru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55"/>
      <c r="M25" s="55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tru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55"/>
      <c r="M26" s="5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tru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55"/>
      <c r="M27" s="5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tru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55"/>
      <c r="M28" s="5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tru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55"/>
      <c r="M29" s="55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tru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55"/>
      <c r="M30" s="55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55"/>
      <c r="M31" s="55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55"/>
      <c r="M32" s="55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tru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55"/>
      <c r="M33" s="55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tru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55"/>
      <c r="M34" s="55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tru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55"/>
      <c r="M35" s="55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55"/>
      <c r="M36" s="55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tru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55"/>
      <c r="M37" s="55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55"/>
      <c r="M38" s="55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55"/>
      <c r="M39" s="55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55"/>
      <c r="M40" s="55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tru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55"/>
      <c r="M41" s="55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tru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55"/>
      <c r="M42" s="55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tru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55"/>
      <c r="M43" s="55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tru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55"/>
      <c r="M44" s="55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tru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55"/>
      <c r="M45" s="55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tru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55"/>
      <c r="M46" s="55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tru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55"/>
      <c r="M47" s="55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81" customFormat="false" ht="11.25" hidden="false" customHeight="false" outlineLevel="0" collapsed="false"/>
  </sheetData>
  <sheetProtection algorithmName="SHA-512" hashValue="4VPqc8+ecydwaGufgh4IvfaLX3O4QTBMR7pcRLF1aS9xlWxHPZSFzVzrtWyra3wVxHf6X7Cu5jdupH/nfnk2wA==" saltValue="6eJMvMAe2N8I8QCevGaF7Q==" spinCount="100000" sheet="true" objects="true" scenarios="true"/>
  <mergeCells count="14">
    <mergeCell ref="B2:C2"/>
    <mergeCell ref="E3:K3"/>
    <mergeCell ref="I4:K4"/>
    <mergeCell ref="B5:B9"/>
    <mergeCell ref="I5:K5"/>
    <mergeCell ref="E6:K6"/>
    <mergeCell ref="E8:K8"/>
    <mergeCell ref="E9:K9"/>
    <mergeCell ref="B10:B11"/>
    <mergeCell ref="E10:G10"/>
    <mergeCell ref="H10:I10"/>
    <mergeCell ref="E11:G11"/>
    <mergeCell ref="H11:I11"/>
    <mergeCell ref="B15:C15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08"/>
  <sheetViews>
    <sheetView showFormulas="false" showGridLines="false" showRowColHeaders="true" showZeros="true" rightToLeft="false" tabSelected="false" showOutlineSymbols="true" defaultGridColor="true" view="normal" topLeftCell="E3" colorId="64" zoomScale="100" zoomScaleNormal="100" zoomScalePageLayoutView="100" workbookViewId="0">
      <selection pane="topLeft" activeCell="F19" activeCellId="0" sqref="F19"/>
    </sheetView>
  </sheetViews>
  <sheetFormatPr defaultColWidth="11.43359375" defaultRowHeight="14.25" zeroHeight="false" outlineLevelRow="0" outlineLevelCol="1"/>
  <cols>
    <col collapsed="false" customWidth="true" hidden="true" outlineLevel="1" max="1" min="1" style="430" width="34.42"/>
    <col collapsed="false" customWidth="true" hidden="true" outlineLevel="1" max="2" min="2" style="431" width="55.43"/>
    <col collapsed="false" customWidth="true" hidden="true" outlineLevel="1" max="3" min="3" style="430" width="15.42"/>
    <col collapsed="false" customWidth="true" hidden="true" outlineLevel="1" max="4" min="4" style="430" width="17.71"/>
    <col collapsed="false" customWidth="false" hidden="false" outlineLevel="0" max="1024" min="5" style="430" width="11.42"/>
  </cols>
  <sheetData>
    <row r="1" customFormat="false" ht="15" hidden="false" customHeight="false" outlineLevel="0" collapsed="false">
      <c r="A1" s="432" t="s">
        <v>676</v>
      </c>
      <c r="C1" s="433" t="s">
        <v>677</v>
      </c>
      <c r="D1" s="433" t="s">
        <v>678</v>
      </c>
    </row>
    <row r="2" customFormat="false" ht="15" hidden="false" customHeight="false" outlineLevel="0" collapsed="false">
      <c r="A2" s="434" t="s">
        <v>679</v>
      </c>
      <c r="B2" s="435" t="s">
        <v>680</v>
      </c>
      <c r="C2" s="436" t="s">
        <v>681</v>
      </c>
      <c r="D2" s="437" t="s">
        <v>682</v>
      </c>
    </row>
    <row r="3" customFormat="false" ht="14.25" hidden="false" customHeight="false" outlineLevel="0" collapsed="false">
      <c r="A3" s="438" t="s">
        <v>683</v>
      </c>
      <c r="B3" s="431" t="n">
        <v>1</v>
      </c>
      <c r="C3" s="439" t="n">
        <v>86.25</v>
      </c>
      <c r="D3" s="439" t="n">
        <v>857.91</v>
      </c>
    </row>
    <row r="4" customFormat="false" ht="14.25" hidden="false" customHeight="false" outlineLevel="0" collapsed="false">
      <c r="A4" s="438" t="s">
        <v>684</v>
      </c>
      <c r="B4" s="431" t="n">
        <v>2</v>
      </c>
      <c r="C4" s="439" t="n">
        <v>104.01</v>
      </c>
      <c r="D4" s="439" t="n">
        <v>1025.87</v>
      </c>
    </row>
    <row r="5" customFormat="false" ht="14.25" hidden="false" customHeight="false" outlineLevel="0" collapsed="false">
      <c r="A5" s="438" t="s">
        <v>685</v>
      </c>
      <c r="B5" s="431" t="n">
        <v>3</v>
      </c>
      <c r="C5" s="439" t="n">
        <v>95.57</v>
      </c>
      <c r="D5" s="439" t="n">
        <v>940.78</v>
      </c>
    </row>
    <row r="6" customFormat="false" ht="14.25" hidden="false" customHeight="false" outlineLevel="0" collapsed="false">
      <c r="A6" s="438" t="s">
        <v>686</v>
      </c>
      <c r="B6" s="431" t="n">
        <v>4</v>
      </c>
      <c r="C6" s="439" t="n">
        <v>112.56</v>
      </c>
      <c r="D6" s="439" t="n">
        <v>1142.84</v>
      </c>
    </row>
    <row r="7" customFormat="false" ht="14.25" hidden="false" customHeight="false" outlineLevel="0" collapsed="false">
      <c r="A7" s="438" t="s">
        <v>687</v>
      </c>
      <c r="B7" s="431" t="n">
        <v>5</v>
      </c>
      <c r="C7" s="439" t="n">
        <v>121.71</v>
      </c>
      <c r="D7" s="439" t="n">
        <v>1208.11</v>
      </c>
    </row>
    <row r="8" customFormat="false" ht="14.25" hidden="false" customHeight="false" outlineLevel="0" collapsed="false">
      <c r="A8" s="438" t="s">
        <v>688</v>
      </c>
      <c r="B8" s="431" t="n">
        <v>6</v>
      </c>
      <c r="C8" s="439" t="n">
        <v>124.01</v>
      </c>
      <c r="D8" s="439" t="n">
        <v>1223.32</v>
      </c>
    </row>
    <row r="9" customFormat="false" ht="14.25" hidden="false" customHeight="false" outlineLevel="0" collapsed="false">
      <c r="A9" s="438" t="s">
        <v>689</v>
      </c>
      <c r="B9" s="431" t="n">
        <v>7</v>
      </c>
      <c r="C9" s="439" t="n">
        <v>95.02</v>
      </c>
      <c r="D9" s="439" t="n">
        <v>943.59</v>
      </c>
    </row>
    <row r="10" customFormat="false" ht="14.25" hidden="false" customHeight="false" outlineLevel="0" collapsed="false">
      <c r="A10" s="438" t="s">
        <v>690</v>
      </c>
      <c r="B10" s="431" t="n">
        <v>8</v>
      </c>
      <c r="C10" s="439" t="n">
        <v>100.7</v>
      </c>
      <c r="D10" s="439" t="n">
        <v>997.57</v>
      </c>
    </row>
    <row r="11" customFormat="false" ht="14.25" hidden="false" customHeight="false" outlineLevel="0" collapsed="false">
      <c r="A11" s="438" t="s">
        <v>691</v>
      </c>
      <c r="B11" s="431" t="s">
        <v>692</v>
      </c>
      <c r="C11" s="439" t="n">
        <v>137.27</v>
      </c>
      <c r="D11" s="439" t="n">
        <v>1372.73</v>
      </c>
    </row>
    <row r="12" customFormat="false" ht="14.25" hidden="false" customHeight="false" outlineLevel="0" collapsed="false">
      <c r="A12" s="438" t="s">
        <v>693</v>
      </c>
      <c r="B12" s="431" t="n">
        <v>9</v>
      </c>
      <c r="C12" s="439" t="n">
        <v>93.52</v>
      </c>
      <c r="D12" s="439" t="n">
        <v>829.21</v>
      </c>
    </row>
    <row r="13" customFormat="false" ht="14.25" hidden="false" customHeight="false" outlineLevel="0" collapsed="false">
      <c r="A13" s="438" t="s">
        <v>694</v>
      </c>
      <c r="B13" s="431" t="n">
        <v>10</v>
      </c>
      <c r="C13" s="439" t="n">
        <v>109.13</v>
      </c>
      <c r="D13" s="439" t="n">
        <v>1090.26</v>
      </c>
    </row>
    <row r="14" customFormat="false" ht="14.25" hidden="false" customHeight="false" outlineLevel="0" collapsed="false">
      <c r="A14" s="438" t="s">
        <v>695</v>
      </c>
      <c r="B14" s="431" t="n">
        <v>11</v>
      </c>
      <c r="C14" s="439" t="n">
        <v>87.99</v>
      </c>
      <c r="D14" s="439" t="n">
        <v>849.64</v>
      </c>
    </row>
    <row r="15" customFormat="false" ht="14.25" hidden="false" customHeight="false" outlineLevel="0" collapsed="false">
      <c r="A15" s="438" t="s">
        <v>696</v>
      </c>
      <c r="B15" s="431" t="n">
        <v>12</v>
      </c>
      <c r="C15" s="439" t="n">
        <v>113.85</v>
      </c>
      <c r="D15" s="439" t="n">
        <v>1138.57</v>
      </c>
    </row>
    <row r="16" customFormat="false" ht="14.25" hidden="false" customHeight="false" outlineLevel="0" collapsed="false">
      <c r="A16" s="438" t="s">
        <v>697</v>
      </c>
      <c r="B16" s="431" t="n">
        <v>13</v>
      </c>
      <c r="C16" s="439" t="n">
        <v>113.12</v>
      </c>
      <c r="D16" s="439" t="n">
        <v>1094.58</v>
      </c>
    </row>
    <row r="17" customFormat="false" ht="14.25" hidden="false" customHeight="false" outlineLevel="0" collapsed="false">
      <c r="A17" s="438" t="s">
        <v>698</v>
      </c>
      <c r="B17" s="431" t="n">
        <v>14</v>
      </c>
      <c r="C17" s="439" t="n">
        <v>89.01</v>
      </c>
      <c r="D17" s="439" t="n">
        <v>885.07</v>
      </c>
    </row>
    <row r="18" customFormat="false" ht="14.25" hidden="false" customHeight="false" outlineLevel="0" collapsed="false">
      <c r="A18" s="438" t="s">
        <v>699</v>
      </c>
      <c r="B18" s="431" t="s">
        <v>700</v>
      </c>
      <c r="C18" s="439" t="n">
        <v>141.84</v>
      </c>
      <c r="D18" s="439" t="n">
        <v>1274.28</v>
      </c>
    </row>
    <row r="19" customFormat="false" ht="14.25" hidden="false" customHeight="false" outlineLevel="0" collapsed="false">
      <c r="A19" s="438" t="s">
        <v>701</v>
      </c>
      <c r="B19" s="431" t="n">
        <v>15</v>
      </c>
      <c r="C19" s="439" t="n">
        <v>98.97</v>
      </c>
      <c r="D19" s="439" t="n">
        <v>983.84</v>
      </c>
    </row>
    <row r="20" customFormat="false" ht="14.25" hidden="false" customHeight="false" outlineLevel="0" collapsed="false">
      <c r="A20" s="438" t="s">
        <v>702</v>
      </c>
      <c r="B20" s="431" t="n">
        <v>16</v>
      </c>
      <c r="C20" s="439" t="n">
        <v>77.23</v>
      </c>
      <c r="D20" s="439" t="n">
        <v>762.22</v>
      </c>
    </row>
    <row r="21" customFormat="false" ht="14.25" hidden="false" customHeight="false" outlineLevel="0" collapsed="false">
      <c r="A21" s="438" t="s">
        <v>703</v>
      </c>
      <c r="B21" s="431" t="n">
        <v>17</v>
      </c>
      <c r="C21" s="439" t="n">
        <v>78.16</v>
      </c>
      <c r="D21" s="439" t="n">
        <v>773.08</v>
      </c>
    </row>
    <row r="22" customFormat="false" ht="14.25" hidden="false" customHeight="false" outlineLevel="0" collapsed="false">
      <c r="A22" s="438" t="s">
        <v>704</v>
      </c>
      <c r="B22" s="431" t="n">
        <v>18</v>
      </c>
      <c r="C22" s="439" t="n">
        <v>145.44</v>
      </c>
      <c r="D22" s="439" t="n">
        <v>1454.53</v>
      </c>
    </row>
    <row r="23" customFormat="false" ht="14.25" hidden="false" customHeight="false" outlineLevel="0" collapsed="false">
      <c r="A23" s="438" t="s">
        <v>705</v>
      </c>
      <c r="B23" s="431" t="n">
        <v>19</v>
      </c>
      <c r="C23" s="439" t="n">
        <v>93.17</v>
      </c>
      <c r="D23" s="439" t="n">
        <v>930.44</v>
      </c>
    </row>
    <row r="24" customFormat="false" ht="14.25" hidden="false" customHeight="false" outlineLevel="0" collapsed="false">
      <c r="A24" s="438" t="s">
        <v>706</v>
      </c>
      <c r="B24" s="431" t="n">
        <v>21</v>
      </c>
      <c r="C24" s="439" t="n">
        <v>94</v>
      </c>
      <c r="D24" s="439" t="n">
        <v>940.43</v>
      </c>
    </row>
    <row r="25" customFormat="false" ht="14.25" hidden="false" customHeight="false" outlineLevel="0" collapsed="false">
      <c r="A25" s="438" t="s">
        <v>707</v>
      </c>
      <c r="B25" s="431" t="n">
        <v>22</v>
      </c>
      <c r="C25" s="439" t="n">
        <v>92.52</v>
      </c>
      <c r="D25" s="439" t="n">
        <v>921.46</v>
      </c>
    </row>
    <row r="26" customFormat="false" ht="14.25" hidden="false" customHeight="false" outlineLevel="0" collapsed="false">
      <c r="A26" s="438" t="s">
        <v>708</v>
      </c>
      <c r="B26" s="431" t="n">
        <v>23</v>
      </c>
      <c r="C26" s="439" t="n">
        <v>93.17</v>
      </c>
      <c r="D26" s="439" t="n">
        <v>930.44</v>
      </c>
    </row>
    <row r="27" customFormat="false" ht="14.25" hidden="false" customHeight="false" outlineLevel="0" collapsed="false">
      <c r="A27" s="438" t="s">
        <v>709</v>
      </c>
      <c r="B27" s="431" t="n">
        <v>24</v>
      </c>
      <c r="C27" s="439" t="n">
        <v>103.86</v>
      </c>
      <c r="D27" s="439" t="n">
        <v>1012.09</v>
      </c>
    </row>
    <row r="28" customFormat="false" ht="14.25" hidden="false" customHeight="false" outlineLevel="0" collapsed="false">
      <c r="A28" s="438" t="s">
        <v>710</v>
      </c>
      <c r="B28" s="431" t="n">
        <v>25</v>
      </c>
      <c r="C28" s="439" t="n">
        <v>99.65</v>
      </c>
      <c r="D28" s="439" t="n">
        <v>995.84</v>
      </c>
    </row>
    <row r="29" customFormat="false" ht="14.25" hidden="false" customHeight="false" outlineLevel="0" collapsed="false">
      <c r="A29" s="438" t="s">
        <v>711</v>
      </c>
      <c r="B29" s="431" t="n">
        <v>26</v>
      </c>
      <c r="C29" s="439" t="n">
        <v>89.06</v>
      </c>
      <c r="D29" s="439" t="n">
        <v>897.05</v>
      </c>
    </row>
    <row r="30" customFormat="false" ht="14.25" hidden="false" customHeight="false" outlineLevel="0" collapsed="false">
      <c r="A30" s="438" t="s">
        <v>712</v>
      </c>
      <c r="B30" s="431" t="n">
        <v>27</v>
      </c>
      <c r="C30" s="439" t="n">
        <v>98.81</v>
      </c>
      <c r="D30" s="439" t="n">
        <v>976.29</v>
      </c>
    </row>
    <row r="31" customFormat="false" ht="14.25" hidden="false" customHeight="false" outlineLevel="0" collapsed="false">
      <c r="A31" s="438" t="s">
        <v>713</v>
      </c>
      <c r="B31" s="431" t="n">
        <v>28</v>
      </c>
      <c r="C31" s="439" t="n">
        <v>99.09</v>
      </c>
      <c r="D31" s="439" t="n">
        <v>1009.52</v>
      </c>
    </row>
    <row r="32" customFormat="false" ht="14.25" hidden="false" customHeight="false" outlineLevel="0" collapsed="false">
      <c r="A32" s="438" t="s">
        <v>714</v>
      </c>
      <c r="B32" s="431" t="n">
        <v>29</v>
      </c>
      <c r="C32" s="439" t="n">
        <v>93.58</v>
      </c>
      <c r="D32" s="439" t="n">
        <v>929.2</v>
      </c>
    </row>
    <row r="33" customFormat="false" ht="14.25" hidden="false" customHeight="false" outlineLevel="0" collapsed="false">
      <c r="A33" s="438" t="s">
        <v>715</v>
      </c>
      <c r="B33" s="431" t="n">
        <v>30</v>
      </c>
      <c r="C33" s="439" t="n">
        <v>113.12</v>
      </c>
      <c r="D33" s="439" t="n">
        <v>1094.58</v>
      </c>
    </row>
    <row r="34" customFormat="false" ht="14.25" hidden="false" customHeight="false" outlineLevel="0" collapsed="false">
      <c r="A34" s="438" t="s">
        <v>716</v>
      </c>
      <c r="B34" s="431" t="s">
        <v>717</v>
      </c>
      <c r="C34" s="439" t="n">
        <v>121.8</v>
      </c>
      <c r="D34" s="439" t="n">
        <v>1076.72</v>
      </c>
    </row>
    <row r="35" customFormat="false" ht="14.25" hidden="false" customHeight="false" outlineLevel="0" collapsed="false">
      <c r="A35" s="438" t="s">
        <v>718</v>
      </c>
      <c r="B35" s="431" t="n">
        <v>31</v>
      </c>
      <c r="C35" s="439" t="n">
        <v>80.25</v>
      </c>
      <c r="D35" s="439" t="n">
        <v>799.8</v>
      </c>
    </row>
    <row r="36" customFormat="false" ht="14.25" hidden="false" customHeight="false" outlineLevel="0" collapsed="false">
      <c r="A36" s="438" t="s">
        <v>719</v>
      </c>
      <c r="B36" s="431" t="n">
        <v>32</v>
      </c>
      <c r="C36" s="439" t="n">
        <v>94.13</v>
      </c>
      <c r="D36" s="439" t="n">
        <v>923.26</v>
      </c>
    </row>
    <row r="37" customFormat="false" ht="14.25" hidden="false" customHeight="false" outlineLevel="0" collapsed="false">
      <c r="A37" s="438" t="s">
        <v>720</v>
      </c>
      <c r="B37" s="431" t="n">
        <v>33</v>
      </c>
      <c r="C37" s="439" t="n">
        <v>89.04</v>
      </c>
      <c r="D37" s="439" t="n">
        <v>890.43</v>
      </c>
    </row>
    <row r="38" customFormat="false" ht="14.25" hidden="false" customHeight="false" outlineLevel="0" collapsed="false">
      <c r="A38" s="438" t="s">
        <v>721</v>
      </c>
      <c r="B38" s="431" t="n">
        <v>34</v>
      </c>
      <c r="C38" s="439" t="n">
        <v>115.64</v>
      </c>
      <c r="D38" s="439" t="n">
        <v>1174.98</v>
      </c>
    </row>
    <row r="39" customFormat="false" ht="14.25" hidden="false" customHeight="false" outlineLevel="0" collapsed="false">
      <c r="A39" s="438" t="s">
        <v>722</v>
      </c>
      <c r="B39" s="431" t="n">
        <v>35</v>
      </c>
      <c r="C39" s="439" t="n">
        <v>84.94</v>
      </c>
      <c r="D39" s="439" t="n">
        <v>844.69</v>
      </c>
    </row>
    <row r="40" customFormat="false" ht="14.25" hidden="false" customHeight="false" outlineLevel="0" collapsed="false">
      <c r="A40" s="438" t="s">
        <v>723</v>
      </c>
      <c r="B40" s="431" t="n">
        <v>36</v>
      </c>
      <c r="C40" s="439" t="n">
        <v>93.76</v>
      </c>
      <c r="D40" s="439" t="n">
        <v>936.32</v>
      </c>
    </row>
    <row r="41" customFormat="false" ht="14.25" hidden="false" customHeight="false" outlineLevel="0" collapsed="false">
      <c r="A41" s="438" t="s">
        <v>724</v>
      </c>
      <c r="B41" s="431" t="n">
        <v>37</v>
      </c>
      <c r="C41" s="439" t="n">
        <v>88.65</v>
      </c>
      <c r="D41" s="439" t="n">
        <v>886.43</v>
      </c>
    </row>
    <row r="42" customFormat="false" ht="14.25" hidden="false" customHeight="false" outlineLevel="0" collapsed="false">
      <c r="A42" s="438" t="s">
        <v>725</v>
      </c>
      <c r="B42" s="431" t="s">
        <v>726</v>
      </c>
      <c r="C42" s="439" t="n">
        <v>136.24</v>
      </c>
      <c r="D42" s="439" t="n">
        <v>1215</v>
      </c>
    </row>
    <row r="43" customFormat="false" ht="14.25" hidden="false" customHeight="false" outlineLevel="0" collapsed="false">
      <c r="A43" s="438" t="s">
        <v>727</v>
      </c>
      <c r="B43" s="431" t="n">
        <v>38</v>
      </c>
      <c r="C43" s="439" t="n">
        <v>93.36</v>
      </c>
      <c r="D43" s="439" t="n">
        <v>924.56</v>
      </c>
    </row>
    <row r="44" customFormat="false" ht="14.25" hidden="false" customHeight="false" outlineLevel="0" collapsed="false">
      <c r="A44" s="438" t="s">
        <v>728</v>
      </c>
      <c r="B44" s="431" t="n">
        <v>39</v>
      </c>
      <c r="C44" s="439" t="n">
        <v>94</v>
      </c>
      <c r="D44" s="439" t="n">
        <v>940.43</v>
      </c>
    </row>
    <row r="45" customFormat="false" ht="14.25" hidden="false" customHeight="false" outlineLevel="0" collapsed="false">
      <c r="A45" s="438" t="s">
        <v>729</v>
      </c>
      <c r="B45" s="431" t="n">
        <v>40</v>
      </c>
      <c r="C45" s="439" t="n">
        <v>64.42</v>
      </c>
      <c r="D45" s="439" t="n">
        <v>629.47</v>
      </c>
    </row>
    <row r="46" customFormat="false" ht="14.25" hidden="false" customHeight="false" outlineLevel="0" collapsed="false">
      <c r="A46" s="438" t="s">
        <v>730</v>
      </c>
      <c r="B46" s="431" t="n">
        <v>41</v>
      </c>
      <c r="C46" s="439" t="n">
        <v>83.67</v>
      </c>
      <c r="D46" s="439" t="n">
        <v>848.9</v>
      </c>
    </row>
    <row r="47" customFormat="false" ht="14.25" hidden="false" customHeight="false" outlineLevel="0" collapsed="false">
      <c r="A47" s="438" t="s">
        <v>731</v>
      </c>
      <c r="B47" s="431" t="n">
        <v>42</v>
      </c>
      <c r="C47" s="439" t="n">
        <v>87.95</v>
      </c>
      <c r="D47" s="439" t="n">
        <v>865.6</v>
      </c>
    </row>
    <row r="48" customFormat="false" ht="14.25" hidden="false" customHeight="false" outlineLevel="0" collapsed="false">
      <c r="A48" s="438" t="s">
        <v>732</v>
      </c>
      <c r="B48" s="431" t="n">
        <v>43</v>
      </c>
      <c r="C48" s="439" t="n">
        <v>97.67</v>
      </c>
      <c r="D48" s="439" t="n">
        <v>963.12</v>
      </c>
    </row>
    <row r="49" customFormat="false" ht="14.25" hidden="false" customHeight="false" outlineLevel="0" collapsed="false">
      <c r="A49" s="438" t="s">
        <v>733</v>
      </c>
      <c r="B49" s="431" t="n">
        <v>44</v>
      </c>
      <c r="C49" s="439" t="n">
        <v>93.1</v>
      </c>
      <c r="D49" s="439" t="n">
        <v>918.97</v>
      </c>
    </row>
    <row r="50" customFormat="false" ht="14.25" hidden="false" customHeight="false" outlineLevel="0" collapsed="false">
      <c r="A50" s="438" t="s">
        <v>734</v>
      </c>
      <c r="B50" s="431" t="n">
        <v>45</v>
      </c>
      <c r="C50" s="439" t="n">
        <v>77.28</v>
      </c>
      <c r="D50" s="439" t="n">
        <v>784.59</v>
      </c>
    </row>
    <row r="51" customFormat="false" ht="14.25" hidden="false" customHeight="false" outlineLevel="0" collapsed="false">
      <c r="A51" s="438" t="s">
        <v>735</v>
      </c>
      <c r="B51" s="431" t="n">
        <v>46</v>
      </c>
      <c r="C51" s="439" t="n">
        <v>117.53</v>
      </c>
      <c r="D51" s="439" t="n">
        <v>877.31</v>
      </c>
    </row>
    <row r="52" customFormat="false" ht="14.25" hidden="false" customHeight="false" outlineLevel="0" collapsed="false">
      <c r="A52" s="438" t="s">
        <v>736</v>
      </c>
      <c r="B52" s="431" t="n">
        <v>47</v>
      </c>
      <c r="C52" s="439" t="n">
        <v>103.86</v>
      </c>
      <c r="D52" s="439" t="n">
        <v>1012.09</v>
      </c>
    </row>
    <row r="53" customFormat="false" ht="14.25" hidden="false" customHeight="false" outlineLevel="0" collapsed="false">
      <c r="A53" s="438" t="s">
        <v>737</v>
      </c>
      <c r="B53" s="431" t="n">
        <v>48</v>
      </c>
      <c r="C53" s="439" t="n">
        <v>113.85</v>
      </c>
      <c r="D53" s="439" t="n">
        <v>1161.87</v>
      </c>
    </row>
    <row r="54" customFormat="false" ht="14.25" hidden="false" customHeight="false" outlineLevel="0" collapsed="false">
      <c r="A54" s="438" t="s">
        <v>738</v>
      </c>
      <c r="B54" s="431" t="n">
        <v>49</v>
      </c>
      <c r="C54" s="439" t="n">
        <v>85.44</v>
      </c>
      <c r="D54" s="439" t="n">
        <v>843.5</v>
      </c>
    </row>
    <row r="55" customFormat="false" ht="14.25" hidden="false" customHeight="false" outlineLevel="0" collapsed="false">
      <c r="A55" s="438" t="s">
        <v>739</v>
      </c>
      <c r="B55" s="431" t="n">
        <v>50</v>
      </c>
      <c r="C55" s="439" t="n">
        <v>102.1</v>
      </c>
      <c r="D55" s="439" t="n">
        <v>1014.18</v>
      </c>
    </row>
    <row r="56" customFormat="false" ht="14.25" hidden="false" customHeight="false" outlineLevel="0" collapsed="false">
      <c r="A56" s="438" t="s">
        <v>740</v>
      </c>
      <c r="B56" s="431" t="n">
        <v>51</v>
      </c>
      <c r="C56" s="439" t="n">
        <v>94.55</v>
      </c>
      <c r="D56" s="439" t="n">
        <v>941.09</v>
      </c>
    </row>
    <row r="57" customFormat="false" ht="14.25" hidden="false" customHeight="false" outlineLevel="0" collapsed="false">
      <c r="A57" s="438" t="s">
        <v>741</v>
      </c>
      <c r="B57" s="431" t="n">
        <v>52</v>
      </c>
      <c r="C57" s="439" t="n">
        <v>112.39</v>
      </c>
      <c r="D57" s="439" t="n">
        <v>1123.04</v>
      </c>
    </row>
    <row r="58" customFormat="false" ht="14.25" hidden="false" customHeight="false" outlineLevel="0" collapsed="false">
      <c r="A58" s="438" t="s">
        <v>742</v>
      </c>
      <c r="B58" s="431" t="n">
        <v>53</v>
      </c>
      <c r="C58" s="439" t="n">
        <v>93.39</v>
      </c>
      <c r="D58" s="439" t="n">
        <v>919.13</v>
      </c>
    </row>
    <row r="59" customFormat="false" ht="14.25" hidden="false" customHeight="false" outlineLevel="0" collapsed="false">
      <c r="A59" s="438" t="s">
        <v>743</v>
      </c>
      <c r="B59" s="431" t="n">
        <v>54</v>
      </c>
      <c r="C59" s="439" t="n">
        <v>96.78</v>
      </c>
      <c r="D59" s="439" t="n">
        <v>967.17</v>
      </c>
    </row>
    <row r="60" customFormat="false" ht="14.25" hidden="false" customHeight="false" outlineLevel="0" collapsed="false">
      <c r="A60" s="438" t="s">
        <v>744</v>
      </c>
      <c r="B60" s="431" t="n">
        <v>55</v>
      </c>
      <c r="C60" s="439" t="n">
        <v>108.66</v>
      </c>
      <c r="D60" s="439" t="n">
        <v>1072.46</v>
      </c>
    </row>
    <row r="61" customFormat="false" ht="14.25" hidden="false" customHeight="false" outlineLevel="0" collapsed="false">
      <c r="A61" s="438" t="s">
        <v>745</v>
      </c>
      <c r="B61" s="431" t="n">
        <v>56</v>
      </c>
      <c r="C61" s="439" t="n">
        <v>94.2</v>
      </c>
      <c r="D61" s="439" t="n">
        <v>934.63</v>
      </c>
    </row>
    <row r="62" customFormat="false" ht="14.25" hidden="false" customHeight="false" outlineLevel="0" collapsed="false">
      <c r="A62" s="438" t="s">
        <v>746</v>
      </c>
      <c r="B62" s="431" t="n">
        <v>57</v>
      </c>
      <c r="C62" s="439" t="n">
        <v>107.22</v>
      </c>
      <c r="D62" s="439" t="n">
        <v>1057.69</v>
      </c>
    </row>
    <row r="63" customFormat="false" ht="14.25" hidden="false" customHeight="false" outlineLevel="0" collapsed="false">
      <c r="A63" s="438" t="s">
        <v>747</v>
      </c>
      <c r="B63" s="431" t="n">
        <v>58</v>
      </c>
      <c r="C63" s="439" t="n">
        <v>133.86</v>
      </c>
      <c r="D63" s="439" t="n">
        <v>1338.54</v>
      </c>
    </row>
    <row r="64" customFormat="false" ht="14.25" hidden="false" customHeight="false" outlineLevel="0" collapsed="false">
      <c r="A64" s="438" t="s">
        <v>748</v>
      </c>
      <c r="B64" s="431" t="n">
        <v>59</v>
      </c>
      <c r="C64" s="439" t="n">
        <v>96.97</v>
      </c>
      <c r="D64" s="439" t="n">
        <v>965.16</v>
      </c>
    </row>
    <row r="65" customFormat="false" ht="14.25" hidden="false" customHeight="false" outlineLevel="0" collapsed="false">
      <c r="A65" s="438" t="s">
        <v>749</v>
      </c>
      <c r="B65" s="431" t="n">
        <v>60</v>
      </c>
      <c r="C65" s="439" t="n">
        <v>116.63</v>
      </c>
      <c r="D65" s="439" t="n">
        <v>962.22</v>
      </c>
    </row>
    <row r="66" customFormat="false" ht="14.25" hidden="false" customHeight="false" outlineLevel="0" collapsed="false">
      <c r="A66" s="438" t="s">
        <v>750</v>
      </c>
      <c r="B66" s="431" t="n">
        <v>61</v>
      </c>
      <c r="C66" s="439" t="n">
        <v>96.83</v>
      </c>
      <c r="D66" s="439" t="n">
        <v>953.66</v>
      </c>
    </row>
    <row r="67" customFormat="false" ht="14.25" hidden="false" customHeight="false" outlineLevel="0" collapsed="false">
      <c r="A67" s="438" t="s">
        <v>751</v>
      </c>
      <c r="B67" s="431" t="n">
        <v>62</v>
      </c>
      <c r="C67" s="439" t="n">
        <v>98.03</v>
      </c>
      <c r="D67" s="439" t="n">
        <v>978.35</v>
      </c>
    </row>
    <row r="68" customFormat="false" ht="14.25" hidden="false" customHeight="false" outlineLevel="0" collapsed="false">
      <c r="A68" s="438" t="s">
        <v>752</v>
      </c>
      <c r="B68" s="431" t="s">
        <v>753</v>
      </c>
      <c r="C68" s="439" t="n">
        <v>125.65</v>
      </c>
      <c r="D68" s="439" t="n">
        <v>1117.61</v>
      </c>
    </row>
    <row r="69" customFormat="false" ht="14.25" hidden="false" customHeight="false" outlineLevel="0" collapsed="false">
      <c r="A69" s="438" t="s">
        <v>754</v>
      </c>
      <c r="B69" s="431" t="n">
        <v>63</v>
      </c>
      <c r="C69" s="439" t="n">
        <v>82.75</v>
      </c>
      <c r="D69" s="439" t="n">
        <v>827.17</v>
      </c>
    </row>
    <row r="70" customFormat="false" ht="14.25" hidden="false" customHeight="false" outlineLevel="0" collapsed="false">
      <c r="A70" s="438" t="s">
        <v>755</v>
      </c>
      <c r="B70" s="431" t="s">
        <v>756</v>
      </c>
      <c r="C70" s="439" t="n">
        <v>102.29</v>
      </c>
      <c r="D70" s="439" t="n">
        <v>860.75</v>
      </c>
    </row>
    <row r="71" customFormat="false" ht="14.25" hidden="false" customHeight="false" outlineLevel="0" collapsed="false">
      <c r="A71" s="438" t="s">
        <v>757</v>
      </c>
      <c r="B71" s="431" t="n">
        <v>64</v>
      </c>
      <c r="C71" s="439" t="n">
        <v>49.41</v>
      </c>
      <c r="D71" s="439" t="n">
        <v>487.13</v>
      </c>
    </row>
    <row r="72" customFormat="false" ht="14.25" hidden="false" customHeight="false" outlineLevel="0" collapsed="false">
      <c r="A72" s="438" t="s">
        <v>758</v>
      </c>
      <c r="B72" s="431" t="s">
        <v>759</v>
      </c>
      <c r="C72" s="439" t="n">
        <v>92.53</v>
      </c>
      <c r="D72" s="439" t="n">
        <v>781.13</v>
      </c>
    </row>
    <row r="73" customFormat="false" ht="14.25" hidden="false" customHeight="false" outlineLevel="0" collapsed="false">
      <c r="A73" s="438" t="s">
        <v>760</v>
      </c>
      <c r="B73" s="431" t="n">
        <v>65</v>
      </c>
      <c r="C73" s="439" t="n">
        <v>60.73</v>
      </c>
      <c r="D73" s="439" t="n">
        <v>591.12</v>
      </c>
    </row>
    <row r="74" customFormat="false" ht="14.25" hidden="false" customHeight="false" outlineLevel="0" collapsed="false">
      <c r="A74" s="438" t="s">
        <v>761</v>
      </c>
      <c r="B74" s="431" t="n">
        <v>66</v>
      </c>
      <c r="C74" s="439" t="n">
        <v>95.89</v>
      </c>
      <c r="D74" s="439" t="n">
        <v>922.25</v>
      </c>
    </row>
    <row r="75" customFormat="false" ht="14.25" hidden="false" customHeight="false" outlineLevel="0" collapsed="false">
      <c r="A75" s="438" t="s">
        <v>762</v>
      </c>
      <c r="B75" s="431" t="n">
        <v>67</v>
      </c>
      <c r="C75" s="439" t="n">
        <v>94.88</v>
      </c>
      <c r="D75" s="439" t="n">
        <v>945.6</v>
      </c>
    </row>
    <row r="76" customFormat="false" ht="14.25" hidden="false" customHeight="false" outlineLevel="0" collapsed="false">
      <c r="A76" s="438" t="s">
        <v>763</v>
      </c>
      <c r="B76" s="431" t="n">
        <v>68</v>
      </c>
      <c r="C76" s="439" t="n">
        <v>104.82</v>
      </c>
      <c r="D76" s="439" t="n">
        <v>1033.87</v>
      </c>
    </row>
    <row r="77" customFormat="false" ht="14.25" hidden="false" customHeight="false" outlineLevel="0" collapsed="false">
      <c r="A77" s="438" t="s">
        <v>764</v>
      </c>
      <c r="B77" s="431" t="n">
        <v>69</v>
      </c>
      <c r="C77" s="439" t="n">
        <v>83.63</v>
      </c>
      <c r="D77" s="439" t="n">
        <v>834.62</v>
      </c>
    </row>
    <row r="78" customFormat="false" ht="14.25" hidden="false" customHeight="false" outlineLevel="0" collapsed="false">
      <c r="A78" s="438" t="s">
        <v>765</v>
      </c>
      <c r="B78" s="431" t="n">
        <v>70</v>
      </c>
      <c r="C78" s="439" t="n">
        <v>100.18</v>
      </c>
      <c r="D78" s="439" t="n">
        <v>923.68</v>
      </c>
    </row>
    <row r="79" customFormat="false" ht="14.25" hidden="false" customHeight="false" outlineLevel="0" collapsed="false">
      <c r="A79" s="438" t="s">
        <v>766</v>
      </c>
      <c r="B79" s="431" t="n">
        <v>71</v>
      </c>
      <c r="C79" s="439" t="n">
        <v>94.81</v>
      </c>
      <c r="D79" s="439" t="n">
        <v>936.03</v>
      </c>
    </row>
    <row r="80" customFormat="false" ht="14.25" hidden="false" customHeight="false" outlineLevel="0" collapsed="false">
      <c r="A80" s="438" t="s">
        <v>767</v>
      </c>
      <c r="B80" s="431" t="n">
        <v>72</v>
      </c>
      <c r="C80" s="439" t="n">
        <v>80.32</v>
      </c>
      <c r="D80" s="439" t="n">
        <v>805.92</v>
      </c>
    </row>
    <row r="81" customFormat="false" ht="14.25" hidden="false" customHeight="false" outlineLevel="0" collapsed="false">
      <c r="A81" s="438" t="s">
        <v>768</v>
      </c>
      <c r="B81" s="431" t="s">
        <v>769</v>
      </c>
      <c r="C81" s="439" t="n">
        <v>128.49</v>
      </c>
      <c r="D81" s="439" t="n">
        <v>1143.85</v>
      </c>
    </row>
    <row r="82" customFormat="false" ht="14.25" hidden="false" customHeight="false" outlineLevel="0" collapsed="false">
      <c r="A82" s="438" t="s">
        <v>770</v>
      </c>
      <c r="B82" s="431" t="n">
        <v>73</v>
      </c>
      <c r="C82" s="439" t="n">
        <v>85.61</v>
      </c>
      <c r="D82" s="439" t="n">
        <v>853.41</v>
      </c>
    </row>
    <row r="83" customFormat="false" ht="14.25" hidden="false" customHeight="false" outlineLevel="0" collapsed="false">
      <c r="A83" s="438" t="s">
        <v>771</v>
      </c>
      <c r="B83" s="431" t="s">
        <v>772</v>
      </c>
      <c r="C83" s="439" t="n">
        <v>138.87</v>
      </c>
      <c r="D83" s="439" t="n">
        <v>1236.65</v>
      </c>
    </row>
    <row r="84" customFormat="false" ht="14.25" hidden="false" customHeight="false" outlineLevel="0" collapsed="false">
      <c r="A84" s="438" t="s">
        <v>773</v>
      </c>
      <c r="B84" s="431" t="n">
        <v>74</v>
      </c>
      <c r="C84" s="439" t="n">
        <v>96</v>
      </c>
      <c r="D84" s="439" t="n">
        <v>946.21</v>
      </c>
    </row>
    <row r="85" customFormat="false" ht="14.25" hidden="false" customHeight="false" outlineLevel="0" collapsed="false">
      <c r="A85" s="438" t="s">
        <v>774</v>
      </c>
      <c r="B85" s="431" t="n">
        <v>75</v>
      </c>
      <c r="C85" s="439" t="n">
        <v>116.63</v>
      </c>
      <c r="D85" s="439" t="n">
        <v>925.67</v>
      </c>
    </row>
    <row r="86" customFormat="false" ht="14.25" hidden="false" customHeight="false" outlineLevel="0" collapsed="false">
      <c r="A86" s="438" t="s">
        <v>775</v>
      </c>
      <c r="B86" s="431" t="n">
        <v>76</v>
      </c>
      <c r="C86" s="439" t="n">
        <v>100.03</v>
      </c>
      <c r="D86" s="439" t="n">
        <v>989.48</v>
      </c>
    </row>
    <row r="87" customFormat="false" ht="14.25" hidden="false" customHeight="false" outlineLevel="0" collapsed="false">
      <c r="A87" s="438" t="s">
        <v>776</v>
      </c>
      <c r="B87" s="431" t="n">
        <v>77</v>
      </c>
      <c r="C87" s="439" t="n">
        <v>116.63</v>
      </c>
      <c r="D87" s="439" t="n">
        <v>926.15</v>
      </c>
    </row>
    <row r="88" customFormat="false" ht="14.25" hidden="false" customHeight="false" outlineLevel="0" collapsed="false">
      <c r="A88" s="438" t="s">
        <v>777</v>
      </c>
      <c r="B88" s="431" t="n">
        <v>78</v>
      </c>
      <c r="C88" s="439" t="n">
        <v>110.14</v>
      </c>
      <c r="D88" s="439" t="n">
        <v>925.67</v>
      </c>
    </row>
    <row r="89" customFormat="false" ht="14.25" hidden="false" customHeight="false" outlineLevel="0" collapsed="false">
      <c r="A89" s="438" t="s">
        <v>778</v>
      </c>
      <c r="B89" s="431" t="n">
        <v>79</v>
      </c>
      <c r="C89" s="439" t="n">
        <v>93.76</v>
      </c>
      <c r="D89" s="439" t="n">
        <v>936.32</v>
      </c>
    </row>
    <row r="90" customFormat="false" ht="14.25" hidden="false" customHeight="false" outlineLevel="0" collapsed="false">
      <c r="A90" s="438" t="s">
        <v>779</v>
      </c>
      <c r="B90" s="431" t="n">
        <v>80</v>
      </c>
      <c r="C90" s="439" t="n">
        <v>105.34</v>
      </c>
      <c r="D90" s="439" t="n">
        <v>1041.69</v>
      </c>
    </row>
    <row r="91" customFormat="false" ht="14.25" hidden="false" customHeight="false" outlineLevel="0" collapsed="false">
      <c r="A91" s="438" t="s">
        <v>780</v>
      </c>
      <c r="B91" s="431" t="n">
        <v>81</v>
      </c>
      <c r="C91" s="439" t="n">
        <v>96.33</v>
      </c>
      <c r="D91" s="439" t="n">
        <v>945.73</v>
      </c>
    </row>
    <row r="92" customFormat="false" ht="14.25" hidden="false" customHeight="false" outlineLevel="0" collapsed="false">
      <c r="A92" s="438" t="s">
        <v>781</v>
      </c>
      <c r="B92" s="431" t="n">
        <v>82</v>
      </c>
      <c r="C92" s="439" t="n">
        <v>73.64</v>
      </c>
      <c r="D92" s="439" t="n">
        <v>736.38</v>
      </c>
    </row>
    <row r="93" customFormat="false" ht="14.25" hidden="false" customHeight="false" outlineLevel="0" collapsed="false">
      <c r="A93" s="438" t="s">
        <v>782</v>
      </c>
      <c r="B93" s="431" t="n">
        <v>83</v>
      </c>
      <c r="C93" s="439" t="n">
        <v>127.17</v>
      </c>
      <c r="D93" s="439" t="n">
        <v>1223.32</v>
      </c>
    </row>
    <row r="94" customFormat="false" ht="14.25" hidden="false" customHeight="false" outlineLevel="0" collapsed="false">
      <c r="A94" s="438" t="s">
        <v>783</v>
      </c>
      <c r="B94" s="431" t="n">
        <v>84</v>
      </c>
      <c r="C94" s="439" t="n">
        <v>105.22</v>
      </c>
      <c r="D94" s="439" t="n">
        <v>1021.97</v>
      </c>
    </row>
    <row r="95" customFormat="false" ht="14.25" hidden="false" customHeight="false" outlineLevel="0" collapsed="false">
      <c r="A95" s="438" t="s">
        <v>784</v>
      </c>
      <c r="B95" s="431" t="n">
        <v>85</v>
      </c>
      <c r="C95" s="439" t="n">
        <v>84.7</v>
      </c>
      <c r="D95" s="439" t="n">
        <v>837.53</v>
      </c>
    </row>
    <row r="96" customFormat="false" ht="14.25" hidden="false" customHeight="false" outlineLevel="0" collapsed="false">
      <c r="A96" s="438" t="s">
        <v>785</v>
      </c>
      <c r="B96" s="431" t="n">
        <v>86</v>
      </c>
      <c r="C96" s="439" t="n">
        <v>84.96</v>
      </c>
      <c r="D96" s="439" t="n">
        <v>849.72</v>
      </c>
    </row>
    <row r="97" customFormat="false" ht="14.25" hidden="false" customHeight="false" outlineLevel="0" collapsed="false">
      <c r="A97" s="438" t="s">
        <v>786</v>
      </c>
      <c r="B97" s="431" t="n">
        <v>87</v>
      </c>
      <c r="C97" s="439" t="n">
        <v>84.38</v>
      </c>
      <c r="D97" s="439" t="n">
        <v>843.84</v>
      </c>
    </row>
    <row r="98" customFormat="false" ht="14.25" hidden="false" customHeight="false" outlineLevel="0" collapsed="false">
      <c r="A98" s="438" t="s">
        <v>787</v>
      </c>
      <c r="B98" s="431" t="n">
        <v>88</v>
      </c>
      <c r="C98" s="439" t="n">
        <v>105.98</v>
      </c>
      <c r="D98" s="439" t="n">
        <v>1046.27</v>
      </c>
    </row>
    <row r="99" customFormat="false" ht="14.25" hidden="false" customHeight="false" outlineLevel="0" collapsed="false">
      <c r="A99" s="438" t="s">
        <v>788</v>
      </c>
      <c r="B99" s="431" t="n">
        <v>89</v>
      </c>
      <c r="C99" s="439" t="n">
        <v>136.06</v>
      </c>
      <c r="D99" s="439" t="n">
        <v>1360.59</v>
      </c>
    </row>
    <row r="100" customFormat="false" ht="14.25" hidden="false" customHeight="false" outlineLevel="0" collapsed="false">
      <c r="A100" s="438" t="s">
        <v>789</v>
      </c>
      <c r="B100" s="431" t="n">
        <v>90</v>
      </c>
      <c r="C100" s="439" t="n">
        <v>92.47</v>
      </c>
      <c r="D100" s="439" t="n">
        <v>876.54</v>
      </c>
    </row>
    <row r="101" customFormat="false" ht="14.25" hidden="false" customHeight="false" outlineLevel="0" collapsed="false">
      <c r="A101" s="438" t="s">
        <v>790</v>
      </c>
      <c r="B101" s="431" t="n">
        <v>91</v>
      </c>
      <c r="C101" s="439" t="n">
        <v>110.14</v>
      </c>
      <c r="D101" s="439" t="n">
        <v>925.67</v>
      </c>
    </row>
    <row r="102" customFormat="false" ht="14.25" hidden="false" customHeight="false" outlineLevel="0" collapsed="false">
      <c r="A102" s="438" t="s">
        <v>791</v>
      </c>
      <c r="B102" s="431" t="n">
        <v>92</v>
      </c>
      <c r="C102" s="439" t="n">
        <v>110.14</v>
      </c>
      <c r="D102" s="439" t="n">
        <v>925.67</v>
      </c>
    </row>
    <row r="103" customFormat="false" ht="14.25" hidden="false" customHeight="false" outlineLevel="0" collapsed="false">
      <c r="A103" s="438" t="s">
        <v>792</v>
      </c>
      <c r="B103" s="431" t="n">
        <v>93</v>
      </c>
      <c r="C103" s="439" t="n">
        <v>110.14</v>
      </c>
      <c r="D103" s="439" t="n">
        <v>925.67</v>
      </c>
    </row>
    <row r="104" customFormat="false" ht="14.25" hidden="false" customHeight="false" outlineLevel="0" collapsed="false">
      <c r="A104" s="438" t="s">
        <v>793</v>
      </c>
      <c r="B104" s="431" t="n">
        <v>94</v>
      </c>
      <c r="C104" s="439" t="n">
        <v>110.14</v>
      </c>
      <c r="D104" s="439" t="n">
        <v>925.67</v>
      </c>
    </row>
    <row r="105" customFormat="false" ht="14.25" hidden="false" customHeight="false" outlineLevel="0" collapsed="false">
      <c r="A105" s="438" t="s">
        <v>794</v>
      </c>
      <c r="B105" s="431" t="n">
        <v>95</v>
      </c>
      <c r="C105" s="439" t="n">
        <v>110.14</v>
      </c>
      <c r="D105" s="439" t="n">
        <v>925.67</v>
      </c>
    </row>
    <row r="106" customFormat="false" ht="14.25" hidden="false" customHeight="false" outlineLevel="0" collapsed="false">
      <c r="A106" s="438" t="s">
        <v>795</v>
      </c>
      <c r="B106" s="431" t="n">
        <v>98</v>
      </c>
      <c r="C106" s="439" t="n">
        <v>134.93</v>
      </c>
      <c r="D106" s="439" t="n">
        <v>1329.53</v>
      </c>
    </row>
    <row r="107" customFormat="false" ht="14.25" hidden="false" customHeight="false" outlineLevel="0" collapsed="false">
      <c r="A107" s="438"/>
      <c r="B107" s="431" t="s">
        <v>796</v>
      </c>
      <c r="C107" s="439" t="n">
        <v>100</v>
      </c>
      <c r="D107" s="439" t="n">
        <v>1000</v>
      </c>
    </row>
    <row r="108" customFormat="false" ht="14.25" hidden="false" customHeight="false" outlineLevel="0" collapsed="false">
      <c r="A108" s="438"/>
      <c r="B108" s="431" t="s">
        <v>797</v>
      </c>
      <c r="C108" s="439"/>
      <c r="D108" s="439"/>
    </row>
  </sheetData>
  <sheetProtection algorithmName="SHA-512" hashValue="SWQIB+vtq6sKRGBRe1HYSjKoynV6jJPMp/T1EbIYi11LpmHtT0zwSbH2MygQJNxqL792eY+APEC5eTWg9sx16w==" saltValue="0KTS0MJzgVIVo0cgZDrZhA==" spinCount="100000" sheet="true" objects="true" scenarios="true"/>
  <printOptions headings="false" gridLines="false" gridLinesSet="true" horizontalCentered="false" verticalCentered="false"/>
  <pageMargins left="0" right="0" top="0.905555555555556" bottom="0.905555555555556" header="0" footer="0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&amp;R&amp;"Arial,Normal"&amp;8Edité le &amp;D à &amp;T</oddHeader>
    <oddFooter>&amp;C&amp;"Arial,Normal"&amp;6DOCUMENT CONFIDENTIEL_x005F_x000D_Toute reproduction, traduction, adaptation et divulgation est strictement interdite sauf accord écrit de son émetteur._x005F_x000D_&amp;R&amp;9&amp;P / &amp;N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98"/>
  <sheetViews>
    <sheetView showFormulas="false" showGridLines="false" showRowColHeaders="true" showZeros="true" rightToLeft="false" tabSelected="false" showOutlineSymbols="true" defaultGridColor="true" view="normal" topLeftCell="D76" colorId="64" zoomScale="100" zoomScaleNormal="100" zoomScalePageLayoutView="100" workbookViewId="0">
      <selection pane="topLeft" activeCell="F19" activeCellId="0" sqref="F19"/>
    </sheetView>
  </sheetViews>
  <sheetFormatPr defaultColWidth="11.43359375" defaultRowHeight="14.25" zeroHeight="false" outlineLevelRow="0" outlineLevelCol="1"/>
  <cols>
    <col collapsed="false" customWidth="true" hidden="true" outlineLevel="1" max="1" min="1" style="430" width="34.42"/>
    <col collapsed="false" customWidth="true" hidden="true" outlineLevel="1" max="2" min="2" style="431" width="7.42"/>
    <col collapsed="false" customWidth="true" hidden="true" outlineLevel="1" max="3" min="3" style="430" width="24.42"/>
    <col collapsed="false" customWidth="false" hidden="false" outlineLevel="0" max="1024" min="4" style="430" width="11.42"/>
  </cols>
  <sheetData>
    <row r="1" customFormat="false" ht="15.75" hidden="false" customHeight="false" outlineLevel="0" collapsed="false">
      <c r="A1" s="432" t="s">
        <v>676</v>
      </c>
      <c r="B1" s="0"/>
      <c r="C1" s="433" t="s">
        <v>798</v>
      </c>
    </row>
    <row r="2" customFormat="false" ht="15" hidden="false" customHeight="false" outlineLevel="0" collapsed="false">
      <c r="A2" s="440" t="s">
        <v>679</v>
      </c>
      <c r="B2" s="441" t="s">
        <v>680</v>
      </c>
      <c r="C2" s="442" t="s">
        <v>799</v>
      </c>
    </row>
    <row r="3" customFormat="false" ht="14.25" hidden="false" customHeight="false" outlineLevel="0" collapsed="false">
      <c r="A3" s="438" t="s">
        <v>683</v>
      </c>
      <c r="B3" s="431" t="n">
        <v>1</v>
      </c>
      <c r="C3" s="439" t="n">
        <v>241.9</v>
      </c>
    </row>
    <row r="4" customFormat="false" ht="14.25" hidden="false" customHeight="false" outlineLevel="0" collapsed="false">
      <c r="A4" s="438" t="s">
        <v>684</v>
      </c>
      <c r="B4" s="431" t="n">
        <v>2</v>
      </c>
      <c r="C4" s="439" t="n">
        <v>303.3</v>
      </c>
    </row>
    <row r="5" customFormat="false" ht="14.25" hidden="false" customHeight="false" outlineLevel="0" collapsed="false">
      <c r="A5" s="438" t="s">
        <v>685</v>
      </c>
      <c r="B5" s="431" t="n">
        <v>3</v>
      </c>
      <c r="C5" s="439" t="n">
        <v>255.7</v>
      </c>
    </row>
    <row r="6" customFormat="false" ht="14.25" hidden="false" customHeight="false" outlineLevel="0" collapsed="false">
      <c r="A6" s="438" t="s">
        <v>686</v>
      </c>
      <c r="B6" s="431" t="n">
        <v>4</v>
      </c>
      <c r="C6" s="439" t="n">
        <v>262.7</v>
      </c>
    </row>
    <row r="7" customFormat="false" ht="14.25" hidden="false" customHeight="false" outlineLevel="0" collapsed="false">
      <c r="A7" s="438" t="s">
        <v>687</v>
      </c>
      <c r="B7" s="431" t="n">
        <v>5</v>
      </c>
      <c r="C7" s="439" t="n">
        <v>295.6</v>
      </c>
    </row>
    <row r="8" customFormat="false" ht="14.25" hidden="false" customHeight="false" outlineLevel="0" collapsed="false">
      <c r="A8" s="438" t="s">
        <v>688</v>
      </c>
      <c r="B8" s="431" t="n">
        <v>6</v>
      </c>
      <c r="C8" s="439" t="n">
        <v>295.6</v>
      </c>
    </row>
    <row r="9" customFormat="false" ht="14.25" hidden="false" customHeight="false" outlineLevel="0" collapsed="false">
      <c r="A9" s="438" t="s">
        <v>689</v>
      </c>
      <c r="B9" s="431" t="n">
        <v>7</v>
      </c>
      <c r="C9" s="439" t="n">
        <v>286.3</v>
      </c>
    </row>
    <row r="10" customFormat="false" ht="14.25" hidden="false" customHeight="false" outlineLevel="0" collapsed="false">
      <c r="A10" s="438" t="s">
        <v>690</v>
      </c>
      <c r="B10" s="431" t="n">
        <v>8</v>
      </c>
      <c r="C10" s="439" t="n">
        <v>298.3</v>
      </c>
    </row>
    <row r="11" customFormat="false" ht="14.25" hidden="false" customHeight="false" outlineLevel="0" collapsed="false">
      <c r="A11" s="438" t="s">
        <v>693</v>
      </c>
      <c r="B11" s="431" t="n">
        <v>9</v>
      </c>
      <c r="C11" s="439" t="n">
        <v>197.3</v>
      </c>
    </row>
    <row r="12" customFormat="false" ht="14.25" hidden="false" customHeight="false" outlineLevel="0" collapsed="false">
      <c r="A12" s="438" t="s">
        <v>694</v>
      </c>
      <c r="B12" s="431" t="n">
        <v>10</v>
      </c>
      <c r="C12" s="439" t="n">
        <v>316</v>
      </c>
    </row>
    <row r="13" customFormat="false" ht="14.25" hidden="false" customHeight="false" outlineLevel="0" collapsed="false">
      <c r="A13" s="438" t="s">
        <v>695</v>
      </c>
      <c r="B13" s="431" t="n">
        <v>11</v>
      </c>
      <c r="C13" s="439" t="n">
        <v>179.7</v>
      </c>
    </row>
    <row r="14" customFormat="false" ht="14.25" hidden="false" customHeight="false" outlineLevel="0" collapsed="false">
      <c r="A14" s="438" t="s">
        <v>696</v>
      </c>
      <c r="B14" s="431" t="n">
        <v>12</v>
      </c>
      <c r="C14" s="439" t="n">
        <v>268.8</v>
      </c>
    </row>
    <row r="15" customFormat="false" ht="14.25" hidden="false" customHeight="false" outlineLevel="0" collapsed="false">
      <c r="A15" s="438" t="s">
        <v>697</v>
      </c>
      <c r="B15" s="431" t="n">
        <v>13</v>
      </c>
      <c r="C15" s="439" t="n">
        <v>239.6</v>
      </c>
    </row>
    <row r="16" customFormat="false" ht="14.25" hidden="false" customHeight="false" outlineLevel="0" collapsed="false">
      <c r="A16" s="438" t="s">
        <v>698</v>
      </c>
      <c r="B16" s="431" t="n">
        <v>14</v>
      </c>
      <c r="C16" s="439" t="n">
        <v>258.9</v>
      </c>
    </row>
    <row r="17" customFormat="false" ht="14.25" hidden="false" customHeight="false" outlineLevel="0" collapsed="false">
      <c r="A17" s="438" t="s">
        <v>701</v>
      </c>
      <c r="B17" s="431" t="n">
        <v>15</v>
      </c>
      <c r="C17" s="439" t="n">
        <v>264.1</v>
      </c>
    </row>
    <row r="18" customFormat="false" ht="14.25" hidden="false" customHeight="false" outlineLevel="0" collapsed="false">
      <c r="A18" s="438" t="s">
        <v>702</v>
      </c>
      <c r="B18" s="431" t="n">
        <v>16</v>
      </c>
      <c r="C18" s="439" t="n">
        <v>180.1</v>
      </c>
    </row>
    <row r="19" customFormat="false" ht="14.25" hidden="false" customHeight="false" outlineLevel="0" collapsed="false">
      <c r="A19" s="438" t="s">
        <v>703</v>
      </c>
      <c r="B19" s="431" t="n">
        <v>17</v>
      </c>
      <c r="C19" s="439" t="n">
        <v>181.7</v>
      </c>
    </row>
    <row r="20" customFormat="false" ht="14.25" hidden="false" customHeight="false" outlineLevel="0" collapsed="false">
      <c r="A20" s="438" t="s">
        <v>704</v>
      </c>
      <c r="B20" s="431" t="n">
        <v>18</v>
      </c>
      <c r="C20" s="439" t="n">
        <v>383.8</v>
      </c>
    </row>
    <row r="21" customFormat="false" ht="14.25" hidden="false" customHeight="false" outlineLevel="0" collapsed="false">
      <c r="A21" s="438" t="s">
        <v>705</v>
      </c>
      <c r="B21" s="431" t="n">
        <v>19</v>
      </c>
      <c r="C21" s="439" t="n">
        <v>221.8</v>
      </c>
    </row>
    <row r="22" customFormat="false" ht="14.25" hidden="false" customHeight="false" outlineLevel="0" collapsed="false">
      <c r="A22" s="438" t="s">
        <v>706</v>
      </c>
      <c r="B22" s="431" t="n">
        <v>21</v>
      </c>
      <c r="C22" s="439" t="n">
        <v>266.7</v>
      </c>
    </row>
    <row r="23" customFormat="false" ht="14.25" hidden="false" customHeight="false" outlineLevel="0" collapsed="false">
      <c r="A23" s="438" t="s">
        <v>707</v>
      </c>
      <c r="B23" s="431" t="n">
        <v>22</v>
      </c>
      <c r="C23" s="439" t="n">
        <v>267.4</v>
      </c>
    </row>
    <row r="24" customFormat="false" ht="14.25" hidden="false" customHeight="false" outlineLevel="0" collapsed="false">
      <c r="A24" s="438" t="s">
        <v>708</v>
      </c>
      <c r="B24" s="431" t="n">
        <v>23</v>
      </c>
      <c r="C24" s="439" t="n">
        <v>221.8</v>
      </c>
    </row>
    <row r="25" customFormat="false" ht="14.25" hidden="false" customHeight="false" outlineLevel="0" collapsed="false">
      <c r="A25" s="438" t="s">
        <v>709</v>
      </c>
      <c r="B25" s="431" t="n">
        <v>24</v>
      </c>
      <c r="C25" s="439" t="n">
        <v>259.8</v>
      </c>
    </row>
    <row r="26" customFormat="false" ht="14.25" hidden="false" customHeight="false" outlineLevel="0" collapsed="false">
      <c r="A26" s="438" t="s">
        <v>710</v>
      </c>
      <c r="B26" s="431" t="n">
        <v>25</v>
      </c>
      <c r="C26" s="439" t="n">
        <v>279.7</v>
      </c>
    </row>
    <row r="27" customFormat="false" ht="14.25" hidden="false" customHeight="false" outlineLevel="0" collapsed="false">
      <c r="A27" s="438" t="s">
        <v>711</v>
      </c>
      <c r="B27" s="431" t="n">
        <v>26</v>
      </c>
      <c r="C27" s="439" t="n">
        <v>286.3</v>
      </c>
    </row>
    <row r="28" customFormat="false" ht="14.25" hidden="false" customHeight="false" outlineLevel="0" collapsed="false">
      <c r="A28" s="438" t="s">
        <v>712</v>
      </c>
      <c r="B28" s="431" t="n">
        <v>27</v>
      </c>
      <c r="C28" s="439" t="n">
        <v>293.6</v>
      </c>
    </row>
    <row r="29" customFormat="false" ht="14.25" hidden="false" customHeight="false" outlineLevel="0" collapsed="false">
      <c r="A29" s="438" t="s">
        <v>713</v>
      </c>
      <c r="B29" s="431" t="n">
        <v>28</v>
      </c>
      <c r="C29" s="439" t="n">
        <v>243.7</v>
      </c>
    </row>
    <row r="30" customFormat="false" ht="14.25" hidden="false" customHeight="false" outlineLevel="0" collapsed="false">
      <c r="A30" s="438" t="s">
        <v>714</v>
      </c>
      <c r="B30" s="431" t="n">
        <v>29</v>
      </c>
      <c r="C30" s="439" t="n">
        <v>273.7</v>
      </c>
    </row>
    <row r="31" customFormat="false" ht="14.25" hidden="false" customHeight="false" outlineLevel="0" collapsed="false">
      <c r="A31" s="438" t="s">
        <v>715</v>
      </c>
      <c r="B31" s="431" t="n">
        <v>30</v>
      </c>
      <c r="C31" s="439" t="n">
        <v>262.7</v>
      </c>
    </row>
    <row r="32" customFormat="false" ht="14.25" hidden="false" customHeight="false" outlineLevel="0" collapsed="false">
      <c r="A32" s="438" t="s">
        <v>718</v>
      </c>
      <c r="B32" s="431" t="n">
        <v>31</v>
      </c>
      <c r="C32" s="439" t="n">
        <v>182.5</v>
      </c>
    </row>
    <row r="33" customFormat="false" ht="14.25" hidden="false" customHeight="false" outlineLevel="0" collapsed="false">
      <c r="A33" s="438" t="s">
        <v>719</v>
      </c>
      <c r="B33" s="431" t="n">
        <v>32</v>
      </c>
      <c r="C33" s="439" t="n">
        <v>203.3</v>
      </c>
    </row>
    <row r="34" customFormat="false" ht="14.25" hidden="false" customHeight="false" outlineLevel="0" collapsed="false">
      <c r="A34" s="438" t="s">
        <v>720</v>
      </c>
      <c r="B34" s="431" t="n">
        <v>33</v>
      </c>
      <c r="C34" s="439" t="n">
        <v>195.5</v>
      </c>
    </row>
    <row r="35" customFormat="false" ht="14.25" hidden="false" customHeight="false" outlineLevel="0" collapsed="false">
      <c r="A35" s="438" t="s">
        <v>721</v>
      </c>
      <c r="B35" s="431" t="n">
        <v>34</v>
      </c>
      <c r="C35" s="439" t="n">
        <v>262.7</v>
      </c>
    </row>
    <row r="36" customFormat="false" ht="14.25" hidden="false" customHeight="false" outlineLevel="0" collapsed="false">
      <c r="A36" s="438" t="s">
        <v>722</v>
      </c>
      <c r="B36" s="431" t="n">
        <v>35</v>
      </c>
      <c r="C36" s="439" t="n">
        <v>236.2</v>
      </c>
    </row>
    <row r="37" customFormat="false" ht="14.25" hidden="false" customHeight="false" outlineLevel="0" collapsed="false">
      <c r="A37" s="438" t="s">
        <v>723</v>
      </c>
      <c r="B37" s="431" t="n">
        <v>36</v>
      </c>
      <c r="C37" s="439" t="n">
        <v>225</v>
      </c>
    </row>
    <row r="38" customFormat="false" ht="14.25" hidden="false" customHeight="false" outlineLevel="0" collapsed="false">
      <c r="A38" s="438" t="s">
        <v>724</v>
      </c>
      <c r="B38" s="431" t="n">
        <v>37</v>
      </c>
      <c r="C38" s="439" t="n">
        <v>229.6</v>
      </c>
    </row>
    <row r="39" customFormat="false" ht="14.25" hidden="false" customHeight="false" outlineLevel="0" collapsed="false">
      <c r="A39" s="438" t="s">
        <v>727</v>
      </c>
      <c r="B39" s="431" t="n">
        <v>38</v>
      </c>
      <c r="C39" s="439" t="n">
        <v>262.3</v>
      </c>
    </row>
    <row r="40" customFormat="false" ht="14.25" hidden="false" customHeight="false" outlineLevel="0" collapsed="false">
      <c r="A40" s="438" t="s">
        <v>728</v>
      </c>
      <c r="B40" s="431" t="n">
        <v>39</v>
      </c>
      <c r="C40" s="439" t="n">
        <v>269.7</v>
      </c>
    </row>
    <row r="41" customFormat="false" ht="14.25" hidden="false" customHeight="false" outlineLevel="0" collapsed="false">
      <c r="A41" s="438" t="s">
        <v>729</v>
      </c>
      <c r="B41" s="431" t="n">
        <v>40</v>
      </c>
      <c r="C41" s="439" t="n">
        <v>157.3</v>
      </c>
    </row>
    <row r="42" customFormat="false" ht="14.25" hidden="false" customHeight="false" outlineLevel="0" collapsed="false">
      <c r="A42" s="438" t="s">
        <v>730</v>
      </c>
      <c r="B42" s="431" t="n">
        <v>41</v>
      </c>
      <c r="C42" s="439" t="n">
        <v>243.7</v>
      </c>
    </row>
    <row r="43" customFormat="false" ht="14.25" hidden="false" customHeight="false" outlineLevel="0" collapsed="false">
      <c r="A43" s="438" t="s">
        <v>731</v>
      </c>
      <c r="B43" s="431" t="n">
        <v>42</v>
      </c>
      <c r="C43" s="439" t="n">
        <v>229.1</v>
      </c>
    </row>
    <row r="44" customFormat="false" ht="14.25" hidden="false" customHeight="false" outlineLevel="0" collapsed="false">
      <c r="A44" s="438" t="s">
        <v>732</v>
      </c>
      <c r="B44" s="431" t="n">
        <v>43</v>
      </c>
      <c r="C44" s="439" t="n">
        <v>259.6</v>
      </c>
    </row>
    <row r="45" customFormat="false" ht="14.25" hidden="false" customHeight="false" outlineLevel="0" collapsed="false">
      <c r="A45" s="438" t="s">
        <v>733</v>
      </c>
      <c r="B45" s="431" t="n">
        <v>44</v>
      </c>
      <c r="C45" s="439" t="n">
        <v>249.2</v>
      </c>
    </row>
    <row r="46" customFormat="false" ht="14.25" hidden="false" customHeight="false" outlineLevel="0" collapsed="false">
      <c r="A46" s="438" t="s">
        <v>734</v>
      </c>
      <c r="B46" s="431" t="n">
        <v>45</v>
      </c>
      <c r="C46" s="439" t="n">
        <v>229.2</v>
      </c>
    </row>
    <row r="47" customFormat="false" ht="14.25" hidden="false" customHeight="false" outlineLevel="0" collapsed="false">
      <c r="A47" s="438" t="s">
        <v>735</v>
      </c>
      <c r="B47" s="431" t="n">
        <v>46</v>
      </c>
      <c r="C47" s="439" t="n">
        <v>232.4</v>
      </c>
    </row>
    <row r="48" customFormat="false" ht="14.25" hidden="false" customHeight="false" outlineLevel="0" collapsed="false">
      <c r="A48" s="438" t="s">
        <v>736</v>
      </c>
      <c r="B48" s="431" t="n">
        <v>47</v>
      </c>
      <c r="C48" s="439" t="n">
        <v>259.8</v>
      </c>
    </row>
    <row r="49" customFormat="false" ht="14.25" hidden="false" customHeight="false" outlineLevel="0" collapsed="false">
      <c r="A49" s="438" t="s">
        <v>737</v>
      </c>
      <c r="B49" s="431" t="n">
        <v>48</v>
      </c>
      <c r="C49" s="439" t="n">
        <v>325.9</v>
      </c>
    </row>
    <row r="50" customFormat="false" ht="14.25" hidden="false" customHeight="false" outlineLevel="0" collapsed="false">
      <c r="A50" s="438" t="s">
        <v>738</v>
      </c>
      <c r="B50" s="431" t="n">
        <v>49</v>
      </c>
      <c r="C50" s="439" t="n">
        <v>219.7</v>
      </c>
    </row>
    <row r="51" customFormat="false" ht="14.25" hidden="false" customHeight="false" outlineLevel="0" collapsed="false">
      <c r="A51" s="438" t="s">
        <v>739</v>
      </c>
      <c r="B51" s="431" t="n">
        <v>50</v>
      </c>
      <c r="C51" s="439" t="n">
        <v>281.8</v>
      </c>
    </row>
    <row r="52" customFormat="false" ht="14.25" hidden="false" customHeight="false" outlineLevel="0" collapsed="false">
      <c r="A52" s="438" t="s">
        <v>740</v>
      </c>
      <c r="B52" s="431" t="n">
        <v>51</v>
      </c>
      <c r="C52" s="439" t="n">
        <v>288.9</v>
      </c>
    </row>
    <row r="53" customFormat="false" ht="14.25" hidden="false" customHeight="false" outlineLevel="0" collapsed="false">
      <c r="A53" s="438" t="s">
        <v>741</v>
      </c>
      <c r="B53" s="431" t="n">
        <v>52</v>
      </c>
      <c r="C53" s="439" t="n">
        <v>333.9</v>
      </c>
    </row>
    <row r="54" customFormat="false" ht="14.25" hidden="false" customHeight="false" outlineLevel="0" collapsed="false">
      <c r="A54" s="438" t="s">
        <v>742</v>
      </c>
      <c r="B54" s="431" t="n">
        <v>53</v>
      </c>
      <c r="C54" s="439" t="n">
        <v>248.8</v>
      </c>
    </row>
    <row r="55" customFormat="false" ht="14.25" hidden="false" customHeight="false" outlineLevel="0" collapsed="false">
      <c r="A55" s="438" t="s">
        <v>743</v>
      </c>
      <c r="B55" s="431" t="n">
        <v>54</v>
      </c>
      <c r="C55" s="439" t="n">
        <v>305.7</v>
      </c>
    </row>
    <row r="56" customFormat="false" ht="14.25" hidden="false" customHeight="false" outlineLevel="0" collapsed="false">
      <c r="A56" s="438" t="s">
        <v>744</v>
      </c>
      <c r="B56" s="431" t="n">
        <v>55</v>
      </c>
      <c r="C56" s="439" t="n">
        <v>323.5</v>
      </c>
    </row>
    <row r="57" customFormat="false" ht="14.25" hidden="false" customHeight="false" outlineLevel="0" collapsed="false">
      <c r="A57" s="438" t="s">
        <v>745</v>
      </c>
      <c r="B57" s="431" t="n">
        <v>56</v>
      </c>
      <c r="C57" s="439" t="n">
        <v>272</v>
      </c>
    </row>
    <row r="58" customFormat="false" ht="14.25" hidden="false" customHeight="false" outlineLevel="0" collapsed="false">
      <c r="A58" s="438" t="s">
        <v>746</v>
      </c>
      <c r="B58" s="431" t="n">
        <v>57</v>
      </c>
      <c r="C58" s="439" t="n">
        <v>321</v>
      </c>
    </row>
    <row r="59" customFormat="false" ht="14.25" hidden="false" customHeight="false" outlineLevel="0" collapsed="false">
      <c r="A59" s="438" t="s">
        <v>747</v>
      </c>
      <c r="B59" s="431" t="n">
        <v>58</v>
      </c>
      <c r="C59" s="439" t="n">
        <v>368.3</v>
      </c>
    </row>
    <row r="60" customFormat="false" ht="14.25" hidden="false" customHeight="false" outlineLevel="0" collapsed="false">
      <c r="A60" s="438" t="s">
        <v>748</v>
      </c>
      <c r="B60" s="431" t="n">
        <v>59</v>
      </c>
      <c r="C60" s="439" t="n">
        <v>290.7</v>
      </c>
    </row>
    <row r="61" customFormat="false" ht="14.25" hidden="false" customHeight="false" outlineLevel="0" collapsed="false">
      <c r="A61" s="438" t="s">
        <v>749</v>
      </c>
      <c r="B61" s="431" t="n">
        <v>60</v>
      </c>
      <c r="C61" s="439" t="n">
        <v>269.2</v>
      </c>
    </row>
    <row r="62" customFormat="false" ht="14.25" hidden="false" customHeight="false" outlineLevel="0" collapsed="false">
      <c r="A62" s="438" t="s">
        <v>750</v>
      </c>
      <c r="B62" s="431" t="n">
        <v>61</v>
      </c>
      <c r="C62" s="439" t="n">
        <v>270.6</v>
      </c>
    </row>
    <row r="63" customFormat="false" ht="14.25" hidden="false" customHeight="false" outlineLevel="0" collapsed="false">
      <c r="A63" s="438" t="s">
        <v>751</v>
      </c>
      <c r="B63" s="431" t="n">
        <v>62</v>
      </c>
      <c r="C63" s="439" t="n">
        <v>293.3</v>
      </c>
    </row>
    <row r="64" customFormat="false" ht="14.25" hidden="false" customHeight="false" outlineLevel="0" collapsed="false">
      <c r="A64" s="438" t="s">
        <v>754</v>
      </c>
      <c r="B64" s="431" t="n">
        <v>63</v>
      </c>
      <c r="C64" s="439" t="n">
        <v>236.4</v>
      </c>
    </row>
    <row r="65" customFormat="false" ht="14.25" hidden="false" customHeight="false" outlineLevel="0" collapsed="false">
      <c r="A65" s="438" t="s">
        <v>757</v>
      </c>
      <c r="B65" s="431" t="n">
        <v>64</v>
      </c>
      <c r="C65" s="439" t="n">
        <v>141.1</v>
      </c>
    </row>
    <row r="66" customFormat="false" ht="14.25" hidden="false" customHeight="false" outlineLevel="0" collapsed="false">
      <c r="A66" s="438" t="s">
        <v>760</v>
      </c>
      <c r="B66" s="431" t="n">
        <v>65</v>
      </c>
      <c r="C66" s="439" t="n">
        <v>147.3</v>
      </c>
    </row>
    <row r="67" customFormat="false" ht="14.25" hidden="false" customHeight="false" outlineLevel="0" collapsed="false">
      <c r="A67" s="438" t="s">
        <v>761</v>
      </c>
      <c r="B67" s="431" t="n">
        <v>66</v>
      </c>
      <c r="C67" s="439" t="n">
        <v>192.9</v>
      </c>
    </row>
    <row r="68" customFormat="false" ht="14.25" hidden="false" customHeight="false" outlineLevel="0" collapsed="false">
      <c r="A68" s="438" t="s">
        <v>762</v>
      </c>
      <c r="B68" s="431" t="n">
        <v>67</v>
      </c>
      <c r="C68" s="439" t="n">
        <v>294.7</v>
      </c>
    </row>
    <row r="69" customFormat="false" ht="14.25" hidden="false" customHeight="false" outlineLevel="0" collapsed="false">
      <c r="A69" s="438" t="s">
        <v>763</v>
      </c>
      <c r="B69" s="431" t="n">
        <v>68</v>
      </c>
      <c r="C69" s="439" t="n">
        <v>309.8</v>
      </c>
    </row>
    <row r="70" customFormat="false" ht="14.25" hidden="false" customHeight="false" outlineLevel="0" collapsed="false">
      <c r="A70" s="438" t="s">
        <v>764</v>
      </c>
      <c r="B70" s="431" t="n">
        <v>69</v>
      </c>
      <c r="C70" s="439" t="n">
        <v>225.6</v>
      </c>
    </row>
    <row r="71" customFormat="false" ht="14.25" hidden="false" customHeight="false" outlineLevel="0" collapsed="false">
      <c r="A71" s="438" t="s">
        <v>765</v>
      </c>
      <c r="B71" s="431" t="n">
        <v>70</v>
      </c>
      <c r="C71" s="439" t="n">
        <v>314.2</v>
      </c>
    </row>
    <row r="72" customFormat="false" ht="14.25" hidden="false" customHeight="false" outlineLevel="0" collapsed="false">
      <c r="A72" s="438" t="s">
        <v>766</v>
      </c>
      <c r="B72" s="431" t="n">
        <v>71</v>
      </c>
      <c r="C72" s="439" t="n">
        <v>255.5</v>
      </c>
    </row>
    <row r="73" customFormat="false" ht="14.25" hidden="false" customHeight="false" outlineLevel="0" collapsed="false">
      <c r="A73" s="438" t="s">
        <v>767</v>
      </c>
      <c r="B73" s="431" t="n">
        <v>72</v>
      </c>
      <c r="C73" s="439" t="n">
        <v>228.6</v>
      </c>
    </row>
    <row r="74" customFormat="false" ht="14.25" hidden="false" customHeight="false" outlineLevel="0" collapsed="false">
      <c r="A74" s="438" t="s">
        <v>770</v>
      </c>
      <c r="B74" s="431" t="n">
        <v>73</v>
      </c>
      <c r="C74" s="439" t="n">
        <v>245.7</v>
      </c>
    </row>
    <row r="75" customFormat="false" ht="14.25" hidden="false" customHeight="false" outlineLevel="0" collapsed="false">
      <c r="A75" s="438" t="s">
        <v>773</v>
      </c>
      <c r="B75" s="431" t="n">
        <v>74</v>
      </c>
      <c r="C75" s="439" t="n">
        <v>261.7</v>
      </c>
    </row>
    <row r="76" customFormat="false" ht="14.25" hidden="false" customHeight="false" outlineLevel="0" collapsed="false">
      <c r="A76" s="438" t="s">
        <v>774</v>
      </c>
      <c r="B76" s="431" t="n">
        <v>75</v>
      </c>
      <c r="C76" s="439" t="n">
        <v>263.1</v>
      </c>
    </row>
    <row r="77" customFormat="false" ht="14.25" hidden="false" customHeight="false" outlineLevel="0" collapsed="false">
      <c r="A77" s="438" t="s">
        <v>775</v>
      </c>
      <c r="B77" s="431" t="n">
        <v>76</v>
      </c>
      <c r="C77" s="439" t="n">
        <v>295.7</v>
      </c>
    </row>
    <row r="78" customFormat="false" ht="14.25" hidden="false" customHeight="false" outlineLevel="0" collapsed="false">
      <c r="A78" s="438" t="s">
        <v>776</v>
      </c>
      <c r="B78" s="431" t="n">
        <v>77</v>
      </c>
      <c r="C78" s="439" t="n">
        <v>263.2</v>
      </c>
    </row>
    <row r="79" customFormat="false" ht="14.25" hidden="false" customHeight="false" outlineLevel="0" collapsed="false">
      <c r="A79" s="438" t="s">
        <v>777</v>
      </c>
      <c r="B79" s="431" t="n">
        <v>78</v>
      </c>
      <c r="C79" s="439" t="n">
        <v>263.1</v>
      </c>
    </row>
    <row r="80" customFormat="false" ht="14.25" hidden="false" customHeight="false" outlineLevel="0" collapsed="false">
      <c r="A80" s="438" t="s">
        <v>778</v>
      </c>
      <c r="B80" s="431" t="n">
        <v>79</v>
      </c>
      <c r="C80" s="439" t="n">
        <v>225</v>
      </c>
    </row>
    <row r="81" customFormat="false" ht="14.25" hidden="false" customHeight="false" outlineLevel="0" collapsed="false">
      <c r="A81" s="438" t="s">
        <v>779</v>
      </c>
      <c r="B81" s="431" t="n">
        <v>80</v>
      </c>
      <c r="C81" s="439" t="n">
        <v>302</v>
      </c>
    </row>
    <row r="82" customFormat="false" ht="14.25" hidden="false" customHeight="false" outlineLevel="0" collapsed="false">
      <c r="A82" s="438" t="s">
        <v>780</v>
      </c>
      <c r="B82" s="431" t="n">
        <v>81</v>
      </c>
      <c r="C82" s="439" t="n">
        <v>207.3</v>
      </c>
    </row>
    <row r="83" customFormat="false" ht="14.25" hidden="false" customHeight="false" outlineLevel="0" collapsed="false">
      <c r="A83" s="438" t="s">
        <v>781</v>
      </c>
      <c r="B83" s="431" t="n">
        <v>82</v>
      </c>
      <c r="C83" s="439" t="n">
        <v>172.2</v>
      </c>
    </row>
    <row r="84" customFormat="false" ht="14.25" hidden="false" customHeight="false" outlineLevel="0" collapsed="false">
      <c r="A84" s="438" t="s">
        <v>782</v>
      </c>
      <c r="B84" s="431" t="n">
        <v>83</v>
      </c>
      <c r="C84" s="439" t="n">
        <v>262.7</v>
      </c>
    </row>
    <row r="85" customFormat="false" ht="14.25" hidden="false" customHeight="false" outlineLevel="0" collapsed="false">
      <c r="A85" s="438" t="s">
        <v>783</v>
      </c>
      <c r="B85" s="431" t="n">
        <v>84</v>
      </c>
      <c r="C85" s="439" t="n">
        <v>226.5</v>
      </c>
    </row>
    <row r="86" customFormat="false" ht="14.25" hidden="false" customHeight="false" outlineLevel="0" collapsed="false">
      <c r="A86" s="438" t="s">
        <v>784</v>
      </c>
      <c r="B86" s="431" t="n">
        <v>85</v>
      </c>
      <c r="C86" s="439" t="n">
        <v>218.6</v>
      </c>
    </row>
    <row r="87" customFormat="false" ht="14.25" hidden="false" customHeight="false" outlineLevel="0" collapsed="false">
      <c r="A87" s="438" t="s">
        <v>785</v>
      </c>
      <c r="B87" s="431" t="n">
        <v>86</v>
      </c>
      <c r="C87" s="439" t="n">
        <v>208.9</v>
      </c>
    </row>
    <row r="88" customFormat="false" ht="14.25" hidden="false" customHeight="false" outlineLevel="0" collapsed="false">
      <c r="A88" s="438" t="s">
        <v>786</v>
      </c>
      <c r="B88" s="431" t="n">
        <v>87</v>
      </c>
      <c r="C88" s="439" t="n">
        <v>205.7</v>
      </c>
    </row>
    <row r="89" customFormat="false" ht="14.25" hidden="false" customHeight="false" outlineLevel="0" collapsed="false">
      <c r="A89" s="438" t="s">
        <v>787</v>
      </c>
      <c r="B89" s="431" t="n">
        <v>88</v>
      </c>
      <c r="C89" s="439" t="n">
        <v>319</v>
      </c>
    </row>
    <row r="90" customFormat="false" ht="14.25" hidden="false" customHeight="false" outlineLevel="0" collapsed="false">
      <c r="A90" s="438" t="s">
        <v>788</v>
      </c>
      <c r="B90" s="431" t="n">
        <v>89</v>
      </c>
      <c r="C90" s="439" t="n">
        <v>364.6</v>
      </c>
    </row>
    <row r="91" customFormat="false" ht="14.25" hidden="false" customHeight="false" outlineLevel="0" collapsed="false">
      <c r="A91" s="438" t="s">
        <v>789</v>
      </c>
      <c r="B91" s="431" t="n">
        <v>90</v>
      </c>
      <c r="C91" s="439" t="n">
        <v>294.2</v>
      </c>
    </row>
    <row r="92" customFormat="false" ht="14.25" hidden="false" customHeight="false" outlineLevel="0" collapsed="false">
      <c r="A92" s="438" t="s">
        <v>790</v>
      </c>
      <c r="B92" s="431" t="n">
        <v>91</v>
      </c>
      <c r="C92" s="439" t="n">
        <v>263.1</v>
      </c>
    </row>
    <row r="93" customFormat="false" ht="14.25" hidden="false" customHeight="false" outlineLevel="0" collapsed="false">
      <c r="A93" s="438" t="s">
        <v>791</v>
      </c>
      <c r="B93" s="431" t="n">
        <v>92</v>
      </c>
      <c r="C93" s="439" t="n">
        <v>263.1</v>
      </c>
    </row>
    <row r="94" customFormat="false" ht="14.25" hidden="false" customHeight="false" outlineLevel="0" collapsed="false">
      <c r="A94" s="438" t="s">
        <v>792</v>
      </c>
      <c r="B94" s="431" t="n">
        <v>93</v>
      </c>
      <c r="C94" s="439" t="n">
        <v>263.1</v>
      </c>
    </row>
    <row r="95" customFormat="false" ht="14.25" hidden="false" customHeight="false" outlineLevel="0" collapsed="false">
      <c r="A95" s="438" t="s">
        <v>793</v>
      </c>
      <c r="B95" s="431" t="n">
        <v>94</v>
      </c>
      <c r="C95" s="439" t="n">
        <v>263.1</v>
      </c>
    </row>
    <row r="96" customFormat="false" ht="14.25" hidden="false" customHeight="false" outlineLevel="0" collapsed="false">
      <c r="A96" s="438" t="s">
        <v>794</v>
      </c>
      <c r="B96" s="431" t="n">
        <v>95</v>
      </c>
      <c r="C96" s="439" t="n">
        <v>263.1</v>
      </c>
    </row>
    <row r="97" customFormat="false" ht="14.25" hidden="false" customHeight="false" outlineLevel="0" collapsed="false">
      <c r="A97" s="438" t="s">
        <v>795</v>
      </c>
      <c r="B97" s="431" t="n">
        <v>98</v>
      </c>
      <c r="C97" s="439" t="n">
        <v>321.9</v>
      </c>
    </row>
    <row r="98" customFormat="false" ht="14.25" hidden="false" customHeight="false" outlineLevel="0" collapsed="false">
      <c r="A98" s="438"/>
      <c r="B98" s="431" t="s">
        <v>796</v>
      </c>
      <c r="C98" s="439" t="n">
        <v>270</v>
      </c>
    </row>
  </sheetData>
  <sheetProtection algorithmName="SHA-512" hashValue="NOs4w/LD63X1ZzVm7HiP/B3FmHsnTTGXLJL5k69VwoWs/gXEQEiixgxKDOVk9esQWZkfGwf7P2PEQ++D7kbdRQ==" saltValue="KVsxmIt043N9IW55jf7hxg==" spinCount="100000" sheet="true" objects="true" scenarios="true"/>
  <printOptions headings="false" gridLines="false" gridLinesSet="true" horizontalCentered="false" verticalCentered="false"/>
  <pageMargins left="0" right="0" top="0.905555555555556" bottom="0.905555555555556" header="0" footer="0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&amp;R&amp;"Arial,Normal"&amp;8Edité le &amp;D à &amp;T</oddHeader>
    <oddFooter>&amp;C&amp;"Arial,Normal"&amp;6DOCUMENT CONFIDENTIEL_x005F_x000D_Toute reproduction, traduction, adaptation et divulgation est strictement interdite sauf accord écrit de son émetteur._x005F_x000D_&amp;R&amp;9&amp;P / &amp;N</oddFooter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184" activePane="bottomLeft" state="frozen"/>
      <selection pane="topLeft" activeCell="A1" activeCellId="0" sqref="A1"/>
      <selection pane="bottomLeft" activeCell="D2" activeCellId="0" sqref="D2"/>
    </sheetView>
  </sheetViews>
  <sheetFormatPr defaultColWidth="11.43359375" defaultRowHeight="18" zeroHeight="true" outlineLevelRow="1" outlineLevelCol="1"/>
  <cols>
    <col collapsed="false" customWidth="true" hidden="false" outlineLevel="1" max="1" min="1" style="443" width="22.14"/>
    <col collapsed="false" customWidth="true" hidden="false" outlineLevel="1" max="2" min="2" style="444" width="89.86"/>
    <col collapsed="false" customWidth="true" hidden="false" outlineLevel="1" max="3" min="3" style="445" width="31.43"/>
    <col collapsed="false" customWidth="true" hidden="false" outlineLevel="1" max="4" min="4" style="446" width="27"/>
    <col collapsed="false" customWidth="true" hidden="false" outlineLevel="0" max="5" min="5" style="447" width="3.86"/>
    <col collapsed="false" customWidth="true" hidden="true" outlineLevel="0" max="6" min="6" style="444" width="11.52"/>
    <col collapsed="false" customWidth="false" hidden="true" outlineLevel="0" max="1024" min="7" style="444" width="11.42"/>
  </cols>
  <sheetData>
    <row r="1" s="451" customFormat="true" ht="43.5" hidden="false" customHeight="true" outlineLevel="1" collapsed="false">
      <c r="A1" s="448" t="s">
        <v>800</v>
      </c>
      <c r="B1" s="449" t="s">
        <v>801</v>
      </c>
      <c r="C1" s="449"/>
      <c r="D1" s="449"/>
      <c r="E1" s="450"/>
    </row>
    <row r="2" s="457" customFormat="true" ht="33.75" hidden="false" customHeight="true" outlineLevel="1" collapsed="false">
      <c r="A2" s="452" t="str">
        <f aca="false">ADMIN1!AD4</f>
        <v>XX_S42_XX</v>
      </c>
      <c r="B2" s="453" t="s">
        <v>802</v>
      </c>
      <c r="C2" s="454" t="s">
        <v>803</v>
      </c>
      <c r="D2" s="455" t="n">
        <f aca="false">SUM(D4:D250)</f>
        <v>0</v>
      </c>
      <c r="E2" s="456"/>
    </row>
    <row r="3" s="462" customFormat="true" ht="24" hidden="false" customHeight="false" outlineLevel="1" collapsed="false">
      <c r="A3" s="458" t="s">
        <v>804</v>
      </c>
      <c r="B3" s="459" t="s">
        <v>805</v>
      </c>
      <c r="C3" s="459" t="s">
        <v>806</v>
      </c>
      <c r="D3" s="460" t="s">
        <v>807</v>
      </c>
      <c r="E3" s="461"/>
    </row>
    <row r="4" s="444" customFormat="true" ht="36" hidden="false" customHeight="false" outlineLevel="0" collapsed="false">
      <c r="A4" s="463" t="n">
        <f aca="false">BDD!A2</f>
        <v>6096</v>
      </c>
      <c r="B4" s="464" t="str">
        <f aca="false">BDD!D2</f>
        <v>Acai Iofilizado en polvo BIO (env. 250 grs.) ¡¡¡Calidad superior!!! Conservacion refrigerada</v>
      </c>
      <c r="C4" s="465" t="str">
        <f aca="false">BDD!E2</f>
        <v>Brasil</v>
      </c>
      <c r="D4" s="466" t="n">
        <f aca="false">COMMANDE!K12</f>
        <v>0</v>
      </c>
    </row>
    <row r="5" s="444" customFormat="true" ht="18" hidden="false" customHeight="false" outlineLevel="0" collapsed="false">
      <c r="A5" s="463" t="str">
        <f aca="false">BDD!A3</f>
        <v>1100-1312</v>
      </c>
      <c r="B5" s="464" t="str">
        <f aca="false">BDD!D3</f>
        <v>Ajo blanco o morado BIO</v>
      </c>
      <c r="C5" s="465" t="str">
        <f aca="false">BDD!E3</f>
        <v>Málaga</v>
      </c>
      <c r="D5" s="466" t="n">
        <f aca="false">COMMANDE!K13</f>
        <v>0</v>
      </c>
    </row>
    <row r="6" s="444" customFormat="true" ht="18" hidden="false" customHeight="false" outlineLevel="0" collapsed="false">
      <c r="A6" s="463" t="n">
        <f aca="false">BDD!A4</f>
        <v>1497</v>
      </c>
      <c r="B6" s="464" t="str">
        <f aca="false">BDD!D4</f>
        <v>Alga Chlorella polvo BIO (env. 1 kg.)</v>
      </c>
      <c r="C6" s="465" t="str">
        <f aca="false">BDD!E4</f>
        <v>India</v>
      </c>
      <c r="D6" s="466" t="n">
        <f aca="false">COMMANDE!K14</f>
        <v>0</v>
      </c>
    </row>
    <row r="7" s="444" customFormat="true" ht="18" hidden="false" customHeight="false" outlineLevel="0" collapsed="false">
      <c r="A7" s="463" t="n">
        <f aca="false">BDD!A5</f>
        <v>1497</v>
      </c>
      <c r="B7" s="464" t="str">
        <f aca="false">BDD!D5</f>
        <v>Alga Chlorella polvo BIO (env. 500 grs.)</v>
      </c>
      <c r="C7" s="465" t="str">
        <f aca="false">BDD!E5</f>
        <v>India</v>
      </c>
      <c r="D7" s="466" t="n">
        <f aca="false">COMMANDE!K15</f>
        <v>0</v>
      </c>
    </row>
    <row r="8" s="444" customFormat="true" ht="18" hidden="false" customHeight="false" outlineLevel="0" collapsed="false">
      <c r="A8" s="463" t="n">
        <f aca="false">BDD!A6</f>
        <v>1189</v>
      </c>
      <c r="B8" s="464" t="str">
        <f aca="false">BDD!D6</f>
        <v>Alga Dulse deshidratada BIO (env. 1 kg.)</v>
      </c>
      <c r="C8" s="465" t="str">
        <f aca="false">BDD!E6</f>
        <v>Irlande</v>
      </c>
      <c r="D8" s="466" t="n">
        <f aca="false">COMMANDE!K16</f>
        <v>0</v>
      </c>
    </row>
    <row r="9" s="468" customFormat="true" ht="19.5" hidden="false" customHeight="false" outlineLevel="0" collapsed="false">
      <c r="A9" s="463" t="n">
        <f aca="false">BDD!A7</f>
        <v>1189</v>
      </c>
      <c r="B9" s="464" t="str">
        <f aca="false">BDD!D7</f>
        <v>Alga Dulse deshidratada BIO (env. 500 grs.)</v>
      </c>
      <c r="C9" s="465" t="str">
        <f aca="false">BDD!E7</f>
        <v>Irlande</v>
      </c>
      <c r="D9" s="466" t="n">
        <f aca="false">COMMANDE!K17</f>
        <v>0</v>
      </c>
      <c r="E9" s="467"/>
    </row>
    <row r="10" s="468" customFormat="true" ht="19.5" hidden="false" customHeight="false" outlineLevel="0" collapsed="false">
      <c r="A10" s="463" t="n">
        <f aca="false">BDD!A8</f>
        <v>6073</v>
      </c>
      <c r="B10" s="464" t="str">
        <f aca="false">BDD!D8</f>
        <v>Alga Kombu deshidratada BIO (env. 1 kg.)</v>
      </c>
      <c r="C10" s="465" t="str">
        <f aca="false">BDD!E8</f>
        <v>Galicia</v>
      </c>
      <c r="D10" s="466" t="n">
        <f aca="false">COMMANDE!K18</f>
        <v>0</v>
      </c>
      <c r="E10" s="467"/>
    </row>
    <row r="11" s="444" customFormat="true" ht="18" hidden="false" customHeight="false" outlineLevel="0" collapsed="false">
      <c r="A11" s="463" t="n">
        <f aca="false">BDD!A9</f>
        <v>6073</v>
      </c>
      <c r="B11" s="464" t="str">
        <f aca="false">BDD!D9</f>
        <v>Alga Kombu deshidratada BIO (env. 500 grs.)</v>
      </c>
      <c r="C11" s="465" t="str">
        <f aca="false">BDD!E9</f>
        <v>Galicia</v>
      </c>
      <c r="D11" s="466" t="n">
        <f aca="false">COMMANDE!K19</f>
        <v>0</v>
      </c>
    </row>
    <row r="12" s="444" customFormat="true" ht="18" hidden="false" customHeight="false" outlineLevel="0" collapsed="false">
      <c r="A12" s="463" t="n">
        <f aca="false">BDD!A10</f>
        <v>1096</v>
      </c>
      <c r="B12" s="464" t="str">
        <f aca="false">BDD!D10</f>
        <v>Alga Kombu deshidratada BIO (env. 1 kg.)</v>
      </c>
      <c r="C12" s="465" t="str">
        <f aca="false">BDD!E10</f>
        <v>Galicia</v>
      </c>
      <c r="D12" s="466" t="n">
        <f aca="false">COMMANDE!K20</f>
        <v>0</v>
      </c>
    </row>
    <row r="13" s="462" customFormat="true" ht="18" hidden="false" customHeight="false" outlineLevel="0" collapsed="false">
      <c r="A13" s="463" t="n">
        <f aca="false">BDD!A11</f>
        <v>1096</v>
      </c>
      <c r="B13" s="464" t="str">
        <f aca="false">BDD!D11</f>
        <v>Alga Nori entera deshidratada BIO (env. 500 grs.)</v>
      </c>
      <c r="C13" s="465" t="str">
        <f aca="false">BDD!E11</f>
        <v>Galicia</v>
      </c>
      <c r="D13" s="466" t="n">
        <f aca="false">COMMANDE!K21</f>
        <v>0</v>
      </c>
      <c r="E13" s="461"/>
    </row>
    <row r="14" s="444" customFormat="true" ht="36" hidden="false" customHeight="false" outlineLevel="0" collapsed="false">
      <c r="A14" s="463" t="n">
        <f aca="false">BDD!A12</f>
        <v>1102</v>
      </c>
      <c r="B14" s="464" t="str">
        <f aca="false">BDD!D12</f>
        <v>Aloe Vera hoja fresca BIO (por pieza) ¡¡¡Plantas con más de 40 años!!!</v>
      </c>
      <c r="C14" s="465" t="str">
        <f aca="false">BDD!E12</f>
        <v>Málaga</v>
      </c>
      <c r="D14" s="466" t="n">
        <f aca="false">COMMANDE!K22</f>
        <v>0</v>
      </c>
    </row>
    <row r="15" s="468" customFormat="true" ht="19.5" hidden="false" customHeight="false" outlineLevel="0" collapsed="false">
      <c r="A15" s="463" t="n">
        <f aca="false">BDD!A13</f>
        <v>5035</v>
      </c>
      <c r="B15" s="464" t="str">
        <f aca="false">BDD!D13</f>
        <v>Almendra Desmayo con cáscara local</v>
      </c>
      <c r="C15" s="465" t="str">
        <f aca="false">BDD!E13</f>
        <v>Granada</v>
      </c>
      <c r="D15" s="466" t="n">
        <f aca="false">COMMANDE!K23</f>
        <v>0</v>
      </c>
      <c r="E15" s="467"/>
    </row>
    <row r="16" s="444" customFormat="true" ht="54" hidden="false" customHeight="false" outlineLevel="0" collapsed="false">
      <c r="A16" s="463" t="n">
        <f aca="false">BDD!A14</f>
        <v>5147</v>
      </c>
      <c r="B16" s="464" t="str">
        <f aca="false">BDD!D14</f>
        <v>Almendra Lauren con cáscara semimollar. Sabor dulce, nueva cosecha, local (procedente de finca con cultivo orgánico sin certificar)</v>
      </c>
      <c r="C16" s="465" t="str">
        <f aca="false">BDD!E14</f>
        <v>Granada</v>
      </c>
      <c r="D16" s="466" t="n">
        <f aca="false">COMMANDE!K24</f>
        <v>0</v>
      </c>
    </row>
    <row r="17" s="444" customFormat="true" ht="18" hidden="false" customHeight="false" outlineLevel="0" collapsed="false">
      <c r="A17" s="463" t="n">
        <f aca="false">BDD!A15</f>
        <v>5127</v>
      </c>
      <c r="B17" s="464" t="str">
        <f aca="false">BDD!D15</f>
        <v>Almendra Romera con cáscara local</v>
      </c>
      <c r="C17" s="465" t="str">
        <f aca="false">BDD!E15</f>
        <v>Málaga</v>
      </c>
      <c r="D17" s="466" t="n">
        <f aca="false">COMMANDE!K25</f>
        <v>0</v>
      </c>
    </row>
    <row r="18" s="444" customFormat="true" ht="18" hidden="false" customHeight="false" outlineLevel="0" collapsed="false">
      <c r="A18" s="463" t="n">
        <f aca="false">BDD!A16</f>
        <v>1197</v>
      </c>
      <c r="B18" s="464" t="str">
        <f aca="false">BDD!D16</f>
        <v>Almendra Comuna cruda sin cáscara BIO (env. 1 kg.)</v>
      </c>
      <c r="C18" s="465" t="str">
        <f aca="false">BDD!E16</f>
        <v>Granada</v>
      </c>
      <c r="D18" s="466" t="n">
        <f aca="false">COMMANDE!K26</f>
        <v>0</v>
      </c>
    </row>
    <row r="19" s="444" customFormat="true" ht="36" hidden="false" customHeight="false" outlineLevel="0" collapsed="false">
      <c r="A19" s="463" t="n">
        <f aca="false">BDD!A17</f>
        <v>3020</v>
      </c>
      <c r="B19" s="464" t="str">
        <f aca="false">BDD!D17</f>
        <v>Piña madurada en planta (recibida por avión) ¡¡¡Súper buena, color intenso, muy aromática!!!</v>
      </c>
      <c r="C19" s="465" t="str">
        <f aca="false">BDD!E17</f>
        <v>Costa Rica</v>
      </c>
      <c r="D19" s="466" t="n">
        <f aca="false">COMMANDE!K27</f>
        <v>0</v>
      </c>
    </row>
    <row r="20" s="468" customFormat="true" ht="19.5" hidden="false" customHeight="false" outlineLevel="0" collapsed="false">
      <c r="A20" s="463" t="n">
        <f aca="false">BDD!A18</f>
        <v>1338</v>
      </c>
      <c r="B20" s="464" t="str">
        <f aca="false">BDD!D18</f>
        <v>Piña deshidratada BIO (env. 1 kg.)</v>
      </c>
      <c r="C20" s="465" t="str">
        <f aca="false">BDD!E18</f>
        <v>Costa Rica</v>
      </c>
      <c r="D20" s="466" t="n">
        <f aca="false">COMMANDE!K28</f>
        <v>0</v>
      </c>
      <c r="E20" s="467"/>
    </row>
    <row r="21" s="444" customFormat="true" ht="18" hidden="false" customHeight="false" outlineLevel="0" collapsed="false">
      <c r="A21" s="463" t="n">
        <f aca="false">BDD!A19</f>
        <v>3785</v>
      </c>
      <c r="B21" s="464" t="str">
        <f aca="false">BDD!D19</f>
        <v>Cacahuete crudo con cáscara</v>
      </c>
      <c r="C21" s="465" t="str">
        <f aca="false">BDD!E19</f>
        <v>China</v>
      </c>
      <c r="D21" s="466" t="n">
        <f aca="false">COMMANDE!K29</f>
        <v>0</v>
      </c>
    </row>
    <row r="22" s="444" customFormat="true" ht="18" hidden="false" customHeight="false" outlineLevel="0" collapsed="false">
      <c r="A22" s="463" t="n">
        <f aca="false">BDD!A20</f>
        <v>1827</v>
      </c>
      <c r="B22" s="464" t="str">
        <f aca="false">BDD!D20</f>
        <v>Cacahuete crudo sin cáscara repelado BIO</v>
      </c>
      <c r="C22" s="465" t="str">
        <f aca="false">BDD!E20</f>
        <v>China</v>
      </c>
      <c r="D22" s="466" t="n">
        <f aca="false">COMMANDE!K30</f>
        <v>0</v>
      </c>
    </row>
    <row r="23" s="444" customFormat="true" ht="18" hidden="false" customHeight="false" outlineLevel="0" collapsed="false">
      <c r="A23" s="463" t="n">
        <f aca="false">BDD!A21</f>
        <v>3001</v>
      </c>
      <c r="B23" s="464" t="str">
        <f aca="false">BDD!D21</f>
        <v>Aguacate Bacon local (nueva temporada, calibre grande)</v>
      </c>
      <c r="C23" s="465" t="str">
        <f aca="false">BDD!E21</f>
        <v>Granada</v>
      </c>
      <c r="D23" s="466" t="n">
        <f aca="false">COMMANDE!K31</f>
        <v>0</v>
      </c>
    </row>
    <row r="24" s="444" customFormat="true" ht="18" hidden="false" customHeight="false" outlineLevel="0" collapsed="false">
      <c r="A24" s="463" t="n">
        <f aca="false">BDD!A22</f>
        <v>1001</v>
      </c>
      <c r="B24" s="464" t="str">
        <f aca="false">BDD!D22</f>
        <v>Aguacate Bacon BIO</v>
      </c>
      <c r="C24" s="465" t="str">
        <f aca="false">BDD!E22</f>
        <v>Granada</v>
      </c>
      <c r="D24" s="466" t="n">
        <f aca="false">COMMANDE!K32</f>
        <v>0</v>
      </c>
    </row>
    <row r="25" s="444" customFormat="true" ht="36" hidden="false" customHeight="false" outlineLevel="0" collapsed="false">
      <c r="A25" s="463" t="n">
        <f aca="false">BDD!A23</f>
        <v>6119</v>
      </c>
      <c r="B25" s="464" t="str">
        <f aca="false">BDD!D23</f>
        <v>Aguacate Bacon BIO (con defectos superficiales en la piel). Finca con certificado ecológico desde 1985 ¡¡¡Oferta!!!</v>
      </c>
      <c r="C25" s="465" t="str">
        <f aca="false">BDD!E23</f>
        <v>Málaga</v>
      </c>
      <c r="D25" s="466" t="n">
        <f aca="false">COMMANDE!K33</f>
        <v>0</v>
      </c>
    </row>
    <row r="26" s="468" customFormat="true" ht="19.5" hidden="false" customHeight="false" outlineLevel="0" collapsed="false">
      <c r="A26" s="463" t="n">
        <f aca="false">BDD!A24</f>
        <v>3944</v>
      </c>
      <c r="B26" s="464" t="str">
        <f aca="false">BDD!D24</f>
        <v>Aguacate Bacon cocktail local</v>
      </c>
      <c r="C26" s="465" t="str">
        <f aca="false">BDD!E24</f>
        <v>Granada</v>
      </c>
      <c r="D26" s="466" t="n">
        <f aca="false">COMMANDE!K34</f>
        <v>0</v>
      </c>
      <c r="E26" s="467"/>
    </row>
    <row r="27" s="444" customFormat="true" ht="18" hidden="false" customHeight="false" outlineLevel="0" collapsed="false">
      <c r="A27" s="463" t="n">
        <f aca="false">BDD!A25</f>
        <v>1022</v>
      </c>
      <c r="B27" s="464" t="str">
        <f aca="false">BDD!D25</f>
        <v>Aguacate Hass BIO producción propia (nueva cosecha)</v>
      </c>
      <c r="C27" s="465" t="str">
        <f aca="false">BDD!E25</f>
        <v>Granada</v>
      </c>
      <c r="D27" s="466" t="n">
        <f aca="false">COMMANDE!K35</f>
        <v>0</v>
      </c>
    </row>
    <row r="28" s="444" customFormat="true" ht="18" hidden="false" customHeight="false" outlineLevel="0" collapsed="false">
      <c r="A28" s="463" t="n">
        <f aca="false">BDD!A26</f>
        <v>1527</v>
      </c>
      <c r="B28" s="464" t="str">
        <f aca="false">BDD!D26</f>
        <v>Bayas de Goji BIO (env. 1 kg.)</v>
      </c>
      <c r="C28" s="465" t="str">
        <f aca="false">BDD!E26</f>
        <v>Tíbet</v>
      </c>
      <c r="D28" s="466" t="n">
        <f aca="false">COMMANDE!K36</f>
        <v>0</v>
      </c>
    </row>
    <row r="29" s="444" customFormat="true" ht="18" hidden="false" customHeight="false" outlineLevel="0" collapsed="false">
      <c r="A29" s="463" t="n">
        <f aca="false">BDD!A27</f>
        <v>1527</v>
      </c>
      <c r="B29" s="464" t="str">
        <f aca="false">BDD!D27</f>
        <v>Bayas de Goji BIO (env. 500 grs.)</v>
      </c>
      <c r="C29" s="465" t="str">
        <f aca="false">BDD!E27</f>
        <v>Tíbet</v>
      </c>
      <c r="D29" s="466" t="n">
        <f aca="false">COMMANDE!K37</f>
        <v>0</v>
      </c>
    </row>
    <row r="30" s="462" customFormat="true" ht="18" hidden="false" customHeight="false" outlineLevel="0" collapsed="false">
      <c r="A30" s="463" t="n">
        <f aca="false">BDD!A28</f>
        <v>3033</v>
      </c>
      <c r="B30" s="464" t="str">
        <f aca="false">BDD!D28</f>
        <v>Plátano Cavendish local (madurado en la planta) ¡¡¡Excelente!!!</v>
      </c>
      <c r="C30" s="465" t="str">
        <f aca="false">BDD!E28</f>
        <v>Granada</v>
      </c>
      <c r="D30" s="466" t="n">
        <f aca="false">COMMANDE!K38</f>
        <v>0</v>
      </c>
      <c r="E30" s="461"/>
    </row>
    <row r="31" s="444" customFormat="true" ht="18" hidden="false" customHeight="false" outlineLevel="0" collapsed="false">
      <c r="A31" s="463" t="str">
        <f aca="false">BDD!A29</f>
        <v>1007-2364</v>
      </c>
      <c r="B31" s="464" t="str">
        <f aca="false">BDD!D29</f>
        <v>Plátano Cavendish de las Islas BIO/RECO</v>
      </c>
      <c r="C31" s="465" t="str">
        <f aca="false">BDD!E29</f>
        <v>Canarias</v>
      </c>
      <c r="D31" s="466" t="n">
        <f aca="false">COMMANDE!K39</f>
        <v>0</v>
      </c>
    </row>
    <row r="32" s="444" customFormat="true" ht="36" hidden="false" customHeight="false" outlineLevel="0" collapsed="false">
      <c r="A32" s="463" t="n">
        <f aca="false">BDD!A30</f>
        <v>3746</v>
      </c>
      <c r="B32" s="464" t="str">
        <f aca="false">BDD!D30</f>
        <v>Plátano deshidratado semi-seco artesanal, escogidos de nuestra propia producción ecológica (env. 200 grs.)</v>
      </c>
      <c r="C32" s="465" t="str">
        <f aca="false">BDD!E30</f>
        <v>Granada</v>
      </c>
      <c r="D32" s="466" t="n">
        <f aca="false">COMMANDE!K40</f>
        <v>0</v>
      </c>
    </row>
    <row r="33" s="444" customFormat="true" ht="18" hidden="false" customHeight="false" outlineLevel="0" collapsed="false">
      <c r="A33" s="463" t="n">
        <f aca="false">BDD!A31</f>
        <v>6059</v>
      </c>
      <c r="B33" s="464" t="str">
        <f aca="false">BDD!D31</f>
        <v>Hoja de Remolacha Baby BIO Producción Producción</v>
      </c>
      <c r="C33" s="465" t="str">
        <f aca="false">BDD!E31</f>
        <v>Granada</v>
      </c>
      <c r="D33" s="466" t="n">
        <f aca="false">COMMANDE!K41</f>
        <v>0</v>
      </c>
    </row>
    <row r="34" s="444" customFormat="true" ht="18" hidden="false" customHeight="false" outlineLevel="0" collapsed="false">
      <c r="A34" s="463" t="str">
        <f aca="false">BDD!A32</f>
        <v>1124-1275-1679</v>
      </c>
      <c r="B34" s="464" t="str">
        <f aca="false">BDD!D32</f>
        <v>Remolacha BIO</v>
      </c>
      <c r="C34" s="465" t="str">
        <f aca="false">BDD!E32</f>
        <v>Málaga</v>
      </c>
      <c r="D34" s="466" t="n">
        <f aca="false">COMMANDE!K42</f>
        <v>0</v>
      </c>
    </row>
    <row r="35" s="444" customFormat="true" ht="18" hidden="false" customHeight="false" outlineLevel="0" collapsed="false">
      <c r="A35" s="463" t="n">
        <f aca="false">BDD!A33</f>
        <v>1696</v>
      </c>
      <c r="B35" s="464" t="str">
        <f aca="false">BDD!D33</f>
        <v>Remolacha en polvo BIO (env. 1 kg.)</v>
      </c>
      <c r="C35" s="465" t="str">
        <f aca="false">BDD!E33</f>
        <v>Hungría</v>
      </c>
      <c r="D35" s="466" t="n">
        <f aca="false">COMMANDE!K43</f>
        <v>0</v>
      </c>
    </row>
    <row r="36" s="444" customFormat="true" ht="18" hidden="false" customHeight="false" outlineLevel="0" collapsed="false">
      <c r="A36" s="463" t="n">
        <f aca="false">BDD!A34</f>
        <v>1696</v>
      </c>
      <c r="B36" s="464" t="str">
        <f aca="false">BDD!D34</f>
        <v>Remolacha en polvo BIO (env. 500 grs.)</v>
      </c>
      <c r="C36" s="465" t="str">
        <f aca="false">BDD!E34</f>
        <v>Hungría</v>
      </c>
      <c r="D36" s="466" t="n">
        <f aca="false">COMMANDE!K44</f>
        <v>0</v>
      </c>
    </row>
    <row r="37" s="444" customFormat="true" ht="36" hidden="false" customHeight="false" outlineLevel="0" collapsed="false">
      <c r="A37" s="463" t="n">
        <f aca="false">BDD!A35</f>
        <v>1257</v>
      </c>
      <c r="B37" s="464" t="str">
        <f aca="false">BDD!D35</f>
        <v>Acelga Baby verde BIO producción propia (ideal para ensaladas o batidos)</v>
      </c>
      <c r="C37" s="465" t="str">
        <f aca="false">BDD!E35</f>
        <v>Granada</v>
      </c>
      <c r="D37" s="466" t="n">
        <f aca="false">COMMANDE!K45</f>
        <v>0</v>
      </c>
    </row>
    <row r="38" s="444" customFormat="true" ht="18" hidden="false" customHeight="false" outlineLevel="0" collapsed="false">
      <c r="A38" s="463" t="n">
        <f aca="false">BDD!A36</f>
        <v>1937</v>
      </c>
      <c r="B38" s="464" t="str">
        <f aca="false">BDD!D36</f>
        <v>Cacao BIO semilla grano crudo entero (env. 1 kg.)</v>
      </c>
      <c r="C38" s="465" t="str">
        <f aca="false">BDD!E36</f>
        <v>Perú</v>
      </c>
      <c r="D38" s="466" t="n">
        <f aca="false">COMMANDE!K46</f>
        <v>0</v>
      </c>
    </row>
    <row r="39" s="444" customFormat="true" ht="36" hidden="false" customHeight="false" outlineLevel="0" collapsed="false">
      <c r="A39" s="463" t="n">
        <f aca="false">BDD!A37</f>
        <v>6099</v>
      </c>
      <c r="B39" s="464" t="str">
        <f aca="false">BDD!D37</f>
        <v>Camu Camu en polvo BIO (env. 250 grs.) Conservacion refrigerada</v>
      </c>
      <c r="C39" s="465" t="str">
        <f aca="false">BDD!E37</f>
        <v>Perú</v>
      </c>
      <c r="D39" s="466" t="n">
        <f aca="false">COMMANDE!K47</f>
        <v>0</v>
      </c>
    </row>
    <row r="40" s="444" customFormat="true" ht="18" hidden="false" customHeight="false" outlineLevel="0" collapsed="false">
      <c r="A40" s="463" t="n">
        <f aca="false">BDD!A38</f>
        <v>5051</v>
      </c>
      <c r="B40" s="464" t="str">
        <f aca="false">BDD!D38</f>
        <v>Caña de azúcar negra local (fruto de la estación)</v>
      </c>
      <c r="C40" s="465" t="str">
        <f aca="false">BDD!E38</f>
        <v>Málaga</v>
      </c>
      <c r="D40" s="466" t="n">
        <f aca="false">COMMANDE!K48</f>
        <v>0</v>
      </c>
    </row>
    <row r="41" s="444" customFormat="true" ht="18" hidden="false" customHeight="false" outlineLevel="0" collapsed="false">
      <c r="A41" s="463" t="n">
        <f aca="false">BDD!A39</f>
        <v>3210</v>
      </c>
      <c r="B41" s="464" t="str">
        <f aca="false">BDD!D39</f>
        <v>Carambola/Star Fruit local</v>
      </c>
      <c r="C41" s="465" t="str">
        <f aca="false">BDD!E39</f>
        <v>Granada</v>
      </c>
      <c r="D41" s="466" t="n">
        <f aca="false">COMMANDE!K49</f>
        <v>0</v>
      </c>
    </row>
    <row r="42" s="444" customFormat="true" ht="18" hidden="false" customHeight="false" outlineLevel="0" collapsed="false">
      <c r="A42" s="463" t="n">
        <f aca="false">BDD!A40</f>
        <v>5075</v>
      </c>
      <c r="B42" s="464" t="str">
        <f aca="false">BDD!D40</f>
        <v>Zanahoria con rama local</v>
      </c>
      <c r="C42" s="465" t="str">
        <f aca="false">BDD!E40</f>
        <v>Granada</v>
      </c>
      <c r="D42" s="466" t="n">
        <f aca="false">COMMANDE!K50</f>
        <v>0</v>
      </c>
    </row>
    <row r="43" s="444" customFormat="true" ht="18" hidden="false" customHeight="false" outlineLevel="0" collapsed="false">
      <c r="A43" s="463" t="n">
        <f aca="false">BDD!A41</f>
        <v>1034</v>
      </c>
      <c r="B43" s="464" t="str">
        <f aca="false">BDD!D41</f>
        <v>Zanahoria sin rama BIO</v>
      </c>
      <c r="C43" s="465" t="str">
        <f aca="false">BDD!E41</f>
        <v>Malagua</v>
      </c>
      <c r="D43" s="466" t="n">
        <f aca="false">COMMANDE!K51</f>
        <v>0</v>
      </c>
    </row>
    <row r="44" s="444" customFormat="true" ht="18" hidden="false" customHeight="false" outlineLevel="0" collapsed="false">
      <c r="A44" s="463" t="n">
        <f aca="false">BDD!A42</f>
        <v>3017</v>
      </c>
      <c r="B44" s="464" t="str">
        <f aca="false">BDD!D42</f>
        <v>Zanahoria sin rama local</v>
      </c>
      <c r="C44" s="465" t="str">
        <f aca="false">BDD!E42</f>
        <v>Granada</v>
      </c>
      <c r="D44" s="466" t="n">
        <f aca="false">COMMANDE!K52</f>
        <v>0</v>
      </c>
    </row>
    <row r="45" s="444" customFormat="true" ht="18" hidden="false" customHeight="false" outlineLevel="0" collapsed="false">
      <c r="A45" s="463" t="n">
        <f aca="false">BDD!A43</f>
        <v>6117</v>
      </c>
      <c r="B45" s="464" t="str">
        <f aca="false">BDD!D43</f>
        <v>Algarroba BIO de la Alpujarra (Nueva Cosecha)</v>
      </c>
      <c r="C45" s="465" t="str">
        <f aca="false">BDD!E43</f>
        <v>Granada</v>
      </c>
      <c r="D45" s="466" t="n">
        <f aca="false">COMMANDE!K53</f>
        <v>0</v>
      </c>
    </row>
    <row r="46" s="444" customFormat="true" ht="18" hidden="false" customHeight="false" outlineLevel="0" collapsed="false">
      <c r="A46" s="463" t="n">
        <f aca="false">BDD!A44</f>
        <v>3023</v>
      </c>
      <c r="B46" s="464" t="str">
        <f aca="false">BDD!D44</f>
        <v>Apio verde local</v>
      </c>
      <c r="C46" s="465" t="str">
        <f aca="false">BDD!E44</f>
        <v>Granada</v>
      </c>
      <c r="D46" s="466" t="n">
        <f aca="false">COMMANDE!K54</f>
        <v>0</v>
      </c>
    </row>
    <row r="47" s="444" customFormat="true" ht="18" hidden="false" customHeight="false" outlineLevel="0" collapsed="false">
      <c r="A47" s="463" t="n">
        <f aca="false">BDD!A45</f>
        <v>1117</v>
      </c>
      <c r="B47" s="464" t="str">
        <f aca="false">BDD!D45</f>
        <v>Apio verde BIO</v>
      </c>
      <c r="C47" s="465" t="str">
        <f aca="false">BDD!E45</f>
        <v>Málaga</v>
      </c>
      <c r="D47" s="466" t="n">
        <f aca="false">COMMANDE!K55</f>
        <v>0</v>
      </c>
    </row>
    <row r="48" s="468" customFormat="true" ht="19.5" hidden="false" customHeight="false" outlineLevel="0" collapsed="false">
      <c r="A48" s="463" t="n">
        <f aca="false">BDD!A46</f>
        <v>1572</v>
      </c>
      <c r="B48" s="464" t="str">
        <f aca="false">BDD!D46</f>
        <v>Chía semillas BIO (env. 1 kg.)</v>
      </c>
      <c r="C48" s="465" t="str">
        <f aca="false">BDD!E46</f>
        <v>Bolivia</v>
      </c>
      <c r="D48" s="466" t="n">
        <f aca="false">COMMANDE!K56</f>
        <v>0</v>
      </c>
      <c r="E48" s="467"/>
    </row>
    <row r="49" s="468" customFormat="true" ht="19.5" hidden="false" customHeight="false" outlineLevel="0" collapsed="false">
      <c r="A49" s="463" t="n">
        <f aca="false">BDD!A47</f>
        <v>1611</v>
      </c>
      <c r="B49" s="464" t="str">
        <f aca="false">BDD!D47</f>
        <v>Chips de coco crudo BIO (env. 1 kg.)</v>
      </c>
      <c r="C49" s="465" t="str">
        <f aca="false">BDD!E47</f>
        <v>Sri Lanka</v>
      </c>
      <c r="D49" s="466" t="n">
        <f aca="false">COMMANDE!K57</f>
        <v>0</v>
      </c>
      <c r="E49" s="467"/>
    </row>
    <row r="50" s="444" customFormat="true" ht="36" hidden="false" customHeight="false" outlineLevel="0" collapsed="false">
      <c r="A50" s="463" t="str">
        <f aca="false">BDD!A48</f>
        <v>3032-5034</v>
      </c>
      <c r="B50" s="464" t="str">
        <f aca="false">BDD!D48</f>
        <v>Chirimoya local (Campa y Fino de Jete). Piezas grandes, nueva temporada</v>
      </c>
      <c r="C50" s="465" t="str">
        <f aca="false">BDD!E48</f>
        <v>Granada</v>
      </c>
      <c r="D50" s="466" t="n">
        <f aca="false">COMMANDE!K58</f>
        <v>0</v>
      </c>
    </row>
    <row r="51" s="444" customFormat="true" ht="18" hidden="false" customHeight="false" outlineLevel="0" collapsed="false">
      <c r="A51" s="463" t="n">
        <f aca="false">BDD!A49</f>
        <v>1178</v>
      </c>
      <c r="B51" s="464" t="str">
        <f aca="false">BDD!D49</f>
        <v>Chirimoya BIO (produción propia, nueva temporada)</v>
      </c>
      <c r="C51" s="465" t="str">
        <f aca="false">BDD!E49</f>
        <v>Granada</v>
      </c>
      <c r="D51" s="466" t="n">
        <f aca="false">COMMANDE!K59</f>
        <v>0</v>
      </c>
    </row>
    <row r="52" s="468" customFormat="true" ht="36" hidden="false" customHeight="false" outlineLevel="0" collapsed="false">
      <c r="A52" s="463" t="n">
        <f aca="false">BDD!A50</f>
        <v>2004</v>
      </c>
      <c r="B52" s="464" t="str">
        <f aca="false">BDD!D50</f>
        <v>Chirimoya en RECONVERSIÓN a la agricultura ecológica (produción propia, nueva temporada)</v>
      </c>
      <c r="C52" s="465" t="str">
        <f aca="false">BDD!E50</f>
        <v>Granada</v>
      </c>
      <c r="D52" s="466" t="n">
        <f aca="false">COMMANDE!K60</f>
        <v>0</v>
      </c>
      <c r="E52" s="467"/>
    </row>
    <row r="53" s="462" customFormat="true" ht="18" hidden="false" customHeight="false" outlineLevel="0" collapsed="false">
      <c r="A53" s="463" t="n">
        <f aca="false">BDD!A51</f>
        <v>1626</v>
      </c>
      <c r="B53" s="464" t="str">
        <f aca="false">BDD!D51</f>
        <v>Col Kale Winterbor Crespa BIO baby. Producción Propia</v>
      </c>
      <c r="C53" s="465" t="str">
        <f aca="false">BDD!E51</f>
        <v>Granada</v>
      </c>
      <c r="D53" s="466" t="n">
        <f aca="false">COMMANDE!K61</f>
        <v>0</v>
      </c>
      <c r="E53" s="461"/>
    </row>
    <row r="54" s="444" customFormat="true" ht="18" hidden="false" customHeight="false" outlineLevel="0" collapsed="false">
      <c r="A54" s="463" t="n">
        <f aca="false">BDD!A52</f>
        <v>1006</v>
      </c>
      <c r="B54" s="464" t="str">
        <f aca="false">BDD!D52</f>
        <v>Col verde lisa BIO</v>
      </c>
      <c r="C54" s="465" t="str">
        <f aca="false">BDD!E52</f>
        <v>Málaga</v>
      </c>
      <c r="D54" s="466" t="n">
        <f aca="false">COMMANDE!K62</f>
        <v>0</v>
      </c>
    </row>
    <row r="55" s="444" customFormat="true" ht="36" hidden="false" customHeight="false" outlineLevel="0" collapsed="false">
      <c r="A55" s="463" t="n">
        <f aca="false">BDD!A53</f>
        <v>5037</v>
      </c>
      <c r="B55" s="464" t="str">
        <f aca="false">BDD!D53</f>
        <v>Caviar cítrico/citrus australasica local, piezas de 0,10/0,15 grs., cultivo natural .Precio por bandeja de 200 grs.</v>
      </c>
      <c r="C55" s="465" t="str">
        <f aca="false">BDD!E53</f>
        <v>Salobreña</v>
      </c>
      <c r="D55" s="466" t="n">
        <f aca="false">COMMANDE!K63</f>
        <v>0</v>
      </c>
    </row>
    <row r="56" s="444" customFormat="true" ht="36" hidden="false" customHeight="false" outlineLevel="0" collapsed="false">
      <c r="A56" s="463" t="n">
        <f aca="false">BDD!A54</f>
        <v>5037</v>
      </c>
      <c r="B56" s="464" t="str">
        <f aca="false">BDD!D54</f>
        <v>Caviar cítrico/citrus australasica local, piezas de 0,10/0,15 grs., cultivo natural (precio por bandeja de 500 grs.)</v>
      </c>
      <c r="C56" s="465" t="str">
        <f aca="false">BDD!E54</f>
        <v>Salobreña</v>
      </c>
      <c r="D56" s="466" t="n">
        <f aca="false">COMMANDE!K64</f>
        <v>0</v>
      </c>
    </row>
    <row r="57" s="444" customFormat="true" ht="36" hidden="false" customHeight="false" outlineLevel="0" collapsed="false">
      <c r="A57" s="463" t="n">
        <f aca="false">BDD!A55</f>
        <v>6019</v>
      </c>
      <c r="B57" s="464" t="str">
        <f aca="false">BDD!D55</f>
        <v>Caviar cítrico/citrus australasica BIO, piezas de 0,10/0,15 grs. (precio por bandeja de 200 grs.)</v>
      </c>
      <c r="C57" s="465" t="str">
        <f aca="false">BDD!E55</f>
        <v>Granada</v>
      </c>
      <c r="D57" s="466" t="n">
        <f aca="false">COMMANDE!K65</f>
        <v>0</v>
      </c>
    </row>
    <row r="58" s="444" customFormat="true" ht="36" hidden="false" customHeight="false" outlineLevel="0" collapsed="false">
      <c r="A58" s="463" t="n">
        <f aca="false">BDD!A56</f>
        <v>6019</v>
      </c>
      <c r="B58" s="464" t="str">
        <f aca="false">BDD!D56</f>
        <v>Caviar cítrico/citrus australasica BIO, piezas de 0,10/0,15 grs. (precio por bandeja de 500 grs.)</v>
      </c>
      <c r="C58" s="465" t="str">
        <f aca="false">BDD!E56</f>
        <v>Granada</v>
      </c>
      <c r="D58" s="466" t="n">
        <f aca="false">COMMANDE!K66</f>
        <v>0</v>
      </c>
    </row>
    <row r="59" s="444" customFormat="true" ht="18" hidden="false" customHeight="false" outlineLevel="0" collapsed="false">
      <c r="A59" s="463" t="n">
        <f aca="false">BDD!A57</f>
        <v>3421</v>
      </c>
      <c r="B59" s="464" t="str">
        <f aca="false">BDD!D57</f>
        <v>Limón local amarillo madurado en el árbol</v>
      </c>
      <c r="C59" s="465" t="str">
        <f aca="false">BDD!E57</f>
        <v>Granada</v>
      </c>
      <c r="D59" s="466" t="n">
        <f aca="false">COMMANDE!K67</f>
        <v>0</v>
      </c>
    </row>
    <row r="60" s="444" customFormat="true" ht="18" hidden="false" customHeight="false" outlineLevel="0" collapsed="false">
      <c r="A60" s="463" t="n">
        <f aca="false">BDD!A58</f>
        <v>6094</v>
      </c>
      <c r="B60" s="464" t="str">
        <f aca="false">BDD!D58</f>
        <v>Limón BIO de 2ª categoría</v>
      </c>
      <c r="C60" s="465" t="str">
        <f aca="false">BDD!E58</f>
        <v>Málaga</v>
      </c>
      <c r="D60" s="466" t="n">
        <f aca="false">COMMANDE!K68</f>
        <v>0</v>
      </c>
    </row>
    <row r="61" s="444" customFormat="true" ht="18" hidden="false" customHeight="false" outlineLevel="0" collapsed="false">
      <c r="A61" s="463" t="n">
        <f aca="false">BDD!A59</f>
        <v>1023</v>
      </c>
      <c r="B61" s="464" t="str">
        <f aca="false">BDD!D59</f>
        <v>Limón Verna BIO calibre grande, madurado en  planta</v>
      </c>
      <c r="C61" s="465" t="str">
        <f aca="false">BDD!E59</f>
        <v>Málaga</v>
      </c>
      <c r="D61" s="466" t="n">
        <f aca="false">COMMANDE!K69</f>
        <v>0</v>
      </c>
    </row>
    <row r="62" s="350" customFormat="true" ht="18" hidden="false" customHeight="false" outlineLevel="0" collapsed="false">
      <c r="A62" s="463" t="n">
        <f aca="false">BDD!A60</f>
        <v>3169</v>
      </c>
      <c r="B62" s="464" t="str">
        <f aca="false">BDD!D60</f>
        <v>Lima verde local</v>
      </c>
      <c r="C62" s="465" t="str">
        <f aca="false">BDD!E60</f>
        <v>Granada</v>
      </c>
      <c r="D62" s="466" t="n">
        <f aca="false">COMMANDE!K70</f>
        <v>0</v>
      </c>
    </row>
    <row r="63" s="444" customFormat="true" ht="18" hidden="false" customHeight="false" outlineLevel="0" collapsed="false">
      <c r="A63" s="463" t="n">
        <f aca="false">BDD!A61</f>
        <v>1103</v>
      </c>
      <c r="B63" s="464" t="str">
        <f aca="false">BDD!D61</f>
        <v>Lima-limón variedad india BIO (se recolecta con color)</v>
      </c>
      <c r="C63" s="465" t="str">
        <f aca="false">BDD!E61</f>
        <v>Málaga</v>
      </c>
      <c r="D63" s="466" t="n">
        <f aca="false">COMMANDE!K71</f>
        <v>0</v>
      </c>
    </row>
    <row r="64" s="444" customFormat="true" ht="54" hidden="false" customHeight="false" outlineLevel="0" collapsed="false">
      <c r="A64" s="463" t="n">
        <f aca="false">BDD!A62</f>
        <v>3725</v>
      </c>
      <c r="B64" s="464" t="str">
        <f aca="false">BDD!D62</f>
        <v>Citronela local (manojo de 5 piezas) producción propia. Cultivo orgánico en finca certificada, pero hemos olvidado darla de alta en la certificadora ecológica</v>
      </c>
      <c r="C64" s="465" t="str">
        <f aca="false">BDD!E62</f>
        <v>Granada</v>
      </c>
      <c r="D64" s="466" t="n">
        <f aca="false">COMMANDE!K72</f>
        <v>0</v>
      </c>
    </row>
    <row r="65" s="462" customFormat="true" ht="18" hidden="false" customHeight="false" outlineLevel="0" collapsed="false">
      <c r="A65" s="463" t="n">
        <f aca="false">BDD!A63</f>
        <v>3391</v>
      </c>
      <c r="B65" s="464" t="str">
        <f aca="false">BDD!D63</f>
        <v>Coco Pagode fresco (pieza) ¡¡¡Delicioso y especial!!!</v>
      </c>
      <c r="C65" s="465" t="str">
        <f aca="false">BDD!E63</f>
        <v>Tailandia</v>
      </c>
      <c r="D65" s="466" t="n">
        <f aca="false">COMMANDE!K73</f>
        <v>0</v>
      </c>
      <c r="E65" s="461"/>
    </row>
    <row r="66" s="462" customFormat="true" ht="18" hidden="false" customHeight="false" outlineLevel="0" collapsed="false">
      <c r="A66" s="463" t="n">
        <f aca="false">BDD!A64</f>
        <v>3924</v>
      </c>
      <c r="B66" s="464" t="str">
        <f aca="false">BDD!D64</f>
        <v>Pepino mini gourmet local</v>
      </c>
      <c r="C66" s="465" t="str">
        <f aca="false">BDD!E64</f>
        <v>Granada</v>
      </c>
      <c r="D66" s="466" t="n">
        <f aca="false">COMMANDE!K74</f>
        <v>0</v>
      </c>
      <c r="E66" s="461"/>
    </row>
    <row r="67" s="444" customFormat="true" ht="18" hidden="false" customHeight="false" outlineLevel="0" collapsed="false">
      <c r="A67" s="463" t="n">
        <f aca="false">BDD!A65</f>
        <v>6077</v>
      </c>
      <c r="B67" s="464" t="str">
        <f aca="false">BDD!D65</f>
        <v>Calabaza Butternut BIO</v>
      </c>
      <c r="C67" s="465" t="str">
        <f aca="false">BDD!E65</f>
        <v>Malaga</v>
      </c>
      <c r="D67" s="466" t="n">
        <f aca="false">COMMANDE!K75</f>
        <v>0</v>
      </c>
    </row>
    <row r="68" s="444" customFormat="true" ht="54" hidden="false" customHeight="false" outlineLevel="0" collapsed="false">
      <c r="A68" s="463" t="n">
        <f aca="false">BDD!A66</f>
        <v>6111</v>
      </c>
      <c r="B68" s="464" t="str">
        <f aca="false">BDD!D66</f>
        <v>Crackers deshidratados BIO de tomate, pipa de girasol, trigo sarraceno, lino, cebolla y moringa de cultivo ecológico (env. 200 grs.) RAW</v>
      </c>
      <c r="C68" s="465" t="str">
        <f aca="false">BDD!E66</f>
        <v>Nacional</v>
      </c>
      <c r="D68" s="466" t="n">
        <f aca="false">COMMANDE!K76</f>
        <v>0</v>
      </c>
    </row>
    <row r="69" s="444" customFormat="true" ht="18" hidden="false" customHeight="false" outlineLevel="0" collapsed="false">
      <c r="A69" s="463" t="n">
        <f aca="false">BDD!A67</f>
        <v>1393</v>
      </c>
      <c r="B69" s="464" t="str">
        <f aca="false">BDD!D67</f>
        <v>Cúrcuma fresca BIO (pedido mínimo 500 grs.)</v>
      </c>
      <c r="C69" s="465" t="str">
        <f aca="false">BDD!E67</f>
        <v>Perú</v>
      </c>
      <c r="D69" s="466" t="n">
        <f aca="false">COMMANDE!K77</f>
        <v>0</v>
      </c>
    </row>
    <row r="70" s="444" customFormat="true" ht="18" hidden="false" customHeight="false" outlineLevel="0" collapsed="false">
      <c r="A70" s="463" t="n">
        <f aca="false">BDD!A68</f>
        <v>3227</v>
      </c>
      <c r="B70" s="464" t="str">
        <f aca="false">BDD!D68</f>
        <v>Dátil Bahri fresco</v>
      </c>
      <c r="C70" s="465" t="str">
        <f aca="false">BDD!E68</f>
        <v>Israel</v>
      </c>
      <c r="D70" s="466" t="n">
        <f aca="false">COMMANDE!K78</f>
        <v>0</v>
      </c>
    </row>
    <row r="71" s="444" customFormat="true" ht="18" hidden="false" customHeight="false" outlineLevel="0" collapsed="false">
      <c r="A71" s="463" t="n">
        <f aca="false">BDD!A69</f>
        <v>1485</v>
      </c>
      <c r="B71" s="464" t="str">
        <f aca="false">BDD!D69</f>
        <v>Dátil Deglet Nour sin rama BIO</v>
      </c>
      <c r="C71" s="465" t="str">
        <f aca="false">BDD!E69</f>
        <v>Túnez</v>
      </c>
      <c r="D71" s="466" t="n">
        <f aca="false">COMMANDE!K79</f>
        <v>0</v>
      </c>
    </row>
    <row r="72" s="444" customFormat="true" ht="18" hidden="false" customHeight="false" outlineLevel="0" collapsed="false">
      <c r="A72" s="463" t="n">
        <f aca="false">BDD!A70</f>
        <v>6018</v>
      </c>
      <c r="B72" s="464" t="str">
        <f aca="false">BDD!D70</f>
        <v>Dátil Deglet Nour en rama de Israel BIO</v>
      </c>
      <c r="C72" s="465" t="str">
        <f aca="false">BDD!E70</f>
        <v>Israel</v>
      </c>
      <c r="D72" s="466" t="n">
        <f aca="false">COMMANDE!K80</f>
        <v>0</v>
      </c>
    </row>
    <row r="73" s="444" customFormat="true" ht="18" hidden="false" customHeight="false" outlineLevel="0" collapsed="false">
      <c r="A73" s="463" t="n">
        <f aca="false">BDD!A71</f>
        <v>1320</v>
      </c>
      <c r="B73" s="464" t="str">
        <f aca="false">BDD!D71</f>
        <v>Dátil Deglet sin hueso BIO</v>
      </c>
      <c r="C73" s="465" t="str">
        <f aca="false">BDD!E71</f>
        <v>Túnez</v>
      </c>
      <c r="D73" s="466" t="n">
        <f aca="false">COMMANDE!K81</f>
        <v>0</v>
      </c>
    </row>
    <row r="74" s="444" customFormat="true" ht="18" hidden="false" customHeight="false" outlineLevel="0" collapsed="false">
      <c r="A74" s="463" t="n">
        <f aca="false">BDD!A72</f>
        <v>1399</v>
      </c>
      <c r="B74" s="464" t="str">
        <f aca="false">BDD!D72</f>
        <v>Datil Mazafati de Bam BIO nueva cosecha (env. 250 grs.)</v>
      </c>
      <c r="C74" s="465" t="str">
        <f aca="false">BDD!E72</f>
        <v>Irán</v>
      </c>
      <c r="D74" s="466" t="n">
        <f aca="false">COMMANDE!K82</f>
        <v>0</v>
      </c>
    </row>
    <row r="75" s="444" customFormat="true" ht="18" hidden="false" customHeight="false" outlineLevel="0" collapsed="false">
      <c r="A75" s="463" t="str">
        <f aca="false">BDD!A73</f>
        <v>1997</v>
      </c>
      <c r="B75" s="464" t="str">
        <f aca="false">BDD!D73</f>
        <v>Dátil Medjool Súper Jumbo semi-seco BIO</v>
      </c>
      <c r="C75" s="465" t="str">
        <f aca="false">BDD!E73</f>
        <v>Israel</v>
      </c>
      <c r="D75" s="466" t="n">
        <f aca="false">COMMANDE!K83</f>
        <v>0</v>
      </c>
    </row>
    <row r="76" s="444" customFormat="true" ht="36" hidden="false" customHeight="false" outlineLevel="0" collapsed="false">
      <c r="A76" s="463" t="n">
        <f aca="false">BDD!A74</f>
        <v>3720</v>
      </c>
      <c r="B76" s="464" t="str">
        <f aca="false">BDD!D74</f>
        <v>Agua de mar micro-filtrada hipertónica (bag in box 11 litros)</v>
      </c>
      <c r="C76" s="465" t="str">
        <f aca="false">BDD!E74</f>
        <v>Mar Mediterráneo (Ibiza)</v>
      </c>
      <c r="D76" s="466" t="n">
        <f aca="false">COMMANDE!K84</f>
        <v>0</v>
      </c>
    </row>
    <row r="77" s="444" customFormat="true" ht="36" hidden="false" customHeight="false" outlineLevel="0" collapsed="false">
      <c r="A77" s="463" t="n">
        <f aca="false">BDD!A75</f>
        <v>3379</v>
      </c>
      <c r="B77" s="464" t="str">
        <f aca="false">BDD!D75</f>
        <v>Agua de mar micro-filtrada hipertónica (bag in box 20 litros)</v>
      </c>
      <c r="C77" s="465" t="str">
        <f aca="false">BDD!E75</f>
        <v>Mar Mediterráneo (Ibiza)</v>
      </c>
      <c r="D77" s="466" t="n">
        <f aca="false">COMMANDE!K85</f>
        <v>0</v>
      </c>
    </row>
    <row r="78" s="444" customFormat="true" ht="36" hidden="false" customHeight="false" outlineLevel="0" collapsed="false">
      <c r="A78" s="463" t="n">
        <f aca="false">BDD!A76</f>
        <v>3413</v>
      </c>
      <c r="B78" s="464" t="str">
        <f aca="false">BDD!D76</f>
        <v>Cebollita Echalota local (env. 500 grs.) Procedente de pequeña producción, producto muy especial</v>
      </c>
      <c r="C78" s="465" t="str">
        <f aca="false">BDD!E76</f>
        <v>Granada</v>
      </c>
      <c r="D78" s="466" t="n">
        <f aca="false">COMMANDE!K86</f>
        <v>0</v>
      </c>
    </row>
    <row r="79" s="444" customFormat="true" ht="36" hidden="false" customHeight="false" outlineLevel="0" collapsed="false">
      <c r="A79" s="463" t="n">
        <f aca="false">BDD!A77</f>
        <v>3550</v>
      </c>
      <c r="B79" s="464" t="str">
        <f aca="false">BDD!D77</f>
        <v>Mazorca maiz dulce fresca (piezas grandes y jugosas, con toda la hoja alrededor de la mazorca)</v>
      </c>
      <c r="C79" s="465" t="str">
        <f aca="false">BDD!E77</f>
        <v>Málaga</v>
      </c>
      <c r="D79" s="466" t="n">
        <f aca="false">COMMANDE!K87</f>
        <v>0</v>
      </c>
    </row>
    <row r="80" s="444" customFormat="true" ht="18" hidden="false" customHeight="false" outlineLevel="0" collapsed="false">
      <c r="A80" s="463" t="n">
        <f aca="false">BDD!A78</f>
        <v>4025</v>
      </c>
      <c r="B80" s="464" t="str">
        <f aca="false">BDD!D78</f>
        <v>Extractor de zumo ANGEL JUICER Cool Press 5500 Luxury</v>
      </c>
      <c r="C80" s="465" t="str">
        <f aca="false">BDD!E78</f>
        <v>Unión Europea</v>
      </c>
      <c r="D80" s="466" t="n">
        <f aca="false">COMMANDE!K88</f>
        <v>0</v>
      </c>
    </row>
    <row r="81" s="468" customFormat="true" ht="19.5" hidden="false" customHeight="false" outlineLevel="0" collapsed="false">
      <c r="A81" s="463" t="n">
        <f aca="false">BDD!A79</f>
        <v>6106</v>
      </c>
      <c r="B81" s="464" t="str">
        <f aca="false">BDD!D79</f>
        <v>Fenogreco en semillas BIO (env. 500 grs.)</v>
      </c>
      <c r="C81" s="465" t="str">
        <f aca="false">BDD!E79</f>
        <v>Egipto</v>
      </c>
      <c r="D81" s="466" t="n">
        <f aca="false">COMMANDE!K89</f>
        <v>0</v>
      </c>
      <c r="E81" s="467"/>
    </row>
    <row r="82" customFormat="false" ht="36" hidden="false" customHeight="false" outlineLevel="0" collapsed="false">
      <c r="A82" s="463" t="n">
        <f aca="false">BDD!A80</f>
        <v>3177</v>
      </c>
      <c r="B82" s="464" t="str">
        <f aca="false">BDD!D80</f>
        <v>Higo Cuello de Dama semi-seco (nueva cosecha 2020). Cultivo orgánico sin certificar</v>
      </c>
      <c r="C82" s="465" t="str">
        <f aca="false">BDD!E80</f>
        <v>Castillla/León</v>
      </c>
      <c r="D82" s="466" t="n">
        <f aca="false">COMMANDE!K90</f>
        <v>0</v>
      </c>
    </row>
    <row r="83" s="444" customFormat="true" ht="18" hidden="false" customHeight="false" outlineLevel="0" collapsed="false">
      <c r="A83" s="463" t="n">
        <f aca="false">BDD!A81</f>
        <v>3138</v>
      </c>
      <c r="B83" s="464" t="str">
        <f aca="false">BDD!D81</f>
        <v>Higo chumbo local ¡¡ máxima calidad!!</v>
      </c>
      <c r="C83" s="465" t="str">
        <f aca="false">BDD!E81</f>
        <v>Granada</v>
      </c>
      <c r="D83" s="466" t="n">
        <f aca="false">COMMANDE!K91</f>
        <v>0</v>
      </c>
    </row>
    <row r="84" s="444" customFormat="true" ht="36" hidden="false" customHeight="false" outlineLevel="0" collapsed="false">
      <c r="A84" s="463" t="n">
        <f aca="false">BDD!A82</f>
        <v>1615</v>
      </c>
      <c r="B84" s="464" t="str">
        <f aca="false">BDD!D82</f>
        <v>Higo fresco BIO (negro Brown Turkey y Verde granadino) ¡¡¡Excelente!!!</v>
      </c>
      <c r="C84" s="465" t="str">
        <f aca="false">BDD!E82</f>
        <v>Granada</v>
      </c>
      <c r="D84" s="466" t="n">
        <f aca="false">COMMANDE!K92</f>
        <v>0</v>
      </c>
    </row>
    <row r="85" customFormat="false" ht="36" hidden="false" customHeight="false" outlineLevel="0" collapsed="false">
      <c r="A85" s="463" t="n">
        <f aca="false">BDD!A83</f>
        <v>6116</v>
      </c>
      <c r="B85" s="464" t="str">
        <f aca="false">BDD!D83</f>
        <v>Higo de miel semi-seco de la Alpujarra BIO (mediano) ¡¡¡Excelente y especial!!!</v>
      </c>
      <c r="C85" s="465" t="str">
        <f aca="false">BDD!E83</f>
        <v>Granada</v>
      </c>
      <c r="D85" s="466" t="n">
        <f aca="false">COMMANDE!K93</f>
        <v>0</v>
      </c>
    </row>
    <row r="86" s="444" customFormat="true" ht="36" hidden="false" customHeight="false" outlineLevel="0" collapsed="false">
      <c r="A86" s="463" t="str">
        <f aca="false">BDD!A84</f>
        <v>1119 - 1442</v>
      </c>
      <c r="B86" s="464" t="str">
        <f aca="false">BDD!D84</f>
        <v>Higo de miel semi-seco de la Alpujarra BIO (grande) ¡¡¡Excelente y especial!!!</v>
      </c>
      <c r="C86" s="465" t="str">
        <f aca="false">BDD!E84</f>
        <v>Granada</v>
      </c>
      <c r="D86" s="466" t="n">
        <f aca="false">COMMANDE!K94</f>
        <v>0</v>
      </c>
    </row>
    <row r="87" s="444" customFormat="true" ht="36" hidden="false" customHeight="false" outlineLevel="0" collapsed="false">
      <c r="A87" s="463" t="str">
        <f aca="false">BDD!A85</f>
        <v>1119 - 1442</v>
      </c>
      <c r="B87" s="464" t="str">
        <f aca="false">BDD!D85</f>
        <v>Higo de miel semi-seco de la Alpujarra BIO (grande) env. 375 grs. cristal ¡¡¡Excelente y especial!!!</v>
      </c>
      <c r="C87" s="465" t="str">
        <f aca="false">BDD!E85</f>
        <v>Granada</v>
      </c>
      <c r="D87" s="466" t="n">
        <f aca="false">COMMANDE!K95</f>
        <v>0</v>
      </c>
    </row>
    <row r="88" s="444" customFormat="true" ht="18" hidden="false" customHeight="false" outlineLevel="0" collapsed="false">
      <c r="A88" s="463" t="n">
        <f aca="false">BDD!A86</f>
        <v>1548</v>
      </c>
      <c r="B88" s="464" t="str">
        <f aca="false">BDD!D86</f>
        <v>Higo seco turco BIO</v>
      </c>
      <c r="C88" s="465" t="str">
        <f aca="false">BDD!E86</f>
        <v>Turquía</v>
      </c>
      <c r="D88" s="466" t="n">
        <f aca="false">COMMANDE!K96</f>
        <v>0</v>
      </c>
    </row>
    <row r="89" s="444" customFormat="true" ht="18" hidden="false" customHeight="false" outlineLevel="0" collapsed="false">
      <c r="A89" s="463" t="n">
        <f aca="false">BDD!A87</f>
        <v>1220</v>
      </c>
      <c r="B89" s="464" t="str">
        <f aca="false">BDD!D87</f>
        <v>Fruto del Baobad BIO (sólo pulpa en polvo)</v>
      </c>
      <c r="C89" s="465" t="str">
        <f aca="false">BDD!E87</f>
        <v>Importación</v>
      </c>
      <c r="D89" s="466" t="n">
        <f aca="false">COMMANDE!K97</f>
        <v>0</v>
      </c>
    </row>
    <row r="90" s="444" customFormat="true" ht="18" hidden="false" customHeight="false" outlineLevel="0" collapsed="false">
      <c r="A90" s="463" t="n">
        <f aca="false">BDD!A88</f>
        <v>1967</v>
      </c>
      <c r="B90" s="464" t="str">
        <f aca="false">BDD!D88</f>
        <v>Jengibre BIO (pedido mínimo 500 grs.)</v>
      </c>
      <c r="C90" s="465" t="str">
        <f aca="false">BDD!E88</f>
        <v>Perú</v>
      </c>
      <c r="D90" s="466" t="n">
        <f aca="false">COMMANDE!K98</f>
        <v>0</v>
      </c>
    </row>
    <row r="91" s="462" customFormat="true" ht="18" hidden="false" customHeight="false" outlineLevel="0" collapsed="false">
      <c r="A91" s="463" t="n">
        <f aca="false">BDD!A89</f>
        <v>3217</v>
      </c>
      <c r="B91" s="464" t="str">
        <f aca="false">BDD!D89</f>
        <v>Guayaba local</v>
      </c>
      <c r="C91" s="465" t="str">
        <f aca="false">BDD!E89</f>
        <v>Granada</v>
      </c>
      <c r="D91" s="466" t="n">
        <f aca="false">COMMANDE!K99</f>
        <v>0</v>
      </c>
      <c r="E91" s="461"/>
    </row>
    <row r="92" s="444" customFormat="true" ht="18" hidden="false" customHeight="false" outlineLevel="0" collapsed="false">
      <c r="A92" s="463" t="n">
        <f aca="false">BDD!A90</f>
        <v>1607</v>
      </c>
      <c r="B92" s="464" t="str">
        <f aca="false">BDD!D90</f>
        <v>Semillas de cáñamo pelado crudo BIO (env. 1 kg.)</v>
      </c>
      <c r="C92" s="465" t="str">
        <f aca="false">BDD!E90</f>
        <v>China</v>
      </c>
      <c r="D92" s="466" t="n">
        <f aca="false">COMMANDE!K100</f>
        <v>0</v>
      </c>
    </row>
    <row r="93" s="468" customFormat="true" ht="19.5" hidden="false" customHeight="false" outlineLevel="0" collapsed="false">
      <c r="A93" s="463" t="n">
        <f aca="false">BDD!A91</f>
        <v>1356</v>
      </c>
      <c r="B93" s="464" t="str">
        <f aca="false">BDD!D91</f>
        <v>Girasol pipa sin cáscara BIO (env. 1kg)</v>
      </c>
      <c r="C93" s="465" t="str">
        <f aca="false">BDD!E91</f>
        <v>Bulgaria</v>
      </c>
      <c r="D93" s="466" t="n">
        <f aca="false">COMMANDE!K101</f>
        <v>0</v>
      </c>
      <c r="E93" s="467"/>
    </row>
    <row r="94" s="444" customFormat="true" ht="18" hidden="false" customHeight="false" outlineLevel="0" collapsed="false">
      <c r="A94" s="463" t="n">
        <f aca="false">BDD!A92</f>
        <v>1356</v>
      </c>
      <c r="B94" s="464" t="str">
        <f aca="false">BDD!D92</f>
        <v>Girasol pipa sin cáscara BIO (env. 500 grs.)</v>
      </c>
      <c r="C94" s="465" t="str">
        <f aca="false">BDD!E92</f>
        <v>Bulgaria</v>
      </c>
      <c r="D94" s="466" t="n">
        <f aca="false">COMMANDE!K102</f>
        <v>0</v>
      </c>
    </row>
    <row r="95" s="468" customFormat="true" ht="19.5" hidden="false" customHeight="false" outlineLevel="0" collapsed="false">
      <c r="A95" s="463" t="n">
        <f aca="false">BDD!A93</f>
        <v>3209</v>
      </c>
      <c r="B95" s="464" t="str">
        <f aca="false">BDD!D93</f>
        <v>Granada local</v>
      </c>
      <c r="C95" s="465" t="str">
        <f aca="false">BDD!E93</f>
        <v>Granada</v>
      </c>
      <c r="D95" s="466" t="n">
        <f aca="false">COMMANDE!K103</f>
        <v>0</v>
      </c>
      <c r="E95" s="467"/>
    </row>
    <row r="96" s="444" customFormat="true" ht="18" hidden="false" customHeight="false" outlineLevel="0" collapsed="false">
      <c r="A96" s="463" t="n">
        <f aca="false">BDD!A94</f>
        <v>1121</v>
      </c>
      <c r="B96" s="464" t="str">
        <f aca="false">BDD!D94</f>
        <v>Granada BIO</v>
      </c>
      <c r="C96" s="465" t="str">
        <f aca="false">BDD!E94</f>
        <v>Granada</v>
      </c>
      <c r="D96" s="466" t="n">
        <f aca="false">COMMANDE!K104</f>
        <v>0</v>
      </c>
    </row>
    <row r="97" s="444" customFormat="true" ht="18" hidden="false" customHeight="false" outlineLevel="0" collapsed="false">
      <c r="A97" s="463" t="n">
        <f aca="false">BDD!A95</f>
        <v>6120</v>
      </c>
      <c r="B97" s="464" t="str">
        <f aca="false">BDD!D95</f>
        <v>Granada Purple Queen BIO</v>
      </c>
      <c r="C97" s="465" t="str">
        <f aca="false">BDD!E95</f>
        <v>Málaga</v>
      </c>
      <c r="D97" s="466" t="n">
        <f aca="false">COMMANDE!K105</f>
        <v>0</v>
      </c>
    </row>
    <row r="98" s="444" customFormat="true" ht="18" hidden="false" customHeight="false" outlineLevel="0" collapsed="false">
      <c r="A98" s="463" t="n">
        <f aca="false">BDD!A96</f>
        <v>3273</v>
      </c>
      <c r="B98" s="464" t="str">
        <f aca="false">BDD!D96</f>
        <v>Feijoa local</v>
      </c>
      <c r="C98" s="465" t="str">
        <f aca="false">BDD!E96</f>
        <v>Granada</v>
      </c>
      <c r="D98" s="466" t="n">
        <f aca="false">COMMANDE!K106</f>
        <v>0</v>
      </c>
    </row>
    <row r="99" s="444" customFormat="true" ht="18" hidden="false" customHeight="false" outlineLevel="0" collapsed="false">
      <c r="A99" s="463" t="n">
        <f aca="false">BDD!A97</f>
        <v>6064</v>
      </c>
      <c r="B99" s="464" t="str">
        <f aca="false">BDD!D97</f>
        <v>Aceite de oliva BIO variedad Aloreña (lata 5 litros)</v>
      </c>
      <c r="C99" s="465" t="str">
        <f aca="false">BDD!E97</f>
        <v>Málaga</v>
      </c>
      <c r="D99" s="466" t="n">
        <f aca="false">COMMANDE!K107</f>
        <v>0</v>
      </c>
    </row>
    <row r="100" s="444" customFormat="true" ht="18" hidden="false" customHeight="false" outlineLevel="0" collapsed="false">
      <c r="A100" s="463" t="n">
        <f aca="false">BDD!A98</f>
        <v>3704</v>
      </c>
      <c r="B100" s="464" t="str">
        <f aca="false">BDD!D98</f>
        <v>Azufaifo local</v>
      </c>
      <c r="C100" s="465" t="str">
        <f aca="false">BDD!E98</f>
        <v>Granada</v>
      </c>
      <c r="D100" s="466" t="n">
        <f aca="false">COMMANDE!K108</f>
        <v>0</v>
      </c>
    </row>
    <row r="101" s="444" customFormat="true" ht="18" hidden="false" customHeight="false" outlineLevel="0" collapsed="false">
      <c r="A101" s="463" t="str">
        <f aca="false">BDD!A99</f>
        <v>3601-5043-3261</v>
      </c>
      <c r="B101" s="464" t="str">
        <f aca="false">BDD!D99</f>
        <v>Kaki diferentes varidades local (persimon, brillante...)</v>
      </c>
      <c r="C101" s="465" t="str">
        <f aca="false">BDD!E99</f>
        <v>Granada</v>
      </c>
      <c r="D101" s="466" t="n">
        <f aca="false">COMMANDE!K109</f>
        <v>0</v>
      </c>
    </row>
    <row r="102" s="468" customFormat="true" ht="19.5" hidden="false" customHeight="false" outlineLevel="0" collapsed="false">
      <c r="A102" s="463" t="n">
        <f aca="false">BDD!A100</f>
        <v>3265</v>
      </c>
      <c r="B102" s="464" t="str">
        <f aca="false">BDD!D100</f>
        <v>Kaki Fuyu local</v>
      </c>
      <c r="C102" s="465" t="str">
        <f aca="false">BDD!E100</f>
        <v>Granada</v>
      </c>
      <c r="D102" s="466" t="n">
        <f aca="false">COMMANDE!K110</f>
        <v>0</v>
      </c>
      <c r="E102" s="467"/>
    </row>
    <row r="103" s="444" customFormat="true" ht="18" hidden="false" customHeight="false" outlineLevel="0" collapsed="false">
      <c r="A103" s="463" t="n">
        <f aca="false">BDD!A101</f>
        <v>1618</v>
      </c>
      <c r="B103" s="464" t="str">
        <f aca="false">BDD!D101</f>
        <v>Kaki Fuyu BIO</v>
      </c>
      <c r="C103" s="465" t="str">
        <f aca="false">BDD!E101</f>
        <v>Granada</v>
      </c>
      <c r="D103" s="466" t="n">
        <f aca="false">COMMANDE!K111</f>
        <v>0</v>
      </c>
    </row>
    <row r="104" s="444" customFormat="true" ht="18" hidden="false" customHeight="false" outlineLevel="0" collapsed="false">
      <c r="A104" s="463" t="n">
        <f aca="false">BDD!A102</f>
        <v>3159</v>
      </c>
      <c r="B104" s="464" t="str">
        <f aca="false">BDD!D102</f>
        <v>Kiwano local</v>
      </c>
      <c r="C104" s="465" t="str">
        <f aca="false">BDD!E102</f>
        <v>Granada</v>
      </c>
      <c r="D104" s="466" t="n">
        <f aca="false">COMMANDE!K112</f>
        <v>0</v>
      </c>
    </row>
    <row r="105" s="468" customFormat="true" ht="19.5" hidden="false" customHeight="false" outlineLevel="0" collapsed="false">
      <c r="A105" s="463" t="n">
        <f aca="false">BDD!A103</f>
        <v>3276</v>
      </c>
      <c r="B105" s="464" t="str">
        <f aca="false">BDD!D103</f>
        <v>Kiwi local</v>
      </c>
      <c r="C105" s="465" t="str">
        <f aca="false">BDD!E103</f>
        <v>Granada</v>
      </c>
      <c r="D105" s="466" t="n">
        <f aca="false">COMMANDE!K113</f>
        <v>0</v>
      </c>
      <c r="E105" s="467"/>
    </row>
    <row r="106" s="468" customFormat="true" ht="19.5" hidden="false" customHeight="false" outlineLevel="0" collapsed="false">
      <c r="A106" s="463" t="n">
        <f aca="false">BDD!A104</f>
        <v>3941</v>
      </c>
      <c r="B106" s="464" t="str">
        <f aca="false">BDD!D104</f>
        <v>Kiwi Sun Gold </v>
      </c>
      <c r="C106" s="465" t="str">
        <f aca="false">BDD!E104</f>
        <v>Nueva Zelanda</v>
      </c>
      <c r="D106" s="466" t="n">
        <f aca="false">COMMANDE!K114</f>
        <v>0</v>
      </c>
      <c r="E106" s="467"/>
    </row>
    <row r="107" s="444" customFormat="true" ht="18" hidden="false" customHeight="false" outlineLevel="0" collapsed="false">
      <c r="A107" s="463" t="n">
        <f aca="false">BDD!A105</f>
        <v>1961</v>
      </c>
      <c r="B107" s="464" t="str">
        <f aca="false">BDD!D105</f>
        <v>Kiwi Zespri BIO</v>
      </c>
      <c r="C107" s="465" t="str">
        <f aca="false">BDD!E105</f>
        <v>Nueva Zelanda</v>
      </c>
      <c r="D107" s="466" t="n">
        <f aca="false">COMMANDE!K115</f>
        <v>0</v>
      </c>
    </row>
    <row r="108" s="444" customFormat="true" ht="18" hidden="false" customHeight="false" outlineLevel="0" collapsed="false">
      <c r="A108" s="463" t="n">
        <f aca="false">BDD!A106</f>
        <v>1755</v>
      </c>
      <c r="B108" s="464" t="str">
        <f aca="false">BDD!D106</f>
        <v>Leche de coco en polvo 100% cruda BIO (env. 1 kg.)</v>
      </c>
      <c r="C108" s="465" t="str">
        <f aca="false">BDD!E106</f>
        <v>Sri Lanka</v>
      </c>
      <c r="D108" s="466" t="n">
        <f aca="false">COMMANDE!K116</f>
        <v>0</v>
      </c>
    </row>
    <row r="109" s="444" customFormat="true" ht="18" hidden="false" customHeight="false" outlineLevel="0" collapsed="false">
      <c r="A109" s="463" t="n">
        <f aca="false">BDD!A107</f>
        <v>1755</v>
      </c>
      <c r="B109" s="464" t="str">
        <f aca="false">BDD!D107</f>
        <v>Leche de coco en polvo 100% cruda BIO (env. 500 grs.)</v>
      </c>
      <c r="C109" s="465" t="str">
        <f aca="false">BDD!E107</f>
        <v>Sri Lanka</v>
      </c>
      <c r="D109" s="466" t="n">
        <f aca="false">COMMANDE!K117</f>
        <v>0</v>
      </c>
    </row>
    <row r="110" s="444" customFormat="true" ht="18" hidden="false" customHeight="false" outlineLevel="0" collapsed="false">
      <c r="A110" s="463" t="n">
        <f aca="false">BDD!A108</f>
        <v>1480</v>
      </c>
      <c r="B110" s="464" t="str">
        <f aca="false">BDD!D108</f>
        <v>Lino marrón BIO (env. 500 grs.)</v>
      </c>
      <c r="C110" s="465" t="str">
        <f aca="false">BDD!E108</f>
        <v>Importación</v>
      </c>
      <c r="D110" s="466" t="n">
        <f aca="false">COMMANDE!K118</f>
        <v>0</v>
      </c>
    </row>
    <row r="111" s="444" customFormat="true" ht="18" hidden="false" customHeight="false" outlineLevel="0" collapsed="false">
      <c r="A111" s="463" t="n">
        <f aca="false">BDD!A109</f>
        <v>1606</v>
      </c>
      <c r="B111" s="464" t="str">
        <f aca="false">BDD!D109</f>
        <v>Lúcuma cruda en polvo BIO (env. 1 kg.)</v>
      </c>
      <c r="C111" s="465" t="str">
        <f aca="false">BDD!E109</f>
        <v>Perú</v>
      </c>
      <c r="D111" s="466" t="n">
        <f aca="false">COMMANDE!K119</f>
        <v>0</v>
      </c>
    </row>
    <row r="112" s="444" customFormat="true" ht="18" hidden="false" customHeight="false" outlineLevel="0" collapsed="false">
      <c r="A112" s="463" t="n">
        <f aca="false">BDD!A110</f>
        <v>1640</v>
      </c>
      <c r="B112" s="464" t="str">
        <f aca="false">BDD!D110</f>
        <v>Maca en polvo cruda BIO (env. 1 kg.)</v>
      </c>
      <c r="C112" s="465" t="str">
        <f aca="false">BDD!E110</f>
        <v>Perú</v>
      </c>
      <c r="D112" s="466" t="n">
        <f aca="false">COMMANDE!K120</f>
        <v>0</v>
      </c>
    </row>
    <row r="113" s="468" customFormat="true" ht="19.5" hidden="false" customHeight="false" outlineLevel="0" collapsed="false">
      <c r="A113" s="463" t="n">
        <f aca="false">BDD!A111</f>
        <v>1640</v>
      </c>
      <c r="B113" s="464" t="str">
        <f aca="false">BDD!D111</f>
        <v>Maca en polvo cruda BIO (env. 500 grs.)</v>
      </c>
      <c r="C113" s="465" t="str">
        <f aca="false">BDD!E111</f>
        <v>Perú</v>
      </c>
      <c r="D113" s="466" t="n">
        <f aca="false">COMMANDE!K121</f>
        <v>0</v>
      </c>
      <c r="E113" s="467"/>
    </row>
    <row r="114" s="468" customFormat="true" ht="19.5" hidden="false" customHeight="false" outlineLevel="0" collapsed="false">
      <c r="A114" s="463" t="n">
        <f aca="false">BDD!A112</f>
        <v>1639</v>
      </c>
      <c r="B114" s="464" t="str">
        <f aca="false">BDD!D112</f>
        <v>Maca negra BIO (env. 1 kg.)</v>
      </c>
      <c r="C114" s="465" t="str">
        <f aca="false">BDD!E112</f>
        <v>Perú</v>
      </c>
      <c r="D114" s="466" t="n">
        <f aca="false">COMMANDE!K122</f>
        <v>0</v>
      </c>
      <c r="E114" s="467"/>
    </row>
    <row r="115" s="444" customFormat="true" ht="18" hidden="false" customHeight="false" outlineLevel="0" collapsed="false">
      <c r="A115" s="463" t="n">
        <f aca="false">BDD!A113</f>
        <v>1639</v>
      </c>
      <c r="B115" s="464" t="str">
        <f aca="false">BDD!D113</f>
        <v>Maca negra BIO (env. 500 grs.)</v>
      </c>
      <c r="C115" s="465" t="str">
        <f aca="false">BDD!E113</f>
        <v>Perú</v>
      </c>
      <c r="D115" s="466" t="n">
        <f aca="false">COMMANDE!K123</f>
        <v>0</v>
      </c>
    </row>
    <row r="116" s="444" customFormat="true" ht="18" hidden="false" customHeight="false" outlineLevel="0" collapsed="false">
      <c r="A116" s="463" t="n">
        <f aca="false">BDD!A114</f>
        <v>3146</v>
      </c>
      <c r="B116" s="464" t="str">
        <f aca="false">BDD!D114</f>
        <v>Mazorca maiz dulce fresca (bandeja de 2 piezas)</v>
      </c>
      <c r="C116" s="465" t="str">
        <f aca="false">BDD!E114</f>
        <v>Málaga</v>
      </c>
      <c r="D116" s="466" t="n">
        <f aca="false">COMMANDE!K124</f>
        <v>0</v>
      </c>
    </row>
    <row r="117" s="444" customFormat="true" ht="18" hidden="false" customHeight="false" outlineLevel="0" collapsed="false">
      <c r="A117" s="463" t="n">
        <f aca="false">BDD!A115</f>
        <v>3228</v>
      </c>
      <c r="B117" s="464" t="str">
        <f aca="false">BDD!D115</f>
        <v>Mandarina Marisol local</v>
      </c>
      <c r="C117" s="465" t="str">
        <f aca="false">BDD!E115</f>
        <v>Granada</v>
      </c>
      <c r="D117" s="466" t="n">
        <f aca="false">COMMANDE!K125</f>
        <v>0</v>
      </c>
    </row>
    <row r="118" s="444" customFormat="true" ht="18" hidden="false" customHeight="false" outlineLevel="0" collapsed="false">
      <c r="A118" s="463" t="n">
        <f aca="false">BDD!A116</f>
        <v>1978</v>
      </c>
      <c r="B118" s="464" t="str">
        <f aca="false">BDD!D116</f>
        <v>Mango Bandai BIO</v>
      </c>
      <c r="C118" s="465" t="str">
        <f aca="false">BDD!E116</f>
        <v>Granada</v>
      </c>
      <c r="D118" s="466" t="n">
        <f aca="false">COMMANDE!K126</f>
        <v>0</v>
      </c>
    </row>
    <row r="119" s="444" customFormat="true" ht="36" hidden="false" customHeight="false" outlineLevel="0" collapsed="false">
      <c r="A119" s="463" t="n">
        <f aca="false">BDD!A117</f>
        <v>5215</v>
      </c>
      <c r="B119" s="464" t="str">
        <f aca="false">BDD!D117</f>
        <v>Mango Irwin gourmet deshidratado a  baja temperatura. Crudo. En laminas</v>
      </c>
      <c r="C119" s="465" t="str">
        <f aca="false">BDD!E117</f>
        <v>Granada</v>
      </c>
      <c r="D119" s="466" t="n">
        <f aca="false">COMMANDE!K127</f>
        <v>0</v>
      </c>
    </row>
    <row r="120" s="444" customFormat="true" ht="18" hidden="false" customHeight="false" outlineLevel="0" collapsed="false">
      <c r="A120" s="463" t="n">
        <f aca="false">BDD!A118</f>
        <v>3214</v>
      </c>
      <c r="B120" s="464" t="str">
        <f aca="false">BDD!D118</f>
        <v>Mango Haden local</v>
      </c>
      <c r="C120" s="465" t="str">
        <f aca="false">BDD!E118</f>
        <v>Granada</v>
      </c>
      <c r="D120" s="466" t="n">
        <f aca="false">COMMANDE!K128</f>
        <v>0</v>
      </c>
    </row>
    <row r="121" s="468" customFormat="true" ht="19.5" hidden="false" customHeight="false" outlineLevel="0" collapsed="false">
      <c r="A121" s="463" t="n">
        <f aca="false">BDD!A119</f>
        <v>3174</v>
      </c>
      <c r="B121" s="464" t="str">
        <f aca="false">BDD!D119</f>
        <v>Mango Irwin local (grande)</v>
      </c>
      <c r="C121" s="465" t="str">
        <f aca="false">BDD!E119</f>
        <v>Málaga</v>
      </c>
      <c r="D121" s="466" t="n">
        <f aca="false">COMMANDE!K129</f>
        <v>0</v>
      </c>
      <c r="E121" s="467"/>
    </row>
    <row r="122" s="444" customFormat="true" ht="18" hidden="false" customHeight="false" outlineLevel="0" collapsed="false">
      <c r="A122" s="463" t="n">
        <f aca="false">BDD!A120</f>
        <v>3255</v>
      </c>
      <c r="B122" s="464" t="str">
        <f aca="false">BDD!D120</f>
        <v>Mango Keitt Local</v>
      </c>
      <c r="C122" s="465" t="str">
        <f aca="false">BDD!E120</f>
        <v>Granada</v>
      </c>
      <c r="D122" s="466" t="n">
        <f aca="false">COMMANDE!K130</f>
        <v>0</v>
      </c>
    </row>
    <row r="123" s="444" customFormat="true" ht="18" hidden="false" customHeight="false" outlineLevel="0" collapsed="false">
      <c r="A123" s="463" t="n">
        <f aca="false">BDD!A121</f>
        <v>1171</v>
      </c>
      <c r="B123" s="464" t="str">
        <f aca="false">BDD!D121</f>
        <v>Mango Keitt BIO</v>
      </c>
      <c r="C123" s="465" t="str">
        <f aca="false">BDD!E121</f>
        <v>Granada</v>
      </c>
      <c r="D123" s="466" t="n">
        <f aca="false">COMMANDE!K131</f>
        <v>0</v>
      </c>
    </row>
    <row r="124" s="444" customFormat="true" ht="18" hidden="false" customHeight="false" outlineLevel="0" collapsed="false">
      <c r="A124" s="463" t="n">
        <f aca="false">BDD!A122</f>
        <v>3225</v>
      </c>
      <c r="B124" s="464" t="str">
        <f aca="false">BDD!D122</f>
        <v>Mango Kent local</v>
      </c>
      <c r="C124" s="465" t="str">
        <f aca="false">BDD!E122</f>
        <v>Málaga</v>
      </c>
      <c r="D124" s="466" t="n">
        <f aca="false">COMMANDE!K132</f>
        <v>0</v>
      </c>
    </row>
    <row r="125" s="444" customFormat="true" ht="54" hidden="false" customHeight="false" outlineLevel="0" collapsed="false">
      <c r="A125" s="463" t="n">
        <f aca="false">BDD!A123</f>
        <v>6118</v>
      </c>
      <c r="B125" s="464" t="str">
        <f aca="false">BDD!D123</f>
        <v>Mango Kent BIO (ligeras quemaduras superficiales al lado del pedúnculo producidas por el sol, pulpa perfecta). Finca con certificado ecológico desde 1985 ¡¡¡Oferta!!!</v>
      </c>
      <c r="C125" s="465" t="str">
        <f aca="false">BDD!E123</f>
        <v>Málaga</v>
      </c>
      <c r="D125" s="466" t="n">
        <f aca="false">COMMANDE!K133</f>
        <v>0</v>
      </c>
    </row>
    <row r="126" s="444" customFormat="true" ht="36" hidden="false" customHeight="false" outlineLevel="0" collapsed="false">
      <c r="A126" s="463" t="n">
        <f aca="false">BDD!A124</f>
        <v>1508</v>
      </c>
      <c r="B126" s="464" t="str">
        <f aca="false">BDD!D124</f>
        <v>Mango Kent BIO Empezando a madurar duro(Finca con certificado ecológico desde 1985) ¡¡¡Primera calidad, excelente!!!</v>
      </c>
      <c r="C126" s="465" t="str">
        <f aca="false">BDD!E124</f>
        <v>Málaga</v>
      </c>
      <c r="D126" s="466" t="n">
        <f aca="false">COMMANDE!K134</f>
        <v>0</v>
      </c>
    </row>
    <row r="127" s="444" customFormat="true" ht="18" hidden="false" customHeight="false" outlineLevel="0" collapsed="false">
      <c r="A127" s="463" t="n">
        <f aca="false">BDD!A125</f>
        <v>1788</v>
      </c>
      <c r="B127" s="464" t="str">
        <f aca="false">BDD!D125</f>
        <v>Mango Kent Gourmet BIO</v>
      </c>
      <c r="C127" s="465" t="str">
        <f aca="false">BDD!E125</f>
        <v>Málaga</v>
      </c>
      <c r="D127" s="466" t="n">
        <f aca="false">COMMANDE!K135</f>
        <v>0</v>
      </c>
    </row>
    <row r="128" s="444" customFormat="true" ht="18" hidden="false" customHeight="false" outlineLevel="0" collapsed="false">
      <c r="A128" s="463" t="n">
        <f aca="false">BDD!A126</f>
        <v>3194</v>
      </c>
      <c r="B128" s="464" t="str">
        <f aca="false">BDD!D126</f>
        <v>Mango Lipens local ¡¡¡Excelente!!!</v>
      </c>
      <c r="C128" s="465" t="str">
        <f aca="false">BDD!E126</f>
        <v>Granada</v>
      </c>
      <c r="D128" s="466" t="n">
        <f aca="false">COMMANDE!K136</f>
        <v>0</v>
      </c>
    </row>
    <row r="129" s="444" customFormat="true" ht="18" hidden="false" customHeight="false" outlineLevel="0" collapsed="false">
      <c r="A129" s="463" t="n">
        <f aca="false">BDD!A127</f>
        <v>1138</v>
      </c>
      <c r="B129" s="464" t="str">
        <f aca="false">BDD!D127</f>
        <v>Mango Lipens BIO</v>
      </c>
      <c r="C129" s="465" t="str">
        <f aca="false">BDD!E127</f>
        <v>Granada</v>
      </c>
      <c r="D129" s="466" t="n">
        <f aca="false">COMMANDE!K137</f>
        <v>0</v>
      </c>
    </row>
    <row r="130" s="444" customFormat="true" ht="18" hidden="false" customHeight="false" outlineLevel="0" collapsed="false">
      <c r="A130" s="463" t="n">
        <f aca="false">BDD!A128</f>
        <v>3769</v>
      </c>
      <c r="B130" s="464" t="str">
        <f aca="false">BDD!D128</f>
        <v>Mango Manzanillo Nuñez Local</v>
      </c>
      <c r="C130" s="465" t="str">
        <f aca="false">BDD!E128</f>
        <v>Granada</v>
      </c>
      <c r="D130" s="466" t="n">
        <f aca="false">COMMANDE!K138</f>
        <v>0</v>
      </c>
    </row>
    <row r="131" s="444" customFormat="true" ht="18" hidden="false" customHeight="false" outlineLevel="0" collapsed="false">
      <c r="A131" s="463" t="n">
        <f aca="false">BDD!A129</f>
        <v>1842</v>
      </c>
      <c r="B131" s="464" t="str">
        <f aca="false">BDD!D129</f>
        <v>Mango Osteen mini gourmet BIO</v>
      </c>
      <c r="C131" s="465" t="str">
        <f aca="false">BDD!E129</f>
        <v>Málaga</v>
      </c>
      <c r="D131" s="466" t="n">
        <f aca="false">COMMANDE!K139</f>
        <v>0</v>
      </c>
    </row>
    <row r="132" s="444" customFormat="true" ht="36" hidden="false" customHeight="false" outlineLevel="0" collapsed="false">
      <c r="A132" s="463" t="n">
        <f aca="false">BDD!A130</f>
        <v>3190</v>
      </c>
      <c r="B132" s="464" t="str">
        <f aca="false">BDD!D130</f>
        <v>Mango Osteen cultivo natural local ¡¡¡Procedente de finca ecológica sin certificado!!!</v>
      </c>
      <c r="C132" s="465" t="str">
        <f aca="false">BDD!E130</f>
        <v>Granada</v>
      </c>
      <c r="D132" s="466" t="n">
        <f aca="false">COMMANDE!K140</f>
        <v>0</v>
      </c>
    </row>
    <row r="133" s="444" customFormat="true" ht="54" hidden="false" customHeight="false" outlineLevel="0" collapsed="false">
      <c r="A133" s="463" t="str">
        <f aca="false">BDD!A131</f>
        <v>3190. 658</v>
      </c>
      <c r="B133" s="464" t="str">
        <f aca="false">BDD!D131</f>
        <v>Mango Osteen finca EParadise (certificado Global Gap) ¡¡¡Máxima selección, madurado en el árbol y recolectado a diario!!!</v>
      </c>
      <c r="C133" s="465" t="str">
        <f aca="false">BDD!E131</f>
        <v>Granada</v>
      </c>
      <c r="D133" s="466" t="n">
        <f aca="false">COMMANDE!K141</f>
        <v>0</v>
      </c>
    </row>
    <row r="134" s="444" customFormat="true" ht="36" hidden="false" customHeight="false" outlineLevel="0" collapsed="false">
      <c r="A134" s="463" t="n">
        <f aca="false">BDD!A132</f>
        <v>3190</v>
      </c>
      <c r="B134" s="464" t="str">
        <f aca="false">BDD!D132</f>
        <v>Mango Osteen cultivo natural local ¡¡¡Procedente de finca ecológica sin certificado!!!</v>
      </c>
      <c r="C134" s="465" t="str">
        <f aca="false">BDD!E132</f>
        <v>Granada</v>
      </c>
      <c r="D134" s="466" t="n">
        <f aca="false">COMMANDE!K142</f>
        <v>0</v>
      </c>
    </row>
    <row r="135" s="444" customFormat="true" ht="54" hidden="false" customHeight="false" outlineLevel="0" collapsed="false">
      <c r="A135" s="463" t="n">
        <f aca="false">BDD!A133</f>
        <v>6187</v>
      </c>
      <c r="B135" s="464" t="str">
        <f aca="false">BDD!D133</f>
        <v>Mango Osteen BIO (ligeras quemaduras superficiales al lado del pedúnculo producidas por el sol, pulpa perfecta). Finca con certificado ecológico desde 1985 ¡¡¡Oferta!!!</v>
      </c>
      <c r="C135" s="465" t="str">
        <f aca="false">BDD!E133</f>
        <v>Málaga</v>
      </c>
      <c r="D135" s="466" t="n">
        <f aca="false">COMMANDE!K143</f>
        <v>0</v>
      </c>
    </row>
    <row r="136" s="444" customFormat="true" ht="18" hidden="false" customHeight="false" outlineLevel="0" collapsed="false">
      <c r="A136" s="463" t="n">
        <f aca="false">BDD!A134</f>
        <v>1115</v>
      </c>
      <c r="B136" s="464" t="str">
        <f aca="false">BDD!D134</f>
        <v>Mango Osteen BIO. Primera calidad. Madurado en la planta</v>
      </c>
      <c r="C136" s="465" t="str">
        <f aca="false">BDD!E134</f>
        <v>Málaga</v>
      </c>
      <c r="D136" s="466" t="n">
        <f aca="false">COMMANDE!K144</f>
        <v>0</v>
      </c>
    </row>
    <row r="137" s="444" customFormat="true" ht="18" hidden="false" customHeight="false" outlineLevel="0" collapsed="false">
      <c r="A137" s="463" t="n">
        <f aca="false">BDD!A135</f>
        <v>1843</v>
      </c>
      <c r="B137" s="464" t="str">
        <f aca="false">BDD!D135</f>
        <v>Mango Palmer rojo BIO. Recién recolectado, piezas grandes</v>
      </c>
      <c r="C137" s="465" t="str">
        <f aca="false">BDD!E135</f>
        <v>Granada</v>
      </c>
      <c r="D137" s="466" t="n">
        <f aca="false">COMMANDE!K145</f>
        <v>0</v>
      </c>
    </row>
    <row r="138" s="444" customFormat="true" ht="36" hidden="false" customHeight="false" outlineLevel="0" collapsed="false">
      <c r="A138" s="463" t="n">
        <f aca="false">BDD!A136</f>
        <v>3868</v>
      </c>
      <c r="B138" s="464" t="str">
        <f aca="false">BDD!D136</f>
        <v>Mango deshidratado semi-seco artesanal Palmer rojo de Brasil (env. 500 grs.)</v>
      </c>
      <c r="C138" s="465" t="str">
        <f aca="false">BDD!E136</f>
        <v>Granada</v>
      </c>
      <c r="D138" s="466" t="n">
        <f aca="false">COMMANDE!K146</f>
        <v>0</v>
      </c>
    </row>
    <row r="139" s="444" customFormat="true" ht="18" hidden="false" customHeight="false" outlineLevel="0" collapsed="false">
      <c r="A139" s="463" t="n">
        <f aca="false">BDD!A137</f>
        <v>3230</v>
      </c>
      <c r="B139" s="464" t="str">
        <f aca="false">BDD!D137</f>
        <v>Mango Sensación local</v>
      </c>
      <c r="C139" s="465" t="str">
        <f aca="false">BDD!E137</f>
        <v>Granada</v>
      </c>
      <c r="D139" s="466" t="n">
        <f aca="false">COMMANDE!K147</f>
        <v>0</v>
      </c>
    </row>
    <row r="140" s="444" customFormat="true" ht="18" hidden="false" customHeight="false" outlineLevel="0" collapsed="false">
      <c r="A140" s="463" t="n">
        <f aca="false">BDD!A138</f>
        <v>3248</v>
      </c>
      <c r="B140" s="464" t="str">
        <f aca="false">BDD!D138</f>
        <v>Mango Súper Haden local</v>
      </c>
      <c r="C140" s="465" t="str">
        <f aca="false">BDD!E138</f>
        <v>Granada</v>
      </c>
      <c r="D140" s="466" t="n">
        <f aca="false">COMMANDE!K148</f>
        <v>0</v>
      </c>
    </row>
    <row r="141" s="444" customFormat="true" ht="18" hidden="false" customHeight="false" outlineLevel="0" collapsed="false">
      <c r="A141" s="463" t="n">
        <f aca="false">BDD!A139</f>
        <v>3215</v>
      </c>
      <c r="B141" s="464" t="str">
        <f aca="false">BDD!D139</f>
        <v>Mango Zill local</v>
      </c>
      <c r="C141" s="465" t="str">
        <f aca="false">BDD!E139</f>
        <v>Granada</v>
      </c>
      <c r="D141" s="466" t="n">
        <f aca="false">COMMANDE!K149</f>
        <v>0</v>
      </c>
    </row>
    <row r="142" s="444" customFormat="true" ht="18" hidden="false" customHeight="false" outlineLevel="0" collapsed="false">
      <c r="A142" s="463" t="n">
        <f aca="false">BDD!A140</f>
        <v>3112</v>
      </c>
      <c r="B142" s="464" t="str">
        <f aca="false">BDD!D140</f>
        <v>Melón piel de sapo</v>
      </c>
      <c r="C142" s="465" t="str">
        <f aca="false">BDD!E140</f>
        <v>Córdoba</v>
      </c>
      <c r="D142" s="466" t="n">
        <f aca="false">COMMANDE!K150</f>
        <v>0</v>
      </c>
    </row>
    <row r="143" s="444" customFormat="true" ht="18" hidden="false" customHeight="false" outlineLevel="0" collapsed="false">
      <c r="A143" s="463" t="n">
        <f aca="false">BDD!A141</f>
        <v>1052</v>
      </c>
      <c r="B143" s="464" t="str">
        <f aca="false">BDD!D141</f>
        <v>Melón piel de sapo BIO</v>
      </c>
      <c r="C143" s="465" t="str">
        <f aca="false">BDD!E141</f>
        <v>Andalucía</v>
      </c>
      <c r="D143" s="466" t="n">
        <f aca="false">COMMANDE!K151</f>
        <v>0</v>
      </c>
    </row>
    <row r="144" s="444" customFormat="true" ht="18" hidden="false" customHeight="false" outlineLevel="0" collapsed="false">
      <c r="A144" s="463" t="n">
        <f aca="false">BDD!A142</f>
        <v>3925</v>
      </c>
      <c r="B144" s="464" t="str">
        <f aca="false">BDD!D142</f>
        <v>Miel de aguacate (env. 1 kg.)</v>
      </c>
      <c r="C144" s="465" t="str">
        <f aca="false">BDD!E142</f>
        <v>Granada</v>
      </c>
      <c r="D144" s="466" t="n">
        <f aca="false">COMMANDE!K152</f>
        <v>0</v>
      </c>
    </row>
    <row r="145" s="444" customFormat="true" ht="18" hidden="false" customHeight="false" outlineLevel="0" collapsed="false">
      <c r="A145" s="463" t="n">
        <f aca="false">BDD!A143</f>
        <v>1324</v>
      </c>
      <c r="B145" s="464" t="str">
        <f aca="false">BDD!D143</f>
        <v>Miel de eucalipto BIO (env. 1 kg.)</v>
      </c>
      <c r="C145" s="465" t="str">
        <f aca="false">BDD!E143</f>
        <v>Huelva</v>
      </c>
      <c r="D145" s="466" t="n">
        <f aca="false">COMMANDE!K153</f>
        <v>0</v>
      </c>
    </row>
    <row r="146" s="444" customFormat="true" ht="18" hidden="false" customHeight="false" outlineLevel="0" collapsed="false">
      <c r="A146" s="463" t="n">
        <f aca="false">BDD!A144</f>
        <v>5113</v>
      </c>
      <c r="B146" s="464" t="str">
        <f aca="false">BDD!D144</f>
        <v>Miel de azahar (env. 1 kg.)</v>
      </c>
      <c r="C146" s="465" t="str">
        <f aca="false">BDD!E144</f>
        <v>Granada</v>
      </c>
      <c r="D146" s="466" t="n">
        <f aca="false">COMMANDE!K154</f>
        <v>0</v>
      </c>
    </row>
    <row r="147" s="444" customFormat="true" ht="18" hidden="false" customHeight="false" outlineLevel="0" collapsed="false">
      <c r="A147" s="463" t="n">
        <f aca="false">BDD!A145</f>
        <v>1444</v>
      </c>
      <c r="B147" s="464" t="str">
        <f aca="false">BDD!D145</f>
        <v>Miel Huelva multiflora BIO cruda sin filtrar (env. 1 kg.)</v>
      </c>
      <c r="C147" s="465" t="str">
        <f aca="false">BDD!E145</f>
        <v>Huelva</v>
      </c>
      <c r="D147" s="466" t="n">
        <f aca="false">COMMANDE!K155</f>
        <v>0</v>
      </c>
    </row>
    <row r="148" s="444" customFormat="true" ht="18" hidden="false" customHeight="false" outlineLevel="0" collapsed="false">
      <c r="A148" s="463" t="n">
        <f aca="false">BDD!A146</f>
        <v>5107</v>
      </c>
      <c r="B148" s="464" t="str">
        <f aca="false">BDD!D146</f>
        <v>Miel de montaña (env. 1 kg)</v>
      </c>
      <c r="C148" s="465" t="str">
        <f aca="false">BDD!E146</f>
        <v>Granada</v>
      </c>
      <c r="D148" s="466" t="n">
        <f aca="false">COMMANDE!K156</f>
        <v>0</v>
      </c>
    </row>
    <row r="149" s="444" customFormat="true" ht="18" hidden="false" customHeight="false" outlineLevel="0" collapsed="false">
      <c r="A149" s="463" t="n">
        <f aca="false">BDD!A147</f>
        <v>3585</v>
      </c>
      <c r="B149" s="464" t="str">
        <f aca="false">BDD!D147</f>
        <v>Miel de romero (env. 1 kg.)</v>
      </c>
      <c r="C149" s="465" t="str">
        <f aca="false">BDD!E147</f>
        <v>Granada</v>
      </c>
      <c r="D149" s="466" t="n">
        <f aca="false">COMMANDE!K157</f>
        <v>0</v>
      </c>
    </row>
    <row r="150" s="444" customFormat="true" ht="18" hidden="false" customHeight="false" outlineLevel="0" collapsed="false">
      <c r="A150" s="463" t="n">
        <f aca="false">BDD!A148</f>
        <v>5114</v>
      </c>
      <c r="B150" s="464" t="str">
        <f aca="false">BDD!D148</f>
        <v>Miel multiflora (env. 1 kg.)</v>
      </c>
      <c r="C150" s="465" t="str">
        <f aca="false">BDD!E148</f>
        <v>Granada</v>
      </c>
      <c r="D150" s="466" t="n">
        <f aca="false">COMMANDE!K158</f>
        <v>0</v>
      </c>
    </row>
    <row r="151" s="444" customFormat="true" ht="18" hidden="false" customHeight="false" outlineLevel="0" collapsed="false">
      <c r="A151" s="463" t="n">
        <f aca="false">BDD!A149</f>
        <v>1154</v>
      </c>
      <c r="B151" s="464" t="str">
        <f aca="false">BDD!D149</f>
        <v>Avellana cruda BIO sin cáscara (env. 1 kg.)</v>
      </c>
      <c r="C151" s="465" t="str">
        <f aca="false">BDD!E149</f>
        <v>Turquía</v>
      </c>
      <c r="D151" s="466" t="n">
        <f aca="false">COMMANDE!K159</f>
        <v>0</v>
      </c>
    </row>
    <row r="152" s="444" customFormat="true" ht="18" hidden="false" customHeight="false" outlineLevel="0" collapsed="false">
      <c r="A152" s="463" t="n">
        <f aca="false">BDD!A150</f>
        <v>1027</v>
      </c>
      <c r="B152" s="464" t="str">
        <f aca="false">BDD!D150</f>
        <v>Anacardo crudo BIO (env. 1 kg.)</v>
      </c>
      <c r="C152" s="465" t="str">
        <f aca="false">BDD!E150</f>
        <v>India</v>
      </c>
      <c r="D152" s="466" t="n">
        <f aca="false">COMMANDE!K160</f>
        <v>0</v>
      </c>
    </row>
    <row r="153" s="444" customFormat="true" ht="18" hidden="false" customHeight="false" outlineLevel="0" collapsed="false">
      <c r="A153" s="463" t="str">
        <f aca="false">BDD!A151</f>
        <v>1816</v>
      </c>
      <c r="B153" s="464" t="str">
        <f aca="false">BDD!D151</f>
        <v>Nuez de Macadamia sin cáscara BIO  (env. 1 kg.)</v>
      </c>
      <c r="C153" s="465" t="str">
        <f aca="false">BDD!E151</f>
        <v>Kenia</v>
      </c>
      <c r="D153" s="466" t="n">
        <f aca="false">COMMANDE!K161</f>
        <v>0</v>
      </c>
    </row>
    <row r="154" s="444" customFormat="true" ht="18" hidden="false" customHeight="false" outlineLevel="0" collapsed="false">
      <c r="A154" s="463" t="str">
        <f aca="false">BDD!A152</f>
        <v>1816</v>
      </c>
      <c r="B154" s="464" t="str">
        <f aca="false">BDD!D152</f>
        <v>Nuez de Macadamia sin cáscara BIO (env. 500 grs.)</v>
      </c>
      <c r="C154" s="465" t="str">
        <f aca="false">BDD!E152</f>
        <v>Kenia</v>
      </c>
      <c r="D154" s="466" t="n">
        <f aca="false">COMMANDE!K162</f>
        <v>0</v>
      </c>
    </row>
    <row r="155" s="444" customFormat="true" ht="18" hidden="false" customHeight="false" outlineLevel="0" collapsed="false">
      <c r="A155" s="463" t="n">
        <f aca="false">BDD!A153</f>
        <v>6005</v>
      </c>
      <c r="B155" s="464" t="str">
        <f aca="false">BDD!D153</f>
        <v>Nuez Pecana sin cáscara BIO  (env. 1 kg.)</v>
      </c>
      <c r="C155" s="465" t="str">
        <f aca="false">BDD!E153</f>
        <v>Mexico</v>
      </c>
      <c r="D155" s="466" t="n">
        <f aca="false">COMMANDE!K163</f>
        <v>0</v>
      </c>
    </row>
    <row r="156" s="444" customFormat="true" ht="18" hidden="false" customHeight="false" outlineLevel="0" collapsed="false">
      <c r="A156" s="463" t="n">
        <f aca="false">BDD!A154</f>
        <v>6005</v>
      </c>
      <c r="B156" s="464" t="str">
        <f aca="false">BDD!D154</f>
        <v>Nuez Pecana sin cáscara BIO (env. 500 grs.)</v>
      </c>
      <c r="C156" s="465" t="str">
        <f aca="false">BDD!E154</f>
        <v>Mexico</v>
      </c>
      <c r="D156" s="466" t="n">
        <f aca="false">COMMANDE!K164</f>
        <v>0</v>
      </c>
    </row>
    <row r="157" s="444" customFormat="true" ht="18" hidden="false" customHeight="false" outlineLevel="0" collapsed="false">
      <c r="A157" s="463" t="n">
        <f aca="false">BDD!A155</f>
        <v>1101</v>
      </c>
      <c r="B157" s="464" t="str">
        <f aca="false">BDD!D155</f>
        <v>Cebolla blanca seca BIO</v>
      </c>
      <c r="C157" s="465" t="str">
        <f aca="false">BDD!E155</f>
        <v>Málaga</v>
      </c>
      <c r="D157" s="466" t="n">
        <f aca="false">COMMANDE!K165</f>
        <v>0</v>
      </c>
    </row>
    <row r="158" s="444" customFormat="true" ht="18" hidden="false" customHeight="false" outlineLevel="0" collapsed="false">
      <c r="A158" s="463" t="n">
        <f aca="false">BDD!A156</f>
        <v>1151</v>
      </c>
      <c r="B158" s="464" t="str">
        <f aca="false">BDD!D156</f>
        <v>Cebolla roja BIO</v>
      </c>
      <c r="C158" s="465" t="str">
        <f aca="false">BDD!E156</f>
        <v>Malaga</v>
      </c>
      <c r="D158" s="466" t="n">
        <f aca="false">COMMANDE!K166</f>
        <v>0</v>
      </c>
    </row>
    <row r="159" s="444" customFormat="true" ht="18" hidden="false" customHeight="false" outlineLevel="0" collapsed="false">
      <c r="A159" s="463" t="n">
        <f aca="false">BDD!A157</f>
        <v>6025</v>
      </c>
      <c r="B159" s="464" t="str">
        <f aca="false">BDD!D157</f>
        <v>Aceituna Aloreña aliñada BIO (env.800 grs.)</v>
      </c>
      <c r="C159" s="465" t="str">
        <f aca="false">BDD!E157</f>
        <v>Málaga</v>
      </c>
      <c r="D159" s="466" t="n">
        <f aca="false">COMMANDE!K167</f>
        <v>0</v>
      </c>
    </row>
    <row r="160" s="444" customFormat="true" ht="54" hidden="false" customHeight="false" outlineLevel="0" collapsed="false">
      <c r="A160" s="463" t="n">
        <f aca="false">BDD!A158</f>
        <v>5119</v>
      </c>
      <c r="B160" s="464" t="str">
        <f aca="false">BDD!D158</f>
        <v>Aceituna fermentada BIO (bote cristal 450 grs.) Varios tipos: frescas, semi-secas, secas, ...a elección (sin sal y sin ningún otro complemento)</v>
      </c>
      <c r="C160" s="465" t="str">
        <f aca="false">BDD!E158</f>
        <v>Valencia</v>
      </c>
      <c r="D160" s="466" t="n">
        <f aca="false">COMMANDE!K168</f>
        <v>0</v>
      </c>
    </row>
    <row r="161" s="444" customFormat="true" ht="18" hidden="false" customHeight="false" outlineLevel="0" collapsed="false">
      <c r="A161" s="463" t="n">
        <f aca="false">BDD!A159</f>
        <v>1541</v>
      </c>
      <c r="B161" s="464" t="str">
        <f aca="false">BDD!D159</f>
        <v>Aceituna negra s/hueso semi-seca BIO (env. 500 grs.)</v>
      </c>
      <c r="C161" s="465" t="str">
        <f aca="false">BDD!E159</f>
        <v>Importación</v>
      </c>
      <c r="D161" s="466" t="n">
        <f aca="false">COMMANDE!K169</f>
        <v>0</v>
      </c>
    </row>
    <row r="162" s="444" customFormat="true" ht="18" hidden="false" customHeight="false" outlineLevel="0" collapsed="false">
      <c r="A162" s="463" t="n">
        <f aca="false">BDD!A160</f>
        <v>5159</v>
      </c>
      <c r="B162" s="464" t="str">
        <f aca="false">BDD!D160</f>
        <v>Aceituna Manzanilla verde Gordal fresca local</v>
      </c>
      <c r="C162" s="465" t="str">
        <f aca="false">BDD!E160</f>
        <v>Granada</v>
      </c>
      <c r="D162" s="466" t="n">
        <f aca="false">COMMANDE!K170</f>
        <v>0</v>
      </c>
    </row>
    <row r="163" s="444" customFormat="true" ht="18" hidden="false" customHeight="false" outlineLevel="0" collapsed="false">
      <c r="A163" s="463" t="str">
        <f aca="false">BDD!A161</f>
        <v>3073.135</v>
      </c>
      <c r="B163" s="464" t="str">
        <f aca="false">BDD!D161</f>
        <v>Naranja Valencialate local</v>
      </c>
      <c r="C163" s="465" t="str">
        <f aca="false">BDD!E161</f>
        <v>Andalucía</v>
      </c>
      <c r="D163" s="466" t="n">
        <f aca="false">COMMANDE!K171</f>
        <v>0</v>
      </c>
    </row>
    <row r="164" s="444" customFormat="true" ht="18" hidden="false" customHeight="false" outlineLevel="0" collapsed="false">
      <c r="A164" s="463" t="str">
        <f aca="false">BDD!A162</f>
        <v>3441-3442</v>
      </c>
      <c r="B164" s="464" t="str">
        <f aca="false">BDD!D162</f>
        <v>Pomelo Star Ruby</v>
      </c>
      <c r="C164" s="465" t="str">
        <f aca="false">BDD!E162</f>
        <v>South Africa</v>
      </c>
      <c r="D164" s="466" t="n">
        <f aca="false">COMMANDE!K172</f>
        <v>0</v>
      </c>
    </row>
    <row r="165" s="444" customFormat="true" ht="18" hidden="false" customHeight="false" outlineLevel="0" collapsed="false">
      <c r="A165" s="463" t="n">
        <f aca="false">BDD!A163</f>
        <v>6124</v>
      </c>
      <c r="B165" s="464" t="str">
        <f aca="false">BDD!D163</f>
        <v>Pomelo Star Ruby BIO (nueva temporada)</v>
      </c>
      <c r="C165" s="465" t="str">
        <f aca="false">BDD!E163</f>
        <v>Málaga</v>
      </c>
      <c r="D165" s="466" t="n">
        <f aca="false">COMMANDE!K173</f>
        <v>0</v>
      </c>
    </row>
    <row r="166" s="444" customFormat="true" ht="36" hidden="false" customHeight="false" outlineLevel="0" collapsed="false">
      <c r="A166" s="463" t="str">
        <f aca="false">BDD!A164</f>
        <v>3694-3006</v>
      </c>
      <c r="B166" s="464" t="str">
        <f aca="false">BDD!D164</f>
        <v>Papaya Intenzza/Siluet local ¡¡¡Roja por dentro y sabor excelente!!! ¡¡¡Súper oferta!!!</v>
      </c>
      <c r="C166" s="465" t="str">
        <f aca="false">BDD!E164</f>
        <v>Granada</v>
      </c>
      <c r="D166" s="466" t="n">
        <f aca="false">COMMANDE!K174</f>
        <v>0</v>
      </c>
    </row>
    <row r="167" s="444" customFormat="true" ht="18" hidden="false" customHeight="false" outlineLevel="0" collapsed="false">
      <c r="A167" s="463" t="n">
        <f aca="false">BDD!A165</f>
        <v>1576</v>
      </c>
      <c r="B167" s="464" t="str">
        <f aca="false">BDD!D165</f>
        <v>Boniato BIO (grande)</v>
      </c>
      <c r="C167" s="465" t="str">
        <f aca="false">BDD!E165</f>
        <v>Málaga</v>
      </c>
      <c r="D167" s="466" t="n">
        <f aca="false">COMMANDE!K175</f>
        <v>0</v>
      </c>
    </row>
    <row r="168" s="444" customFormat="true" ht="18" hidden="false" customHeight="false" outlineLevel="0" collapsed="false">
      <c r="A168" s="463" t="n">
        <f aca="false">BDD!A166</f>
        <v>1015</v>
      </c>
      <c r="B168" s="464" t="str">
        <f aca="false">BDD!D166</f>
        <v>Boniato BIO (mediano)</v>
      </c>
      <c r="C168" s="465" t="str">
        <f aca="false">BDD!E166</f>
        <v>Málaga</v>
      </c>
      <c r="D168" s="466" t="n">
        <f aca="false">COMMANDE!K176</f>
        <v>0</v>
      </c>
    </row>
    <row r="169" s="444" customFormat="true" ht="36" hidden="false" customHeight="false" outlineLevel="0" collapsed="false">
      <c r="A169" s="463" t="n">
        <f aca="false">BDD!A167</f>
        <v>1761</v>
      </c>
      <c r="B169" s="464" t="str">
        <f aca="false">BDD!D167</f>
        <v>Boniato violeta BIO (mediano/grande, nueva cosecha)¡¡Excelente!!</v>
      </c>
      <c r="C169" s="465" t="str">
        <f aca="false">BDD!E167</f>
        <v>Málaga</v>
      </c>
      <c r="D169" s="466" t="n">
        <f aca="false">COMMANDE!K177</f>
        <v>0</v>
      </c>
    </row>
    <row r="170" s="444" customFormat="true" ht="18" hidden="false" customHeight="false" outlineLevel="0" collapsed="false">
      <c r="A170" s="463" t="str">
        <f aca="false">BDD!A168</f>
        <v>5106-3735-3533</v>
      </c>
      <c r="B170" s="464" t="str">
        <f aca="false">BDD!D168</f>
        <v>Guindilla fresca picante amarilla/roja/verde local (env. 500 grs.)</v>
      </c>
      <c r="C170" s="465" t="str">
        <f aca="false">BDD!E168</f>
        <v>Granada</v>
      </c>
      <c r="D170" s="466" t="n">
        <f aca="false">COMMANDE!K178</f>
        <v>0</v>
      </c>
    </row>
    <row r="171" s="444" customFormat="true" ht="36" hidden="false" customHeight="false" outlineLevel="0" collapsed="false">
      <c r="A171" s="463" t="str">
        <f aca="false">BDD!A169</f>
        <v>3757-3987</v>
      </c>
      <c r="B171" s="464" t="str">
        <f aca="false">BDD!D169</f>
        <v>Pitahaya de diferentes colores (roja, blanca, violeta) local (grande) ¡¡¡Especial!!!</v>
      </c>
      <c r="C171" s="465" t="str">
        <f aca="false">BDD!E169</f>
        <v>Málaga</v>
      </c>
      <c r="D171" s="466" t="n">
        <f aca="false">COMMANDE!K179</f>
        <v>0</v>
      </c>
    </row>
    <row r="172" s="444" customFormat="true" ht="18" hidden="false" customHeight="false" outlineLevel="0" collapsed="false">
      <c r="A172" s="463" t="n">
        <f aca="false">BDD!A170</f>
        <v>1982</v>
      </c>
      <c r="B172" s="464" t="str">
        <f aca="false">BDD!D170</f>
        <v>Pitahaya roja BIO</v>
      </c>
      <c r="C172" s="465" t="str">
        <f aca="false">BDD!E170</f>
        <v>Granada</v>
      </c>
      <c r="D172" s="466" t="n">
        <f aca="false">COMMANDE!K180</f>
        <v>0</v>
      </c>
    </row>
    <row r="173" s="444" customFormat="true" ht="18" hidden="false" customHeight="false" outlineLevel="0" collapsed="false">
      <c r="A173" s="463" t="n">
        <f aca="false">BDD!A171</f>
        <v>3043</v>
      </c>
      <c r="B173" s="464" t="str">
        <f aca="false">BDD!D171</f>
        <v>Pera Conferencia</v>
      </c>
      <c r="C173" s="465" t="str">
        <f aca="false">BDD!E171</f>
        <v>Nacional</v>
      </c>
      <c r="D173" s="466" t="n">
        <f aca="false">COMMANDE!K181</f>
        <v>0</v>
      </c>
    </row>
    <row r="174" s="444" customFormat="true" ht="18" hidden="false" customHeight="false" outlineLevel="0" collapsed="false">
      <c r="A174" s="463" t="n">
        <f aca="false">BDD!A172</f>
        <v>1123</v>
      </c>
      <c r="B174" s="464" t="str">
        <f aca="false">BDD!D172</f>
        <v>Pera Conferencia BIO</v>
      </c>
      <c r="C174" s="465" t="str">
        <f aca="false">BDD!E172</f>
        <v>Nacional</v>
      </c>
      <c r="D174" s="466" t="n">
        <f aca="false">COMMANDE!K182</f>
        <v>0</v>
      </c>
    </row>
    <row r="175" s="444" customFormat="true" ht="18" hidden="false" customHeight="false" outlineLevel="0" collapsed="false">
      <c r="A175" s="463" t="n">
        <f aca="false">BDD!A173</f>
        <v>1062</v>
      </c>
      <c r="B175" s="464" t="str">
        <f aca="false">BDD!D173</f>
        <v>Puerro BIO</v>
      </c>
      <c r="C175" s="465" t="str">
        <f aca="false">BDD!E173</f>
        <v>Málaga</v>
      </c>
      <c r="D175" s="466" t="n">
        <f aca="false">COMMANDE!K183</f>
        <v>0</v>
      </c>
    </row>
    <row r="176" s="444" customFormat="true" ht="18" hidden="false" customHeight="false" outlineLevel="0" collapsed="false">
      <c r="A176" s="463" t="n">
        <f aca="false">BDD!A174</f>
        <v>3313</v>
      </c>
      <c r="B176" s="464" t="str">
        <f aca="false">BDD!D174</f>
        <v>Pimiento mini dulce de colores local</v>
      </c>
      <c r="C176" s="465" t="str">
        <f aca="false">BDD!E174</f>
        <v>Granada</v>
      </c>
      <c r="D176" s="466" t="n">
        <f aca="false">COMMANDE!K184</f>
        <v>0</v>
      </c>
    </row>
    <row r="177" s="444" customFormat="true" ht="18" hidden="false" customHeight="false" outlineLevel="0" collapsed="false">
      <c r="A177" s="463" t="n">
        <f aca="false">BDD!A175</f>
        <v>3027</v>
      </c>
      <c r="B177" s="464" t="str">
        <f aca="false">BDD!D175</f>
        <v>Pimiento California rojo local</v>
      </c>
      <c r="C177" s="465" t="str">
        <f aca="false">BDD!E175</f>
        <v>Granada</v>
      </c>
      <c r="D177" s="466" t="n">
        <f aca="false">COMMANDE!K185</f>
        <v>0</v>
      </c>
    </row>
    <row r="178" s="444" customFormat="true" ht="18" hidden="false" customHeight="false" outlineLevel="0" collapsed="false">
      <c r="A178" s="463" t="n">
        <f aca="false">BDD!A176</f>
        <v>1043</v>
      </c>
      <c r="B178" s="464" t="str">
        <f aca="false">BDD!D176</f>
        <v>Pimiento Rojo Ramiro BIO</v>
      </c>
      <c r="C178" s="465" t="str">
        <f aca="false">BDD!E176</f>
        <v>Málaga</v>
      </c>
      <c r="D178" s="466" t="n">
        <f aca="false">COMMANDE!K186</f>
        <v>0</v>
      </c>
    </row>
    <row r="179" s="444" customFormat="true" ht="18" hidden="false" customHeight="false" outlineLevel="0" collapsed="false">
      <c r="A179" s="463" t="n">
        <f aca="false">BDD!A177</f>
        <v>6041</v>
      </c>
      <c r="B179" s="464" t="str">
        <f aca="false">BDD!D177</f>
        <v>Polen fresco BIO (env. 500 grs.)</v>
      </c>
      <c r="C179" s="465" t="str">
        <f aca="false">BDD!E177</f>
        <v>Córdoba</v>
      </c>
      <c r="D179" s="466" t="n">
        <f aca="false">COMMANDE!K187</f>
        <v>0</v>
      </c>
    </row>
    <row r="180" s="444" customFormat="true" ht="18" hidden="false" customHeight="false" outlineLevel="0" collapsed="false">
      <c r="A180" s="463" t="str">
        <f aca="false">BDD!A178</f>
        <v>1564</v>
      </c>
      <c r="B180" s="464" t="str">
        <f aca="false">BDD!D178</f>
        <v>Polen seco BIO (env. 500 grs.)</v>
      </c>
      <c r="C180" s="465" t="str">
        <f aca="false">BDD!E178</f>
        <v>Huelva</v>
      </c>
      <c r="D180" s="466" t="n">
        <f aca="false">COMMANDE!K188</f>
        <v>0</v>
      </c>
    </row>
    <row r="181" s="444" customFormat="true" ht="18" hidden="false" customHeight="false" outlineLevel="0" collapsed="false">
      <c r="A181" s="463" t="n">
        <f aca="false">BDD!A179</f>
        <v>1147</v>
      </c>
      <c r="B181" s="464" t="str">
        <f aca="false">BDD!D179</f>
        <v>Patata roja BIO</v>
      </c>
      <c r="C181" s="465" t="str">
        <f aca="false">BDD!E179</f>
        <v>Granada</v>
      </c>
      <c r="D181" s="466" t="n">
        <f aca="false">COMMANDE!K189</f>
        <v>0</v>
      </c>
    </row>
    <row r="182" s="444" customFormat="true" ht="18" hidden="false" customHeight="false" outlineLevel="0" collapsed="false">
      <c r="A182" s="463" t="str">
        <f aca="false">BDD!A180</f>
        <v>5124-3852</v>
      </c>
      <c r="B182" s="464" t="str">
        <f aca="false">BDD!D180</f>
        <v>Manzana Golden local de la Sierra (nueva cosecha)</v>
      </c>
      <c r="C182" s="465" t="str">
        <f aca="false">BDD!E180</f>
        <v>Granada</v>
      </c>
      <c r="D182" s="466" t="n">
        <f aca="false">COMMANDE!K190</f>
        <v>0</v>
      </c>
    </row>
    <row r="183" s="444" customFormat="true" ht="18" hidden="false" customHeight="false" outlineLevel="0" collapsed="false">
      <c r="A183" s="463" t="n">
        <f aca="false">BDD!A181</f>
        <v>3706</v>
      </c>
      <c r="B183" s="464" t="str">
        <f aca="false">BDD!D181</f>
        <v>Manzana Reineta local Sierra Nevada</v>
      </c>
      <c r="C183" s="465" t="str">
        <f aca="false">BDD!E181</f>
        <v>Granada</v>
      </c>
      <c r="D183" s="466" t="n">
        <f aca="false">COMMANDE!K191</f>
        <v>0</v>
      </c>
    </row>
    <row r="184" s="444" customFormat="true" ht="18" hidden="false" customHeight="false" outlineLevel="0" collapsed="false">
      <c r="A184" s="463" t="n">
        <f aca="false">BDD!A182</f>
        <v>3145</v>
      </c>
      <c r="B184" s="464" t="str">
        <f aca="false">BDD!D182</f>
        <v>Manzana Starky roja local Sierra Nevada</v>
      </c>
      <c r="C184" s="465" t="str">
        <f aca="false">BDD!E182</f>
        <v>Granada</v>
      </c>
      <c r="D184" s="466" t="n">
        <f aca="false">COMMANDE!K192</f>
        <v>0</v>
      </c>
    </row>
    <row r="185" s="444" customFormat="true" ht="18" hidden="false" customHeight="false" outlineLevel="0" collapsed="false">
      <c r="A185" s="463" t="n">
        <f aca="false">BDD!A183</f>
        <v>5149</v>
      </c>
      <c r="B185" s="464" t="str">
        <f aca="false">BDD!D183</f>
        <v>Manzana roja Top Red local de Sierra Nevada</v>
      </c>
      <c r="C185" s="465" t="str">
        <f aca="false">BDD!E183</f>
        <v>Granada</v>
      </c>
      <c r="D185" s="466" t="n">
        <f aca="false">COMMANDE!K193</f>
        <v>0</v>
      </c>
    </row>
    <row r="186" s="444" customFormat="true" ht="18" hidden="false" customHeight="false" outlineLevel="0" collapsed="false">
      <c r="A186" s="463" t="n">
        <f aca="false">BDD!A184</f>
        <v>3659</v>
      </c>
      <c r="B186" s="464" t="str">
        <f aca="false">BDD!D184</f>
        <v>Manzana variedad antigua de Sierra Nevada</v>
      </c>
      <c r="C186" s="465" t="str">
        <f aca="false">BDD!E184</f>
        <v>Granada</v>
      </c>
      <c r="D186" s="466" t="n">
        <f aca="false">COMMANDE!K194</f>
        <v>0</v>
      </c>
    </row>
    <row r="187" s="444" customFormat="true" ht="18" hidden="false" customHeight="false" outlineLevel="0" collapsed="false">
      <c r="A187" s="463" t="n">
        <f aca="false">BDD!A185</f>
        <v>3824</v>
      </c>
      <c r="B187" s="464" t="str">
        <f aca="false">BDD!D185</f>
        <v>Rábano Daikon</v>
      </c>
      <c r="C187" s="465" t="str">
        <f aca="false">BDD!E185</f>
        <v>Nacional</v>
      </c>
      <c r="D187" s="466" t="n">
        <f aca="false">COMMANDE!K195</f>
        <v>0</v>
      </c>
    </row>
    <row r="188" s="444" customFormat="true" ht="18" hidden="false" customHeight="false" outlineLevel="0" collapsed="false">
      <c r="A188" s="463" t="n">
        <f aca="false">BDD!A186</f>
        <v>1867</v>
      </c>
      <c r="B188" s="464" t="str">
        <f aca="false">BDD!D186</f>
        <v>Uva blanca italiana con semillas BIO</v>
      </c>
      <c r="C188" s="465" t="str">
        <f aca="false">BDD!E186</f>
        <v>Granada</v>
      </c>
      <c r="D188" s="466" t="n">
        <f aca="false">COMMANDE!K196</f>
        <v>0</v>
      </c>
    </row>
    <row r="189" s="444" customFormat="true" ht="18" hidden="false" customHeight="false" outlineLevel="0" collapsed="false">
      <c r="A189" s="463" t="n">
        <f aca="false">BDD!A187</f>
        <v>3155</v>
      </c>
      <c r="B189" s="464" t="str">
        <f aca="false">BDD!D187</f>
        <v>Uva Moscatel blanca</v>
      </c>
      <c r="C189" s="465" t="str">
        <f aca="false">BDD!E187</f>
        <v>Malaga</v>
      </c>
      <c r="D189" s="466" t="n">
        <f aca="false">COMMANDE!K197</f>
        <v>0</v>
      </c>
    </row>
    <row r="190" s="444" customFormat="true" ht="18" hidden="false" customHeight="false" outlineLevel="0" collapsed="false">
      <c r="A190" s="463" t="n">
        <f aca="false">BDD!A188</f>
        <v>1774</v>
      </c>
      <c r="B190" s="464" t="str">
        <f aca="false">BDD!D188</f>
        <v>Uva negra Autum Royal sin semillas BIO</v>
      </c>
      <c r="C190" s="465" t="str">
        <f aca="false">BDD!E188</f>
        <v>Granada</v>
      </c>
      <c r="D190" s="466" t="n">
        <f aca="false">COMMANDE!K198</f>
        <v>0</v>
      </c>
    </row>
    <row r="191" s="444" customFormat="true" ht="18" hidden="false" customHeight="false" outlineLevel="0" collapsed="false">
      <c r="A191" s="463" t="n">
        <f aca="false">BDD!A189</f>
        <v>6254</v>
      </c>
      <c r="B191" s="464" t="str">
        <f aca="false">BDD!D189</f>
        <v>Uva Crimson roja BIO</v>
      </c>
      <c r="C191" s="465" t="str">
        <f aca="false">BDD!E189</f>
        <v>Granada</v>
      </c>
      <c r="D191" s="466" t="n">
        <f aca="false">COMMANDE!K199</f>
        <v>0</v>
      </c>
    </row>
    <row r="192" s="444" customFormat="true" ht="18" hidden="false" customHeight="false" outlineLevel="0" collapsed="false">
      <c r="A192" s="463" t="n">
        <f aca="false">BDD!A190</f>
        <v>1073</v>
      </c>
      <c r="B192" s="464" t="str">
        <f aca="false">BDD!D190</f>
        <v>Uva pasa Sultana BIO (env. 1 kg.)</v>
      </c>
      <c r="C192" s="465" t="str">
        <f aca="false">BDD!E190</f>
        <v>Turquía</v>
      </c>
      <c r="D192" s="466" t="n">
        <f aca="false">COMMANDE!K200</f>
        <v>0</v>
      </c>
    </row>
    <row r="193" s="444" customFormat="true" ht="18" hidden="false" customHeight="false" outlineLevel="0" collapsed="false">
      <c r="A193" s="463" t="n">
        <f aca="false">BDD!A191</f>
        <v>3752</v>
      </c>
      <c r="B193" s="464" t="str">
        <f aca="false">BDD!D191</f>
        <v>Uva pasa Moscatel en grano (nueva cosecha)en env. de 500 grs</v>
      </c>
      <c r="C193" s="465" t="str">
        <f aca="false">BDD!E191</f>
        <v>Málaga</v>
      </c>
      <c r="D193" s="466" t="n">
        <f aca="false">COMMANDE!K201</f>
        <v>0</v>
      </c>
    </row>
    <row r="194" s="444" customFormat="true" ht="18" hidden="false" customHeight="false" outlineLevel="0" collapsed="false">
      <c r="A194" s="463" t="n">
        <f aca="false">BDD!A192</f>
        <v>3713</v>
      </c>
      <c r="B194" s="464" t="str">
        <f aca="false">BDD!D192</f>
        <v>Sal del Himalaya molida (env. 1 kg.)</v>
      </c>
      <c r="C194" s="465" t="str">
        <f aca="false">BDD!E192</f>
        <v>Pakistán</v>
      </c>
      <c r="D194" s="466" t="n">
        <f aca="false">COMMANDE!K202</f>
        <v>0</v>
      </c>
    </row>
    <row r="195" s="444" customFormat="true" ht="36" hidden="false" customHeight="false" outlineLevel="0" collapsed="false">
      <c r="A195" s="463" t="n">
        <f aca="false">BDD!A193</f>
        <v>1358</v>
      </c>
      <c r="B195" s="464" t="str">
        <f aca="false">BDD!D193</f>
        <v>Sésamo crudo BIO (env. 1 kg.)</v>
      </c>
      <c r="C195" s="465" t="str">
        <f aca="false">BDD!E193</f>
        <v>Paraguay
Egipto</v>
      </c>
      <c r="D195" s="466" t="n">
        <f aca="false">COMMANDE!K203</f>
        <v>0</v>
      </c>
    </row>
    <row r="196" s="444" customFormat="true" ht="18" hidden="false" customHeight="false" outlineLevel="0" collapsed="false">
      <c r="A196" s="463" t="n">
        <f aca="false">BDD!A194</f>
        <v>1860</v>
      </c>
      <c r="B196" s="464" t="str">
        <f aca="false">BDD!D194</f>
        <v>Chufa BIO (env. 1 kg.)</v>
      </c>
      <c r="C196" s="465" t="str">
        <f aca="false">BDD!E194</f>
        <v>Importacion</v>
      </c>
      <c r="D196" s="466" t="n">
        <f aca="false">COMMANDE!K204</f>
        <v>0</v>
      </c>
    </row>
    <row r="197" s="444" customFormat="true" ht="18" hidden="false" customHeight="false" outlineLevel="0" collapsed="false">
      <c r="A197" s="463" t="n">
        <f aca="false">BDD!A195</f>
        <v>1496</v>
      </c>
      <c r="B197" s="464" t="str">
        <f aca="false">BDD!D195</f>
        <v>Alga Espagueti de mar deshidratada BIO (env. 1 kg.)</v>
      </c>
      <c r="C197" s="465" t="str">
        <f aca="false">BDD!E195</f>
        <v>Galice</v>
      </c>
      <c r="D197" s="466" t="n">
        <f aca="false">COMMANDE!K205</f>
        <v>0</v>
      </c>
    </row>
    <row r="198" s="444" customFormat="true" ht="18" hidden="false" customHeight="false" outlineLevel="0" collapsed="false">
      <c r="A198" s="463" t="n">
        <f aca="false">BDD!A196</f>
        <v>1496</v>
      </c>
      <c r="B198" s="464" t="str">
        <f aca="false">BDD!D196</f>
        <v>Alga Espagueti de mar deshidratada BIO (env. 500 grs.)</v>
      </c>
      <c r="C198" s="465" t="str">
        <f aca="false">BDD!E196</f>
        <v>Galice</v>
      </c>
      <c r="D198" s="466" t="n">
        <f aca="false">COMMANDE!K206</f>
        <v>0</v>
      </c>
    </row>
    <row r="199" s="444" customFormat="true" ht="18" hidden="false" customHeight="false" outlineLevel="0" collapsed="false">
      <c r="A199" s="463" t="n">
        <f aca="false">BDD!A197</f>
        <v>1575</v>
      </c>
      <c r="B199" s="464" t="str">
        <f aca="false">BDD!D197</f>
        <v>Azúcar de coco BIO (env. 1 kg.)</v>
      </c>
      <c r="C199" s="465" t="str">
        <f aca="false">BDD!E197</f>
        <v>Indonesia</v>
      </c>
      <c r="D199" s="466" t="n">
        <f aca="false">COMMANDE!K207</f>
        <v>0</v>
      </c>
    </row>
    <row r="200" s="444" customFormat="true" ht="36" hidden="false" customHeight="false" outlineLevel="0" collapsed="false">
      <c r="A200" s="463" t="n">
        <f aca="false">BDD!A198</f>
        <v>6110</v>
      </c>
      <c r="B200" s="464" t="str">
        <f aca="false">BDD!D198</f>
        <v>Tomate seco BIO laminado (env. 200 grs.) ¡¡¡Deshidratado a baja temperatura 35º, calidad superior!!! RAW</v>
      </c>
      <c r="C200" s="465" t="str">
        <f aca="false">BDD!E198</f>
        <v>National</v>
      </c>
      <c r="D200" s="466" t="n">
        <f aca="false">COMMANDE!K208</f>
        <v>0</v>
      </c>
    </row>
    <row r="201" s="444" customFormat="true" ht="36" hidden="false" customHeight="false" outlineLevel="0" collapsed="false">
      <c r="A201" s="463" t="n">
        <f aca="false">BDD!A199</f>
        <v>6110</v>
      </c>
      <c r="B201" s="464" t="str">
        <f aca="false">BDD!D199</f>
        <v>Tomate seco BIO laminado (env. 1 kg.) ¡¡¡Deshidratado a baja temperatura 35º, calidad superior!!! RAW</v>
      </c>
      <c r="C201" s="465" t="str">
        <f aca="false">BDD!E199</f>
        <v>National</v>
      </c>
      <c r="D201" s="466" t="n">
        <f aca="false">COMMANDE!K209</f>
        <v>0</v>
      </c>
    </row>
    <row r="202" s="444" customFormat="true" ht="18" hidden="false" customHeight="false" outlineLevel="0" collapsed="false">
      <c r="A202" s="463" t="n">
        <f aca="false">BDD!A200</f>
        <v>0</v>
      </c>
      <c r="B202" s="464" t="n">
        <f aca="false">BDD!D200</f>
        <v>0</v>
      </c>
      <c r="C202" s="465" t="n">
        <f aca="false">BDD!E200</f>
        <v>0</v>
      </c>
      <c r="D202" s="466" t="n">
        <f aca="false">COMMANDE!K210</f>
        <v>0</v>
      </c>
    </row>
    <row r="203" s="444" customFormat="true" ht="18" hidden="false" customHeight="false" outlineLevel="0" collapsed="false">
      <c r="A203" s="463" t="n">
        <f aca="false">BDD!A201</f>
        <v>0</v>
      </c>
      <c r="B203" s="464" t="n">
        <f aca="false">BDD!D201</f>
        <v>0</v>
      </c>
      <c r="C203" s="465" t="n">
        <f aca="false">BDD!E201</f>
        <v>0</v>
      </c>
      <c r="D203" s="466" t="n">
        <f aca="false">COMMANDE!K211</f>
        <v>0</v>
      </c>
    </row>
    <row r="204" s="444" customFormat="true" ht="18" hidden="false" customHeight="false" outlineLevel="0" collapsed="false">
      <c r="A204" s="463" t="n">
        <f aca="false">BDD!A202</f>
        <v>0</v>
      </c>
      <c r="B204" s="464" t="n">
        <f aca="false">BDD!D202</f>
        <v>0</v>
      </c>
      <c r="C204" s="465" t="n">
        <f aca="false">BDD!E202</f>
        <v>0</v>
      </c>
      <c r="D204" s="466" t="n">
        <f aca="false">COMMANDE!K212</f>
        <v>0</v>
      </c>
    </row>
    <row r="205" s="444" customFormat="true" ht="18" hidden="false" customHeight="false" outlineLevel="0" collapsed="false">
      <c r="A205" s="463" t="n">
        <f aca="false">BDD!A203</f>
        <v>0</v>
      </c>
      <c r="B205" s="464" t="n">
        <f aca="false">BDD!D203</f>
        <v>0</v>
      </c>
      <c r="C205" s="465" t="n">
        <f aca="false">BDD!E203</f>
        <v>0</v>
      </c>
      <c r="D205" s="466" t="n">
        <f aca="false">COMMANDE!K213</f>
        <v>0</v>
      </c>
    </row>
    <row r="206" s="444" customFormat="true" ht="18" hidden="false" customHeight="false" outlineLevel="0" collapsed="false">
      <c r="A206" s="463" t="n">
        <f aca="false">BDD!A204</f>
        <v>0</v>
      </c>
      <c r="B206" s="464" t="n">
        <f aca="false">BDD!D204</f>
        <v>0</v>
      </c>
      <c r="C206" s="465" t="n">
        <f aca="false">BDD!E204</f>
        <v>0</v>
      </c>
      <c r="D206" s="466" t="n">
        <f aca="false">COMMANDE!K214</f>
        <v>0</v>
      </c>
    </row>
    <row r="207" s="444" customFormat="true" ht="18" hidden="false" customHeight="false" outlineLevel="0" collapsed="false">
      <c r="A207" s="463" t="n">
        <f aca="false">BDD!A205</f>
        <v>0</v>
      </c>
      <c r="B207" s="464" t="n">
        <f aca="false">BDD!D205</f>
        <v>0</v>
      </c>
      <c r="C207" s="465" t="n">
        <f aca="false">BDD!E205</f>
        <v>0</v>
      </c>
      <c r="D207" s="466" t="n">
        <f aca="false">COMMANDE!K215</f>
        <v>0</v>
      </c>
    </row>
    <row r="208" s="444" customFormat="true" ht="18" hidden="false" customHeight="false" outlineLevel="0" collapsed="false">
      <c r="A208" s="463" t="n">
        <f aca="false">BDD!A206</f>
        <v>0</v>
      </c>
      <c r="B208" s="464" t="n">
        <f aca="false">BDD!D206</f>
        <v>0</v>
      </c>
      <c r="C208" s="465" t="n">
        <f aca="false">BDD!E206</f>
        <v>0</v>
      </c>
      <c r="D208" s="466" t="n">
        <f aca="false">COMMANDE!K216</f>
        <v>0</v>
      </c>
    </row>
    <row r="209" s="444" customFormat="true" ht="18" hidden="false" customHeight="false" outlineLevel="0" collapsed="false">
      <c r="A209" s="463" t="n">
        <f aca="false">BDD!A207</f>
        <v>0</v>
      </c>
      <c r="B209" s="464" t="n">
        <f aca="false">BDD!D207</f>
        <v>0</v>
      </c>
      <c r="C209" s="465" t="n">
        <f aca="false">BDD!E207</f>
        <v>0</v>
      </c>
      <c r="D209" s="466" t="n">
        <f aca="false">COMMANDE!K217</f>
        <v>0</v>
      </c>
    </row>
    <row r="210" s="444" customFormat="true" ht="18" hidden="false" customHeight="false" outlineLevel="0" collapsed="false">
      <c r="A210" s="463" t="n">
        <f aca="false">BDD!A208</f>
        <v>0</v>
      </c>
      <c r="B210" s="464" t="n">
        <f aca="false">BDD!D208</f>
        <v>0</v>
      </c>
      <c r="C210" s="465" t="n">
        <f aca="false">BDD!E208</f>
        <v>0</v>
      </c>
      <c r="D210" s="466" t="n">
        <f aca="false">COMMANDE!K218</f>
        <v>0</v>
      </c>
    </row>
    <row r="211" s="444" customFormat="true" ht="18" hidden="false" customHeight="false" outlineLevel="0" collapsed="false">
      <c r="A211" s="463" t="n">
        <f aca="false">BDD!A209</f>
        <v>0</v>
      </c>
      <c r="B211" s="464" t="n">
        <f aca="false">BDD!D209</f>
        <v>0</v>
      </c>
      <c r="C211" s="465" t="n">
        <f aca="false">BDD!E209</f>
        <v>0</v>
      </c>
      <c r="D211" s="466" t="n">
        <f aca="false">COMMANDE!K219</f>
        <v>0</v>
      </c>
    </row>
    <row r="212" s="444" customFormat="true" ht="18" hidden="false" customHeight="false" outlineLevel="0" collapsed="false">
      <c r="A212" s="463" t="n">
        <f aca="false">BDD!A210</f>
        <v>0</v>
      </c>
      <c r="B212" s="464" t="n">
        <f aca="false">BDD!D210</f>
        <v>0</v>
      </c>
      <c r="C212" s="465" t="n">
        <f aca="false">BDD!E210</f>
        <v>0</v>
      </c>
      <c r="D212" s="466" t="n">
        <f aca="false">COMMANDE!K220</f>
        <v>0</v>
      </c>
    </row>
    <row r="213" s="444" customFormat="true" ht="18" hidden="false" customHeight="false" outlineLevel="0" collapsed="false">
      <c r="A213" s="463" t="n">
        <f aca="false">BDD!A211</f>
        <v>0</v>
      </c>
      <c r="B213" s="464" t="n">
        <f aca="false">BDD!D211</f>
        <v>0</v>
      </c>
      <c r="C213" s="465" t="n">
        <f aca="false">BDD!E211</f>
        <v>0</v>
      </c>
      <c r="D213" s="466" t="n">
        <f aca="false">COMMANDE!K221</f>
        <v>0</v>
      </c>
    </row>
    <row r="214" s="444" customFormat="true" ht="18" hidden="false" customHeight="false" outlineLevel="0" collapsed="false">
      <c r="A214" s="463" t="n">
        <f aca="false">BDD!A212</f>
        <v>0</v>
      </c>
      <c r="B214" s="464" t="n">
        <f aca="false">BDD!D212</f>
        <v>0</v>
      </c>
      <c r="C214" s="465" t="n">
        <f aca="false">BDD!E212</f>
        <v>0</v>
      </c>
      <c r="D214" s="466" t="n">
        <f aca="false">COMMANDE!K222</f>
        <v>0</v>
      </c>
    </row>
    <row r="215" s="444" customFormat="true" ht="18" hidden="false" customHeight="false" outlineLevel="0" collapsed="false">
      <c r="A215" s="463" t="n">
        <f aca="false">BDD!A213</f>
        <v>0</v>
      </c>
      <c r="B215" s="464" t="n">
        <f aca="false">BDD!D213</f>
        <v>0</v>
      </c>
      <c r="C215" s="465" t="n">
        <f aca="false">BDD!E213</f>
        <v>0</v>
      </c>
      <c r="D215" s="466" t="n">
        <f aca="false">COMMANDE!K223</f>
        <v>0</v>
      </c>
    </row>
    <row r="216" s="444" customFormat="true" ht="18" hidden="false" customHeight="false" outlineLevel="0" collapsed="false">
      <c r="A216" s="463" t="n">
        <f aca="false">BDD!A214</f>
        <v>0</v>
      </c>
      <c r="B216" s="464" t="n">
        <f aca="false">BDD!D214</f>
        <v>0</v>
      </c>
      <c r="C216" s="465" t="n">
        <f aca="false">BDD!E214</f>
        <v>0</v>
      </c>
      <c r="D216" s="466" t="n">
        <f aca="false">COMMANDE!K224</f>
        <v>0</v>
      </c>
    </row>
    <row r="217" s="444" customFormat="true" ht="18" hidden="false" customHeight="false" outlineLevel="0" collapsed="false">
      <c r="A217" s="463" t="n">
        <f aca="false">BDD!A215</f>
        <v>0</v>
      </c>
      <c r="B217" s="464" t="n">
        <f aca="false">BDD!D215</f>
        <v>0</v>
      </c>
      <c r="C217" s="465" t="n">
        <f aca="false">BDD!E215</f>
        <v>0</v>
      </c>
      <c r="D217" s="466" t="n">
        <f aca="false">COMMANDE!K225</f>
        <v>0</v>
      </c>
    </row>
    <row r="218" s="444" customFormat="true" ht="18" hidden="false" customHeight="false" outlineLevel="0" collapsed="false">
      <c r="A218" s="463" t="n">
        <f aca="false">BDD!A216</f>
        <v>0</v>
      </c>
      <c r="B218" s="464" t="n">
        <f aca="false">BDD!D216</f>
        <v>0</v>
      </c>
      <c r="C218" s="465" t="n">
        <f aca="false">BDD!E216</f>
        <v>0</v>
      </c>
      <c r="D218" s="466" t="n">
        <f aca="false">COMMANDE!K226</f>
        <v>0</v>
      </c>
    </row>
    <row r="219" s="444" customFormat="true" ht="18" hidden="false" customHeight="false" outlineLevel="0" collapsed="false">
      <c r="A219" s="463" t="n">
        <f aca="false">BDD!A217</f>
        <v>0</v>
      </c>
      <c r="B219" s="464" t="n">
        <f aca="false">BDD!D217</f>
        <v>0</v>
      </c>
      <c r="C219" s="465" t="n">
        <f aca="false">BDD!E217</f>
        <v>0</v>
      </c>
      <c r="D219" s="466" t="n">
        <f aca="false">COMMANDE!K227</f>
        <v>0</v>
      </c>
    </row>
    <row r="220" s="444" customFormat="true" ht="18" hidden="false" customHeight="false" outlineLevel="0" collapsed="false">
      <c r="A220" s="463" t="n">
        <f aca="false">BDD!A218</f>
        <v>0</v>
      </c>
      <c r="B220" s="464" t="n">
        <f aca="false">BDD!D218</f>
        <v>0</v>
      </c>
      <c r="C220" s="465" t="n">
        <f aca="false">BDD!E218</f>
        <v>0</v>
      </c>
      <c r="D220" s="466" t="n">
        <f aca="false">COMMANDE!K228</f>
        <v>0</v>
      </c>
    </row>
    <row r="221" s="444" customFormat="true" ht="18" hidden="false" customHeight="false" outlineLevel="0" collapsed="false">
      <c r="A221" s="463" t="n">
        <f aca="false">BDD!A219</f>
        <v>0</v>
      </c>
      <c r="B221" s="464" t="n">
        <f aca="false">BDD!D219</f>
        <v>0</v>
      </c>
      <c r="C221" s="465" t="n">
        <f aca="false">BDD!E219</f>
        <v>0</v>
      </c>
      <c r="D221" s="466" t="n">
        <f aca="false">COMMANDE!K229</f>
        <v>0</v>
      </c>
    </row>
    <row r="222" s="444" customFormat="true" ht="18" hidden="false" customHeight="false" outlineLevel="0" collapsed="false">
      <c r="A222" s="463" t="n">
        <f aca="false">BDD!A220</f>
        <v>0</v>
      </c>
      <c r="B222" s="464" t="n">
        <f aca="false">BDD!D220</f>
        <v>0</v>
      </c>
      <c r="C222" s="465" t="n">
        <f aca="false">BDD!E220</f>
        <v>0</v>
      </c>
      <c r="D222" s="466" t="n">
        <f aca="false">COMMANDE!K230</f>
        <v>0</v>
      </c>
    </row>
    <row r="223" s="444" customFormat="true" ht="18" hidden="false" customHeight="false" outlineLevel="0" collapsed="false">
      <c r="A223" s="463" t="n">
        <f aca="false">BDD!A221</f>
        <v>0</v>
      </c>
      <c r="B223" s="464" t="n">
        <f aca="false">BDD!D221</f>
        <v>0</v>
      </c>
      <c r="C223" s="465" t="n">
        <f aca="false">BDD!E221</f>
        <v>0</v>
      </c>
      <c r="D223" s="466" t="n">
        <f aca="false">COMMANDE!K231</f>
        <v>0</v>
      </c>
    </row>
    <row r="224" s="444" customFormat="true" ht="18" hidden="false" customHeight="false" outlineLevel="0" collapsed="false">
      <c r="A224" s="463" t="n">
        <f aca="false">BDD!A222</f>
        <v>0</v>
      </c>
      <c r="B224" s="464" t="n">
        <f aca="false">BDD!D222</f>
        <v>0</v>
      </c>
      <c r="C224" s="465" t="n">
        <f aca="false">BDD!E222</f>
        <v>0</v>
      </c>
      <c r="D224" s="466" t="n">
        <f aca="false">COMMANDE!K232</f>
        <v>0</v>
      </c>
    </row>
    <row r="225" s="444" customFormat="true" ht="18" hidden="false" customHeight="false" outlineLevel="0" collapsed="false">
      <c r="A225" s="463" t="n">
        <f aca="false">BDD!A223</f>
        <v>0</v>
      </c>
      <c r="B225" s="464" t="n">
        <f aca="false">BDD!D223</f>
        <v>0</v>
      </c>
      <c r="C225" s="465" t="n">
        <f aca="false">BDD!E223</f>
        <v>0</v>
      </c>
      <c r="D225" s="466" t="n">
        <f aca="false">COMMANDE!K233</f>
        <v>0</v>
      </c>
    </row>
    <row r="226" s="444" customFormat="true" ht="18" hidden="false" customHeight="false" outlineLevel="0" collapsed="false">
      <c r="A226" s="463" t="n">
        <f aca="false">BDD!A224</f>
        <v>0</v>
      </c>
      <c r="B226" s="464" t="n">
        <f aca="false">BDD!D224</f>
        <v>0</v>
      </c>
      <c r="C226" s="465" t="n">
        <f aca="false">BDD!E224</f>
        <v>0</v>
      </c>
      <c r="D226" s="466" t="n">
        <f aca="false">COMMANDE!K234</f>
        <v>0</v>
      </c>
    </row>
    <row r="227" s="444" customFormat="true" ht="18" hidden="false" customHeight="false" outlineLevel="0" collapsed="false">
      <c r="A227" s="463" t="n">
        <f aca="false">BDD!A225</f>
        <v>0</v>
      </c>
      <c r="B227" s="464" t="n">
        <f aca="false">BDD!D225</f>
        <v>0</v>
      </c>
      <c r="C227" s="465" t="n">
        <f aca="false">BDD!E225</f>
        <v>0</v>
      </c>
      <c r="D227" s="466" t="n">
        <f aca="false">COMMANDE!K235</f>
        <v>0</v>
      </c>
    </row>
    <row r="228" s="444" customFormat="true" ht="18" hidden="false" customHeight="false" outlineLevel="0" collapsed="false">
      <c r="A228" s="463" t="n">
        <f aca="false">BDD!A226</f>
        <v>0</v>
      </c>
      <c r="B228" s="464" t="n">
        <f aca="false">BDD!D226</f>
        <v>0</v>
      </c>
      <c r="C228" s="465" t="n">
        <f aca="false">BDD!E226</f>
        <v>0</v>
      </c>
      <c r="D228" s="466" t="n">
        <f aca="false">COMMANDE!K236</f>
        <v>0</v>
      </c>
    </row>
    <row r="229" s="444" customFormat="true" ht="18" hidden="false" customHeight="false" outlineLevel="0" collapsed="false">
      <c r="A229" s="463" t="n">
        <f aca="false">BDD!A227</f>
        <v>0</v>
      </c>
      <c r="B229" s="464" t="n">
        <f aca="false">BDD!D227</f>
        <v>0</v>
      </c>
      <c r="C229" s="465" t="n">
        <f aca="false">BDD!E227</f>
        <v>0</v>
      </c>
      <c r="D229" s="466" t="n">
        <f aca="false">COMMANDE!K237</f>
        <v>0</v>
      </c>
    </row>
    <row r="230" s="444" customFormat="true" ht="18" hidden="false" customHeight="false" outlineLevel="0" collapsed="false">
      <c r="A230" s="463" t="n">
        <f aca="false">BDD!A228</f>
        <v>0</v>
      </c>
      <c r="B230" s="464" t="n">
        <f aca="false">BDD!D228</f>
        <v>0</v>
      </c>
      <c r="C230" s="465" t="n">
        <f aca="false">BDD!E228</f>
        <v>0</v>
      </c>
      <c r="D230" s="466" t="n">
        <f aca="false">COMMANDE!K238</f>
        <v>0</v>
      </c>
    </row>
    <row r="231" s="444" customFormat="true" ht="18" hidden="false" customHeight="false" outlineLevel="0" collapsed="false">
      <c r="A231" s="463" t="n">
        <f aca="false">BDD!A229</f>
        <v>0</v>
      </c>
      <c r="B231" s="464" t="n">
        <f aca="false">BDD!D229</f>
        <v>0</v>
      </c>
      <c r="C231" s="465" t="n">
        <f aca="false">BDD!E229</f>
        <v>0</v>
      </c>
      <c r="D231" s="466" t="n">
        <f aca="false">COMMANDE!K239</f>
        <v>0</v>
      </c>
    </row>
    <row r="232" s="444" customFormat="true" ht="18" hidden="false" customHeight="false" outlineLevel="0" collapsed="false">
      <c r="A232" s="463" t="n">
        <f aca="false">BDD!A230</f>
        <v>0</v>
      </c>
      <c r="B232" s="464" t="n">
        <f aca="false">BDD!D230</f>
        <v>0</v>
      </c>
      <c r="C232" s="465" t="n">
        <f aca="false">BDD!E230</f>
        <v>0</v>
      </c>
      <c r="D232" s="466" t="n">
        <f aca="false">COMMANDE!K240</f>
        <v>0</v>
      </c>
    </row>
    <row r="233" s="444" customFormat="true" ht="18" hidden="false" customHeight="false" outlineLevel="0" collapsed="false">
      <c r="A233" s="463" t="n">
        <f aca="false">BDD!A231</f>
        <v>0</v>
      </c>
      <c r="B233" s="464" t="n">
        <f aca="false">BDD!D231</f>
        <v>0</v>
      </c>
      <c r="C233" s="465" t="n">
        <f aca="false">BDD!E231</f>
        <v>0</v>
      </c>
      <c r="D233" s="466" t="n">
        <f aca="false">COMMANDE!K241</f>
        <v>0</v>
      </c>
    </row>
    <row r="234" s="444" customFormat="true" ht="18" hidden="false" customHeight="false" outlineLevel="0" collapsed="false">
      <c r="A234" s="463" t="n">
        <f aca="false">BDD!A232</f>
        <v>0</v>
      </c>
      <c r="B234" s="464" t="n">
        <f aca="false">BDD!D232</f>
        <v>0</v>
      </c>
      <c r="C234" s="465" t="n">
        <f aca="false">BDD!E232</f>
        <v>0</v>
      </c>
      <c r="D234" s="466" t="n">
        <f aca="false">COMMANDE!K242</f>
        <v>0</v>
      </c>
    </row>
    <row r="235" s="444" customFormat="true" ht="18" hidden="false" customHeight="false" outlineLevel="0" collapsed="false">
      <c r="A235" s="463" t="n">
        <f aca="false">BDD!A233</f>
        <v>0</v>
      </c>
      <c r="B235" s="464" t="n">
        <f aca="false">BDD!D233</f>
        <v>0</v>
      </c>
      <c r="C235" s="465" t="n">
        <f aca="false">BDD!E233</f>
        <v>0</v>
      </c>
      <c r="D235" s="466" t="n">
        <f aca="false">COMMANDE!K243</f>
        <v>0</v>
      </c>
    </row>
    <row r="236" s="444" customFormat="true" ht="18" hidden="false" customHeight="false" outlineLevel="0" collapsed="false">
      <c r="A236" s="463" t="n">
        <f aca="false">BDD!A234</f>
        <v>0</v>
      </c>
      <c r="B236" s="464" t="n">
        <f aca="false">BDD!D234</f>
        <v>0</v>
      </c>
      <c r="C236" s="465" t="n">
        <f aca="false">BDD!E234</f>
        <v>0</v>
      </c>
      <c r="D236" s="466" t="n">
        <f aca="false">COMMANDE!K244</f>
        <v>0</v>
      </c>
    </row>
    <row r="237" s="444" customFormat="true" ht="18" hidden="false" customHeight="false" outlineLevel="0" collapsed="false">
      <c r="A237" s="463" t="n">
        <f aca="false">BDD!A235</f>
        <v>0</v>
      </c>
      <c r="B237" s="464" t="n">
        <f aca="false">BDD!D235</f>
        <v>0</v>
      </c>
      <c r="C237" s="465" t="n">
        <f aca="false">BDD!E235</f>
        <v>0</v>
      </c>
      <c r="D237" s="466" t="n">
        <f aca="false">COMMANDE!K245</f>
        <v>0</v>
      </c>
    </row>
    <row r="238" s="444" customFormat="true" ht="18" hidden="false" customHeight="false" outlineLevel="0" collapsed="false">
      <c r="A238" s="463" t="n">
        <f aca="false">BDD!A236</f>
        <v>0</v>
      </c>
      <c r="B238" s="464" t="n">
        <f aca="false">BDD!D236</f>
        <v>0</v>
      </c>
      <c r="C238" s="465" t="n">
        <f aca="false">BDD!E236</f>
        <v>0</v>
      </c>
      <c r="D238" s="466" t="n">
        <f aca="false">COMMANDE!K246</f>
        <v>0</v>
      </c>
    </row>
    <row r="239" s="444" customFormat="true" ht="18" hidden="false" customHeight="false" outlineLevel="0" collapsed="false">
      <c r="A239" s="463" t="n">
        <f aca="false">BDD!A237</f>
        <v>0</v>
      </c>
      <c r="B239" s="464" t="n">
        <f aca="false">BDD!D237</f>
        <v>0</v>
      </c>
      <c r="C239" s="465" t="n">
        <f aca="false">BDD!E237</f>
        <v>0</v>
      </c>
      <c r="D239" s="466" t="n">
        <f aca="false">COMMANDE!K247</f>
        <v>0</v>
      </c>
    </row>
    <row r="240" s="444" customFormat="true" ht="18" hidden="false" customHeight="false" outlineLevel="0" collapsed="false">
      <c r="A240" s="463" t="n">
        <f aca="false">BDD!A238</f>
        <v>0</v>
      </c>
      <c r="B240" s="464" t="n">
        <f aca="false">BDD!D238</f>
        <v>0</v>
      </c>
      <c r="C240" s="465" t="n">
        <f aca="false">BDD!E238</f>
        <v>0</v>
      </c>
      <c r="D240" s="466" t="n">
        <f aca="false">COMMANDE!K248</f>
        <v>0</v>
      </c>
    </row>
    <row r="241" s="444" customFormat="true" ht="18" hidden="false" customHeight="false" outlineLevel="0" collapsed="false">
      <c r="A241" s="463" t="n">
        <f aca="false">BDD!A239</f>
        <v>0</v>
      </c>
      <c r="B241" s="464" t="n">
        <f aca="false">BDD!D239</f>
        <v>0</v>
      </c>
      <c r="C241" s="465" t="n">
        <f aca="false">BDD!E239</f>
        <v>0</v>
      </c>
      <c r="D241" s="466" t="n">
        <f aca="false">COMMANDE!K249</f>
        <v>0</v>
      </c>
    </row>
    <row r="242" s="444" customFormat="true" ht="18" hidden="false" customHeight="false" outlineLevel="0" collapsed="false">
      <c r="A242" s="463" t="n">
        <f aca="false">BDD!A240</f>
        <v>0</v>
      </c>
      <c r="B242" s="464" t="n">
        <f aca="false">BDD!D240</f>
        <v>0</v>
      </c>
      <c r="C242" s="465" t="n">
        <f aca="false">BDD!E240</f>
        <v>0</v>
      </c>
      <c r="D242" s="466" t="n">
        <f aca="false">COMMANDE!K250</f>
        <v>0</v>
      </c>
    </row>
    <row r="243" s="444" customFormat="true" ht="18" hidden="false" customHeight="false" outlineLevel="0" collapsed="false">
      <c r="A243" s="463" t="n">
        <f aca="false">BDD!A241</f>
        <v>0</v>
      </c>
      <c r="B243" s="464" t="n">
        <f aca="false">BDD!D241</f>
        <v>0</v>
      </c>
      <c r="C243" s="465" t="n">
        <f aca="false">BDD!E241</f>
        <v>0</v>
      </c>
      <c r="D243" s="466" t="n">
        <f aca="false">COMMANDE!K251</f>
        <v>0</v>
      </c>
    </row>
    <row r="244" s="444" customFormat="true" ht="18" hidden="false" customHeight="false" outlineLevel="0" collapsed="false">
      <c r="A244" s="463" t="n">
        <f aca="false">BDD!A242</f>
        <v>0</v>
      </c>
      <c r="B244" s="464" t="n">
        <f aca="false">BDD!D242</f>
        <v>0</v>
      </c>
      <c r="C244" s="465" t="n">
        <f aca="false">BDD!E242</f>
        <v>0</v>
      </c>
      <c r="D244" s="466" t="n">
        <f aca="false">COMMANDE!K252</f>
        <v>0</v>
      </c>
    </row>
    <row r="245" s="444" customFormat="true" ht="18" hidden="false" customHeight="false" outlineLevel="0" collapsed="false">
      <c r="A245" s="463" t="n">
        <f aca="false">BDD!A243</f>
        <v>0</v>
      </c>
      <c r="B245" s="464" t="n">
        <f aca="false">BDD!D243</f>
        <v>0</v>
      </c>
      <c r="C245" s="465" t="n">
        <f aca="false">BDD!E243</f>
        <v>0</v>
      </c>
      <c r="D245" s="466" t="n">
        <f aca="false">COMMANDE!K253</f>
        <v>0</v>
      </c>
    </row>
    <row r="246" s="444" customFormat="true" ht="18" hidden="false" customHeight="false" outlineLevel="0" collapsed="false">
      <c r="A246" s="463" t="n">
        <f aca="false">BDD!A244</f>
        <v>0</v>
      </c>
      <c r="B246" s="464" t="n">
        <f aca="false">BDD!D244</f>
        <v>0</v>
      </c>
      <c r="C246" s="465" t="n">
        <f aca="false">BDD!E244</f>
        <v>0</v>
      </c>
      <c r="D246" s="466" t="n">
        <f aca="false">COMMANDE!K254</f>
        <v>0</v>
      </c>
    </row>
    <row r="247" s="444" customFormat="true" ht="18" hidden="false" customHeight="false" outlineLevel="0" collapsed="false">
      <c r="A247" s="463" t="n">
        <f aca="false">BDD!A245</f>
        <v>0</v>
      </c>
      <c r="B247" s="464" t="n">
        <f aca="false">BDD!D245</f>
        <v>0</v>
      </c>
      <c r="C247" s="465" t="n">
        <f aca="false">BDD!E245</f>
        <v>0</v>
      </c>
      <c r="D247" s="466" t="n">
        <f aca="false">COMMANDE!K255</f>
        <v>0</v>
      </c>
    </row>
    <row r="248" s="444" customFormat="true" ht="18" hidden="false" customHeight="false" outlineLevel="0" collapsed="false">
      <c r="A248" s="463" t="n">
        <f aca="false">BDD!A246</f>
        <v>0</v>
      </c>
      <c r="B248" s="464" t="n">
        <f aca="false">BDD!D246</f>
        <v>0</v>
      </c>
      <c r="C248" s="465" t="n">
        <f aca="false">BDD!E246</f>
        <v>0</v>
      </c>
      <c r="D248" s="466" t="n">
        <f aca="false">COMMANDE!K256</f>
        <v>0</v>
      </c>
    </row>
    <row r="249" s="444" customFormat="true" ht="18" hidden="false" customHeight="false" outlineLevel="0" collapsed="false">
      <c r="A249" s="463" t="n">
        <f aca="false">BDD!A247</f>
        <v>0</v>
      </c>
      <c r="B249" s="464" t="n">
        <f aca="false">BDD!D247</f>
        <v>0</v>
      </c>
      <c r="C249" s="465" t="n">
        <f aca="false">BDD!E247</f>
        <v>0</v>
      </c>
      <c r="D249" s="466" t="n">
        <f aca="false">COMMANDE!K257</f>
        <v>0</v>
      </c>
    </row>
    <row r="250" customFormat="false" ht="18" hidden="false" customHeight="false" outlineLevel="0" collapsed="false">
      <c r="A250" s="463" t="n">
        <f aca="false">BDD!A248</f>
        <v>0</v>
      </c>
      <c r="B250" s="464" t="n">
        <f aca="false">BDD!D248</f>
        <v>0</v>
      </c>
      <c r="C250" s="465" t="n">
        <f aca="false">BDD!E248</f>
        <v>0</v>
      </c>
      <c r="D250" s="466" t="n">
        <f aca="false">COMMANDE!K258</f>
        <v>0</v>
      </c>
    </row>
    <row r="270" customFormat="false" ht="18" hidden="false" customHeight="false" outlineLevel="0" collapsed="false"/>
  </sheetData>
  <sheetProtection algorithmName="SHA-512" hashValue="pFc/uH7xwj+79jia7V531UiOz4URZkAiHBd86xb6RDg1/QI5cPKhHid19g8FlCNphTTPOtJs2vjRezMnDJqlyA==" saltValue="wnDRQs0EPoRC6zJkdweAdg==" spinCount="100000" sheet="true" sort="false" autoFilter="false"/>
  <autoFilter ref="A3:D169"/>
  <mergeCells count="1">
    <mergeCell ref="B1:D1"/>
  </mergeCells>
  <conditionalFormatting sqref="B251:B858 C251:C884">
    <cfRule type="expression" priority="2" aboveAverage="0" equalAverage="0" bottom="0" percent="0" rank="0" text="" dxfId="56">
      <formula>#ref!=1</formula>
    </cfRule>
  </conditionalFormatting>
  <conditionalFormatting sqref="B4:C250">
    <cfRule type="expression" priority="3" aboveAverage="0" equalAverage="0" bottom="0" percent="0" rank="0" text="" dxfId="57">
      <formula>COUNTIF($B4,"*BIO*")&gt;0</formula>
    </cfRule>
  </conditionalFormatting>
  <printOptions headings="false" gridLines="false" gridLinesSet="true" horizontalCentered="true" verticalCentered="false"/>
  <pageMargins left="0.25" right="0.25" top="0.75" bottom="0.75" header="0.511805555555555" footer="0.3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&amp;CSalute Vestra, S.L.   Teléfono de contacto: 958610429 / 663435828      E-Mail:  solyfruta@yahoo.es                                                                       Página  &amp;P / 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43359375" defaultRowHeight="15" zeroHeight="tru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32.42"/>
    <col collapsed="false" customWidth="true" hidden="false" outlineLevel="0" max="3" min="3" style="0" width="21.14"/>
    <col collapsed="false" customWidth="true" hidden="false" outlineLevel="0" max="4" min="4" style="0" width="6.01"/>
    <col collapsed="false" customWidth="true" hidden="false" outlineLevel="0" max="6" min="6" style="0" width="1.29"/>
    <col collapsed="false" customWidth="false" hidden="true" outlineLevel="0" max="1024" min="7" style="0" width="11.42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71.25" hidden="false" customHeight="true" outlineLevel="0" collapsed="false">
      <c r="A7" s="469" t="s">
        <v>808</v>
      </c>
      <c r="B7" s="469"/>
      <c r="C7" s="469"/>
      <c r="D7" s="469"/>
      <c r="E7" s="469"/>
      <c r="F7" s="470"/>
    </row>
    <row r="8" customFormat="false" ht="15.75" hidden="false" customHeight="false" outlineLevel="0" collapsed="false">
      <c r="A8" s="471"/>
    </row>
    <row r="9" customFormat="false" ht="33.75" hidden="false" customHeight="true" outlineLevel="0" collapsed="false">
      <c r="A9" s="472" t="s">
        <v>809</v>
      </c>
      <c r="B9" s="472"/>
      <c r="C9" s="473" t="s">
        <v>810</v>
      </c>
      <c r="D9" s="473"/>
      <c r="E9" s="473"/>
      <c r="F9" s="474"/>
    </row>
    <row r="10" customFormat="false" ht="30.75" hidden="false" customHeight="false" outlineLevel="0" collapsed="false">
      <c r="A10" s="475" t="s">
        <v>811</v>
      </c>
      <c r="B10" s="476" t="s">
        <v>812</v>
      </c>
      <c r="C10" s="476" t="s">
        <v>813</v>
      </c>
      <c r="D10" s="477" t="s">
        <v>814</v>
      </c>
      <c r="E10" s="478" t="s">
        <v>815</v>
      </c>
      <c r="F10" s="285"/>
    </row>
    <row r="11" customFormat="false" ht="20.25" hidden="false" customHeight="true" outlineLevel="0" collapsed="false">
      <c r="A11" s="479" t="s">
        <v>816</v>
      </c>
      <c r="B11" s="480" t="str">
        <f aca="false">ADMIN1!S3</f>
        <v>"À REMPLIR"</v>
      </c>
      <c r="C11" s="481" t="str">
        <f aca="false">ADMIN1!S7</f>
        <v>"À REMPLIR"</v>
      </c>
      <c r="D11" s="482" t="s">
        <v>817</v>
      </c>
      <c r="E11" s="483" t="n">
        <f aca="false">QTE_CMD</f>
        <v>0</v>
      </c>
    </row>
    <row r="12" customFormat="false" ht="47.25" hidden="false" customHeight="true" outlineLevel="0" collapsed="false">
      <c r="A12" s="479"/>
      <c r="B12" s="484" t="str">
        <f aca="false">ADMIN1!S4</f>
        <v>"À REMPLIR"</v>
      </c>
      <c r="C12" s="485" t="str">
        <f aca="false">ADMIN1!Y7</f>
        <v>"À REMPLIR"</v>
      </c>
      <c r="D12" s="482"/>
      <c r="E12" s="483"/>
    </row>
    <row r="13" customFormat="false" ht="15" hidden="false" customHeight="false" outlineLevel="0" collapsed="false">
      <c r="A13" s="479"/>
      <c r="B13" s="484" t="str">
        <f aca="false">ADMIN1!S5</f>
        <v>"À REMPLIR"</v>
      </c>
      <c r="C13" s="485"/>
      <c r="D13" s="482"/>
      <c r="E13" s="483"/>
    </row>
    <row r="14" customFormat="false" ht="15.75" hidden="false" customHeight="false" outlineLevel="0" collapsed="false">
      <c r="A14" s="479"/>
      <c r="B14" s="486" t="str">
        <f aca="false">ADMIN1!S6</f>
        <v>"À REMPLIR"</v>
      </c>
      <c r="C14" s="485"/>
      <c r="D14" s="482"/>
      <c r="E14" s="483"/>
    </row>
    <row r="15" customFormat="false" ht="16.5" hidden="false" customHeight="false" outlineLevel="0" collapsed="false">
      <c r="A15" s="487" t="s">
        <v>818</v>
      </c>
      <c r="B15" s="487"/>
      <c r="C15" s="488" t="str">
        <f aca="false">ADMIN1!AD4</f>
        <v>XX_S42_XX</v>
      </c>
      <c r="D15" s="488"/>
      <c r="E15" s="488"/>
    </row>
    <row r="16" customFormat="false" ht="48.75" hidden="false" customHeight="true" outlineLevel="0" collapsed="false">
      <c r="A16" s="487" t="s">
        <v>819</v>
      </c>
      <c r="B16" s="487"/>
      <c r="C16" s="489"/>
      <c r="D16" s="489"/>
      <c r="E16" s="489"/>
    </row>
    <row r="17" customFormat="false" ht="48.75" hidden="false" customHeight="true" outlineLevel="0" collapsed="false">
      <c r="A17" s="490" t="s">
        <v>820</v>
      </c>
      <c r="B17" s="490"/>
      <c r="C17" s="490"/>
      <c r="D17" s="490"/>
      <c r="E17" s="490"/>
    </row>
    <row r="18" customFormat="false" ht="12" hidden="false" customHeight="true" outlineLevel="0" collapsed="false"/>
  </sheetData>
  <sheetProtection algorithmName="SHA-512" hashValue="d9FzYZYyjYLjeOJE5aGs9wRkQ9ECRD4UDYPzrzmtQF+0Z5JIby/d7lVvIiDGTA0gpvEumE/FUuomBU1TJAZbbg==" saltValue="w+ejwNPaUijF59EdErVfcg==" spinCount="100000" sheet="true" objects="true" scenarios="true"/>
  <mergeCells count="12">
    <mergeCell ref="A7:E7"/>
    <mergeCell ref="A9:B9"/>
    <mergeCell ref="C9:E9"/>
    <mergeCell ref="A11:A14"/>
    <mergeCell ref="D11:D14"/>
    <mergeCell ref="E11:E14"/>
    <mergeCell ref="C12:C14"/>
    <mergeCell ref="A15:B15"/>
    <mergeCell ref="C15:E15"/>
    <mergeCell ref="A16:B16"/>
    <mergeCell ref="C16:E16"/>
    <mergeCell ref="A17:E17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63"/>
  <sheetViews>
    <sheetView showFormulas="false" showGridLines="false" showRowColHeaders="true" showZeros="true" rightToLeft="false" tabSelected="false" showOutlineSymbols="true" defaultGridColor="true" view="normal" topLeftCell="A1" colorId="64" zoomScale="113" zoomScaleNormal="113" zoomScalePageLayoutView="100" workbookViewId="0">
      <pane xSplit="0" ySplit="11" topLeftCell="N12" activePane="bottomLeft" state="frozen"/>
      <selection pane="topLeft" activeCell="A1" activeCellId="0" sqref="A1"/>
      <selection pane="bottomLeft" activeCell="E2" activeCellId="0" sqref="E2"/>
    </sheetView>
  </sheetViews>
  <sheetFormatPr defaultColWidth="11.43359375" defaultRowHeight="11.25" zeroHeight="true" outlineLevelRow="0" outlineLevelCol="0"/>
  <cols>
    <col collapsed="false" customWidth="true" hidden="false" outlineLevel="0" max="1" min="1" style="56" width="6.71"/>
    <col collapsed="false" customWidth="true" hidden="false" outlineLevel="0" max="2" min="2" style="57" width="5.28"/>
    <col collapsed="false" customWidth="true" hidden="false" outlineLevel="0" max="3" min="3" style="56" width="20.86"/>
    <col collapsed="false" customWidth="true" hidden="false" outlineLevel="0" max="4" min="4" style="56" width="15.86"/>
    <col collapsed="false" customWidth="true" hidden="false" outlineLevel="0" max="5" min="5" style="56" width="9.29"/>
    <col collapsed="false" customWidth="true" hidden="false" outlineLevel="0" max="6" min="6" style="57" width="6.01"/>
    <col collapsed="false" customWidth="true" hidden="false" outlineLevel="0" max="7" min="7" style="57" width="11.14"/>
    <col collapsed="false" customWidth="true" hidden="false" outlineLevel="0" max="9" min="8" style="57" width="7.86"/>
    <col collapsed="false" customWidth="true" hidden="false" outlineLevel="0" max="10" min="10" style="56" width="7.86"/>
    <col collapsed="false" customWidth="true" hidden="false" outlineLevel="0" max="11" min="11" style="57" width="10.71"/>
    <col collapsed="false" customWidth="true" hidden="false" outlineLevel="0" max="12" min="12" style="56" width="10.71"/>
    <col collapsed="false" customWidth="true" hidden="false" outlineLevel="0" max="13" min="13" style="58" width="1.71"/>
    <col collapsed="false" customWidth="true" hidden="false" outlineLevel="0" max="14" min="14" style="59" width="7.71"/>
    <col collapsed="false" customWidth="true" hidden="false" outlineLevel="0" max="15" min="15" style="56" width="9.71"/>
    <col collapsed="false" customWidth="true" hidden="false" outlineLevel="0" max="16" min="16" style="57" width="7"/>
    <col collapsed="false" customWidth="true" hidden="false" outlineLevel="0" max="17" min="17" style="57" width="9.71"/>
    <col collapsed="false" customWidth="true" hidden="false" outlineLevel="0" max="18" min="18" style="57" width="7"/>
    <col collapsed="false" customWidth="true" hidden="false" outlineLevel="0" max="19" min="19" style="57" width="9.71"/>
    <col collapsed="false" customWidth="true" hidden="false" outlineLevel="0" max="20" min="20" style="57" width="7"/>
    <col collapsed="false" customWidth="true" hidden="false" outlineLevel="0" max="21" min="21" style="57" width="9.71"/>
    <col collapsed="false" customWidth="true" hidden="false" outlineLevel="0" max="22" min="22" style="57" width="7"/>
    <col collapsed="false" customWidth="true" hidden="false" outlineLevel="0" max="23" min="23" style="57" width="9.71"/>
    <col collapsed="false" customWidth="true" hidden="false" outlineLevel="0" max="24" min="24" style="57" width="7"/>
    <col collapsed="false" customWidth="true" hidden="false" outlineLevel="0" max="25" min="25" style="57" width="9.71"/>
    <col collapsed="false" customWidth="true" hidden="false" outlineLevel="0" max="26" min="26" style="57" width="7"/>
    <col collapsed="false" customWidth="true" hidden="false" outlineLevel="0" max="27" min="27" style="57" width="9.71"/>
    <col collapsed="false" customWidth="true" hidden="false" outlineLevel="0" max="28" min="28" style="57" width="7"/>
    <col collapsed="false" customWidth="true" hidden="false" outlineLevel="0" max="29" min="29" style="57" width="9.71"/>
    <col collapsed="false" customWidth="true" hidden="false" outlineLevel="0" max="30" min="30" style="57" width="7"/>
    <col collapsed="false" customWidth="true" hidden="false" outlineLevel="0" max="31" min="31" style="57" width="9.71"/>
    <col collapsed="false" customWidth="true" hidden="false" outlineLevel="0" max="32" min="32" style="57" width="7"/>
    <col collapsed="false" customWidth="true" hidden="false" outlineLevel="0" max="33" min="33" style="57" width="9.71"/>
    <col collapsed="false" customWidth="true" hidden="false" outlineLevel="0" max="34" min="34" style="57" width="7"/>
    <col collapsed="false" customWidth="true" hidden="false" outlineLevel="0" max="35" min="35" style="57" width="9.71"/>
    <col collapsed="false" customWidth="true" hidden="false" outlineLevel="0" max="36" min="36" style="57" width="7"/>
    <col collapsed="false" customWidth="true" hidden="false" outlineLevel="0" max="37" min="37" style="57" width="9.71"/>
    <col collapsed="false" customWidth="true" hidden="false" outlineLevel="0" max="38" min="38" style="57" width="7"/>
    <col collapsed="false" customWidth="true" hidden="false" outlineLevel="0" max="39" min="39" style="57" width="9.71"/>
    <col collapsed="false" customWidth="true" hidden="false" outlineLevel="0" max="40" min="40" style="57" width="7"/>
    <col collapsed="false" customWidth="true" hidden="false" outlineLevel="0" max="41" min="41" style="57" width="9.71"/>
    <col collapsed="false" customWidth="true" hidden="false" outlineLevel="0" max="42" min="42" style="57" width="7"/>
    <col collapsed="false" customWidth="true" hidden="false" outlineLevel="0" max="43" min="43" style="57" width="9.71"/>
    <col collapsed="false" customWidth="true" hidden="false" outlineLevel="0" max="44" min="44" style="57" width="3.14"/>
    <col collapsed="false" customWidth="false" hidden="true" outlineLevel="0" max="1024" min="45" style="56" width="11.42"/>
  </cols>
  <sheetData>
    <row r="1" customFormat="false" ht="39.95" hidden="false" customHeight="true" outlineLevel="0" collapsed="false">
      <c r="A1" s="60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1" t="s">
        <v>52</v>
      </c>
      <c r="L1" s="61"/>
      <c r="M1" s="62"/>
      <c r="N1" s="63"/>
      <c r="O1" s="64"/>
      <c r="P1" s="65"/>
      <c r="S1" s="66"/>
    </row>
    <row r="2" customFormat="false" ht="18" hidden="false" customHeight="true" outlineLevel="0" collapsed="false">
      <c r="A2" s="67" t="s">
        <v>53</v>
      </c>
      <c r="B2" s="67"/>
      <c r="C2" s="68" t="s">
        <v>54</v>
      </c>
      <c r="D2" s="69" t="s">
        <v>55</v>
      </c>
      <c r="E2" s="70" t="n">
        <v>2</v>
      </c>
      <c r="F2" s="70"/>
      <c r="G2" s="70"/>
      <c r="H2" s="70"/>
      <c r="I2" s="70"/>
      <c r="J2" s="70"/>
      <c r="K2" s="71" t="s">
        <v>56</v>
      </c>
      <c r="L2" s="71"/>
      <c r="M2" s="62"/>
      <c r="N2" s="72" t="s">
        <v>57</v>
      </c>
      <c r="O2" s="73" t="n">
        <f aca="false">ADMIN1!AS7</f>
        <v>0</v>
      </c>
      <c r="P2" s="74"/>
      <c r="Q2" s="74"/>
      <c r="R2" s="74"/>
    </row>
    <row r="3" customFormat="false" ht="18" hidden="false" customHeight="true" outlineLevel="0" collapsed="false">
      <c r="A3" s="67"/>
      <c r="B3" s="67"/>
      <c r="C3" s="75" t="s">
        <v>58</v>
      </c>
      <c r="D3" s="76" t="s">
        <v>59</v>
      </c>
      <c r="E3" s="77" t="s">
        <v>60</v>
      </c>
      <c r="F3" s="77"/>
      <c r="G3" s="77"/>
      <c r="H3" s="77"/>
      <c r="I3" s="77"/>
      <c r="J3" s="77"/>
      <c r="K3" s="71"/>
      <c r="L3" s="71"/>
      <c r="M3" s="62"/>
      <c r="N3" s="72"/>
      <c r="O3" s="73"/>
      <c r="P3" s="78"/>
      <c r="Q3" s="78"/>
      <c r="R3" s="78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</row>
    <row r="4" customFormat="false" ht="18" hidden="false" customHeight="true" outlineLevel="0" collapsed="false">
      <c r="A4" s="67"/>
      <c r="B4" s="67"/>
      <c r="C4" s="75"/>
      <c r="D4" s="76" t="s">
        <v>61</v>
      </c>
      <c r="E4" s="77" t="s">
        <v>60</v>
      </c>
      <c r="F4" s="77"/>
      <c r="G4" s="77"/>
      <c r="H4" s="77"/>
      <c r="I4" s="77"/>
      <c r="J4" s="77"/>
      <c r="K4" s="71"/>
      <c r="L4" s="71"/>
      <c r="M4" s="62"/>
      <c r="N4" s="80" t="s">
        <v>62</v>
      </c>
      <c r="O4" s="80"/>
      <c r="P4" s="78"/>
      <c r="Q4" s="78"/>
      <c r="R4" s="78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81"/>
    </row>
    <row r="5" customFormat="false" ht="18" hidden="false" customHeight="true" outlineLevel="0" collapsed="false">
      <c r="A5" s="67"/>
      <c r="B5" s="67"/>
      <c r="C5" s="75"/>
      <c r="D5" s="76" t="s">
        <v>63</v>
      </c>
      <c r="E5" s="77" t="s">
        <v>60</v>
      </c>
      <c r="F5" s="77"/>
      <c r="G5" s="77"/>
      <c r="H5" s="77"/>
      <c r="I5" s="77"/>
      <c r="J5" s="77"/>
      <c r="K5" s="71"/>
      <c r="L5" s="71"/>
      <c r="M5" s="62"/>
      <c r="N5" s="82" t="n">
        <v>1</v>
      </c>
      <c r="O5" s="82"/>
      <c r="P5" s="83" t="n">
        <v>2</v>
      </c>
      <c r="Q5" s="83"/>
      <c r="R5" s="83" t="n">
        <v>3</v>
      </c>
      <c r="S5" s="83"/>
      <c r="T5" s="83" t="n">
        <v>4</v>
      </c>
      <c r="U5" s="83"/>
      <c r="V5" s="83" t="n">
        <v>5</v>
      </c>
      <c r="W5" s="83"/>
      <c r="X5" s="83" t="n">
        <v>6</v>
      </c>
      <c r="Y5" s="83"/>
      <c r="Z5" s="83" t="n">
        <v>7</v>
      </c>
      <c r="AA5" s="83"/>
      <c r="AB5" s="83" t="n">
        <v>8</v>
      </c>
      <c r="AC5" s="83"/>
      <c r="AD5" s="83" t="n">
        <v>9</v>
      </c>
      <c r="AE5" s="83"/>
      <c r="AF5" s="83" t="n">
        <v>10</v>
      </c>
      <c r="AG5" s="83"/>
      <c r="AH5" s="83" t="n">
        <v>11</v>
      </c>
      <c r="AI5" s="83"/>
      <c r="AJ5" s="83" t="n">
        <v>12</v>
      </c>
      <c r="AK5" s="83"/>
      <c r="AL5" s="83" t="n">
        <v>13</v>
      </c>
      <c r="AM5" s="83"/>
      <c r="AN5" s="83" t="n">
        <v>14</v>
      </c>
      <c r="AO5" s="83"/>
      <c r="AP5" s="83" t="n">
        <v>15</v>
      </c>
      <c r="AQ5" s="83"/>
      <c r="AR5" s="81"/>
    </row>
    <row r="6" customFormat="false" ht="18" hidden="false" customHeight="true" outlineLevel="0" collapsed="false">
      <c r="A6" s="67"/>
      <c r="B6" s="67"/>
      <c r="C6" s="75"/>
      <c r="D6" s="76" t="s">
        <v>64</v>
      </c>
      <c r="E6" s="77" t="s">
        <v>60</v>
      </c>
      <c r="F6" s="77"/>
      <c r="G6" s="77"/>
      <c r="H6" s="77"/>
      <c r="I6" s="77"/>
      <c r="J6" s="77"/>
      <c r="K6" s="84" t="s">
        <v>65</v>
      </c>
      <c r="L6" s="84"/>
      <c r="M6" s="62"/>
      <c r="N6" s="82"/>
      <c r="O6" s="82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1"/>
    </row>
    <row r="7" customFormat="false" ht="24.95" hidden="false" customHeight="true" outlineLevel="0" collapsed="false">
      <c r="A7" s="67"/>
      <c r="B7" s="67"/>
      <c r="C7" s="75"/>
      <c r="D7" s="85" t="s">
        <v>66</v>
      </c>
      <c r="E7" s="86" t="s">
        <v>60</v>
      </c>
      <c r="F7" s="86"/>
      <c r="G7" s="87" t="s">
        <v>67</v>
      </c>
      <c r="H7" s="87"/>
      <c r="I7" s="88" t="s">
        <v>60</v>
      </c>
      <c r="J7" s="88"/>
      <c r="K7" s="89" t="s">
        <v>68</v>
      </c>
      <c r="L7" s="90" t="s">
        <v>69</v>
      </c>
      <c r="M7" s="62"/>
      <c r="N7" s="91" t="str">
        <f aca="false">E8</f>
        <v>"À REMPLIR"</v>
      </c>
      <c r="O7" s="91"/>
      <c r="P7" s="92" t="s">
        <v>70</v>
      </c>
      <c r="Q7" s="92"/>
      <c r="R7" s="92" t="s">
        <v>70</v>
      </c>
      <c r="S7" s="92"/>
      <c r="T7" s="92" t="s">
        <v>70</v>
      </c>
      <c r="U7" s="92"/>
      <c r="V7" s="92" t="s">
        <v>70</v>
      </c>
      <c r="W7" s="92"/>
      <c r="X7" s="92" t="s">
        <v>70</v>
      </c>
      <c r="Y7" s="92"/>
      <c r="Z7" s="92" t="s">
        <v>70</v>
      </c>
      <c r="AA7" s="92"/>
      <c r="AB7" s="92" t="s">
        <v>70</v>
      </c>
      <c r="AC7" s="92"/>
      <c r="AD7" s="92" t="s">
        <v>70</v>
      </c>
      <c r="AE7" s="92"/>
      <c r="AF7" s="92" t="s">
        <v>70</v>
      </c>
      <c r="AG7" s="92"/>
      <c r="AH7" s="92" t="s">
        <v>70</v>
      </c>
      <c r="AI7" s="92"/>
      <c r="AJ7" s="92" t="s">
        <v>70</v>
      </c>
      <c r="AK7" s="92"/>
      <c r="AL7" s="92" t="s">
        <v>70</v>
      </c>
      <c r="AM7" s="92"/>
      <c r="AN7" s="92" t="s">
        <v>70</v>
      </c>
      <c r="AO7" s="92"/>
      <c r="AP7" s="92" t="s">
        <v>70</v>
      </c>
      <c r="AQ7" s="92"/>
      <c r="AR7" s="81"/>
    </row>
    <row r="8" customFormat="false" ht="24.95" hidden="false" customHeight="true" outlineLevel="0" collapsed="false">
      <c r="A8" s="67"/>
      <c r="B8" s="67"/>
      <c r="C8" s="93" t="s">
        <v>62</v>
      </c>
      <c r="D8" s="94" t="s">
        <v>59</v>
      </c>
      <c r="E8" s="95" t="s">
        <v>60</v>
      </c>
      <c r="F8" s="95"/>
      <c r="G8" s="95"/>
      <c r="H8" s="95"/>
      <c r="I8" s="95"/>
      <c r="J8" s="95"/>
      <c r="K8" s="96" t="n">
        <f aca="false">ADMIN1!AE9</f>
        <v>111.815012</v>
      </c>
      <c r="L8" s="97" t="n">
        <f aca="false">ADMIN1!AF7</f>
        <v>1.59735731428571</v>
      </c>
      <c r="M8" s="62"/>
      <c r="N8" s="98" t="str">
        <f aca="false">E10</f>
        <v>"À REMPLIR"</v>
      </c>
      <c r="O8" s="98"/>
      <c r="P8" s="99" t="s">
        <v>71</v>
      </c>
      <c r="Q8" s="99"/>
      <c r="R8" s="99" t="s">
        <v>71</v>
      </c>
      <c r="S8" s="99"/>
      <c r="T8" s="99" t="s">
        <v>71</v>
      </c>
      <c r="U8" s="99"/>
      <c r="V8" s="99" t="s">
        <v>71</v>
      </c>
      <c r="W8" s="99"/>
      <c r="X8" s="99" t="s">
        <v>71</v>
      </c>
      <c r="Y8" s="99"/>
      <c r="Z8" s="99" t="s">
        <v>71</v>
      </c>
      <c r="AA8" s="99"/>
      <c r="AB8" s="99" t="s">
        <v>71</v>
      </c>
      <c r="AC8" s="99"/>
      <c r="AD8" s="99" t="s">
        <v>71</v>
      </c>
      <c r="AE8" s="99"/>
      <c r="AF8" s="99" t="s">
        <v>71</v>
      </c>
      <c r="AG8" s="99"/>
      <c r="AH8" s="99" t="s">
        <v>71</v>
      </c>
      <c r="AI8" s="99"/>
      <c r="AJ8" s="99" t="s">
        <v>71</v>
      </c>
      <c r="AK8" s="99"/>
      <c r="AL8" s="99" t="s">
        <v>71</v>
      </c>
      <c r="AM8" s="99"/>
      <c r="AN8" s="99" t="s">
        <v>71</v>
      </c>
      <c r="AO8" s="99"/>
      <c r="AP8" s="99" t="s">
        <v>71</v>
      </c>
      <c r="AQ8" s="99"/>
      <c r="AR8" s="81"/>
    </row>
    <row r="9" customFormat="false" ht="15" hidden="false" customHeight="true" outlineLevel="0" collapsed="false">
      <c r="A9" s="67"/>
      <c r="B9" s="67"/>
      <c r="C9" s="93"/>
      <c r="D9" s="100" t="s">
        <v>72</v>
      </c>
      <c r="E9" s="101" t="s">
        <v>60</v>
      </c>
      <c r="F9" s="101"/>
      <c r="G9" s="101"/>
      <c r="H9" s="101"/>
      <c r="I9" s="101"/>
      <c r="J9" s="101"/>
      <c r="K9" s="89" t="s">
        <v>73</v>
      </c>
      <c r="L9" s="90" t="s">
        <v>74</v>
      </c>
      <c r="M9" s="62"/>
      <c r="N9" s="102" t="s">
        <v>68</v>
      </c>
      <c r="O9" s="103" t="s">
        <v>68</v>
      </c>
      <c r="P9" s="104" t="s">
        <v>68</v>
      </c>
      <c r="Q9" s="103" t="s">
        <v>68</v>
      </c>
      <c r="R9" s="102" t="s">
        <v>68</v>
      </c>
      <c r="S9" s="105" t="s">
        <v>68</v>
      </c>
      <c r="T9" s="104" t="s">
        <v>68</v>
      </c>
      <c r="U9" s="103" t="s">
        <v>68</v>
      </c>
      <c r="V9" s="102" t="s">
        <v>68</v>
      </c>
      <c r="W9" s="105" t="s">
        <v>68</v>
      </c>
      <c r="X9" s="104" t="s">
        <v>68</v>
      </c>
      <c r="Y9" s="103" t="s">
        <v>68</v>
      </c>
      <c r="Z9" s="102" t="s">
        <v>68</v>
      </c>
      <c r="AA9" s="105" t="s">
        <v>68</v>
      </c>
      <c r="AB9" s="104" t="s">
        <v>68</v>
      </c>
      <c r="AC9" s="103" t="s">
        <v>68</v>
      </c>
      <c r="AD9" s="102" t="s">
        <v>68</v>
      </c>
      <c r="AE9" s="105" t="s">
        <v>68</v>
      </c>
      <c r="AF9" s="104" t="s">
        <v>68</v>
      </c>
      <c r="AG9" s="103" t="s">
        <v>68</v>
      </c>
      <c r="AH9" s="102" t="s">
        <v>68</v>
      </c>
      <c r="AI9" s="105" t="s">
        <v>68</v>
      </c>
      <c r="AJ9" s="104" t="s">
        <v>68</v>
      </c>
      <c r="AK9" s="103" t="s">
        <v>68</v>
      </c>
      <c r="AL9" s="102" t="s">
        <v>68</v>
      </c>
      <c r="AM9" s="105" t="s">
        <v>68</v>
      </c>
      <c r="AN9" s="104" t="s">
        <v>68</v>
      </c>
      <c r="AO9" s="103" t="s">
        <v>68</v>
      </c>
      <c r="AP9" s="104" t="s">
        <v>68</v>
      </c>
      <c r="AQ9" s="106" t="s">
        <v>68</v>
      </c>
      <c r="AR9" s="81"/>
    </row>
    <row r="10" customFormat="false" ht="15" hidden="false" customHeight="true" outlineLevel="0" collapsed="false">
      <c r="A10" s="67"/>
      <c r="B10" s="67"/>
      <c r="C10" s="93"/>
      <c r="D10" s="107" t="s">
        <v>75</v>
      </c>
      <c r="E10" s="108" t="s">
        <v>60</v>
      </c>
      <c r="F10" s="108"/>
      <c r="G10" s="108"/>
      <c r="H10" s="108"/>
      <c r="I10" s="108"/>
      <c r="J10" s="108"/>
      <c r="K10" s="109" t="n">
        <f aca="false">SUM(K12:K261)</f>
        <v>0</v>
      </c>
      <c r="L10" s="110" t="n">
        <f aca="false">SUM(L12:L261)</f>
        <v>0</v>
      </c>
      <c r="M10" s="62"/>
      <c r="N10" s="111" t="n">
        <f aca="false">ADMIN1!AQ9</f>
        <v>0</v>
      </c>
      <c r="O10" s="110" t="n">
        <f aca="false">ADMIN1!AS9</f>
        <v>0</v>
      </c>
      <c r="P10" s="112" t="n">
        <f aca="false">ADMIN1!AT9</f>
        <v>0</v>
      </c>
      <c r="Q10" s="110" t="n">
        <f aca="false">ADMIN1!AV9</f>
        <v>0</v>
      </c>
      <c r="R10" s="111" t="n">
        <f aca="false">ADMIN1!AW9</f>
        <v>0</v>
      </c>
      <c r="S10" s="113" t="n">
        <f aca="false">ADMIN1!AY9</f>
        <v>0</v>
      </c>
      <c r="T10" s="112" t="n">
        <f aca="false">ADMIN1!AZ9</f>
        <v>0</v>
      </c>
      <c r="U10" s="110" t="n">
        <f aca="false">ADMIN1!BB9</f>
        <v>0</v>
      </c>
      <c r="V10" s="111" t="n">
        <f aca="false">ADMIN1!BC9</f>
        <v>0</v>
      </c>
      <c r="W10" s="113" t="n">
        <f aca="false">ADMIN1!BE9</f>
        <v>0</v>
      </c>
      <c r="X10" s="112" t="n">
        <f aca="false">ADMIN1!BF9</f>
        <v>0</v>
      </c>
      <c r="Y10" s="110" t="n">
        <f aca="false">ADMIN1!BH9</f>
        <v>0</v>
      </c>
      <c r="Z10" s="111" t="n">
        <f aca="false">ADMIN1!BI9</f>
        <v>0</v>
      </c>
      <c r="AA10" s="113" t="n">
        <f aca="false">ADMIN1!BK9</f>
        <v>0</v>
      </c>
      <c r="AB10" s="112" t="n">
        <f aca="false">ADMIN1!BL9</f>
        <v>0</v>
      </c>
      <c r="AC10" s="110" t="n">
        <f aca="false">ADMIN1!BN9</f>
        <v>0</v>
      </c>
      <c r="AD10" s="111" t="n">
        <f aca="false">ADMIN1!BO9</f>
        <v>0</v>
      </c>
      <c r="AE10" s="113" t="n">
        <f aca="false">ADMIN1!BQ9</f>
        <v>0</v>
      </c>
      <c r="AF10" s="112" t="n">
        <f aca="false">ADMIN1!BR9</f>
        <v>0</v>
      </c>
      <c r="AG10" s="110" t="n">
        <f aca="false">ADMIN1!BT9</f>
        <v>0</v>
      </c>
      <c r="AH10" s="111" t="n">
        <f aca="false">ADMIN1!BU9</f>
        <v>0</v>
      </c>
      <c r="AI10" s="113" t="n">
        <f aca="false">ADMIN1!BW9</f>
        <v>0</v>
      </c>
      <c r="AJ10" s="112" t="n">
        <f aca="false">ADMIN1!BX9</f>
        <v>0</v>
      </c>
      <c r="AK10" s="110" t="n">
        <f aca="false">ADMIN1!BZ9</f>
        <v>0</v>
      </c>
      <c r="AL10" s="111" t="n">
        <f aca="false">ADMIN1!CA9</f>
        <v>0</v>
      </c>
      <c r="AM10" s="113" t="n">
        <f aca="false">ADMIN1!CC9</f>
        <v>0</v>
      </c>
      <c r="AN10" s="112" t="n">
        <f aca="false">ADMIN1!CD9</f>
        <v>0</v>
      </c>
      <c r="AO10" s="110" t="n">
        <f aca="false">ADMIN1!CF9</f>
        <v>0</v>
      </c>
      <c r="AP10" s="112" t="n">
        <f aca="false">ADMIN1!CG9</f>
        <v>0</v>
      </c>
      <c r="AQ10" s="114" t="n">
        <f aca="false">ADMIN1!CI9</f>
        <v>0</v>
      </c>
      <c r="AR10" s="81"/>
    </row>
    <row r="11" customFormat="false" ht="54.95" hidden="false" customHeight="true" outlineLevel="0" collapsed="false">
      <c r="A11" s="115" t="s">
        <v>76</v>
      </c>
      <c r="B11" s="115" t="s">
        <v>77</v>
      </c>
      <c r="C11" s="116" t="s">
        <v>78</v>
      </c>
      <c r="D11" s="116"/>
      <c r="E11" s="115" t="s">
        <v>79</v>
      </c>
      <c r="F11" s="117" t="s">
        <v>80</v>
      </c>
      <c r="G11" s="118" t="s">
        <v>81</v>
      </c>
      <c r="H11" s="118" t="s">
        <v>82</v>
      </c>
      <c r="I11" s="118" t="s">
        <v>83</v>
      </c>
      <c r="J11" s="119" t="s">
        <v>84</v>
      </c>
      <c r="K11" s="120" t="s">
        <v>85</v>
      </c>
      <c r="L11" s="121" t="s">
        <v>86</v>
      </c>
      <c r="M11" s="62"/>
      <c r="N11" s="122" t="s">
        <v>85</v>
      </c>
      <c r="O11" s="123" t="s">
        <v>86</v>
      </c>
      <c r="P11" s="124" t="s">
        <v>85</v>
      </c>
      <c r="Q11" s="123" t="s">
        <v>86</v>
      </c>
      <c r="R11" s="124" t="s">
        <v>85</v>
      </c>
      <c r="S11" s="125" t="s">
        <v>86</v>
      </c>
      <c r="T11" s="124" t="s">
        <v>85</v>
      </c>
      <c r="U11" s="123" t="s">
        <v>86</v>
      </c>
      <c r="V11" s="124" t="s">
        <v>85</v>
      </c>
      <c r="W11" s="125" t="s">
        <v>86</v>
      </c>
      <c r="X11" s="124" t="s">
        <v>85</v>
      </c>
      <c r="Y11" s="123" t="s">
        <v>86</v>
      </c>
      <c r="Z11" s="124" t="s">
        <v>85</v>
      </c>
      <c r="AA11" s="125" t="s">
        <v>86</v>
      </c>
      <c r="AB11" s="124" t="s">
        <v>85</v>
      </c>
      <c r="AC11" s="123" t="s">
        <v>86</v>
      </c>
      <c r="AD11" s="124" t="s">
        <v>85</v>
      </c>
      <c r="AE11" s="125" t="s">
        <v>86</v>
      </c>
      <c r="AF11" s="124" t="s">
        <v>85</v>
      </c>
      <c r="AG11" s="123" t="s">
        <v>86</v>
      </c>
      <c r="AH11" s="124" t="s">
        <v>85</v>
      </c>
      <c r="AI11" s="125" t="s">
        <v>86</v>
      </c>
      <c r="AJ11" s="124" t="s">
        <v>85</v>
      </c>
      <c r="AK11" s="123" t="s">
        <v>86</v>
      </c>
      <c r="AL11" s="124" t="s">
        <v>85</v>
      </c>
      <c r="AM11" s="125" t="s">
        <v>86</v>
      </c>
      <c r="AN11" s="124" t="s">
        <v>85</v>
      </c>
      <c r="AO11" s="123" t="s">
        <v>86</v>
      </c>
      <c r="AP11" s="120" t="s">
        <v>85</v>
      </c>
      <c r="AQ11" s="126" t="s">
        <v>86</v>
      </c>
      <c r="AR11" s="81"/>
    </row>
    <row r="12" customFormat="false" ht="30" hidden="false" customHeight="true" outlineLevel="0" collapsed="false">
      <c r="A12" s="127" t="n">
        <f aca="false">ADMIN1!Q12</f>
        <v>6096</v>
      </c>
      <c r="B12" s="128" t="str">
        <f aca="false">IF(ADMIN1!S12=0, "", ADMIN1!S12)</f>
        <v/>
      </c>
      <c r="C12" s="129" t="str">
        <f aca="false">ADMIN1!R12</f>
        <v>Açaï en poudre iofilisée BIO (sachet 250g)</v>
      </c>
      <c r="D12" s="129"/>
      <c r="E12" s="130" t="str">
        <f aca="false">ADMIN1!AC12</f>
        <v>Brésil</v>
      </c>
      <c r="F12" s="131" t="str">
        <f aca="false">ADMIN1!V12</f>
        <v>Pièce</v>
      </c>
      <c r="G12" s="132" t="n">
        <f aca="false">ADMIN1!AE12</f>
        <v>31.71</v>
      </c>
      <c r="H12" s="132" t="str">
        <f aca="false">IF(ADMIN1!W12="", "", ADMIN1!W12)</f>
        <v/>
      </c>
      <c r="I12" s="132" t="str">
        <f aca="false">IF(ADMIN1!X12="", "", ADMIN1!X12)</f>
        <v/>
      </c>
      <c r="J12" s="133" t="str">
        <f aca="false">IF(ADMIN1!Y12="", "", ADMIN1!Y12)</f>
        <v/>
      </c>
      <c r="K12" s="134" t="n">
        <f aca="false">ADMIN1!AD12</f>
        <v>0</v>
      </c>
      <c r="L12" s="135" t="n">
        <f aca="false">ADMIN1!AF12</f>
        <v>0</v>
      </c>
      <c r="M12" s="62"/>
      <c r="N12" s="136"/>
      <c r="O12" s="137" t="n">
        <f aca="false">ADMIN1!AS12</f>
        <v>0</v>
      </c>
      <c r="P12" s="136"/>
      <c r="Q12" s="138" t="n">
        <f aca="false">ADMIN1!AV12</f>
        <v>0</v>
      </c>
      <c r="R12" s="136"/>
      <c r="S12" s="139" t="n">
        <f aca="false">ADMIN1!AY12</f>
        <v>0</v>
      </c>
      <c r="T12" s="136"/>
      <c r="U12" s="139" t="n">
        <f aca="false">ADMIN1!BB12</f>
        <v>0</v>
      </c>
      <c r="V12" s="136"/>
      <c r="W12" s="139" t="n">
        <f aca="false">ADMIN1!BE12</f>
        <v>0</v>
      </c>
      <c r="X12" s="136"/>
      <c r="Y12" s="138" t="n">
        <f aca="false">ADMIN1!BH12</f>
        <v>0</v>
      </c>
      <c r="Z12" s="136"/>
      <c r="AA12" s="139" t="n">
        <f aca="false">ADMIN1!BK12</f>
        <v>0</v>
      </c>
      <c r="AB12" s="136"/>
      <c r="AC12" s="138" t="n">
        <f aca="false">ADMIN1!BN12</f>
        <v>0</v>
      </c>
      <c r="AD12" s="136"/>
      <c r="AE12" s="139" t="n">
        <f aca="false">ADMIN1!BQ12</f>
        <v>0</v>
      </c>
      <c r="AF12" s="136"/>
      <c r="AG12" s="138" t="n">
        <f aca="false">ADMIN1!BT12</f>
        <v>0</v>
      </c>
      <c r="AH12" s="136"/>
      <c r="AI12" s="139" t="n">
        <f aca="false">ADMIN1!BW12</f>
        <v>0</v>
      </c>
      <c r="AJ12" s="136"/>
      <c r="AK12" s="138" t="n">
        <f aca="false">ADMIN1!BZ12</f>
        <v>0</v>
      </c>
      <c r="AL12" s="136"/>
      <c r="AM12" s="139" t="n">
        <f aca="false">ADMIN1!CC12</f>
        <v>0</v>
      </c>
      <c r="AN12" s="136"/>
      <c r="AO12" s="138" t="n">
        <f aca="false">ADMIN1!CF12</f>
        <v>0</v>
      </c>
      <c r="AP12" s="136"/>
      <c r="AQ12" s="140" t="n">
        <f aca="false">ADMIN1!CI12</f>
        <v>0</v>
      </c>
      <c r="AR12" s="81"/>
    </row>
    <row r="13" customFormat="false" ht="30" hidden="false" customHeight="true" outlineLevel="0" collapsed="false">
      <c r="A13" s="127" t="str">
        <f aca="false">ADMIN1!Q13</f>
        <v>1100-1312</v>
      </c>
      <c r="B13" s="128" t="str">
        <f aca="false">IF(ADMIN1!S13=0, "", ADMIN1!S13)</f>
        <v/>
      </c>
      <c r="C13" s="129" t="str">
        <f aca="false">ADMIN1!R13</f>
        <v>Ail blanc ou violet BIO</v>
      </c>
      <c r="D13" s="129"/>
      <c r="E13" s="130" t="str">
        <f aca="false">ADMIN1!AC13</f>
        <v>Malaga</v>
      </c>
      <c r="F13" s="131" t="str">
        <f aca="false">ADMIN1!V13</f>
        <v>kg</v>
      </c>
      <c r="G13" s="132" t="n">
        <f aca="false">ADMIN1!AE13</f>
        <v>9.79</v>
      </c>
      <c r="H13" s="132" t="n">
        <f aca="false">IF(ADMIN1!W13="", "", ADMIN1!W13)</f>
        <v>8.97</v>
      </c>
      <c r="I13" s="132" t="str">
        <f aca="false">IF(ADMIN1!X13="", "", ADMIN1!X13)</f>
        <v/>
      </c>
      <c r="J13" s="133" t="str">
        <f aca="false">IF(ADMIN1!Y13="", "", ADMIN1!Y13)</f>
        <v/>
      </c>
      <c r="K13" s="134" t="n">
        <f aca="false">ADMIN1!AD13</f>
        <v>0</v>
      </c>
      <c r="L13" s="135" t="n">
        <f aca="false">ADMIN1!AF13</f>
        <v>0</v>
      </c>
      <c r="M13" s="62"/>
      <c r="N13" s="136"/>
      <c r="O13" s="137" t="n">
        <f aca="false">ADMIN1!AS13</f>
        <v>0</v>
      </c>
      <c r="P13" s="136"/>
      <c r="Q13" s="138" t="n">
        <f aca="false">ADMIN1!AV13</f>
        <v>0</v>
      </c>
      <c r="R13" s="136"/>
      <c r="S13" s="139" t="n">
        <f aca="false">ADMIN1!AY13</f>
        <v>0</v>
      </c>
      <c r="T13" s="136"/>
      <c r="U13" s="139" t="n">
        <f aca="false">ADMIN1!BB13</f>
        <v>0</v>
      </c>
      <c r="V13" s="136"/>
      <c r="W13" s="139" t="n">
        <f aca="false">ADMIN1!BE13</f>
        <v>0</v>
      </c>
      <c r="X13" s="136"/>
      <c r="Y13" s="138" t="n">
        <f aca="false">ADMIN1!BH13</f>
        <v>0</v>
      </c>
      <c r="Z13" s="136"/>
      <c r="AA13" s="139" t="n">
        <f aca="false">ADMIN1!BK13</f>
        <v>0</v>
      </c>
      <c r="AB13" s="136"/>
      <c r="AC13" s="138" t="n">
        <f aca="false">ADMIN1!BN13</f>
        <v>0</v>
      </c>
      <c r="AD13" s="136"/>
      <c r="AE13" s="139" t="n">
        <f aca="false">ADMIN1!BQ13</f>
        <v>0</v>
      </c>
      <c r="AF13" s="136"/>
      <c r="AG13" s="138" t="n">
        <f aca="false">ADMIN1!BT13</f>
        <v>0</v>
      </c>
      <c r="AH13" s="136"/>
      <c r="AI13" s="139" t="n">
        <f aca="false">ADMIN1!BW13</f>
        <v>0</v>
      </c>
      <c r="AJ13" s="136"/>
      <c r="AK13" s="138" t="n">
        <f aca="false">ADMIN1!BZ13</f>
        <v>0</v>
      </c>
      <c r="AL13" s="136"/>
      <c r="AM13" s="139" t="n">
        <f aca="false">ADMIN1!CC13</f>
        <v>0</v>
      </c>
      <c r="AN13" s="136"/>
      <c r="AO13" s="138" t="n">
        <f aca="false">ADMIN1!CF13</f>
        <v>0</v>
      </c>
      <c r="AP13" s="136"/>
      <c r="AQ13" s="140" t="n">
        <f aca="false">ADMIN1!CI13</f>
        <v>0</v>
      </c>
      <c r="AR13" s="81"/>
    </row>
    <row r="14" customFormat="false" ht="30" hidden="false" customHeight="true" outlineLevel="0" collapsed="false">
      <c r="A14" s="127" t="n">
        <f aca="false">ADMIN1!Q14</f>
        <v>1497</v>
      </c>
      <c r="B14" s="128" t="str">
        <f aca="false">IF(ADMIN1!S14=0, "", ADMIN1!S14)</f>
        <v>❤️</v>
      </c>
      <c r="C14" s="129" t="str">
        <f aca="false">ADMIN1!R14</f>
        <v>Algue Chlorella en poudre BIO (sachet 1kg)</v>
      </c>
      <c r="D14" s="129"/>
      <c r="E14" s="130" t="str">
        <f aca="false">ADMIN1!AC14</f>
        <v>Inde</v>
      </c>
      <c r="F14" s="131" t="str">
        <f aca="false">ADMIN1!V14</f>
        <v>Pièce</v>
      </c>
      <c r="G14" s="132" t="n">
        <f aca="false">ADMIN1!AE14</f>
        <v>53.63</v>
      </c>
      <c r="H14" s="132" t="str">
        <f aca="false">IF(ADMIN1!W14="", "", ADMIN1!W14)</f>
        <v/>
      </c>
      <c r="I14" s="132" t="str">
        <f aca="false">IF(ADMIN1!X14="", "", ADMIN1!X14)</f>
        <v/>
      </c>
      <c r="J14" s="133" t="str">
        <f aca="false">IF(ADMIN1!Y14="", "", ADMIN1!Y14)</f>
        <v/>
      </c>
      <c r="K14" s="134" t="n">
        <f aca="false">ADMIN1!AD14</f>
        <v>0</v>
      </c>
      <c r="L14" s="135" t="n">
        <f aca="false">ADMIN1!AF14</f>
        <v>0</v>
      </c>
      <c r="M14" s="62"/>
      <c r="N14" s="136"/>
      <c r="O14" s="137" t="n">
        <f aca="false">ADMIN1!AS14</f>
        <v>0</v>
      </c>
      <c r="P14" s="136"/>
      <c r="Q14" s="138" t="n">
        <f aca="false">ADMIN1!AV14</f>
        <v>0</v>
      </c>
      <c r="R14" s="136"/>
      <c r="S14" s="139" t="n">
        <f aca="false">ADMIN1!AY14</f>
        <v>0</v>
      </c>
      <c r="T14" s="136"/>
      <c r="U14" s="139" t="n">
        <f aca="false">ADMIN1!BB14</f>
        <v>0</v>
      </c>
      <c r="V14" s="136"/>
      <c r="W14" s="139" t="n">
        <f aca="false">ADMIN1!BE14</f>
        <v>0</v>
      </c>
      <c r="X14" s="136"/>
      <c r="Y14" s="138" t="n">
        <f aca="false">ADMIN1!BH14</f>
        <v>0</v>
      </c>
      <c r="Z14" s="136"/>
      <c r="AA14" s="139" t="n">
        <f aca="false">ADMIN1!BK14</f>
        <v>0</v>
      </c>
      <c r="AB14" s="136"/>
      <c r="AC14" s="138" t="n">
        <f aca="false">ADMIN1!BN14</f>
        <v>0</v>
      </c>
      <c r="AD14" s="136"/>
      <c r="AE14" s="139" t="n">
        <f aca="false">ADMIN1!BQ14</f>
        <v>0</v>
      </c>
      <c r="AF14" s="136"/>
      <c r="AG14" s="138" t="n">
        <f aca="false">ADMIN1!BT14</f>
        <v>0</v>
      </c>
      <c r="AH14" s="136"/>
      <c r="AI14" s="139" t="n">
        <f aca="false">ADMIN1!BW14</f>
        <v>0</v>
      </c>
      <c r="AJ14" s="136"/>
      <c r="AK14" s="138" t="n">
        <f aca="false">ADMIN1!BZ14</f>
        <v>0</v>
      </c>
      <c r="AL14" s="136"/>
      <c r="AM14" s="139" t="n">
        <f aca="false">ADMIN1!CC14</f>
        <v>0</v>
      </c>
      <c r="AN14" s="136"/>
      <c r="AO14" s="138" t="n">
        <f aca="false">ADMIN1!CF14</f>
        <v>0</v>
      </c>
      <c r="AP14" s="136"/>
      <c r="AQ14" s="140" t="n">
        <f aca="false">ADMIN1!CI14</f>
        <v>0</v>
      </c>
      <c r="AR14" s="81"/>
    </row>
    <row r="15" customFormat="false" ht="30" hidden="false" customHeight="true" outlineLevel="0" collapsed="false">
      <c r="A15" s="127" t="n">
        <f aca="false">ADMIN1!Q15</f>
        <v>1497</v>
      </c>
      <c r="B15" s="128" t="str">
        <f aca="false">IF(ADMIN1!S15=0, "", ADMIN1!S15)</f>
        <v>❤️</v>
      </c>
      <c r="C15" s="129" t="str">
        <f aca="false">ADMIN1!R15</f>
        <v>Algue Chlorella en poudre BIO (sachet 500g)</v>
      </c>
      <c r="D15" s="129"/>
      <c r="E15" s="130" t="str">
        <f aca="false">ADMIN1!AC15</f>
        <v>Inde</v>
      </c>
      <c r="F15" s="131" t="str">
        <f aca="false">ADMIN1!V15</f>
        <v>Pièce</v>
      </c>
      <c r="G15" s="132" t="n">
        <f aca="false">ADMIN1!AE15</f>
        <v>28.3</v>
      </c>
      <c r="H15" s="132" t="str">
        <f aca="false">IF(ADMIN1!W15="", "", ADMIN1!W15)</f>
        <v/>
      </c>
      <c r="I15" s="132" t="str">
        <f aca="false">IF(ADMIN1!X15="", "", ADMIN1!X15)</f>
        <v/>
      </c>
      <c r="J15" s="133" t="str">
        <f aca="false">IF(ADMIN1!Y15="", "", ADMIN1!Y15)</f>
        <v/>
      </c>
      <c r="K15" s="134" t="n">
        <f aca="false">ADMIN1!AD15</f>
        <v>0</v>
      </c>
      <c r="L15" s="135" t="n">
        <f aca="false">ADMIN1!AF15</f>
        <v>0</v>
      </c>
      <c r="M15" s="62"/>
      <c r="N15" s="136"/>
      <c r="O15" s="137" t="n">
        <f aca="false">ADMIN1!AS15</f>
        <v>0</v>
      </c>
      <c r="P15" s="136"/>
      <c r="Q15" s="138" t="n">
        <f aca="false">ADMIN1!AV15</f>
        <v>0</v>
      </c>
      <c r="R15" s="136"/>
      <c r="S15" s="139" t="n">
        <f aca="false">ADMIN1!AY15</f>
        <v>0</v>
      </c>
      <c r="T15" s="136"/>
      <c r="U15" s="139" t="n">
        <f aca="false">ADMIN1!BB15</f>
        <v>0</v>
      </c>
      <c r="V15" s="136"/>
      <c r="W15" s="139" t="n">
        <f aca="false">ADMIN1!BE15</f>
        <v>0</v>
      </c>
      <c r="X15" s="136"/>
      <c r="Y15" s="138" t="n">
        <f aca="false">ADMIN1!BH15</f>
        <v>0</v>
      </c>
      <c r="Z15" s="136"/>
      <c r="AA15" s="139" t="n">
        <f aca="false">ADMIN1!BK15</f>
        <v>0</v>
      </c>
      <c r="AB15" s="136"/>
      <c r="AC15" s="138" t="n">
        <f aca="false">ADMIN1!BN15</f>
        <v>0</v>
      </c>
      <c r="AD15" s="136"/>
      <c r="AE15" s="139" t="n">
        <f aca="false">ADMIN1!BQ15</f>
        <v>0</v>
      </c>
      <c r="AF15" s="136"/>
      <c r="AG15" s="138" t="n">
        <f aca="false">ADMIN1!BT15</f>
        <v>0</v>
      </c>
      <c r="AH15" s="136"/>
      <c r="AI15" s="139" t="n">
        <f aca="false">ADMIN1!BW15</f>
        <v>0</v>
      </c>
      <c r="AJ15" s="136"/>
      <c r="AK15" s="138" t="n">
        <f aca="false">ADMIN1!BZ15</f>
        <v>0</v>
      </c>
      <c r="AL15" s="136"/>
      <c r="AM15" s="139" t="n">
        <f aca="false">ADMIN1!CC15</f>
        <v>0</v>
      </c>
      <c r="AN15" s="136"/>
      <c r="AO15" s="138" t="n">
        <f aca="false">ADMIN1!CF15</f>
        <v>0</v>
      </c>
      <c r="AP15" s="136"/>
      <c r="AQ15" s="140" t="n">
        <f aca="false">ADMIN1!CI15</f>
        <v>0</v>
      </c>
      <c r="AR15" s="81"/>
    </row>
    <row r="16" customFormat="false" ht="30" hidden="false" customHeight="true" outlineLevel="0" collapsed="false">
      <c r="A16" s="127" t="n">
        <f aca="false">ADMIN1!Q16</f>
        <v>1189</v>
      </c>
      <c r="B16" s="128" t="str">
        <f aca="false">IF(ADMIN1!S16=0, "", ADMIN1!S16)</f>
        <v>❤️</v>
      </c>
      <c r="C16" s="129" t="str">
        <f aca="false">ADMIN1!R16</f>
        <v>Algue Dulse déshydratée BIO (sachet 1kg)</v>
      </c>
      <c r="D16" s="129"/>
      <c r="E16" s="130" t="str">
        <f aca="false">ADMIN1!AC16</f>
        <v>Irlande</v>
      </c>
      <c r="F16" s="131" t="str">
        <f aca="false">ADMIN1!V16</f>
        <v>Pièce</v>
      </c>
      <c r="G16" s="132" t="n">
        <f aca="false">ADMIN1!AE16</f>
        <v>83.77</v>
      </c>
      <c r="H16" s="132" t="str">
        <f aca="false">IF(ADMIN1!W16="", "", ADMIN1!W16)</f>
        <v/>
      </c>
      <c r="I16" s="132" t="str">
        <f aca="false">IF(ADMIN1!X16="", "", ADMIN1!X16)</f>
        <v/>
      </c>
      <c r="J16" s="133" t="str">
        <f aca="false">IF(ADMIN1!Y16="", "", ADMIN1!Y16)</f>
        <v/>
      </c>
      <c r="K16" s="134" t="n">
        <f aca="false">ADMIN1!AD16</f>
        <v>0</v>
      </c>
      <c r="L16" s="135" t="n">
        <f aca="false">ADMIN1!AF16</f>
        <v>0</v>
      </c>
      <c r="M16" s="62"/>
      <c r="N16" s="136"/>
      <c r="O16" s="137" t="n">
        <f aca="false">ADMIN1!AS16</f>
        <v>0</v>
      </c>
      <c r="P16" s="136"/>
      <c r="Q16" s="138" t="n">
        <f aca="false">ADMIN1!AV16</f>
        <v>0</v>
      </c>
      <c r="R16" s="136"/>
      <c r="S16" s="139" t="n">
        <f aca="false">ADMIN1!AY16</f>
        <v>0</v>
      </c>
      <c r="T16" s="136"/>
      <c r="U16" s="139" t="n">
        <f aca="false">ADMIN1!BB16</f>
        <v>0</v>
      </c>
      <c r="V16" s="136"/>
      <c r="W16" s="139" t="n">
        <f aca="false">ADMIN1!BE16</f>
        <v>0</v>
      </c>
      <c r="X16" s="136"/>
      <c r="Y16" s="138" t="n">
        <f aca="false">ADMIN1!BH16</f>
        <v>0</v>
      </c>
      <c r="Z16" s="136"/>
      <c r="AA16" s="139" t="n">
        <f aca="false">ADMIN1!BK16</f>
        <v>0</v>
      </c>
      <c r="AB16" s="136"/>
      <c r="AC16" s="138" t="n">
        <f aca="false">ADMIN1!BN16</f>
        <v>0</v>
      </c>
      <c r="AD16" s="136"/>
      <c r="AE16" s="139" t="n">
        <f aca="false">ADMIN1!BQ16</f>
        <v>0</v>
      </c>
      <c r="AF16" s="136"/>
      <c r="AG16" s="138" t="n">
        <f aca="false">ADMIN1!BT16</f>
        <v>0</v>
      </c>
      <c r="AH16" s="136"/>
      <c r="AI16" s="139" t="n">
        <f aca="false">ADMIN1!BW16</f>
        <v>0</v>
      </c>
      <c r="AJ16" s="136"/>
      <c r="AK16" s="138" t="n">
        <f aca="false">ADMIN1!BZ16</f>
        <v>0</v>
      </c>
      <c r="AL16" s="136"/>
      <c r="AM16" s="139" t="n">
        <f aca="false">ADMIN1!CC16</f>
        <v>0</v>
      </c>
      <c r="AN16" s="136"/>
      <c r="AO16" s="138" t="n">
        <f aca="false">ADMIN1!CF16</f>
        <v>0</v>
      </c>
      <c r="AP16" s="136"/>
      <c r="AQ16" s="140" t="n">
        <f aca="false">ADMIN1!CI16</f>
        <v>0</v>
      </c>
      <c r="AR16" s="81"/>
    </row>
    <row r="17" customFormat="false" ht="30" hidden="false" customHeight="true" outlineLevel="0" collapsed="false">
      <c r="A17" s="127" t="n">
        <f aca="false">ADMIN1!Q17</f>
        <v>1189</v>
      </c>
      <c r="B17" s="128" t="str">
        <f aca="false">IF(ADMIN1!S17=0, "", ADMIN1!S17)</f>
        <v>❤️</v>
      </c>
      <c r="C17" s="129" t="str">
        <f aca="false">ADMIN1!R17</f>
        <v>Algue Dulse déshydratée BIO (sachet 500g)</v>
      </c>
      <c r="D17" s="129"/>
      <c r="E17" s="130" t="str">
        <f aca="false">ADMIN1!AC17</f>
        <v>Irlande</v>
      </c>
      <c r="F17" s="131" t="str">
        <f aca="false">ADMIN1!V17</f>
        <v>Pièce</v>
      </c>
      <c r="G17" s="132" t="n">
        <f aca="false">ADMIN1!AE17</f>
        <v>43.37</v>
      </c>
      <c r="H17" s="132" t="str">
        <f aca="false">IF(ADMIN1!W17="", "", ADMIN1!W17)</f>
        <v/>
      </c>
      <c r="I17" s="132" t="str">
        <f aca="false">IF(ADMIN1!X17="", "", ADMIN1!X17)</f>
        <v/>
      </c>
      <c r="J17" s="133" t="str">
        <f aca="false">IF(ADMIN1!Y17="", "", ADMIN1!Y17)</f>
        <v/>
      </c>
      <c r="K17" s="134" t="n">
        <f aca="false">ADMIN1!AD17</f>
        <v>0</v>
      </c>
      <c r="L17" s="135" t="n">
        <f aca="false">ADMIN1!AF17</f>
        <v>0</v>
      </c>
      <c r="M17" s="62"/>
      <c r="N17" s="136"/>
      <c r="O17" s="137" t="n">
        <f aca="false">ADMIN1!AS17</f>
        <v>0</v>
      </c>
      <c r="P17" s="136"/>
      <c r="Q17" s="138" t="n">
        <f aca="false">ADMIN1!AV17</f>
        <v>0</v>
      </c>
      <c r="R17" s="136"/>
      <c r="S17" s="139" t="n">
        <f aca="false">ADMIN1!AY17</f>
        <v>0</v>
      </c>
      <c r="T17" s="136"/>
      <c r="U17" s="139" t="n">
        <f aca="false">ADMIN1!BB17</f>
        <v>0</v>
      </c>
      <c r="V17" s="136"/>
      <c r="W17" s="139" t="n">
        <f aca="false">ADMIN1!BE17</f>
        <v>0</v>
      </c>
      <c r="X17" s="136"/>
      <c r="Y17" s="138" t="n">
        <f aca="false">ADMIN1!BH17</f>
        <v>0</v>
      </c>
      <c r="Z17" s="136"/>
      <c r="AA17" s="139" t="n">
        <f aca="false">ADMIN1!BK17</f>
        <v>0</v>
      </c>
      <c r="AB17" s="136"/>
      <c r="AC17" s="138" t="n">
        <f aca="false">ADMIN1!BN17</f>
        <v>0</v>
      </c>
      <c r="AD17" s="136"/>
      <c r="AE17" s="139" t="n">
        <f aca="false">ADMIN1!BQ17</f>
        <v>0</v>
      </c>
      <c r="AF17" s="136"/>
      <c r="AG17" s="138" t="n">
        <f aca="false">ADMIN1!BT17</f>
        <v>0</v>
      </c>
      <c r="AH17" s="136"/>
      <c r="AI17" s="139" t="n">
        <f aca="false">ADMIN1!BW17</f>
        <v>0</v>
      </c>
      <c r="AJ17" s="136"/>
      <c r="AK17" s="138" t="n">
        <f aca="false">ADMIN1!BZ17</f>
        <v>0</v>
      </c>
      <c r="AL17" s="136"/>
      <c r="AM17" s="139" t="n">
        <f aca="false">ADMIN1!CC17</f>
        <v>0</v>
      </c>
      <c r="AN17" s="136"/>
      <c r="AO17" s="138" t="n">
        <f aca="false">ADMIN1!CF17</f>
        <v>0</v>
      </c>
      <c r="AP17" s="136"/>
      <c r="AQ17" s="140" t="n">
        <f aca="false">ADMIN1!CI17</f>
        <v>0</v>
      </c>
      <c r="AR17" s="81"/>
    </row>
    <row r="18" customFormat="false" ht="30" hidden="false" customHeight="true" outlineLevel="0" collapsed="false">
      <c r="A18" s="127" t="n">
        <f aca="false">ADMIN1!Q18</f>
        <v>6073</v>
      </c>
      <c r="B18" s="128" t="str">
        <f aca="false">IF(ADMIN1!S18=0, "", ADMIN1!S18)</f>
        <v>❤️</v>
      </c>
      <c r="C18" s="129" t="str">
        <f aca="false">ADMIN1!R18</f>
        <v>Algue Kombu déshydratées BIO (sachet 1kg)</v>
      </c>
      <c r="D18" s="129"/>
      <c r="E18" s="130" t="str">
        <f aca="false">ADMIN1!AC18</f>
        <v>Galice</v>
      </c>
      <c r="F18" s="131" t="str">
        <f aca="false">ADMIN1!V18</f>
        <v>Pièce</v>
      </c>
      <c r="G18" s="132" t="n">
        <f aca="false">ADMIN1!AE18</f>
        <v>39.26</v>
      </c>
      <c r="H18" s="132" t="str">
        <f aca="false">IF(ADMIN1!W18="", "", ADMIN1!W18)</f>
        <v/>
      </c>
      <c r="I18" s="132" t="str">
        <f aca="false">IF(ADMIN1!X18="", "", ADMIN1!X18)</f>
        <v/>
      </c>
      <c r="J18" s="133" t="str">
        <f aca="false">IF(ADMIN1!Y18="", "", ADMIN1!Y18)</f>
        <v/>
      </c>
      <c r="K18" s="134" t="n">
        <f aca="false">ADMIN1!AD18</f>
        <v>0</v>
      </c>
      <c r="L18" s="135" t="n">
        <f aca="false">ADMIN1!AF18</f>
        <v>0</v>
      </c>
      <c r="M18" s="62"/>
      <c r="N18" s="136"/>
      <c r="O18" s="137" t="n">
        <f aca="false">ADMIN1!AS18</f>
        <v>0</v>
      </c>
      <c r="P18" s="136"/>
      <c r="Q18" s="138" t="n">
        <f aca="false">ADMIN1!AV18</f>
        <v>0</v>
      </c>
      <c r="R18" s="136"/>
      <c r="S18" s="139" t="n">
        <f aca="false">ADMIN1!AY18</f>
        <v>0</v>
      </c>
      <c r="T18" s="136"/>
      <c r="U18" s="139" t="n">
        <f aca="false">ADMIN1!BB18</f>
        <v>0</v>
      </c>
      <c r="V18" s="136"/>
      <c r="W18" s="139" t="n">
        <f aca="false">ADMIN1!BE18</f>
        <v>0</v>
      </c>
      <c r="X18" s="136"/>
      <c r="Y18" s="138" t="n">
        <f aca="false">ADMIN1!BH18</f>
        <v>0</v>
      </c>
      <c r="Z18" s="136"/>
      <c r="AA18" s="139" t="n">
        <f aca="false">ADMIN1!BK18</f>
        <v>0</v>
      </c>
      <c r="AB18" s="136"/>
      <c r="AC18" s="138" t="n">
        <f aca="false">ADMIN1!BN18</f>
        <v>0</v>
      </c>
      <c r="AD18" s="136"/>
      <c r="AE18" s="139" t="n">
        <f aca="false">ADMIN1!BQ18</f>
        <v>0</v>
      </c>
      <c r="AF18" s="136"/>
      <c r="AG18" s="138" t="n">
        <f aca="false">ADMIN1!BT18</f>
        <v>0</v>
      </c>
      <c r="AH18" s="136"/>
      <c r="AI18" s="139" t="n">
        <f aca="false">ADMIN1!BW18</f>
        <v>0</v>
      </c>
      <c r="AJ18" s="136"/>
      <c r="AK18" s="138" t="n">
        <f aca="false">ADMIN1!BZ18</f>
        <v>0</v>
      </c>
      <c r="AL18" s="136"/>
      <c r="AM18" s="139" t="n">
        <f aca="false">ADMIN1!CC18</f>
        <v>0</v>
      </c>
      <c r="AN18" s="136"/>
      <c r="AO18" s="138" t="n">
        <f aca="false">ADMIN1!CF18</f>
        <v>0</v>
      </c>
      <c r="AP18" s="136"/>
      <c r="AQ18" s="140" t="n">
        <f aca="false">ADMIN1!CI18</f>
        <v>0</v>
      </c>
      <c r="AR18" s="81"/>
    </row>
    <row r="19" customFormat="false" ht="30" hidden="false" customHeight="true" outlineLevel="0" collapsed="false">
      <c r="A19" s="127" t="n">
        <f aca="false">ADMIN1!Q19</f>
        <v>6073</v>
      </c>
      <c r="B19" s="128" t="str">
        <f aca="false">IF(ADMIN1!S19=0, "", ADMIN1!S19)</f>
        <v>❤️</v>
      </c>
      <c r="C19" s="129" t="str">
        <f aca="false">ADMIN1!R19</f>
        <v>Algue Kombu déshydratées BIO (sachet 500g)</v>
      </c>
      <c r="D19" s="129"/>
      <c r="E19" s="130" t="str">
        <f aca="false">ADMIN1!AC19</f>
        <v>Galice</v>
      </c>
      <c r="F19" s="131" t="str">
        <f aca="false">ADMIN1!V19</f>
        <v>Pièce</v>
      </c>
      <c r="G19" s="132" t="n">
        <f aca="false">ADMIN1!AE19</f>
        <v>21.18</v>
      </c>
      <c r="H19" s="132" t="str">
        <f aca="false">IF(ADMIN1!W19="", "", ADMIN1!W19)</f>
        <v/>
      </c>
      <c r="I19" s="132" t="str">
        <f aca="false">IF(ADMIN1!X19="", "", ADMIN1!X19)</f>
        <v/>
      </c>
      <c r="J19" s="133" t="str">
        <f aca="false">IF(ADMIN1!Y19="", "", ADMIN1!Y19)</f>
        <v/>
      </c>
      <c r="K19" s="134" t="n">
        <f aca="false">ADMIN1!AD19</f>
        <v>0</v>
      </c>
      <c r="L19" s="135" t="n">
        <f aca="false">ADMIN1!AF19</f>
        <v>0</v>
      </c>
      <c r="M19" s="62"/>
      <c r="N19" s="136"/>
      <c r="O19" s="137" t="n">
        <f aca="false">ADMIN1!AS19</f>
        <v>0</v>
      </c>
      <c r="P19" s="136"/>
      <c r="Q19" s="138" t="n">
        <f aca="false">ADMIN1!AV19</f>
        <v>0</v>
      </c>
      <c r="R19" s="136"/>
      <c r="S19" s="139" t="n">
        <f aca="false">ADMIN1!AY19</f>
        <v>0</v>
      </c>
      <c r="T19" s="136"/>
      <c r="U19" s="139" t="n">
        <f aca="false">ADMIN1!BB19</f>
        <v>0</v>
      </c>
      <c r="V19" s="136"/>
      <c r="W19" s="139" t="n">
        <f aca="false">ADMIN1!BE19</f>
        <v>0</v>
      </c>
      <c r="X19" s="136"/>
      <c r="Y19" s="138" t="n">
        <f aca="false">ADMIN1!BH19</f>
        <v>0</v>
      </c>
      <c r="Z19" s="136"/>
      <c r="AA19" s="139" t="n">
        <f aca="false">ADMIN1!BK19</f>
        <v>0</v>
      </c>
      <c r="AB19" s="136"/>
      <c r="AC19" s="138" t="n">
        <f aca="false">ADMIN1!BN19</f>
        <v>0</v>
      </c>
      <c r="AD19" s="136"/>
      <c r="AE19" s="139" t="n">
        <f aca="false">ADMIN1!BQ19</f>
        <v>0</v>
      </c>
      <c r="AF19" s="136"/>
      <c r="AG19" s="138" t="n">
        <f aca="false">ADMIN1!BT19</f>
        <v>0</v>
      </c>
      <c r="AH19" s="136"/>
      <c r="AI19" s="139" t="n">
        <f aca="false">ADMIN1!BW19</f>
        <v>0</v>
      </c>
      <c r="AJ19" s="136"/>
      <c r="AK19" s="138" t="n">
        <f aca="false">ADMIN1!BZ19</f>
        <v>0</v>
      </c>
      <c r="AL19" s="136"/>
      <c r="AM19" s="139" t="n">
        <f aca="false">ADMIN1!CC19</f>
        <v>0</v>
      </c>
      <c r="AN19" s="136"/>
      <c r="AO19" s="138" t="n">
        <f aca="false">ADMIN1!CF19</f>
        <v>0</v>
      </c>
      <c r="AP19" s="136"/>
      <c r="AQ19" s="140" t="n">
        <f aca="false">ADMIN1!CI19</f>
        <v>0</v>
      </c>
      <c r="AR19" s="81"/>
    </row>
    <row r="20" customFormat="false" ht="30" hidden="false" customHeight="true" outlineLevel="0" collapsed="false">
      <c r="A20" s="127" t="n">
        <f aca="false">ADMIN1!Q20</f>
        <v>1096</v>
      </c>
      <c r="B20" s="128" t="str">
        <f aca="false">IF(ADMIN1!S20=0, "", ADMIN1!S20)</f>
        <v>❤️</v>
      </c>
      <c r="C20" s="129" t="str">
        <f aca="false">ADMIN1!R20</f>
        <v>Algue Nori entière déshydratées BIO
    - (sachet 1kg)</v>
      </c>
      <c r="D20" s="129"/>
      <c r="E20" s="130" t="str">
        <f aca="false">ADMIN1!AC20</f>
        <v>Galice</v>
      </c>
      <c r="F20" s="131" t="str">
        <f aca="false">ADMIN1!V20</f>
        <v>Pièce</v>
      </c>
      <c r="G20" s="132" t="n">
        <f aca="false">ADMIN1!AE20</f>
        <v>55</v>
      </c>
      <c r="H20" s="132" t="str">
        <f aca="false">IF(ADMIN1!W20="", "", ADMIN1!W20)</f>
        <v/>
      </c>
      <c r="I20" s="132" t="str">
        <f aca="false">IF(ADMIN1!X20="", "", ADMIN1!X20)</f>
        <v/>
      </c>
      <c r="J20" s="133" t="str">
        <f aca="false">IF(ADMIN1!Y20="", "", ADMIN1!Y20)</f>
        <v/>
      </c>
      <c r="K20" s="134" t="n">
        <f aca="false">ADMIN1!AD20</f>
        <v>0</v>
      </c>
      <c r="L20" s="135" t="n">
        <f aca="false">ADMIN1!AF20</f>
        <v>0</v>
      </c>
      <c r="M20" s="62"/>
      <c r="N20" s="136"/>
      <c r="O20" s="137" t="n">
        <f aca="false">ADMIN1!AS20</f>
        <v>0</v>
      </c>
      <c r="P20" s="136"/>
      <c r="Q20" s="138" t="n">
        <f aca="false">ADMIN1!AV20</f>
        <v>0</v>
      </c>
      <c r="R20" s="136"/>
      <c r="S20" s="139" t="n">
        <f aca="false">ADMIN1!AY20</f>
        <v>0</v>
      </c>
      <c r="T20" s="136"/>
      <c r="U20" s="139" t="n">
        <f aca="false">ADMIN1!BB20</f>
        <v>0</v>
      </c>
      <c r="V20" s="136"/>
      <c r="W20" s="139" t="n">
        <f aca="false">ADMIN1!BE20</f>
        <v>0</v>
      </c>
      <c r="X20" s="136"/>
      <c r="Y20" s="138" t="n">
        <f aca="false">ADMIN1!BH20</f>
        <v>0</v>
      </c>
      <c r="Z20" s="136"/>
      <c r="AA20" s="139" t="n">
        <f aca="false">ADMIN1!BK20</f>
        <v>0</v>
      </c>
      <c r="AB20" s="136"/>
      <c r="AC20" s="138" t="n">
        <f aca="false">ADMIN1!BN20</f>
        <v>0</v>
      </c>
      <c r="AD20" s="136"/>
      <c r="AE20" s="139" t="n">
        <f aca="false">ADMIN1!BQ20</f>
        <v>0</v>
      </c>
      <c r="AF20" s="136"/>
      <c r="AG20" s="138" t="n">
        <f aca="false">ADMIN1!BT20</f>
        <v>0</v>
      </c>
      <c r="AH20" s="136"/>
      <c r="AI20" s="139" t="n">
        <f aca="false">ADMIN1!BW20</f>
        <v>0</v>
      </c>
      <c r="AJ20" s="136"/>
      <c r="AK20" s="138" t="n">
        <f aca="false">ADMIN1!BZ20</f>
        <v>0</v>
      </c>
      <c r="AL20" s="136"/>
      <c r="AM20" s="139" t="n">
        <f aca="false">ADMIN1!CC20</f>
        <v>0</v>
      </c>
      <c r="AN20" s="136"/>
      <c r="AO20" s="138" t="n">
        <f aca="false">ADMIN1!CF20</f>
        <v>0</v>
      </c>
      <c r="AP20" s="136"/>
      <c r="AQ20" s="140" t="n">
        <f aca="false">ADMIN1!CI20</f>
        <v>0</v>
      </c>
      <c r="AR20" s="81"/>
    </row>
    <row r="21" customFormat="false" ht="30" hidden="false" customHeight="true" outlineLevel="0" collapsed="false">
      <c r="A21" s="127" t="n">
        <f aca="false">ADMIN1!Q21</f>
        <v>1096</v>
      </c>
      <c r="B21" s="128" t="str">
        <f aca="false">IF(ADMIN1!S21=0, "", ADMIN1!S21)</f>
        <v>❤️</v>
      </c>
      <c r="C21" s="129" t="str">
        <f aca="false">ADMIN1!R21</f>
        <v>Algue Nori entière déshydratées BIO
    - (sachet 500g)</v>
      </c>
      <c r="D21" s="129"/>
      <c r="E21" s="130" t="str">
        <f aca="false">ADMIN1!AC21</f>
        <v>Galice</v>
      </c>
      <c r="F21" s="131" t="str">
        <f aca="false">ADMIN1!V21</f>
        <v>Pièce</v>
      </c>
      <c r="G21" s="132" t="n">
        <f aca="false">ADMIN1!AE21</f>
        <v>28.97</v>
      </c>
      <c r="H21" s="132" t="str">
        <f aca="false">IF(ADMIN1!W21="", "", ADMIN1!W21)</f>
        <v/>
      </c>
      <c r="I21" s="132" t="str">
        <f aca="false">IF(ADMIN1!X21="", "", ADMIN1!X21)</f>
        <v/>
      </c>
      <c r="J21" s="133" t="str">
        <f aca="false">IF(ADMIN1!Y21="", "", ADMIN1!Y21)</f>
        <v/>
      </c>
      <c r="K21" s="134" t="n">
        <f aca="false">ADMIN1!AD21</f>
        <v>0</v>
      </c>
      <c r="L21" s="135" t="n">
        <f aca="false">ADMIN1!AF21</f>
        <v>0</v>
      </c>
      <c r="M21" s="62"/>
      <c r="N21" s="136"/>
      <c r="O21" s="137" t="n">
        <f aca="false">ADMIN1!AS21</f>
        <v>0</v>
      </c>
      <c r="P21" s="136"/>
      <c r="Q21" s="138" t="n">
        <f aca="false">ADMIN1!AV21</f>
        <v>0</v>
      </c>
      <c r="R21" s="136"/>
      <c r="S21" s="139" t="n">
        <f aca="false">ADMIN1!AY21</f>
        <v>0</v>
      </c>
      <c r="T21" s="136"/>
      <c r="U21" s="139" t="n">
        <f aca="false">ADMIN1!BB21</f>
        <v>0</v>
      </c>
      <c r="V21" s="136"/>
      <c r="W21" s="139" t="n">
        <f aca="false">ADMIN1!BE21</f>
        <v>0</v>
      </c>
      <c r="X21" s="136"/>
      <c r="Y21" s="138" t="n">
        <f aca="false">ADMIN1!BH21</f>
        <v>0</v>
      </c>
      <c r="Z21" s="136"/>
      <c r="AA21" s="139" t="n">
        <f aca="false">ADMIN1!BK21</f>
        <v>0</v>
      </c>
      <c r="AB21" s="136"/>
      <c r="AC21" s="138" t="n">
        <f aca="false">ADMIN1!BN21</f>
        <v>0</v>
      </c>
      <c r="AD21" s="136"/>
      <c r="AE21" s="139" t="n">
        <f aca="false">ADMIN1!BQ21</f>
        <v>0</v>
      </c>
      <c r="AF21" s="136"/>
      <c r="AG21" s="138" t="n">
        <f aca="false">ADMIN1!BT21</f>
        <v>0</v>
      </c>
      <c r="AH21" s="136"/>
      <c r="AI21" s="139" t="n">
        <f aca="false">ADMIN1!BW21</f>
        <v>0</v>
      </c>
      <c r="AJ21" s="136"/>
      <c r="AK21" s="138" t="n">
        <f aca="false">ADMIN1!BZ21</f>
        <v>0</v>
      </c>
      <c r="AL21" s="136"/>
      <c r="AM21" s="139" t="n">
        <f aca="false">ADMIN1!CC21</f>
        <v>0</v>
      </c>
      <c r="AN21" s="136"/>
      <c r="AO21" s="138" t="n">
        <f aca="false">ADMIN1!CF21</f>
        <v>0</v>
      </c>
      <c r="AP21" s="136"/>
      <c r="AQ21" s="140" t="n">
        <f aca="false">ADMIN1!CI21</f>
        <v>0</v>
      </c>
      <c r="AR21" s="81"/>
    </row>
    <row r="22" customFormat="false" ht="30" hidden="false" customHeight="true" outlineLevel="0" collapsed="false">
      <c r="A22" s="127" t="n">
        <f aca="false">ADMIN1!Q22</f>
        <v>1102</v>
      </c>
      <c r="B22" s="128" t="str">
        <f aca="false">IF(ADMIN1!S22=0, "", ADMIN1!S22)</f>
        <v>❤️</v>
      </c>
      <c r="C22" s="129" t="str">
        <f aca="false">ADMIN1!R22</f>
        <v>Aloe Vera à feuilles fraîches BIO</v>
      </c>
      <c r="D22" s="129"/>
      <c r="E22" s="130" t="str">
        <f aca="false">ADMIN1!AC22</f>
        <v>Malagua</v>
      </c>
      <c r="F22" s="131" t="str">
        <f aca="false">ADMIN1!V22</f>
        <v>Pièce</v>
      </c>
      <c r="G22" s="132" t="n">
        <f aca="false">ADMIN1!AE22</f>
        <v>5.15</v>
      </c>
      <c r="H22" s="132" t="n">
        <f aca="false">IF(ADMIN1!W22="", "", ADMIN1!W22)</f>
        <v>4.79</v>
      </c>
      <c r="I22" s="132" t="n">
        <f aca="false">IF(ADMIN1!X22="", "", ADMIN1!X22)</f>
        <v>4.44</v>
      </c>
      <c r="J22" s="133" t="n">
        <f aca="false">IF(ADMIN1!Y22="", "", ADMIN1!Y22)</f>
        <v>4.08</v>
      </c>
      <c r="K22" s="134" t="n">
        <f aca="false">ADMIN1!AD22</f>
        <v>0</v>
      </c>
      <c r="L22" s="135" t="n">
        <f aca="false">ADMIN1!AF22</f>
        <v>0</v>
      </c>
      <c r="M22" s="62"/>
      <c r="N22" s="136"/>
      <c r="O22" s="137" t="n">
        <f aca="false">ADMIN1!AS22</f>
        <v>0</v>
      </c>
      <c r="P22" s="136"/>
      <c r="Q22" s="138" t="n">
        <f aca="false">ADMIN1!AV22</f>
        <v>0</v>
      </c>
      <c r="R22" s="136"/>
      <c r="S22" s="139" t="n">
        <f aca="false">ADMIN1!AY22</f>
        <v>0</v>
      </c>
      <c r="T22" s="136"/>
      <c r="U22" s="139" t="n">
        <f aca="false">ADMIN1!BB22</f>
        <v>0</v>
      </c>
      <c r="V22" s="136"/>
      <c r="W22" s="139" t="n">
        <f aca="false">ADMIN1!BE22</f>
        <v>0</v>
      </c>
      <c r="X22" s="136"/>
      <c r="Y22" s="138" t="n">
        <f aca="false">ADMIN1!BH22</f>
        <v>0</v>
      </c>
      <c r="Z22" s="136"/>
      <c r="AA22" s="139" t="n">
        <f aca="false">ADMIN1!BK22</f>
        <v>0</v>
      </c>
      <c r="AB22" s="136"/>
      <c r="AC22" s="138" t="n">
        <f aca="false">ADMIN1!BN22</f>
        <v>0</v>
      </c>
      <c r="AD22" s="136"/>
      <c r="AE22" s="139" t="n">
        <f aca="false">ADMIN1!BQ22</f>
        <v>0</v>
      </c>
      <c r="AF22" s="136"/>
      <c r="AG22" s="138" t="n">
        <f aca="false">ADMIN1!BT22</f>
        <v>0</v>
      </c>
      <c r="AH22" s="136"/>
      <c r="AI22" s="139" t="n">
        <f aca="false">ADMIN1!BW22</f>
        <v>0</v>
      </c>
      <c r="AJ22" s="136"/>
      <c r="AK22" s="138" t="n">
        <f aca="false">ADMIN1!BZ22</f>
        <v>0</v>
      </c>
      <c r="AL22" s="136"/>
      <c r="AM22" s="139" t="n">
        <f aca="false">ADMIN1!CC22</f>
        <v>0</v>
      </c>
      <c r="AN22" s="136"/>
      <c r="AO22" s="138" t="n">
        <f aca="false">ADMIN1!CF22</f>
        <v>0</v>
      </c>
      <c r="AP22" s="136"/>
      <c r="AQ22" s="140" t="n">
        <f aca="false">ADMIN1!CI22</f>
        <v>0</v>
      </c>
      <c r="AR22" s="81"/>
    </row>
    <row r="23" customFormat="false" ht="30" hidden="false" customHeight="true" outlineLevel="0" collapsed="false">
      <c r="A23" s="127" t="n">
        <f aca="false">ADMIN1!Q23</f>
        <v>5035</v>
      </c>
      <c r="B23" s="128" t="str">
        <f aca="false">IF(ADMIN1!S23=0, "", ADMIN1!S23)</f>
        <v>❤️</v>
      </c>
      <c r="C23" s="129" t="str">
        <f aca="false">ADMIN1!R23</f>
        <v>Amande Desmayo avec coque</v>
      </c>
      <c r="D23" s="129"/>
      <c r="E23" s="130" t="str">
        <f aca="false">ADMIN1!AC23</f>
        <v>Grenade</v>
      </c>
      <c r="F23" s="131" t="str">
        <f aca="false">ADMIN1!V23</f>
        <v>kg</v>
      </c>
      <c r="G23" s="132" t="n">
        <f aca="false">ADMIN1!AE23</f>
        <v>5.68</v>
      </c>
      <c r="H23" s="132" t="str">
        <f aca="false">IF(ADMIN1!W23="", "", ADMIN1!W23)</f>
        <v/>
      </c>
      <c r="I23" s="132" t="str">
        <f aca="false">IF(ADMIN1!X23="", "", ADMIN1!X23)</f>
        <v/>
      </c>
      <c r="J23" s="133" t="str">
        <f aca="false">IF(ADMIN1!Y23="", "", ADMIN1!Y23)</f>
        <v/>
      </c>
      <c r="K23" s="134" t="n">
        <f aca="false">ADMIN1!AD23</f>
        <v>0</v>
      </c>
      <c r="L23" s="135" t="n">
        <f aca="false">ADMIN1!AF23</f>
        <v>0</v>
      </c>
      <c r="M23" s="62"/>
      <c r="N23" s="136"/>
      <c r="O23" s="137" t="n">
        <f aca="false">ADMIN1!AS23</f>
        <v>0</v>
      </c>
      <c r="P23" s="136"/>
      <c r="Q23" s="138" t="n">
        <f aca="false">ADMIN1!AV23</f>
        <v>0</v>
      </c>
      <c r="R23" s="136"/>
      <c r="S23" s="139" t="n">
        <f aca="false">ADMIN1!AY23</f>
        <v>0</v>
      </c>
      <c r="T23" s="136"/>
      <c r="U23" s="139" t="n">
        <f aca="false">ADMIN1!BB23</f>
        <v>0</v>
      </c>
      <c r="V23" s="136"/>
      <c r="W23" s="139" t="n">
        <f aca="false">ADMIN1!BE23</f>
        <v>0</v>
      </c>
      <c r="X23" s="136"/>
      <c r="Y23" s="138" t="n">
        <f aca="false">ADMIN1!BH23</f>
        <v>0</v>
      </c>
      <c r="Z23" s="136"/>
      <c r="AA23" s="139" t="n">
        <f aca="false">ADMIN1!BK23</f>
        <v>0</v>
      </c>
      <c r="AB23" s="136"/>
      <c r="AC23" s="138" t="n">
        <f aca="false">ADMIN1!BN23</f>
        <v>0</v>
      </c>
      <c r="AD23" s="136"/>
      <c r="AE23" s="139" t="n">
        <f aca="false">ADMIN1!BQ23</f>
        <v>0</v>
      </c>
      <c r="AF23" s="136"/>
      <c r="AG23" s="138" t="n">
        <f aca="false">ADMIN1!BT23</f>
        <v>0</v>
      </c>
      <c r="AH23" s="136"/>
      <c r="AI23" s="139" t="n">
        <f aca="false">ADMIN1!BW23</f>
        <v>0</v>
      </c>
      <c r="AJ23" s="136"/>
      <c r="AK23" s="138" t="n">
        <f aca="false">ADMIN1!BZ23</f>
        <v>0</v>
      </c>
      <c r="AL23" s="136"/>
      <c r="AM23" s="139" t="n">
        <f aca="false">ADMIN1!CC23</f>
        <v>0</v>
      </c>
      <c r="AN23" s="136"/>
      <c r="AO23" s="138" t="n">
        <f aca="false">ADMIN1!CF23</f>
        <v>0</v>
      </c>
      <c r="AP23" s="136"/>
      <c r="AQ23" s="140" t="n">
        <f aca="false">ADMIN1!CI23</f>
        <v>0</v>
      </c>
      <c r="AR23" s="81"/>
    </row>
    <row r="24" customFormat="false" ht="30" hidden="false" customHeight="true" outlineLevel="0" collapsed="false">
      <c r="A24" s="127" t="n">
        <f aca="false">ADMIN1!Q24</f>
        <v>5147</v>
      </c>
      <c r="B24" s="128" t="str">
        <f aca="false">IF(ADMIN1!S24=0, "", ADMIN1!S24)</f>
        <v>❤️</v>
      </c>
      <c r="C24" s="129" t="str">
        <f aca="false">ADMIN1!R24</f>
        <v>Amande Lauren avec coque (saveur sucrée)</v>
      </c>
      <c r="D24" s="129"/>
      <c r="E24" s="130" t="str">
        <f aca="false">ADMIN1!AC24</f>
        <v>Grenade</v>
      </c>
      <c r="F24" s="131" t="str">
        <f aca="false">ADMIN1!V24</f>
        <v>kg</v>
      </c>
      <c r="G24" s="132" t="n">
        <f aca="false">ADMIN1!AE24</f>
        <v>5.01</v>
      </c>
      <c r="H24" s="132" t="n">
        <f aca="false">IF(ADMIN1!W24="", "", ADMIN1!W24)</f>
        <v>4.67</v>
      </c>
      <c r="I24" s="132" t="n">
        <f aca="false">IF(ADMIN1!X24="", "", ADMIN1!X24)</f>
        <v>4.33</v>
      </c>
      <c r="J24" s="133" t="n">
        <f aca="false">IF(ADMIN1!Y24="", "", ADMIN1!Y24)</f>
        <v>3.98</v>
      </c>
      <c r="K24" s="134" t="n">
        <f aca="false">ADMIN1!AD24</f>
        <v>0</v>
      </c>
      <c r="L24" s="135" t="n">
        <f aca="false">ADMIN1!AF24</f>
        <v>0</v>
      </c>
      <c r="M24" s="62"/>
      <c r="N24" s="136"/>
      <c r="O24" s="137" t="n">
        <f aca="false">ADMIN1!AS24</f>
        <v>0</v>
      </c>
      <c r="P24" s="136"/>
      <c r="Q24" s="138" t="n">
        <f aca="false">ADMIN1!AV24</f>
        <v>0</v>
      </c>
      <c r="R24" s="136"/>
      <c r="S24" s="139" t="n">
        <f aca="false">ADMIN1!AY24</f>
        <v>0</v>
      </c>
      <c r="T24" s="136"/>
      <c r="U24" s="139" t="n">
        <f aca="false">ADMIN1!BB24</f>
        <v>0</v>
      </c>
      <c r="V24" s="136"/>
      <c r="W24" s="139" t="n">
        <f aca="false">ADMIN1!BE24</f>
        <v>0</v>
      </c>
      <c r="X24" s="136"/>
      <c r="Y24" s="138" t="n">
        <f aca="false">ADMIN1!BH24</f>
        <v>0</v>
      </c>
      <c r="Z24" s="136"/>
      <c r="AA24" s="139" t="n">
        <f aca="false">ADMIN1!BK24</f>
        <v>0</v>
      </c>
      <c r="AB24" s="136"/>
      <c r="AC24" s="138" t="n">
        <f aca="false">ADMIN1!BN24</f>
        <v>0</v>
      </c>
      <c r="AD24" s="136"/>
      <c r="AE24" s="139" t="n">
        <f aca="false">ADMIN1!BQ24</f>
        <v>0</v>
      </c>
      <c r="AF24" s="136"/>
      <c r="AG24" s="138" t="n">
        <f aca="false">ADMIN1!BT24</f>
        <v>0</v>
      </c>
      <c r="AH24" s="136"/>
      <c r="AI24" s="139" t="n">
        <f aca="false">ADMIN1!BW24</f>
        <v>0</v>
      </c>
      <c r="AJ24" s="136"/>
      <c r="AK24" s="138" t="n">
        <f aca="false">ADMIN1!BZ24</f>
        <v>0</v>
      </c>
      <c r="AL24" s="136"/>
      <c r="AM24" s="139" t="n">
        <f aca="false">ADMIN1!CC24</f>
        <v>0</v>
      </c>
      <c r="AN24" s="136"/>
      <c r="AO24" s="138" t="n">
        <f aca="false">ADMIN1!CF24</f>
        <v>0</v>
      </c>
      <c r="AP24" s="136"/>
      <c r="AQ24" s="140" t="n">
        <f aca="false">ADMIN1!CI24</f>
        <v>0</v>
      </c>
      <c r="AR24" s="81"/>
    </row>
    <row r="25" customFormat="false" ht="30" hidden="false" customHeight="true" outlineLevel="0" collapsed="false">
      <c r="A25" s="127" t="n">
        <f aca="false">ADMIN1!Q25</f>
        <v>5127</v>
      </c>
      <c r="B25" s="128" t="str">
        <f aca="false">IF(ADMIN1!S25=0, "", ADMIN1!S25)</f>
        <v/>
      </c>
      <c r="C25" s="129" t="str">
        <f aca="false">ADMIN1!R25</f>
        <v>Amande Romera avec coque</v>
      </c>
      <c r="D25" s="129"/>
      <c r="E25" s="130" t="str">
        <f aca="false">ADMIN1!AC25</f>
        <v>Malaga</v>
      </c>
      <c r="F25" s="131" t="str">
        <f aca="false">ADMIN1!V25</f>
        <v>kg</v>
      </c>
      <c r="G25" s="132" t="n">
        <f aca="false">ADMIN1!AE25</f>
        <v>5.68</v>
      </c>
      <c r="H25" s="132" t="n">
        <f aca="false">IF(ADMIN1!W25="", "", ADMIN1!W25)</f>
        <v>5.27</v>
      </c>
      <c r="I25" s="132" t="str">
        <f aca="false">IF(ADMIN1!X25="", "", ADMIN1!X25)</f>
        <v/>
      </c>
      <c r="J25" s="133" t="str">
        <f aca="false">IF(ADMIN1!Y25="", "", ADMIN1!Y25)</f>
        <v/>
      </c>
      <c r="K25" s="134" t="n">
        <f aca="false">ADMIN1!AD25</f>
        <v>0</v>
      </c>
      <c r="L25" s="135" t="n">
        <f aca="false">ADMIN1!AF25</f>
        <v>0</v>
      </c>
      <c r="M25" s="62"/>
      <c r="N25" s="136"/>
      <c r="O25" s="137" t="n">
        <f aca="false">ADMIN1!AS25</f>
        <v>0</v>
      </c>
      <c r="P25" s="136"/>
      <c r="Q25" s="138" t="n">
        <f aca="false">ADMIN1!AV25</f>
        <v>0</v>
      </c>
      <c r="R25" s="136"/>
      <c r="S25" s="139" t="n">
        <f aca="false">ADMIN1!AY25</f>
        <v>0</v>
      </c>
      <c r="T25" s="136"/>
      <c r="U25" s="139" t="n">
        <f aca="false">ADMIN1!BB25</f>
        <v>0</v>
      </c>
      <c r="V25" s="136"/>
      <c r="W25" s="139" t="n">
        <f aca="false">ADMIN1!BE25</f>
        <v>0</v>
      </c>
      <c r="X25" s="136"/>
      <c r="Y25" s="138" t="n">
        <f aca="false">ADMIN1!BH25</f>
        <v>0</v>
      </c>
      <c r="Z25" s="136"/>
      <c r="AA25" s="139" t="n">
        <f aca="false">ADMIN1!BK25</f>
        <v>0</v>
      </c>
      <c r="AB25" s="136"/>
      <c r="AC25" s="138" t="n">
        <f aca="false">ADMIN1!BN25</f>
        <v>0</v>
      </c>
      <c r="AD25" s="136"/>
      <c r="AE25" s="139" t="n">
        <f aca="false">ADMIN1!BQ25</f>
        <v>0</v>
      </c>
      <c r="AF25" s="136"/>
      <c r="AG25" s="138" t="n">
        <f aca="false">ADMIN1!BT25</f>
        <v>0</v>
      </c>
      <c r="AH25" s="136"/>
      <c r="AI25" s="139" t="n">
        <f aca="false">ADMIN1!BW25</f>
        <v>0</v>
      </c>
      <c r="AJ25" s="136"/>
      <c r="AK25" s="138" t="n">
        <f aca="false">ADMIN1!BZ25</f>
        <v>0</v>
      </c>
      <c r="AL25" s="136"/>
      <c r="AM25" s="139" t="n">
        <f aca="false">ADMIN1!CC25</f>
        <v>0</v>
      </c>
      <c r="AN25" s="136"/>
      <c r="AO25" s="138" t="n">
        <f aca="false">ADMIN1!CF25</f>
        <v>0</v>
      </c>
      <c r="AP25" s="136"/>
      <c r="AQ25" s="140" t="n">
        <f aca="false">ADMIN1!CI25</f>
        <v>0</v>
      </c>
      <c r="AR25" s="81"/>
    </row>
    <row r="26" customFormat="false" ht="30" hidden="false" customHeight="true" outlineLevel="0" collapsed="false">
      <c r="A26" s="127" t="n">
        <f aca="false">ADMIN1!Q26</f>
        <v>1197</v>
      </c>
      <c r="B26" s="128" t="str">
        <f aca="false">IF(ADMIN1!S26=0, "", ADMIN1!S26)</f>
        <v>❤️</v>
      </c>
      <c r="C26" s="129" t="str">
        <f aca="false">ADMIN1!R26</f>
        <v>Amande sans coque CRU BIO
    - (sachet 1kg)</v>
      </c>
      <c r="D26" s="129"/>
      <c r="E26" s="130" t="str">
        <f aca="false">ADMIN1!AC26</f>
        <v>Grenade</v>
      </c>
      <c r="F26" s="131" t="str">
        <f aca="false">ADMIN1!V26</f>
        <v>Pièce</v>
      </c>
      <c r="G26" s="132" t="n">
        <f aca="false">ADMIN1!AE26</f>
        <v>26.23</v>
      </c>
      <c r="H26" s="132" t="n">
        <f aca="false">IF(ADMIN1!W26="", "", ADMIN1!W26)</f>
        <v>23.76</v>
      </c>
      <c r="I26" s="132" t="str">
        <f aca="false">IF(ADMIN1!X26="", "", ADMIN1!X26)</f>
        <v/>
      </c>
      <c r="J26" s="133" t="str">
        <f aca="false">IF(ADMIN1!Y26="", "", ADMIN1!Y26)</f>
        <v/>
      </c>
      <c r="K26" s="134" t="n">
        <f aca="false">ADMIN1!AD26</f>
        <v>0</v>
      </c>
      <c r="L26" s="135" t="n">
        <f aca="false">ADMIN1!AF26</f>
        <v>0</v>
      </c>
      <c r="M26" s="62"/>
      <c r="N26" s="136"/>
      <c r="O26" s="137" t="n">
        <f aca="false">ADMIN1!AS26</f>
        <v>0</v>
      </c>
      <c r="P26" s="136"/>
      <c r="Q26" s="138" t="n">
        <f aca="false">ADMIN1!AV26</f>
        <v>0</v>
      </c>
      <c r="R26" s="136"/>
      <c r="S26" s="139" t="n">
        <f aca="false">ADMIN1!AY26</f>
        <v>0</v>
      </c>
      <c r="T26" s="136"/>
      <c r="U26" s="139" t="n">
        <f aca="false">ADMIN1!BB26</f>
        <v>0</v>
      </c>
      <c r="V26" s="136"/>
      <c r="W26" s="139" t="n">
        <f aca="false">ADMIN1!BE26</f>
        <v>0</v>
      </c>
      <c r="X26" s="136"/>
      <c r="Y26" s="138" t="n">
        <f aca="false">ADMIN1!BH26</f>
        <v>0</v>
      </c>
      <c r="Z26" s="136"/>
      <c r="AA26" s="139" t="n">
        <f aca="false">ADMIN1!BK26</f>
        <v>0</v>
      </c>
      <c r="AB26" s="136"/>
      <c r="AC26" s="138" t="n">
        <f aca="false">ADMIN1!BN26</f>
        <v>0</v>
      </c>
      <c r="AD26" s="136"/>
      <c r="AE26" s="139" t="n">
        <f aca="false">ADMIN1!BQ26</f>
        <v>0</v>
      </c>
      <c r="AF26" s="136"/>
      <c r="AG26" s="138" t="n">
        <f aca="false">ADMIN1!BT26</f>
        <v>0</v>
      </c>
      <c r="AH26" s="136"/>
      <c r="AI26" s="139" t="n">
        <f aca="false">ADMIN1!BW26</f>
        <v>0</v>
      </c>
      <c r="AJ26" s="136"/>
      <c r="AK26" s="138" t="n">
        <f aca="false">ADMIN1!BZ26</f>
        <v>0</v>
      </c>
      <c r="AL26" s="136"/>
      <c r="AM26" s="139" t="n">
        <f aca="false">ADMIN1!CC26</f>
        <v>0</v>
      </c>
      <c r="AN26" s="136"/>
      <c r="AO26" s="138" t="n">
        <f aca="false">ADMIN1!CF26</f>
        <v>0</v>
      </c>
      <c r="AP26" s="136"/>
      <c r="AQ26" s="140" t="n">
        <f aca="false">ADMIN1!CI26</f>
        <v>0</v>
      </c>
      <c r="AR26" s="81"/>
    </row>
    <row r="27" customFormat="false" ht="30" hidden="false" customHeight="true" outlineLevel="0" collapsed="false">
      <c r="A27" s="127" t="n">
        <f aca="false">ADMIN1!Q27</f>
        <v>3020</v>
      </c>
      <c r="B27" s="128" t="str">
        <f aca="false">IF(ADMIN1!S27=0, "", ADMIN1!S27)</f>
        <v>❤️</v>
      </c>
      <c r="C27" s="129" t="str">
        <f aca="false">ADMIN1!R27</f>
        <v>Ananas (mûri sur plante) (env. 2kg)
Super bon, couleur intense, très aromatique</v>
      </c>
      <c r="D27" s="129"/>
      <c r="E27" s="130" t="str">
        <f aca="false">ADMIN1!AC27</f>
        <v>Costa Rica</v>
      </c>
      <c r="F27" s="131" t="str">
        <f aca="false">ADMIN1!V27</f>
        <v>kg</v>
      </c>
      <c r="G27" s="132" t="n">
        <f aca="false">ADMIN1!AE27</f>
        <v>5.97</v>
      </c>
      <c r="H27" s="132" t="n">
        <f aca="false">IF(ADMIN1!W27="", "", ADMIN1!W27)</f>
        <v>5.53</v>
      </c>
      <c r="I27" s="132" t="n">
        <f aca="false">IF(ADMIN1!X27="", "", ADMIN1!X27)</f>
        <v>5.09</v>
      </c>
      <c r="J27" s="133" t="str">
        <f aca="false">IF(ADMIN1!Y27="", "", ADMIN1!Y27)</f>
        <v/>
      </c>
      <c r="K27" s="134" t="n">
        <f aca="false">ADMIN1!AD27</f>
        <v>0</v>
      </c>
      <c r="L27" s="135" t="n">
        <f aca="false">ADMIN1!AF27</f>
        <v>0</v>
      </c>
      <c r="M27" s="62"/>
      <c r="N27" s="136"/>
      <c r="O27" s="137" t="n">
        <f aca="false">ADMIN1!AS27</f>
        <v>0</v>
      </c>
      <c r="P27" s="136"/>
      <c r="Q27" s="138" t="n">
        <f aca="false">ADMIN1!AV27</f>
        <v>0</v>
      </c>
      <c r="R27" s="136"/>
      <c r="S27" s="139" t="n">
        <f aca="false">ADMIN1!AY27</f>
        <v>0</v>
      </c>
      <c r="T27" s="136"/>
      <c r="U27" s="139" t="n">
        <f aca="false">ADMIN1!BB27</f>
        <v>0</v>
      </c>
      <c r="V27" s="136"/>
      <c r="W27" s="139" t="n">
        <f aca="false">ADMIN1!BE27</f>
        <v>0</v>
      </c>
      <c r="X27" s="136"/>
      <c r="Y27" s="138" t="n">
        <f aca="false">ADMIN1!BH27</f>
        <v>0</v>
      </c>
      <c r="Z27" s="136"/>
      <c r="AA27" s="139" t="n">
        <f aca="false">ADMIN1!BK27</f>
        <v>0</v>
      </c>
      <c r="AB27" s="136"/>
      <c r="AC27" s="138" t="n">
        <f aca="false">ADMIN1!BN27</f>
        <v>0</v>
      </c>
      <c r="AD27" s="136"/>
      <c r="AE27" s="139" t="n">
        <f aca="false">ADMIN1!BQ27</f>
        <v>0</v>
      </c>
      <c r="AF27" s="136"/>
      <c r="AG27" s="138" t="n">
        <f aca="false">ADMIN1!BT27</f>
        <v>0</v>
      </c>
      <c r="AH27" s="136"/>
      <c r="AI27" s="139" t="n">
        <f aca="false">ADMIN1!BW27</f>
        <v>0</v>
      </c>
      <c r="AJ27" s="136"/>
      <c r="AK27" s="138" t="n">
        <f aca="false">ADMIN1!BZ27</f>
        <v>0</v>
      </c>
      <c r="AL27" s="136"/>
      <c r="AM27" s="139" t="n">
        <f aca="false">ADMIN1!CC27</f>
        <v>0</v>
      </c>
      <c r="AN27" s="136"/>
      <c r="AO27" s="138" t="n">
        <f aca="false">ADMIN1!CF27</f>
        <v>0</v>
      </c>
      <c r="AP27" s="136"/>
      <c r="AQ27" s="140" t="n">
        <f aca="false">ADMIN1!CI27</f>
        <v>0</v>
      </c>
      <c r="AR27" s="81"/>
    </row>
    <row r="28" customFormat="false" ht="30" hidden="false" customHeight="true" outlineLevel="0" collapsed="false">
      <c r="A28" s="127" t="n">
        <f aca="false">ADMIN1!Q28</f>
        <v>1338</v>
      </c>
      <c r="B28" s="128" t="str">
        <f aca="false">IF(ADMIN1!S28=0, "", ADMIN1!S28)</f>
        <v>❤️</v>
      </c>
      <c r="C28" s="129" t="str">
        <f aca="false">ADMIN1!R28</f>
        <v>Ananas deshydraté BIO (paquet 1kg)</v>
      </c>
      <c r="D28" s="129"/>
      <c r="E28" s="130" t="str">
        <f aca="false">ADMIN1!AC28</f>
        <v>Costa Rica</v>
      </c>
      <c r="F28" s="131" t="str">
        <f aca="false">ADMIN1!V28</f>
        <v>Pièce</v>
      </c>
      <c r="G28" s="132" t="n">
        <f aca="false">ADMIN1!AE28</f>
        <v>28.97</v>
      </c>
      <c r="H28" s="132" t="str">
        <f aca="false">IF(ADMIN1!W28="", "", ADMIN1!W28)</f>
        <v/>
      </c>
      <c r="I28" s="132" t="str">
        <f aca="false">IF(ADMIN1!X28="", "", ADMIN1!X28)</f>
        <v/>
      </c>
      <c r="J28" s="133" t="str">
        <f aca="false">IF(ADMIN1!Y28="", "", ADMIN1!Y28)</f>
        <v/>
      </c>
      <c r="K28" s="134" t="n">
        <f aca="false">ADMIN1!AD28</f>
        <v>0</v>
      </c>
      <c r="L28" s="135" t="n">
        <f aca="false">ADMIN1!AF28</f>
        <v>0</v>
      </c>
      <c r="M28" s="62"/>
      <c r="N28" s="136"/>
      <c r="O28" s="137" t="n">
        <f aca="false">ADMIN1!AS28</f>
        <v>0</v>
      </c>
      <c r="P28" s="136"/>
      <c r="Q28" s="138" t="n">
        <f aca="false">ADMIN1!AV28</f>
        <v>0</v>
      </c>
      <c r="R28" s="136"/>
      <c r="S28" s="139" t="n">
        <f aca="false">ADMIN1!AY28</f>
        <v>0</v>
      </c>
      <c r="T28" s="136"/>
      <c r="U28" s="139" t="n">
        <f aca="false">ADMIN1!BB28</f>
        <v>0</v>
      </c>
      <c r="V28" s="136"/>
      <c r="W28" s="139" t="n">
        <f aca="false">ADMIN1!BE28</f>
        <v>0</v>
      </c>
      <c r="X28" s="136"/>
      <c r="Y28" s="138" t="n">
        <f aca="false">ADMIN1!BH28</f>
        <v>0</v>
      </c>
      <c r="Z28" s="136"/>
      <c r="AA28" s="139" t="n">
        <f aca="false">ADMIN1!BK28</f>
        <v>0</v>
      </c>
      <c r="AB28" s="136"/>
      <c r="AC28" s="138" t="n">
        <f aca="false">ADMIN1!BN28</f>
        <v>0</v>
      </c>
      <c r="AD28" s="136"/>
      <c r="AE28" s="139" t="n">
        <f aca="false">ADMIN1!BQ28</f>
        <v>0</v>
      </c>
      <c r="AF28" s="136"/>
      <c r="AG28" s="138" t="n">
        <f aca="false">ADMIN1!BT28</f>
        <v>0</v>
      </c>
      <c r="AH28" s="136"/>
      <c r="AI28" s="139" t="n">
        <f aca="false">ADMIN1!BW28</f>
        <v>0</v>
      </c>
      <c r="AJ28" s="136"/>
      <c r="AK28" s="138" t="n">
        <f aca="false">ADMIN1!BZ28</f>
        <v>0</v>
      </c>
      <c r="AL28" s="136"/>
      <c r="AM28" s="139" t="n">
        <f aca="false">ADMIN1!CC28</f>
        <v>0</v>
      </c>
      <c r="AN28" s="136"/>
      <c r="AO28" s="138" t="n">
        <f aca="false">ADMIN1!CF28</f>
        <v>0</v>
      </c>
      <c r="AP28" s="136"/>
      <c r="AQ28" s="140" t="n">
        <f aca="false">ADMIN1!CI28</f>
        <v>0</v>
      </c>
      <c r="AR28" s="81"/>
    </row>
    <row r="29" customFormat="false" ht="30" hidden="false" customHeight="true" outlineLevel="0" collapsed="false">
      <c r="A29" s="127" t="n">
        <f aca="false">ADMIN1!Q29</f>
        <v>3785</v>
      </c>
      <c r="B29" s="128" t="str">
        <f aca="false">IF(ADMIN1!S29=0, "", ADMIN1!S29)</f>
        <v>❤️</v>
      </c>
      <c r="C29" s="129" t="str">
        <f aca="false">ADMIN1!R29</f>
        <v>Arachides crues avec coque</v>
      </c>
      <c r="D29" s="129"/>
      <c r="E29" s="130" t="str">
        <f aca="false">ADMIN1!AC29</f>
        <v>Chine</v>
      </c>
      <c r="F29" s="131" t="str">
        <f aca="false">ADMIN1!V29</f>
        <v>kg</v>
      </c>
      <c r="G29" s="132" t="n">
        <f aca="false">ADMIN1!AE29</f>
        <v>5.97</v>
      </c>
      <c r="H29" s="132" t="n">
        <f aca="false">IF(ADMIN1!W29="", "", ADMIN1!W29)</f>
        <v>5.53</v>
      </c>
      <c r="I29" s="132" t="n">
        <f aca="false">IF(ADMIN1!X29="", "", ADMIN1!X29)</f>
        <v>5.09</v>
      </c>
      <c r="J29" s="133" t="str">
        <f aca="false">IF(ADMIN1!Y29="", "", ADMIN1!Y29)</f>
        <v/>
      </c>
      <c r="K29" s="134" t="n">
        <f aca="false">ADMIN1!AD29</f>
        <v>0</v>
      </c>
      <c r="L29" s="135" t="n">
        <f aca="false">ADMIN1!AF29</f>
        <v>0</v>
      </c>
      <c r="M29" s="62"/>
      <c r="N29" s="136"/>
      <c r="O29" s="137" t="n">
        <f aca="false">ADMIN1!AS29</f>
        <v>0</v>
      </c>
      <c r="P29" s="136"/>
      <c r="Q29" s="138" t="n">
        <f aca="false">ADMIN1!AV29</f>
        <v>0</v>
      </c>
      <c r="R29" s="136"/>
      <c r="S29" s="139" t="n">
        <f aca="false">ADMIN1!AY29</f>
        <v>0</v>
      </c>
      <c r="T29" s="136"/>
      <c r="U29" s="139" t="n">
        <f aca="false">ADMIN1!BB29</f>
        <v>0</v>
      </c>
      <c r="V29" s="136"/>
      <c r="W29" s="139" t="n">
        <f aca="false">ADMIN1!BE29</f>
        <v>0</v>
      </c>
      <c r="X29" s="136"/>
      <c r="Y29" s="138" t="n">
        <f aca="false">ADMIN1!BH29</f>
        <v>0</v>
      </c>
      <c r="Z29" s="136"/>
      <c r="AA29" s="139" t="n">
        <f aca="false">ADMIN1!BK29</f>
        <v>0</v>
      </c>
      <c r="AB29" s="136"/>
      <c r="AC29" s="138" t="n">
        <f aca="false">ADMIN1!BN29</f>
        <v>0</v>
      </c>
      <c r="AD29" s="136"/>
      <c r="AE29" s="139" t="n">
        <f aca="false">ADMIN1!BQ29</f>
        <v>0</v>
      </c>
      <c r="AF29" s="136"/>
      <c r="AG29" s="138" t="n">
        <f aca="false">ADMIN1!BT29</f>
        <v>0</v>
      </c>
      <c r="AH29" s="136"/>
      <c r="AI29" s="139" t="n">
        <f aca="false">ADMIN1!BW29</f>
        <v>0</v>
      </c>
      <c r="AJ29" s="136"/>
      <c r="AK29" s="138" t="n">
        <f aca="false">ADMIN1!BZ29</f>
        <v>0</v>
      </c>
      <c r="AL29" s="136"/>
      <c r="AM29" s="139" t="n">
        <f aca="false">ADMIN1!CC29</f>
        <v>0</v>
      </c>
      <c r="AN29" s="136"/>
      <c r="AO29" s="138" t="n">
        <f aca="false">ADMIN1!CF29</f>
        <v>0</v>
      </c>
      <c r="AP29" s="136"/>
      <c r="AQ29" s="140" t="n">
        <f aca="false">ADMIN1!CI29</f>
        <v>0</v>
      </c>
      <c r="AR29" s="81"/>
    </row>
    <row r="30" customFormat="false" ht="30" hidden="false" customHeight="true" outlineLevel="0" collapsed="false">
      <c r="A30" s="127" t="n">
        <f aca="false">ADMIN1!Q30</f>
        <v>1827</v>
      </c>
      <c r="B30" s="128" t="str">
        <f aca="false">IF(ADMIN1!S30=0, "", ADMIN1!S30)</f>
        <v>❤️</v>
      </c>
      <c r="C30" s="129" t="str">
        <f aca="false">ADMIN1!R30</f>
        <v>Arachides sans coque pelé CRU BIO</v>
      </c>
      <c r="D30" s="129"/>
      <c r="E30" s="130" t="str">
        <f aca="false">ADMIN1!AC30</f>
        <v>Chine</v>
      </c>
      <c r="F30" s="131" t="str">
        <f aca="false">ADMIN1!V30</f>
        <v>kg</v>
      </c>
      <c r="G30" s="132" t="n">
        <f aca="false">ADMIN1!AE30</f>
        <v>9.12</v>
      </c>
      <c r="H30" s="132" t="n">
        <f aca="false">IF(ADMIN1!W30="", "", ADMIN1!W30)</f>
        <v>8.37</v>
      </c>
      <c r="I30" s="132" t="n">
        <f aca="false">IF(ADMIN1!X30="", "", ADMIN1!X30)</f>
        <v>7.61</v>
      </c>
      <c r="J30" s="133" t="str">
        <f aca="false">IF(ADMIN1!Y30="", "", ADMIN1!Y30)</f>
        <v/>
      </c>
      <c r="K30" s="134" t="n">
        <f aca="false">ADMIN1!AD30</f>
        <v>0</v>
      </c>
      <c r="L30" s="135" t="n">
        <f aca="false">ADMIN1!AF30</f>
        <v>0</v>
      </c>
      <c r="M30" s="62"/>
      <c r="N30" s="136"/>
      <c r="O30" s="137" t="n">
        <f aca="false">ADMIN1!AS30</f>
        <v>0</v>
      </c>
      <c r="P30" s="136"/>
      <c r="Q30" s="138" t="n">
        <f aca="false">ADMIN1!AV30</f>
        <v>0</v>
      </c>
      <c r="R30" s="136"/>
      <c r="S30" s="139" t="n">
        <f aca="false">ADMIN1!AY30</f>
        <v>0</v>
      </c>
      <c r="T30" s="136"/>
      <c r="U30" s="139" t="n">
        <f aca="false">ADMIN1!BB30</f>
        <v>0</v>
      </c>
      <c r="V30" s="136"/>
      <c r="W30" s="139" t="n">
        <f aca="false">ADMIN1!BE30</f>
        <v>0</v>
      </c>
      <c r="X30" s="136"/>
      <c r="Y30" s="138" t="n">
        <f aca="false">ADMIN1!BH30</f>
        <v>0</v>
      </c>
      <c r="Z30" s="136"/>
      <c r="AA30" s="139" t="n">
        <f aca="false">ADMIN1!BK30</f>
        <v>0</v>
      </c>
      <c r="AB30" s="136"/>
      <c r="AC30" s="138" t="n">
        <f aca="false">ADMIN1!BN30</f>
        <v>0</v>
      </c>
      <c r="AD30" s="136"/>
      <c r="AE30" s="139" t="n">
        <f aca="false">ADMIN1!BQ30</f>
        <v>0</v>
      </c>
      <c r="AF30" s="136"/>
      <c r="AG30" s="138" t="n">
        <f aca="false">ADMIN1!BT30</f>
        <v>0</v>
      </c>
      <c r="AH30" s="136"/>
      <c r="AI30" s="139" t="n">
        <f aca="false">ADMIN1!BW30</f>
        <v>0</v>
      </c>
      <c r="AJ30" s="136"/>
      <c r="AK30" s="138" t="n">
        <f aca="false">ADMIN1!BZ30</f>
        <v>0</v>
      </c>
      <c r="AL30" s="136"/>
      <c r="AM30" s="139" t="n">
        <f aca="false">ADMIN1!CC30</f>
        <v>0</v>
      </c>
      <c r="AN30" s="136"/>
      <c r="AO30" s="138" t="n">
        <f aca="false">ADMIN1!CF30</f>
        <v>0</v>
      </c>
      <c r="AP30" s="136"/>
      <c r="AQ30" s="140" t="n">
        <f aca="false">ADMIN1!CI30</f>
        <v>0</v>
      </c>
      <c r="AR30" s="81"/>
    </row>
    <row r="31" customFormat="false" ht="30" hidden="false" customHeight="true" outlineLevel="0" collapsed="false">
      <c r="A31" s="127" t="n">
        <f aca="false">ADMIN1!Q31</f>
        <v>3001</v>
      </c>
      <c r="B31" s="128" t="str">
        <f aca="false">IF(ADMIN1!S31=0, "", ADMIN1!S31)</f>
        <v>❤️</v>
      </c>
      <c r="C31" s="129" t="str">
        <f aca="false">ADMIN1!R31</f>
        <v>Avocat Bacon (grand)</v>
      </c>
      <c r="D31" s="129"/>
      <c r="E31" s="130" t="str">
        <f aca="false">ADMIN1!AC31</f>
        <v>Grenade</v>
      </c>
      <c r="F31" s="131" t="str">
        <f aca="false">ADMIN1!V31</f>
        <v>kg</v>
      </c>
      <c r="G31" s="132" t="n">
        <f aca="false">ADMIN1!AE31</f>
        <v>7.48</v>
      </c>
      <c r="H31" s="132" t="n">
        <f aca="false">IF(ADMIN1!W31="", "", ADMIN1!W31)</f>
        <v>6.89</v>
      </c>
      <c r="I31" s="132" t="n">
        <f aca="false">IF(ADMIN1!X31="", "", ADMIN1!X31)</f>
        <v>6.3</v>
      </c>
      <c r="J31" s="133" t="str">
        <f aca="false">IF(ADMIN1!Y31="", "", ADMIN1!Y31)</f>
        <v/>
      </c>
      <c r="K31" s="134" t="n">
        <f aca="false">ADMIN1!AD31</f>
        <v>0</v>
      </c>
      <c r="L31" s="135" t="n">
        <f aca="false">ADMIN1!AF31</f>
        <v>0</v>
      </c>
      <c r="M31" s="62"/>
      <c r="N31" s="136"/>
      <c r="O31" s="137" t="n">
        <f aca="false">ADMIN1!AS31</f>
        <v>0</v>
      </c>
      <c r="P31" s="136"/>
      <c r="Q31" s="138" t="n">
        <f aca="false">ADMIN1!AV31</f>
        <v>0</v>
      </c>
      <c r="R31" s="136"/>
      <c r="S31" s="139" t="n">
        <f aca="false">ADMIN1!AY31</f>
        <v>0</v>
      </c>
      <c r="T31" s="136"/>
      <c r="U31" s="139" t="n">
        <f aca="false">ADMIN1!BB31</f>
        <v>0</v>
      </c>
      <c r="V31" s="136"/>
      <c r="W31" s="139" t="n">
        <f aca="false">ADMIN1!BE31</f>
        <v>0</v>
      </c>
      <c r="X31" s="136"/>
      <c r="Y31" s="138" t="n">
        <f aca="false">ADMIN1!BH31</f>
        <v>0</v>
      </c>
      <c r="Z31" s="136"/>
      <c r="AA31" s="139" t="n">
        <f aca="false">ADMIN1!BK31</f>
        <v>0</v>
      </c>
      <c r="AB31" s="136"/>
      <c r="AC31" s="138" t="n">
        <f aca="false">ADMIN1!BN31</f>
        <v>0</v>
      </c>
      <c r="AD31" s="136"/>
      <c r="AE31" s="139" t="n">
        <f aca="false">ADMIN1!BQ31</f>
        <v>0</v>
      </c>
      <c r="AF31" s="136"/>
      <c r="AG31" s="138" t="n">
        <f aca="false">ADMIN1!BT31</f>
        <v>0</v>
      </c>
      <c r="AH31" s="136"/>
      <c r="AI31" s="139" t="n">
        <f aca="false">ADMIN1!BW31</f>
        <v>0</v>
      </c>
      <c r="AJ31" s="136"/>
      <c r="AK31" s="138" t="n">
        <f aca="false">ADMIN1!BZ31</f>
        <v>0</v>
      </c>
      <c r="AL31" s="136"/>
      <c r="AM31" s="139" t="n">
        <f aca="false">ADMIN1!CC31</f>
        <v>0</v>
      </c>
      <c r="AN31" s="136"/>
      <c r="AO31" s="138" t="n">
        <f aca="false">ADMIN1!CF31</f>
        <v>0</v>
      </c>
      <c r="AP31" s="136"/>
      <c r="AQ31" s="140" t="n">
        <f aca="false">ADMIN1!CI31</f>
        <v>0</v>
      </c>
      <c r="AR31" s="81"/>
    </row>
    <row r="32" customFormat="false" ht="30" hidden="false" customHeight="true" outlineLevel="0" collapsed="false">
      <c r="A32" s="127" t="n">
        <f aca="false">ADMIN1!Q32</f>
        <v>1001</v>
      </c>
      <c r="B32" s="128" t="str">
        <f aca="false">IF(ADMIN1!S32=0, "", ADMIN1!S32)</f>
        <v/>
      </c>
      <c r="C32" s="129" t="str">
        <f aca="false">ADMIN1!R32</f>
        <v>Avocat Bacon BIO</v>
      </c>
      <c r="D32" s="129"/>
      <c r="E32" s="130" t="str">
        <f aca="false">ADMIN1!AC32</f>
        <v>Grenade</v>
      </c>
      <c r="F32" s="131" t="str">
        <f aca="false">ADMIN1!V32</f>
        <v>kg</v>
      </c>
      <c r="G32" s="132" t="n">
        <f aca="false">ADMIN1!AE32</f>
        <v>7.75</v>
      </c>
      <c r="H32" s="132" t="n">
        <f aca="false">IF(ADMIN1!W32="", "", ADMIN1!W32)</f>
        <v>7.13</v>
      </c>
      <c r="I32" s="132" t="n">
        <f aca="false">IF(ADMIN1!X32="", "", ADMIN1!X32)</f>
        <v>6.52</v>
      </c>
      <c r="J32" s="133" t="str">
        <f aca="false">IF(ADMIN1!Y32="", "", ADMIN1!Y32)</f>
        <v/>
      </c>
      <c r="K32" s="134" t="n">
        <f aca="false">ADMIN1!AD32</f>
        <v>0</v>
      </c>
      <c r="L32" s="135" t="n">
        <f aca="false">ADMIN1!AF32</f>
        <v>0</v>
      </c>
      <c r="M32" s="62"/>
      <c r="N32" s="136"/>
      <c r="O32" s="137" t="n">
        <f aca="false">ADMIN1!AS32</f>
        <v>0</v>
      </c>
      <c r="P32" s="136"/>
      <c r="Q32" s="138" t="n">
        <f aca="false">ADMIN1!AV32</f>
        <v>0</v>
      </c>
      <c r="R32" s="136"/>
      <c r="S32" s="139" t="n">
        <f aca="false">ADMIN1!AY32</f>
        <v>0</v>
      </c>
      <c r="T32" s="136"/>
      <c r="U32" s="139" t="n">
        <f aca="false">ADMIN1!BB32</f>
        <v>0</v>
      </c>
      <c r="V32" s="136"/>
      <c r="W32" s="139" t="n">
        <f aca="false">ADMIN1!BE32</f>
        <v>0</v>
      </c>
      <c r="X32" s="136"/>
      <c r="Y32" s="138" t="n">
        <f aca="false">ADMIN1!BH32</f>
        <v>0</v>
      </c>
      <c r="Z32" s="136"/>
      <c r="AA32" s="139" t="n">
        <f aca="false">ADMIN1!BK32</f>
        <v>0</v>
      </c>
      <c r="AB32" s="136"/>
      <c r="AC32" s="138" t="n">
        <f aca="false">ADMIN1!BN32</f>
        <v>0</v>
      </c>
      <c r="AD32" s="136"/>
      <c r="AE32" s="139" t="n">
        <f aca="false">ADMIN1!BQ32</f>
        <v>0</v>
      </c>
      <c r="AF32" s="136"/>
      <c r="AG32" s="138" t="n">
        <f aca="false">ADMIN1!BT32</f>
        <v>0</v>
      </c>
      <c r="AH32" s="136"/>
      <c r="AI32" s="139" t="n">
        <f aca="false">ADMIN1!BW32</f>
        <v>0</v>
      </c>
      <c r="AJ32" s="136"/>
      <c r="AK32" s="138" t="n">
        <f aca="false">ADMIN1!BZ32</f>
        <v>0</v>
      </c>
      <c r="AL32" s="136"/>
      <c r="AM32" s="139" t="n">
        <f aca="false">ADMIN1!CC32</f>
        <v>0</v>
      </c>
      <c r="AN32" s="136"/>
      <c r="AO32" s="138" t="n">
        <f aca="false">ADMIN1!CF32</f>
        <v>0</v>
      </c>
      <c r="AP32" s="136"/>
      <c r="AQ32" s="140" t="n">
        <f aca="false">ADMIN1!CI32</f>
        <v>0</v>
      </c>
      <c r="AR32" s="81"/>
    </row>
    <row r="33" customFormat="false" ht="30" hidden="false" customHeight="true" outlineLevel="0" collapsed="false">
      <c r="A33" s="127" t="n">
        <f aca="false">ADMIN1!Q33</f>
        <v>6119</v>
      </c>
      <c r="B33" s="128" t="str">
        <f aca="false">IF(ADMIN1!S33=0, "", ADMIN1!S33)</f>
        <v>Offre</v>
      </c>
      <c r="C33" s="129" t="str">
        <f aca="false">ADMIN1!R33</f>
        <v>Avocat Bacon BIO (imperfections superficielles sur la peau)</v>
      </c>
      <c r="D33" s="129"/>
      <c r="E33" s="130" t="str">
        <f aca="false">ADMIN1!AC33</f>
        <v>Malaga</v>
      </c>
      <c r="F33" s="131" t="str">
        <f aca="false">ADMIN1!V33</f>
        <v>kg</v>
      </c>
      <c r="G33" s="132" t="n">
        <f aca="false">ADMIN1!AE33</f>
        <v>6.38</v>
      </c>
      <c r="H33" s="132" t="n">
        <f aca="false">IF(ADMIN1!W33="", "", ADMIN1!W33)</f>
        <v>5.9</v>
      </c>
      <c r="I33" s="132" t="n">
        <f aca="false">IF(ADMIN1!X33="", "", ADMIN1!X33)</f>
        <v>5.42</v>
      </c>
      <c r="J33" s="133" t="str">
        <f aca="false">IF(ADMIN1!Y33="", "", ADMIN1!Y33)</f>
        <v/>
      </c>
      <c r="K33" s="134" t="n">
        <f aca="false">ADMIN1!AD33</f>
        <v>0</v>
      </c>
      <c r="L33" s="135" t="n">
        <f aca="false">ADMIN1!AF33</f>
        <v>0</v>
      </c>
      <c r="M33" s="62"/>
      <c r="N33" s="136"/>
      <c r="O33" s="137" t="n">
        <f aca="false">ADMIN1!AS33</f>
        <v>0</v>
      </c>
      <c r="P33" s="136"/>
      <c r="Q33" s="138" t="n">
        <f aca="false">ADMIN1!AV33</f>
        <v>0</v>
      </c>
      <c r="R33" s="136"/>
      <c r="S33" s="139" t="n">
        <f aca="false">ADMIN1!AY33</f>
        <v>0</v>
      </c>
      <c r="T33" s="136"/>
      <c r="U33" s="139" t="n">
        <f aca="false">ADMIN1!BB33</f>
        <v>0</v>
      </c>
      <c r="V33" s="136"/>
      <c r="W33" s="139" t="n">
        <f aca="false">ADMIN1!BE33</f>
        <v>0</v>
      </c>
      <c r="X33" s="136"/>
      <c r="Y33" s="138" t="n">
        <f aca="false">ADMIN1!BH33</f>
        <v>0</v>
      </c>
      <c r="Z33" s="136"/>
      <c r="AA33" s="139" t="n">
        <f aca="false">ADMIN1!BK33</f>
        <v>0</v>
      </c>
      <c r="AB33" s="136"/>
      <c r="AC33" s="138" t="n">
        <f aca="false">ADMIN1!BN33</f>
        <v>0</v>
      </c>
      <c r="AD33" s="136"/>
      <c r="AE33" s="139" t="n">
        <f aca="false">ADMIN1!BQ33</f>
        <v>0</v>
      </c>
      <c r="AF33" s="136"/>
      <c r="AG33" s="138" t="n">
        <f aca="false">ADMIN1!BT33</f>
        <v>0</v>
      </c>
      <c r="AH33" s="136"/>
      <c r="AI33" s="139" t="n">
        <f aca="false">ADMIN1!BW33</f>
        <v>0</v>
      </c>
      <c r="AJ33" s="136"/>
      <c r="AK33" s="138" t="n">
        <f aca="false">ADMIN1!BZ33</f>
        <v>0</v>
      </c>
      <c r="AL33" s="136"/>
      <c r="AM33" s="139" t="n">
        <f aca="false">ADMIN1!CC33</f>
        <v>0</v>
      </c>
      <c r="AN33" s="136"/>
      <c r="AO33" s="138" t="n">
        <f aca="false">ADMIN1!CF33</f>
        <v>0</v>
      </c>
      <c r="AP33" s="136"/>
      <c r="AQ33" s="140" t="n">
        <f aca="false">ADMIN1!CI33</f>
        <v>0</v>
      </c>
      <c r="AR33" s="81"/>
    </row>
    <row r="34" customFormat="false" ht="30" hidden="false" customHeight="true" outlineLevel="0" collapsed="false">
      <c r="A34" s="127" t="n">
        <f aca="false">ADMIN1!Q34</f>
        <v>3944</v>
      </c>
      <c r="B34" s="128" t="str">
        <f aca="false">IF(ADMIN1!S34=0, "", ADMIN1!S34)</f>
        <v/>
      </c>
      <c r="C34" s="129" t="str">
        <f aca="false">ADMIN1!R34</f>
        <v>Avocat Bacon Cocktail (petit calibre)</v>
      </c>
      <c r="D34" s="129"/>
      <c r="E34" s="130" t="str">
        <f aca="false">ADMIN1!AC34</f>
        <v>Grenade</v>
      </c>
      <c r="F34" s="131" t="str">
        <f aca="false">ADMIN1!V34</f>
        <v>kg</v>
      </c>
      <c r="G34" s="132" t="n">
        <f aca="false">ADMIN1!AE34</f>
        <v>7.05</v>
      </c>
      <c r="H34" s="132" t="str">
        <f aca="false">IF(ADMIN1!W34="", "", ADMIN1!W34)</f>
        <v/>
      </c>
      <c r="I34" s="132" t="str">
        <f aca="false">IF(ADMIN1!X34="", "", ADMIN1!X34)</f>
        <v/>
      </c>
      <c r="J34" s="133" t="str">
        <f aca="false">IF(ADMIN1!Y34="", "", ADMIN1!Y34)</f>
        <v/>
      </c>
      <c r="K34" s="134" t="n">
        <f aca="false">ADMIN1!AD34</f>
        <v>0</v>
      </c>
      <c r="L34" s="135" t="n">
        <f aca="false">ADMIN1!AF34</f>
        <v>0</v>
      </c>
      <c r="M34" s="62"/>
      <c r="N34" s="136"/>
      <c r="O34" s="137" t="n">
        <f aca="false">ADMIN1!AS34</f>
        <v>0</v>
      </c>
      <c r="P34" s="136"/>
      <c r="Q34" s="138" t="n">
        <f aca="false">ADMIN1!AV34</f>
        <v>0</v>
      </c>
      <c r="R34" s="136"/>
      <c r="S34" s="139" t="n">
        <f aca="false">ADMIN1!AY34</f>
        <v>0</v>
      </c>
      <c r="T34" s="136"/>
      <c r="U34" s="139" t="n">
        <f aca="false">ADMIN1!BB34</f>
        <v>0</v>
      </c>
      <c r="V34" s="136"/>
      <c r="W34" s="139" t="n">
        <f aca="false">ADMIN1!BE34</f>
        <v>0</v>
      </c>
      <c r="X34" s="136"/>
      <c r="Y34" s="138" t="n">
        <f aca="false">ADMIN1!BH34</f>
        <v>0</v>
      </c>
      <c r="Z34" s="136"/>
      <c r="AA34" s="139" t="n">
        <f aca="false">ADMIN1!BK34</f>
        <v>0</v>
      </c>
      <c r="AB34" s="136"/>
      <c r="AC34" s="138" t="n">
        <f aca="false">ADMIN1!BN34</f>
        <v>0</v>
      </c>
      <c r="AD34" s="136"/>
      <c r="AE34" s="139" t="n">
        <f aca="false">ADMIN1!BQ34</f>
        <v>0</v>
      </c>
      <c r="AF34" s="136"/>
      <c r="AG34" s="138" t="n">
        <f aca="false">ADMIN1!BT34</f>
        <v>0</v>
      </c>
      <c r="AH34" s="136"/>
      <c r="AI34" s="139" t="n">
        <f aca="false">ADMIN1!BW34</f>
        <v>0</v>
      </c>
      <c r="AJ34" s="136"/>
      <c r="AK34" s="138" t="n">
        <f aca="false">ADMIN1!BZ34</f>
        <v>0</v>
      </c>
      <c r="AL34" s="136"/>
      <c r="AM34" s="139" t="n">
        <f aca="false">ADMIN1!CC34</f>
        <v>0</v>
      </c>
      <c r="AN34" s="136"/>
      <c r="AO34" s="138" t="n">
        <f aca="false">ADMIN1!CF34</f>
        <v>0</v>
      </c>
      <c r="AP34" s="136"/>
      <c r="AQ34" s="140" t="n">
        <f aca="false">ADMIN1!CI34</f>
        <v>0</v>
      </c>
      <c r="AR34" s="81"/>
    </row>
    <row r="35" customFormat="false" ht="30" hidden="false" customHeight="true" outlineLevel="0" collapsed="false">
      <c r="A35" s="127" t="n">
        <f aca="false">ADMIN1!Q35</f>
        <v>1022</v>
      </c>
      <c r="B35" s="128" t="str">
        <f aca="false">IF(ADMIN1!S35=0, "", ADMIN1!S35)</f>
        <v/>
      </c>
      <c r="C35" s="129" t="str">
        <f aca="false">ADMIN1!R35</f>
        <v>Avocat Hass BIO (production de Rufino, nouvelle récolte)</v>
      </c>
      <c r="D35" s="129"/>
      <c r="E35" s="130" t="str">
        <f aca="false">ADMIN1!AC35</f>
        <v>Grenade</v>
      </c>
      <c r="F35" s="131" t="str">
        <f aca="false">ADMIN1!V35</f>
        <v>kg</v>
      </c>
      <c r="G35" s="132" t="n">
        <f aca="false">ADMIN1!AE35</f>
        <v>7.05</v>
      </c>
      <c r="H35" s="132" t="n">
        <f aca="false">IF(ADMIN1!W35="", "", ADMIN1!W35)</f>
        <v>6.5</v>
      </c>
      <c r="I35" s="132" t="n">
        <f aca="false">IF(ADMIN1!X35="", "", ADMIN1!X35)</f>
        <v>5.96</v>
      </c>
      <c r="J35" s="133" t="str">
        <f aca="false">IF(ADMIN1!Y35="", "", ADMIN1!Y35)</f>
        <v/>
      </c>
      <c r="K35" s="134" t="n">
        <f aca="false">ADMIN1!AD35</f>
        <v>0</v>
      </c>
      <c r="L35" s="135" t="n">
        <f aca="false">ADMIN1!AF35</f>
        <v>0</v>
      </c>
      <c r="M35" s="62"/>
      <c r="N35" s="136"/>
      <c r="O35" s="137" t="n">
        <f aca="false">ADMIN1!AS35</f>
        <v>0</v>
      </c>
      <c r="P35" s="136"/>
      <c r="Q35" s="138" t="n">
        <f aca="false">ADMIN1!AV35</f>
        <v>0</v>
      </c>
      <c r="R35" s="136"/>
      <c r="S35" s="139" t="n">
        <f aca="false">ADMIN1!AY35</f>
        <v>0</v>
      </c>
      <c r="T35" s="136"/>
      <c r="U35" s="139" t="n">
        <f aca="false">ADMIN1!BB35</f>
        <v>0</v>
      </c>
      <c r="V35" s="136"/>
      <c r="W35" s="139" t="n">
        <f aca="false">ADMIN1!BE35</f>
        <v>0</v>
      </c>
      <c r="X35" s="136"/>
      <c r="Y35" s="138" t="n">
        <f aca="false">ADMIN1!BH35</f>
        <v>0</v>
      </c>
      <c r="Z35" s="136"/>
      <c r="AA35" s="139" t="n">
        <f aca="false">ADMIN1!BK35</f>
        <v>0</v>
      </c>
      <c r="AB35" s="136"/>
      <c r="AC35" s="138" t="n">
        <f aca="false">ADMIN1!BN35</f>
        <v>0</v>
      </c>
      <c r="AD35" s="136"/>
      <c r="AE35" s="139" t="n">
        <f aca="false">ADMIN1!BQ35</f>
        <v>0</v>
      </c>
      <c r="AF35" s="136"/>
      <c r="AG35" s="138" t="n">
        <f aca="false">ADMIN1!BT35</f>
        <v>0</v>
      </c>
      <c r="AH35" s="136"/>
      <c r="AI35" s="139" t="n">
        <f aca="false">ADMIN1!BW35</f>
        <v>0</v>
      </c>
      <c r="AJ35" s="136"/>
      <c r="AK35" s="138" t="n">
        <f aca="false">ADMIN1!BZ35</f>
        <v>0</v>
      </c>
      <c r="AL35" s="136"/>
      <c r="AM35" s="139" t="n">
        <f aca="false">ADMIN1!CC35</f>
        <v>0</v>
      </c>
      <c r="AN35" s="136"/>
      <c r="AO35" s="138" t="n">
        <f aca="false">ADMIN1!CF35</f>
        <v>0</v>
      </c>
      <c r="AP35" s="136"/>
      <c r="AQ35" s="140" t="n">
        <f aca="false">ADMIN1!CI35</f>
        <v>0</v>
      </c>
      <c r="AR35" s="81"/>
    </row>
    <row r="36" customFormat="false" ht="30" hidden="false" customHeight="true" outlineLevel="0" collapsed="false">
      <c r="A36" s="127" t="n">
        <f aca="false">ADMIN1!Q36</f>
        <v>1527</v>
      </c>
      <c r="B36" s="128" t="str">
        <f aca="false">IF(ADMIN1!S36=0, "", ADMIN1!S36)</f>
        <v>❤️</v>
      </c>
      <c r="C36" s="129" t="str">
        <f aca="false">ADMIN1!R36</f>
        <v>Baie de Goji BIO (env. 1kg)</v>
      </c>
      <c r="D36" s="129"/>
      <c r="E36" s="130" t="str">
        <f aca="false">ADMIN1!AC36</f>
        <v>Tibet</v>
      </c>
      <c r="F36" s="131" t="str">
        <f aca="false">ADMIN1!V36</f>
        <v>Pièce</v>
      </c>
      <c r="G36" s="132" t="n">
        <f aca="false">ADMIN1!AE36</f>
        <v>30.34</v>
      </c>
      <c r="H36" s="132" t="str">
        <f aca="false">IF(ADMIN1!W36="", "", ADMIN1!W36)</f>
        <v/>
      </c>
      <c r="I36" s="132" t="str">
        <f aca="false">IF(ADMIN1!X36="", "", ADMIN1!X36)</f>
        <v/>
      </c>
      <c r="J36" s="133" t="str">
        <f aca="false">IF(ADMIN1!Y36="", "", ADMIN1!Y36)</f>
        <v/>
      </c>
      <c r="K36" s="134" t="n">
        <f aca="false">ADMIN1!AD36</f>
        <v>0</v>
      </c>
      <c r="L36" s="135" t="n">
        <f aca="false">ADMIN1!AF36</f>
        <v>0</v>
      </c>
      <c r="M36" s="62"/>
      <c r="N36" s="136"/>
      <c r="O36" s="137" t="n">
        <f aca="false">ADMIN1!AS36</f>
        <v>0</v>
      </c>
      <c r="P36" s="136"/>
      <c r="Q36" s="138" t="n">
        <f aca="false">ADMIN1!AV36</f>
        <v>0</v>
      </c>
      <c r="R36" s="136"/>
      <c r="S36" s="139" t="n">
        <f aca="false">ADMIN1!AY36</f>
        <v>0</v>
      </c>
      <c r="T36" s="136"/>
      <c r="U36" s="139" t="n">
        <f aca="false">ADMIN1!BB36</f>
        <v>0</v>
      </c>
      <c r="V36" s="136"/>
      <c r="W36" s="139" t="n">
        <f aca="false">ADMIN1!BE36</f>
        <v>0</v>
      </c>
      <c r="X36" s="136"/>
      <c r="Y36" s="138" t="n">
        <f aca="false">ADMIN1!BH36</f>
        <v>0</v>
      </c>
      <c r="Z36" s="136"/>
      <c r="AA36" s="139" t="n">
        <f aca="false">ADMIN1!BK36</f>
        <v>0</v>
      </c>
      <c r="AB36" s="136"/>
      <c r="AC36" s="138" t="n">
        <f aca="false">ADMIN1!BN36</f>
        <v>0</v>
      </c>
      <c r="AD36" s="136"/>
      <c r="AE36" s="139" t="n">
        <f aca="false">ADMIN1!BQ36</f>
        <v>0</v>
      </c>
      <c r="AF36" s="136"/>
      <c r="AG36" s="138" t="n">
        <f aca="false">ADMIN1!BT36</f>
        <v>0</v>
      </c>
      <c r="AH36" s="136"/>
      <c r="AI36" s="139" t="n">
        <f aca="false">ADMIN1!BW36</f>
        <v>0</v>
      </c>
      <c r="AJ36" s="136"/>
      <c r="AK36" s="138" t="n">
        <f aca="false">ADMIN1!BZ36</f>
        <v>0</v>
      </c>
      <c r="AL36" s="136"/>
      <c r="AM36" s="139" t="n">
        <f aca="false">ADMIN1!CC36</f>
        <v>0</v>
      </c>
      <c r="AN36" s="136"/>
      <c r="AO36" s="138" t="n">
        <f aca="false">ADMIN1!CF36</f>
        <v>0</v>
      </c>
      <c r="AP36" s="136"/>
      <c r="AQ36" s="140" t="n">
        <f aca="false">ADMIN1!CI36</f>
        <v>0</v>
      </c>
      <c r="AR36" s="81"/>
    </row>
    <row r="37" customFormat="false" ht="30" hidden="false" customHeight="true" outlineLevel="0" collapsed="false">
      <c r="A37" s="127" t="n">
        <f aca="false">ADMIN1!Q37</f>
        <v>1527</v>
      </c>
      <c r="B37" s="128" t="str">
        <f aca="false">IF(ADMIN1!S37=0, "", ADMIN1!S37)</f>
        <v>❤️</v>
      </c>
      <c r="C37" s="129" t="str">
        <f aca="false">ADMIN1!R37</f>
        <v>Baie de Goji BIO (envi. 500g)</v>
      </c>
      <c r="D37" s="129"/>
      <c r="E37" s="130" t="str">
        <f aca="false">ADMIN1!AC37</f>
        <v>Tibet</v>
      </c>
      <c r="F37" s="131" t="str">
        <f aca="false">ADMIN1!V37</f>
        <v>Pièce</v>
      </c>
      <c r="G37" s="132" t="n">
        <f aca="false">ADMIN1!AE37</f>
        <v>16.64</v>
      </c>
      <c r="H37" s="132" t="str">
        <f aca="false">IF(ADMIN1!W37="", "", ADMIN1!W37)</f>
        <v/>
      </c>
      <c r="I37" s="132" t="str">
        <f aca="false">IF(ADMIN1!X37="", "", ADMIN1!X37)</f>
        <v/>
      </c>
      <c r="J37" s="133" t="str">
        <f aca="false">IF(ADMIN1!Y37="", "", ADMIN1!Y37)</f>
        <v/>
      </c>
      <c r="K37" s="134" t="n">
        <f aca="false">ADMIN1!AD37</f>
        <v>0</v>
      </c>
      <c r="L37" s="135" t="n">
        <f aca="false">ADMIN1!AF37</f>
        <v>0</v>
      </c>
      <c r="M37" s="62"/>
      <c r="N37" s="136"/>
      <c r="O37" s="137" t="n">
        <f aca="false">ADMIN1!AS37</f>
        <v>0</v>
      </c>
      <c r="P37" s="136"/>
      <c r="Q37" s="138" t="n">
        <f aca="false">ADMIN1!AV37</f>
        <v>0</v>
      </c>
      <c r="R37" s="136"/>
      <c r="S37" s="139" t="n">
        <f aca="false">ADMIN1!AY37</f>
        <v>0</v>
      </c>
      <c r="T37" s="136"/>
      <c r="U37" s="139" t="n">
        <f aca="false">ADMIN1!BB37</f>
        <v>0</v>
      </c>
      <c r="V37" s="136"/>
      <c r="W37" s="139" t="n">
        <f aca="false">ADMIN1!BE37</f>
        <v>0</v>
      </c>
      <c r="X37" s="136"/>
      <c r="Y37" s="138" t="n">
        <f aca="false">ADMIN1!BH37</f>
        <v>0</v>
      </c>
      <c r="Z37" s="136"/>
      <c r="AA37" s="139" t="n">
        <f aca="false">ADMIN1!BK37</f>
        <v>0</v>
      </c>
      <c r="AB37" s="136"/>
      <c r="AC37" s="138" t="n">
        <f aca="false">ADMIN1!BN37</f>
        <v>0</v>
      </c>
      <c r="AD37" s="136"/>
      <c r="AE37" s="139" t="n">
        <f aca="false">ADMIN1!BQ37</f>
        <v>0</v>
      </c>
      <c r="AF37" s="136"/>
      <c r="AG37" s="138" t="n">
        <f aca="false">ADMIN1!BT37</f>
        <v>0</v>
      </c>
      <c r="AH37" s="136"/>
      <c r="AI37" s="139" t="n">
        <f aca="false">ADMIN1!BW37</f>
        <v>0</v>
      </c>
      <c r="AJ37" s="136"/>
      <c r="AK37" s="138" t="n">
        <f aca="false">ADMIN1!BZ37</f>
        <v>0</v>
      </c>
      <c r="AL37" s="136"/>
      <c r="AM37" s="139" t="n">
        <f aca="false">ADMIN1!CC37</f>
        <v>0</v>
      </c>
      <c r="AN37" s="136"/>
      <c r="AO37" s="138" t="n">
        <f aca="false">ADMIN1!CF37</f>
        <v>0</v>
      </c>
      <c r="AP37" s="136"/>
      <c r="AQ37" s="140" t="n">
        <f aca="false">ADMIN1!CI37</f>
        <v>0</v>
      </c>
      <c r="AR37" s="81"/>
    </row>
    <row r="38" customFormat="false" ht="30" hidden="false" customHeight="true" outlineLevel="0" collapsed="false">
      <c r="A38" s="127" t="n">
        <f aca="false">ADMIN1!Q38</f>
        <v>3033</v>
      </c>
      <c r="B38" s="128" t="str">
        <f aca="false">IF(ADMIN1!S38=0, "", ADMIN1!S38)</f>
        <v>❤️</v>
      </c>
      <c r="C38" s="129" t="str">
        <f aca="false">ADMIN1!R38</f>
        <v>Banane Cavendish (mûri sur plante)</v>
      </c>
      <c r="D38" s="129"/>
      <c r="E38" s="130" t="str">
        <f aca="false">ADMIN1!AC38</f>
        <v>Grenade</v>
      </c>
      <c r="F38" s="131" t="str">
        <f aca="false">ADMIN1!V38</f>
        <v>kg</v>
      </c>
      <c r="G38" s="132" t="n">
        <f aca="false">ADMIN1!AE38</f>
        <v>5.68</v>
      </c>
      <c r="H38" s="132" t="n">
        <f aca="false">IF(ADMIN1!W38="", "", ADMIN1!W38)</f>
        <v>5.27</v>
      </c>
      <c r="I38" s="132" t="n">
        <f aca="false">IF(ADMIN1!X38="", "", ADMIN1!X38)</f>
        <v>4.86</v>
      </c>
      <c r="J38" s="133" t="n">
        <f aca="false">IF(ADMIN1!Y38="", "", ADMIN1!Y38)</f>
        <v>4.45</v>
      </c>
      <c r="K38" s="134" t="n">
        <f aca="false">ADMIN1!AD38</f>
        <v>0</v>
      </c>
      <c r="L38" s="135" t="n">
        <f aca="false">ADMIN1!AF38</f>
        <v>0</v>
      </c>
      <c r="M38" s="62"/>
      <c r="N38" s="136"/>
      <c r="O38" s="137" t="n">
        <f aca="false">ADMIN1!AS38</f>
        <v>0</v>
      </c>
      <c r="P38" s="136"/>
      <c r="Q38" s="138" t="n">
        <f aca="false">ADMIN1!AV38</f>
        <v>0</v>
      </c>
      <c r="R38" s="136"/>
      <c r="S38" s="139" t="n">
        <f aca="false">ADMIN1!AY38</f>
        <v>0</v>
      </c>
      <c r="T38" s="136"/>
      <c r="U38" s="139" t="n">
        <f aca="false">ADMIN1!BB38</f>
        <v>0</v>
      </c>
      <c r="V38" s="136"/>
      <c r="W38" s="139" t="n">
        <f aca="false">ADMIN1!BE38</f>
        <v>0</v>
      </c>
      <c r="X38" s="136"/>
      <c r="Y38" s="138" t="n">
        <f aca="false">ADMIN1!BH38</f>
        <v>0</v>
      </c>
      <c r="Z38" s="136"/>
      <c r="AA38" s="139" t="n">
        <f aca="false">ADMIN1!BK38</f>
        <v>0</v>
      </c>
      <c r="AB38" s="136"/>
      <c r="AC38" s="138" t="n">
        <f aca="false">ADMIN1!BN38</f>
        <v>0</v>
      </c>
      <c r="AD38" s="136"/>
      <c r="AE38" s="139" t="n">
        <f aca="false">ADMIN1!BQ38</f>
        <v>0</v>
      </c>
      <c r="AF38" s="136"/>
      <c r="AG38" s="138" t="n">
        <f aca="false">ADMIN1!BT38</f>
        <v>0</v>
      </c>
      <c r="AH38" s="136"/>
      <c r="AI38" s="139" t="n">
        <f aca="false">ADMIN1!BW38</f>
        <v>0</v>
      </c>
      <c r="AJ38" s="136"/>
      <c r="AK38" s="138" t="n">
        <f aca="false">ADMIN1!BZ38</f>
        <v>0</v>
      </c>
      <c r="AL38" s="136"/>
      <c r="AM38" s="139" t="n">
        <f aca="false">ADMIN1!CC38</f>
        <v>0</v>
      </c>
      <c r="AN38" s="136"/>
      <c r="AO38" s="138" t="n">
        <f aca="false">ADMIN1!CF38</f>
        <v>0</v>
      </c>
      <c r="AP38" s="136"/>
      <c r="AQ38" s="140" t="n">
        <f aca="false">ADMIN1!CI38</f>
        <v>0</v>
      </c>
      <c r="AR38" s="81"/>
    </row>
    <row r="39" customFormat="false" ht="30" hidden="false" customHeight="true" outlineLevel="0" collapsed="false">
      <c r="A39" s="127" t="str">
        <f aca="false">ADMIN1!Q39</f>
        <v>1007-2364</v>
      </c>
      <c r="B39" s="128" t="str">
        <f aca="false">IF(ADMIN1!S39=0, "", ADMIN1!S39)</f>
        <v/>
      </c>
      <c r="C39" s="129" t="str">
        <f aca="false">ADMIN1!R39</f>
        <v>Banane Cavendish BIO/RECO</v>
      </c>
      <c r="D39" s="129"/>
      <c r="E39" s="130" t="str">
        <f aca="false">ADMIN1!AC39</f>
        <v>Iles Canaries</v>
      </c>
      <c r="F39" s="131" t="str">
        <f aca="false">ADMIN1!V39</f>
        <v>kg</v>
      </c>
      <c r="G39" s="132" t="n">
        <f aca="false">ADMIN1!AE39</f>
        <v>5.68</v>
      </c>
      <c r="H39" s="132" t="n">
        <f aca="false">IF(ADMIN1!W39="", "", ADMIN1!W39)</f>
        <v>5.27</v>
      </c>
      <c r="I39" s="132" t="n">
        <f aca="false">IF(ADMIN1!X39="", "", ADMIN1!X39)</f>
        <v>4.86</v>
      </c>
      <c r="J39" s="133" t="str">
        <f aca="false">IF(ADMIN1!Y39="", "", ADMIN1!Y39)</f>
        <v/>
      </c>
      <c r="K39" s="134" t="n">
        <f aca="false">ADMIN1!AD39</f>
        <v>0</v>
      </c>
      <c r="L39" s="135" t="n">
        <f aca="false">ADMIN1!AF39</f>
        <v>0</v>
      </c>
      <c r="M39" s="62"/>
      <c r="N39" s="136"/>
      <c r="O39" s="137" t="n">
        <f aca="false">ADMIN1!AS39</f>
        <v>0</v>
      </c>
      <c r="P39" s="136"/>
      <c r="Q39" s="138" t="n">
        <f aca="false">ADMIN1!AV39</f>
        <v>0</v>
      </c>
      <c r="R39" s="136"/>
      <c r="S39" s="139" t="n">
        <f aca="false">ADMIN1!AY39</f>
        <v>0</v>
      </c>
      <c r="T39" s="136"/>
      <c r="U39" s="139" t="n">
        <f aca="false">ADMIN1!BB39</f>
        <v>0</v>
      </c>
      <c r="V39" s="136"/>
      <c r="W39" s="139" t="n">
        <f aca="false">ADMIN1!BE39</f>
        <v>0</v>
      </c>
      <c r="X39" s="136"/>
      <c r="Y39" s="138" t="n">
        <f aca="false">ADMIN1!BH39</f>
        <v>0</v>
      </c>
      <c r="Z39" s="136"/>
      <c r="AA39" s="139" t="n">
        <f aca="false">ADMIN1!BK39</f>
        <v>0</v>
      </c>
      <c r="AB39" s="136"/>
      <c r="AC39" s="138" t="n">
        <f aca="false">ADMIN1!BN39</f>
        <v>0</v>
      </c>
      <c r="AD39" s="136"/>
      <c r="AE39" s="139" t="n">
        <f aca="false">ADMIN1!BQ39</f>
        <v>0</v>
      </c>
      <c r="AF39" s="136"/>
      <c r="AG39" s="138" t="n">
        <f aca="false">ADMIN1!BT39</f>
        <v>0</v>
      </c>
      <c r="AH39" s="136"/>
      <c r="AI39" s="139" t="n">
        <f aca="false">ADMIN1!BW39</f>
        <v>0</v>
      </c>
      <c r="AJ39" s="136"/>
      <c r="AK39" s="138" t="n">
        <f aca="false">ADMIN1!BZ39</f>
        <v>0</v>
      </c>
      <c r="AL39" s="136"/>
      <c r="AM39" s="139" t="n">
        <f aca="false">ADMIN1!CC39</f>
        <v>0</v>
      </c>
      <c r="AN39" s="136"/>
      <c r="AO39" s="138" t="n">
        <f aca="false">ADMIN1!CF39</f>
        <v>0</v>
      </c>
      <c r="AP39" s="136"/>
      <c r="AQ39" s="140" t="n">
        <f aca="false">ADMIN1!CI39</f>
        <v>0</v>
      </c>
      <c r="AR39" s="81"/>
    </row>
    <row r="40" customFormat="false" ht="30" hidden="false" customHeight="true" outlineLevel="0" collapsed="false">
      <c r="A40" s="127" t="n">
        <f aca="false">ADMIN1!Q40</f>
        <v>3746</v>
      </c>
      <c r="B40" s="128" t="str">
        <f aca="false">IF(ADMIN1!S40=0, "", ADMIN1!S40)</f>
        <v>❤️</v>
      </c>
      <c r="C40" s="129" t="str">
        <f aca="false">ADMIN1!R40</f>
        <v>Banane deshydratée BIO semi-sèche
    - (sachet 200g)</v>
      </c>
      <c r="D40" s="129"/>
      <c r="E40" s="130" t="str">
        <f aca="false">ADMIN1!AC40</f>
        <v>Grenade</v>
      </c>
      <c r="F40" s="131" t="str">
        <f aca="false">ADMIN1!V40</f>
        <v>Pièce</v>
      </c>
      <c r="G40" s="132" t="n">
        <f aca="false">ADMIN1!AE40</f>
        <v>6.38</v>
      </c>
      <c r="H40" s="132" t="str">
        <f aca="false">IF(ADMIN1!W40="", "", ADMIN1!W40)</f>
        <v/>
      </c>
      <c r="I40" s="132" t="str">
        <f aca="false">IF(ADMIN1!X40="", "", ADMIN1!X40)</f>
        <v/>
      </c>
      <c r="J40" s="133" t="str">
        <f aca="false">IF(ADMIN1!Y40="", "", ADMIN1!Y40)</f>
        <v/>
      </c>
      <c r="K40" s="134" t="n">
        <f aca="false">ADMIN1!AD40</f>
        <v>0</v>
      </c>
      <c r="L40" s="135" t="n">
        <f aca="false">ADMIN1!AF40</f>
        <v>0</v>
      </c>
      <c r="M40" s="62"/>
      <c r="N40" s="136"/>
      <c r="O40" s="137" t="n">
        <f aca="false">ADMIN1!AS40</f>
        <v>0</v>
      </c>
      <c r="P40" s="136"/>
      <c r="Q40" s="138" t="n">
        <f aca="false">ADMIN1!AV40</f>
        <v>0</v>
      </c>
      <c r="R40" s="136"/>
      <c r="S40" s="139" t="n">
        <f aca="false">ADMIN1!AY40</f>
        <v>0</v>
      </c>
      <c r="T40" s="136"/>
      <c r="U40" s="139" t="n">
        <f aca="false">ADMIN1!BB40</f>
        <v>0</v>
      </c>
      <c r="V40" s="136"/>
      <c r="W40" s="139" t="n">
        <f aca="false">ADMIN1!BE40</f>
        <v>0</v>
      </c>
      <c r="X40" s="136"/>
      <c r="Y40" s="138" t="n">
        <f aca="false">ADMIN1!BH40</f>
        <v>0</v>
      </c>
      <c r="Z40" s="136"/>
      <c r="AA40" s="139" t="n">
        <f aca="false">ADMIN1!BK40</f>
        <v>0</v>
      </c>
      <c r="AB40" s="136"/>
      <c r="AC40" s="138" t="n">
        <f aca="false">ADMIN1!BN40</f>
        <v>0</v>
      </c>
      <c r="AD40" s="136"/>
      <c r="AE40" s="139" t="n">
        <f aca="false">ADMIN1!BQ40</f>
        <v>0</v>
      </c>
      <c r="AF40" s="136"/>
      <c r="AG40" s="138" t="n">
        <f aca="false">ADMIN1!BT40</f>
        <v>0</v>
      </c>
      <c r="AH40" s="136"/>
      <c r="AI40" s="139" t="n">
        <f aca="false">ADMIN1!BW40</f>
        <v>0</v>
      </c>
      <c r="AJ40" s="136"/>
      <c r="AK40" s="138" t="n">
        <f aca="false">ADMIN1!BZ40</f>
        <v>0</v>
      </c>
      <c r="AL40" s="136"/>
      <c r="AM40" s="139" t="n">
        <f aca="false">ADMIN1!CC40</f>
        <v>0</v>
      </c>
      <c r="AN40" s="136"/>
      <c r="AO40" s="138" t="n">
        <f aca="false">ADMIN1!CF40</f>
        <v>0</v>
      </c>
      <c r="AP40" s="136"/>
      <c r="AQ40" s="140" t="n">
        <f aca="false">ADMIN1!CI40</f>
        <v>0</v>
      </c>
      <c r="AR40" s="81"/>
    </row>
    <row r="41" customFormat="false" ht="30" hidden="false" customHeight="true" outlineLevel="0" collapsed="false">
      <c r="A41" s="127" t="n">
        <f aca="false">ADMIN1!Q41</f>
        <v>6059</v>
      </c>
      <c r="B41" s="128" t="str">
        <f aca="false">IF(ADMIN1!S41=0, "", ADMIN1!S41)</f>
        <v/>
      </c>
      <c r="C41" s="129" t="str">
        <f aca="false">ADMIN1!R41</f>
        <v>Betterave Baby BIO (Production de Rufino)</v>
      </c>
      <c r="D41" s="129"/>
      <c r="E41" s="130" t="str">
        <f aca="false">ADMIN1!AC41</f>
        <v>Grenade</v>
      </c>
      <c r="F41" s="131" t="str">
        <f aca="false">ADMIN1!V41</f>
        <v>kg</v>
      </c>
      <c r="G41" s="132" t="n">
        <f aca="false">ADMIN1!AE41</f>
        <v>7.05</v>
      </c>
      <c r="H41" s="132" t="str">
        <f aca="false">IF(ADMIN1!W41="", "", ADMIN1!W41)</f>
        <v/>
      </c>
      <c r="I41" s="132" t="str">
        <f aca="false">IF(ADMIN1!X41="", "", ADMIN1!X41)</f>
        <v/>
      </c>
      <c r="J41" s="133" t="str">
        <f aca="false">IF(ADMIN1!Y41="", "", ADMIN1!Y41)</f>
        <v/>
      </c>
      <c r="K41" s="134" t="n">
        <f aca="false">ADMIN1!AD41</f>
        <v>0</v>
      </c>
      <c r="L41" s="135" t="n">
        <f aca="false">ADMIN1!AF41</f>
        <v>0</v>
      </c>
      <c r="M41" s="62"/>
      <c r="N41" s="136"/>
      <c r="O41" s="137" t="n">
        <f aca="false">ADMIN1!AS41</f>
        <v>0</v>
      </c>
      <c r="P41" s="136"/>
      <c r="Q41" s="138" t="n">
        <f aca="false">ADMIN1!AV41</f>
        <v>0</v>
      </c>
      <c r="R41" s="136"/>
      <c r="S41" s="139" t="n">
        <f aca="false">ADMIN1!AY41</f>
        <v>0</v>
      </c>
      <c r="T41" s="136"/>
      <c r="U41" s="139" t="n">
        <f aca="false">ADMIN1!BB41</f>
        <v>0</v>
      </c>
      <c r="V41" s="136"/>
      <c r="W41" s="139" t="n">
        <f aca="false">ADMIN1!BE41</f>
        <v>0</v>
      </c>
      <c r="X41" s="136"/>
      <c r="Y41" s="138" t="n">
        <f aca="false">ADMIN1!BH41</f>
        <v>0</v>
      </c>
      <c r="Z41" s="136"/>
      <c r="AA41" s="139" t="n">
        <f aca="false">ADMIN1!BK41</f>
        <v>0</v>
      </c>
      <c r="AB41" s="136"/>
      <c r="AC41" s="138" t="n">
        <f aca="false">ADMIN1!BN41</f>
        <v>0</v>
      </c>
      <c r="AD41" s="136"/>
      <c r="AE41" s="139" t="n">
        <f aca="false">ADMIN1!BQ41</f>
        <v>0</v>
      </c>
      <c r="AF41" s="136"/>
      <c r="AG41" s="138" t="n">
        <f aca="false">ADMIN1!BT41</f>
        <v>0</v>
      </c>
      <c r="AH41" s="136"/>
      <c r="AI41" s="139" t="n">
        <f aca="false">ADMIN1!BW41</f>
        <v>0</v>
      </c>
      <c r="AJ41" s="136"/>
      <c r="AK41" s="138" t="n">
        <f aca="false">ADMIN1!BZ41</f>
        <v>0</v>
      </c>
      <c r="AL41" s="136"/>
      <c r="AM41" s="139" t="n">
        <f aca="false">ADMIN1!CC41</f>
        <v>0</v>
      </c>
      <c r="AN41" s="136"/>
      <c r="AO41" s="138" t="n">
        <f aca="false">ADMIN1!CF41</f>
        <v>0</v>
      </c>
      <c r="AP41" s="136"/>
      <c r="AQ41" s="140" t="n">
        <f aca="false">ADMIN1!CI41</f>
        <v>0</v>
      </c>
      <c r="AR41" s="81"/>
    </row>
    <row r="42" customFormat="false" ht="30" hidden="false" customHeight="true" outlineLevel="0" collapsed="false">
      <c r="A42" s="127" t="str">
        <f aca="false">ADMIN1!Q42</f>
        <v>1124-1275-1679</v>
      </c>
      <c r="B42" s="128" t="str">
        <f aca="false">IF(ADMIN1!S42=0, "", ADMIN1!S42)</f>
        <v/>
      </c>
      <c r="C42" s="129" t="str">
        <f aca="false">ADMIN1!R42</f>
        <v>Betterave BIO</v>
      </c>
      <c r="D42" s="129"/>
      <c r="E42" s="130" t="str">
        <f aca="false">ADMIN1!AC42</f>
        <v>Malagua</v>
      </c>
      <c r="F42" s="131" t="str">
        <f aca="false">ADMIN1!V42</f>
        <v>kg</v>
      </c>
      <c r="G42" s="132" t="n">
        <f aca="false">ADMIN1!AE42</f>
        <v>3.92</v>
      </c>
      <c r="H42" s="132" t="n">
        <f aca="false">IF(ADMIN1!W42="", "", ADMIN1!W42)</f>
        <v>3.69</v>
      </c>
      <c r="I42" s="132" t="str">
        <f aca="false">IF(ADMIN1!X42="", "", ADMIN1!X42)</f>
        <v/>
      </c>
      <c r="J42" s="133" t="str">
        <f aca="false">IF(ADMIN1!Y42="", "", ADMIN1!Y42)</f>
        <v/>
      </c>
      <c r="K42" s="134" t="n">
        <f aca="false">ADMIN1!AD42</f>
        <v>0</v>
      </c>
      <c r="L42" s="135" t="n">
        <f aca="false">ADMIN1!AF42</f>
        <v>0</v>
      </c>
      <c r="M42" s="62"/>
      <c r="N42" s="136"/>
      <c r="O42" s="137" t="n">
        <f aca="false">ADMIN1!AS42</f>
        <v>0</v>
      </c>
      <c r="P42" s="136"/>
      <c r="Q42" s="138" t="n">
        <f aca="false">ADMIN1!AV42</f>
        <v>0</v>
      </c>
      <c r="R42" s="136"/>
      <c r="S42" s="139" t="n">
        <f aca="false">ADMIN1!AY42</f>
        <v>0</v>
      </c>
      <c r="T42" s="136"/>
      <c r="U42" s="139" t="n">
        <f aca="false">ADMIN1!BB42</f>
        <v>0</v>
      </c>
      <c r="V42" s="136"/>
      <c r="W42" s="139" t="n">
        <f aca="false">ADMIN1!BE42</f>
        <v>0</v>
      </c>
      <c r="X42" s="136"/>
      <c r="Y42" s="138" t="n">
        <f aca="false">ADMIN1!BH42</f>
        <v>0</v>
      </c>
      <c r="Z42" s="136"/>
      <c r="AA42" s="139" t="n">
        <f aca="false">ADMIN1!BK42</f>
        <v>0</v>
      </c>
      <c r="AB42" s="136"/>
      <c r="AC42" s="138" t="n">
        <f aca="false">ADMIN1!BN42</f>
        <v>0</v>
      </c>
      <c r="AD42" s="136"/>
      <c r="AE42" s="139" t="n">
        <f aca="false">ADMIN1!BQ42</f>
        <v>0</v>
      </c>
      <c r="AF42" s="136"/>
      <c r="AG42" s="138" t="n">
        <f aca="false">ADMIN1!BT42</f>
        <v>0</v>
      </c>
      <c r="AH42" s="136"/>
      <c r="AI42" s="139" t="n">
        <f aca="false">ADMIN1!BW42</f>
        <v>0</v>
      </c>
      <c r="AJ42" s="136"/>
      <c r="AK42" s="138" t="n">
        <f aca="false">ADMIN1!BZ42</f>
        <v>0</v>
      </c>
      <c r="AL42" s="136"/>
      <c r="AM42" s="139" t="n">
        <f aca="false">ADMIN1!CC42</f>
        <v>0</v>
      </c>
      <c r="AN42" s="136"/>
      <c r="AO42" s="138" t="n">
        <f aca="false">ADMIN1!CF42</f>
        <v>0</v>
      </c>
      <c r="AP42" s="136"/>
      <c r="AQ42" s="140" t="n">
        <f aca="false">ADMIN1!CI42</f>
        <v>0</v>
      </c>
      <c r="AR42" s="81"/>
    </row>
    <row r="43" customFormat="false" ht="30" hidden="false" customHeight="true" outlineLevel="0" collapsed="false">
      <c r="A43" s="127" t="n">
        <f aca="false">ADMIN1!Q43</f>
        <v>1696</v>
      </c>
      <c r="B43" s="128" t="str">
        <f aca="false">IF(ADMIN1!S43=0, "", ADMIN1!S43)</f>
        <v/>
      </c>
      <c r="C43" s="129" t="str">
        <f aca="false">ADMIN1!R43</f>
        <v>Betterave en poudre BIO (sachet 1kg)</v>
      </c>
      <c r="D43" s="129"/>
      <c r="E43" s="130" t="str">
        <f aca="false">ADMIN1!AC43</f>
        <v>Hongrie</v>
      </c>
      <c r="F43" s="131" t="str">
        <f aca="false">ADMIN1!V43</f>
        <v>Pièce</v>
      </c>
      <c r="G43" s="132" t="n">
        <f aca="false">ADMIN1!AE43</f>
        <v>25.56</v>
      </c>
      <c r="H43" s="132" t="str">
        <f aca="false">IF(ADMIN1!W43="", "", ADMIN1!W43)</f>
        <v/>
      </c>
      <c r="I43" s="132" t="str">
        <f aca="false">IF(ADMIN1!X43="", "", ADMIN1!X43)</f>
        <v/>
      </c>
      <c r="J43" s="133" t="str">
        <f aca="false">IF(ADMIN1!Y43="", "", ADMIN1!Y43)</f>
        <v/>
      </c>
      <c r="K43" s="134" t="n">
        <f aca="false">ADMIN1!AD43</f>
        <v>0</v>
      </c>
      <c r="L43" s="135" t="n">
        <f aca="false">ADMIN1!AF43</f>
        <v>0</v>
      </c>
      <c r="M43" s="62"/>
      <c r="N43" s="136"/>
      <c r="O43" s="137" t="n">
        <f aca="false">ADMIN1!AS43</f>
        <v>0</v>
      </c>
      <c r="P43" s="136"/>
      <c r="Q43" s="138" t="n">
        <f aca="false">ADMIN1!AV43</f>
        <v>0</v>
      </c>
      <c r="R43" s="136"/>
      <c r="S43" s="139" t="n">
        <f aca="false">ADMIN1!AY43</f>
        <v>0</v>
      </c>
      <c r="T43" s="136"/>
      <c r="U43" s="139" t="n">
        <f aca="false">ADMIN1!BB43</f>
        <v>0</v>
      </c>
      <c r="V43" s="136"/>
      <c r="W43" s="139" t="n">
        <f aca="false">ADMIN1!BE43</f>
        <v>0</v>
      </c>
      <c r="X43" s="136"/>
      <c r="Y43" s="138" t="n">
        <f aca="false">ADMIN1!BH43</f>
        <v>0</v>
      </c>
      <c r="Z43" s="136"/>
      <c r="AA43" s="139" t="n">
        <f aca="false">ADMIN1!BK43</f>
        <v>0</v>
      </c>
      <c r="AB43" s="136"/>
      <c r="AC43" s="138" t="n">
        <f aca="false">ADMIN1!BN43</f>
        <v>0</v>
      </c>
      <c r="AD43" s="136"/>
      <c r="AE43" s="139" t="n">
        <f aca="false">ADMIN1!BQ43</f>
        <v>0</v>
      </c>
      <c r="AF43" s="136"/>
      <c r="AG43" s="138" t="n">
        <f aca="false">ADMIN1!BT43</f>
        <v>0</v>
      </c>
      <c r="AH43" s="136"/>
      <c r="AI43" s="139" t="n">
        <f aca="false">ADMIN1!BW43</f>
        <v>0</v>
      </c>
      <c r="AJ43" s="136"/>
      <c r="AK43" s="138" t="n">
        <f aca="false">ADMIN1!BZ43</f>
        <v>0</v>
      </c>
      <c r="AL43" s="136"/>
      <c r="AM43" s="139" t="n">
        <f aca="false">ADMIN1!CC43</f>
        <v>0</v>
      </c>
      <c r="AN43" s="136"/>
      <c r="AO43" s="138" t="n">
        <f aca="false">ADMIN1!CF43</f>
        <v>0</v>
      </c>
      <c r="AP43" s="136"/>
      <c r="AQ43" s="140" t="n">
        <f aca="false">ADMIN1!CI43</f>
        <v>0</v>
      </c>
      <c r="AR43" s="81"/>
    </row>
    <row r="44" customFormat="false" ht="30" hidden="false" customHeight="true" outlineLevel="0" collapsed="false">
      <c r="A44" s="127" t="n">
        <f aca="false">ADMIN1!Q44</f>
        <v>1696</v>
      </c>
      <c r="B44" s="128" t="str">
        <f aca="false">IF(ADMIN1!S44=0, "", ADMIN1!S44)</f>
        <v/>
      </c>
      <c r="C44" s="129" t="str">
        <f aca="false">ADMIN1!R44</f>
        <v>Betterave en poudre BIO (sachet 500g)</v>
      </c>
      <c r="D44" s="129"/>
      <c r="E44" s="130" t="str">
        <f aca="false">ADMIN1!AC44</f>
        <v>Hongrie</v>
      </c>
      <c r="F44" s="131" t="str">
        <f aca="false">ADMIN1!V44</f>
        <v>Pièce</v>
      </c>
      <c r="G44" s="132" t="n">
        <f aca="false">ADMIN1!AE44</f>
        <v>14.33</v>
      </c>
      <c r="H44" s="132" t="str">
        <f aca="false">IF(ADMIN1!W44="", "", ADMIN1!W44)</f>
        <v/>
      </c>
      <c r="I44" s="132" t="str">
        <f aca="false">IF(ADMIN1!X44="", "", ADMIN1!X44)</f>
        <v/>
      </c>
      <c r="J44" s="133" t="str">
        <f aca="false">IF(ADMIN1!Y44="", "", ADMIN1!Y44)</f>
        <v/>
      </c>
      <c r="K44" s="134" t="n">
        <f aca="false">ADMIN1!AD44</f>
        <v>0</v>
      </c>
      <c r="L44" s="135" t="n">
        <f aca="false">ADMIN1!AF44</f>
        <v>0</v>
      </c>
      <c r="M44" s="62"/>
      <c r="N44" s="136"/>
      <c r="O44" s="137" t="n">
        <f aca="false">ADMIN1!AS44</f>
        <v>0</v>
      </c>
      <c r="P44" s="136"/>
      <c r="Q44" s="138" t="n">
        <f aca="false">ADMIN1!AV44</f>
        <v>0</v>
      </c>
      <c r="R44" s="136"/>
      <c r="S44" s="139" t="n">
        <f aca="false">ADMIN1!AY44</f>
        <v>0</v>
      </c>
      <c r="T44" s="136"/>
      <c r="U44" s="139" t="n">
        <f aca="false">ADMIN1!BB44</f>
        <v>0</v>
      </c>
      <c r="V44" s="136"/>
      <c r="W44" s="139" t="n">
        <f aca="false">ADMIN1!BE44</f>
        <v>0</v>
      </c>
      <c r="X44" s="136"/>
      <c r="Y44" s="138" t="n">
        <f aca="false">ADMIN1!BH44</f>
        <v>0</v>
      </c>
      <c r="Z44" s="136"/>
      <c r="AA44" s="139" t="n">
        <f aca="false">ADMIN1!BK44</f>
        <v>0</v>
      </c>
      <c r="AB44" s="136"/>
      <c r="AC44" s="138" t="n">
        <f aca="false">ADMIN1!BN44</f>
        <v>0</v>
      </c>
      <c r="AD44" s="136"/>
      <c r="AE44" s="139" t="n">
        <f aca="false">ADMIN1!BQ44</f>
        <v>0</v>
      </c>
      <c r="AF44" s="136"/>
      <c r="AG44" s="138" t="n">
        <f aca="false">ADMIN1!BT44</f>
        <v>0</v>
      </c>
      <c r="AH44" s="136"/>
      <c r="AI44" s="139" t="n">
        <f aca="false">ADMIN1!BW44</f>
        <v>0</v>
      </c>
      <c r="AJ44" s="136"/>
      <c r="AK44" s="138" t="n">
        <f aca="false">ADMIN1!BZ44</f>
        <v>0</v>
      </c>
      <c r="AL44" s="136"/>
      <c r="AM44" s="139" t="n">
        <f aca="false">ADMIN1!CC44</f>
        <v>0</v>
      </c>
      <c r="AN44" s="136"/>
      <c r="AO44" s="138" t="n">
        <f aca="false">ADMIN1!CF44</f>
        <v>0</v>
      </c>
      <c r="AP44" s="136"/>
      <c r="AQ44" s="140" t="n">
        <f aca="false">ADMIN1!CI44</f>
        <v>0</v>
      </c>
      <c r="AR44" s="81"/>
    </row>
    <row r="45" customFormat="false" ht="30" hidden="false" customHeight="true" outlineLevel="0" collapsed="false">
      <c r="A45" s="127" t="n">
        <f aca="false">ADMIN1!Q45</f>
        <v>1257</v>
      </c>
      <c r="B45" s="128" t="str">
        <f aca="false">IF(ADMIN1!S45=0, "", ADMIN1!S45)</f>
        <v/>
      </c>
      <c r="C45" s="129" t="str">
        <f aca="false">ADMIN1!R45</f>
        <v>Blette BIO</v>
      </c>
      <c r="D45" s="129"/>
      <c r="E45" s="130" t="str">
        <f aca="false">ADMIN1!AC45</f>
        <v>Grenade</v>
      </c>
      <c r="F45" s="131" t="str">
        <f aca="false">ADMIN1!V45</f>
        <v>kg</v>
      </c>
      <c r="G45" s="132" t="n">
        <f aca="false">ADMIN1!AE45</f>
        <v>7.05</v>
      </c>
      <c r="H45" s="132" t="str">
        <f aca="false">IF(ADMIN1!W45="", "", ADMIN1!W45)</f>
        <v/>
      </c>
      <c r="I45" s="132" t="str">
        <f aca="false">IF(ADMIN1!X45="", "", ADMIN1!X45)</f>
        <v/>
      </c>
      <c r="J45" s="133" t="str">
        <f aca="false">IF(ADMIN1!Y45="", "", ADMIN1!Y45)</f>
        <v/>
      </c>
      <c r="K45" s="134" t="n">
        <f aca="false">ADMIN1!AD45</f>
        <v>0</v>
      </c>
      <c r="L45" s="135" t="n">
        <f aca="false">ADMIN1!AF45</f>
        <v>0</v>
      </c>
      <c r="M45" s="62"/>
      <c r="N45" s="136"/>
      <c r="O45" s="137" t="n">
        <f aca="false">ADMIN1!AS45</f>
        <v>0</v>
      </c>
      <c r="P45" s="136"/>
      <c r="Q45" s="138" t="n">
        <f aca="false">ADMIN1!AV45</f>
        <v>0</v>
      </c>
      <c r="R45" s="136"/>
      <c r="S45" s="139" t="n">
        <f aca="false">ADMIN1!AY45</f>
        <v>0</v>
      </c>
      <c r="T45" s="136"/>
      <c r="U45" s="139" t="n">
        <f aca="false">ADMIN1!BB45</f>
        <v>0</v>
      </c>
      <c r="V45" s="136"/>
      <c r="W45" s="139" t="n">
        <f aca="false">ADMIN1!BE45</f>
        <v>0</v>
      </c>
      <c r="X45" s="136"/>
      <c r="Y45" s="138" t="n">
        <f aca="false">ADMIN1!BH45</f>
        <v>0</v>
      </c>
      <c r="Z45" s="136"/>
      <c r="AA45" s="139" t="n">
        <f aca="false">ADMIN1!BK45</f>
        <v>0</v>
      </c>
      <c r="AB45" s="136"/>
      <c r="AC45" s="138" t="n">
        <f aca="false">ADMIN1!BN45</f>
        <v>0</v>
      </c>
      <c r="AD45" s="136"/>
      <c r="AE45" s="139" t="n">
        <f aca="false">ADMIN1!BQ45</f>
        <v>0</v>
      </c>
      <c r="AF45" s="136"/>
      <c r="AG45" s="138" t="n">
        <f aca="false">ADMIN1!BT45</f>
        <v>0</v>
      </c>
      <c r="AH45" s="136"/>
      <c r="AI45" s="139" t="n">
        <f aca="false">ADMIN1!BW45</f>
        <v>0</v>
      </c>
      <c r="AJ45" s="136"/>
      <c r="AK45" s="138" t="n">
        <f aca="false">ADMIN1!BZ45</f>
        <v>0</v>
      </c>
      <c r="AL45" s="136"/>
      <c r="AM45" s="139" t="n">
        <f aca="false">ADMIN1!CC45</f>
        <v>0</v>
      </c>
      <c r="AN45" s="136"/>
      <c r="AO45" s="138" t="n">
        <f aca="false">ADMIN1!CF45</f>
        <v>0</v>
      </c>
      <c r="AP45" s="136"/>
      <c r="AQ45" s="140" t="n">
        <f aca="false">ADMIN1!CI45</f>
        <v>0</v>
      </c>
      <c r="AR45" s="81"/>
    </row>
    <row r="46" customFormat="false" ht="30" hidden="false" customHeight="true" outlineLevel="0" collapsed="false">
      <c r="A46" s="127" t="n">
        <f aca="false">ADMIN1!Q46</f>
        <v>1937</v>
      </c>
      <c r="B46" s="128" t="str">
        <f aca="false">IF(ADMIN1!S46=0, "", ADMIN1!S46)</f>
        <v>❤️</v>
      </c>
      <c r="C46" s="129" t="str">
        <f aca="false">ADMIN1!R46</f>
        <v>Cacao graine entière pelée CRU BIO
    - (paquet 1kg)</v>
      </c>
      <c r="D46" s="129"/>
      <c r="E46" s="130" t="str">
        <f aca="false">ADMIN1!AC46</f>
        <v>Pérou</v>
      </c>
      <c r="F46" s="131" t="str">
        <f aca="false">ADMIN1!V46</f>
        <v>Pièce</v>
      </c>
      <c r="G46" s="132" t="n">
        <f aca="false">ADMIN1!AE46</f>
        <v>23.49</v>
      </c>
      <c r="H46" s="132" t="n">
        <f aca="false">IF(ADMIN1!W46="", "", ADMIN1!W46)</f>
        <v>21.3</v>
      </c>
      <c r="I46" s="132" t="str">
        <f aca="false">IF(ADMIN1!X46="", "", ADMIN1!X46)</f>
        <v/>
      </c>
      <c r="J46" s="133" t="str">
        <f aca="false">IF(ADMIN1!Y46="", "", ADMIN1!Y46)</f>
        <v/>
      </c>
      <c r="K46" s="134" t="n">
        <f aca="false">ADMIN1!AD46</f>
        <v>0</v>
      </c>
      <c r="L46" s="135" t="n">
        <f aca="false">ADMIN1!AF46</f>
        <v>0</v>
      </c>
      <c r="M46" s="62"/>
      <c r="N46" s="136"/>
      <c r="O46" s="137" t="n">
        <f aca="false">ADMIN1!AS46</f>
        <v>0</v>
      </c>
      <c r="P46" s="136"/>
      <c r="Q46" s="138" t="n">
        <f aca="false">ADMIN1!AV46</f>
        <v>0</v>
      </c>
      <c r="R46" s="136"/>
      <c r="S46" s="139" t="n">
        <f aca="false">ADMIN1!AY46</f>
        <v>0</v>
      </c>
      <c r="T46" s="136"/>
      <c r="U46" s="139" t="n">
        <f aca="false">ADMIN1!BB46</f>
        <v>0</v>
      </c>
      <c r="V46" s="136"/>
      <c r="W46" s="139" t="n">
        <f aca="false">ADMIN1!BE46</f>
        <v>0</v>
      </c>
      <c r="X46" s="136"/>
      <c r="Y46" s="138" t="n">
        <f aca="false">ADMIN1!BH46</f>
        <v>0</v>
      </c>
      <c r="Z46" s="136"/>
      <c r="AA46" s="139" t="n">
        <f aca="false">ADMIN1!BK46</f>
        <v>0</v>
      </c>
      <c r="AB46" s="136"/>
      <c r="AC46" s="138" t="n">
        <f aca="false">ADMIN1!BN46</f>
        <v>0</v>
      </c>
      <c r="AD46" s="136"/>
      <c r="AE46" s="139" t="n">
        <f aca="false">ADMIN1!BQ46</f>
        <v>0</v>
      </c>
      <c r="AF46" s="136"/>
      <c r="AG46" s="138" t="n">
        <f aca="false">ADMIN1!BT46</f>
        <v>0</v>
      </c>
      <c r="AH46" s="136"/>
      <c r="AI46" s="139" t="n">
        <f aca="false">ADMIN1!BW46</f>
        <v>0</v>
      </c>
      <c r="AJ46" s="136"/>
      <c r="AK46" s="138" t="n">
        <f aca="false">ADMIN1!BZ46</f>
        <v>0</v>
      </c>
      <c r="AL46" s="136"/>
      <c r="AM46" s="139" t="n">
        <f aca="false">ADMIN1!CC46</f>
        <v>0</v>
      </c>
      <c r="AN46" s="136"/>
      <c r="AO46" s="138" t="n">
        <f aca="false">ADMIN1!CF46</f>
        <v>0</v>
      </c>
      <c r="AP46" s="136"/>
      <c r="AQ46" s="140" t="n">
        <f aca="false">ADMIN1!CI46</f>
        <v>0</v>
      </c>
      <c r="AR46" s="81"/>
    </row>
    <row r="47" customFormat="false" ht="30" hidden="false" customHeight="true" outlineLevel="0" collapsed="false">
      <c r="A47" s="127" t="n">
        <f aca="false">ADMIN1!Q47</f>
        <v>6099</v>
      </c>
      <c r="B47" s="128" t="str">
        <f aca="false">IF(ADMIN1!S47=0, "", ADMIN1!S47)</f>
        <v/>
      </c>
      <c r="C47" s="129" t="str">
        <f aca="false">ADMIN1!R47</f>
        <v>Camu Camu en poudre BIO (sachet 250g)</v>
      </c>
      <c r="D47" s="129"/>
      <c r="E47" s="130" t="str">
        <f aca="false">ADMIN1!AC47</f>
        <v>Pérou</v>
      </c>
      <c r="F47" s="131" t="str">
        <f aca="false">ADMIN1!V47</f>
        <v>Pièce</v>
      </c>
      <c r="G47" s="132" t="n">
        <f aca="false">ADMIN1!AE47</f>
        <v>20.08</v>
      </c>
      <c r="H47" s="132" t="str">
        <f aca="false">IF(ADMIN1!W47="", "", ADMIN1!W47)</f>
        <v/>
      </c>
      <c r="I47" s="132" t="str">
        <f aca="false">IF(ADMIN1!X47="", "", ADMIN1!X47)</f>
        <v/>
      </c>
      <c r="J47" s="133" t="str">
        <f aca="false">IF(ADMIN1!Y47="", "", ADMIN1!Y47)</f>
        <v/>
      </c>
      <c r="K47" s="134" t="n">
        <f aca="false">ADMIN1!AD47</f>
        <v>0</v>
      </c>
      <c r="L47" s="135" t="n">
        <f aca="false">ADMIN1!AF47</f>
        <v>0</v>
      </c>
      <c r="M47" s="62"/>
      <c r="N47" s="136"/>
      <c r="O47" s="137" t="n">
        <f aca="false">ADMIN1!AS47</f>
        <v>0</v>
      </c>
      <c r="P47" s="136"/>
      <c r="Q47" s="138" t="n">
        <f aca="false">ADMIN1!AV47</f>
        <v>0</v>
      </c>
      <c r="R47" s="136"/>
      <c r="S47" s="139" t="n">
        <f aca="false">ADMIN1!AY47</f>
        <v>0</v>
      </c>
      <c r="T47" s="136"/>
      <c r="U47" s="139" t="n">
        <f aca="false">ADMIN1!BB47</f>
        <v>0</v>
      </c>
      <c r="V47" s="136"/>
      <c r="W47" s="139" t="n">
        <f aca="false">ADMIN1!BE47</f>
        <v>0</v>
      </c>
      <c r="X47" s="136"/>
      <c r="Y47" s="138" t="n">
        <f aca="false">ADMIN1!BH47</f>
        <v>0</v>
      </c>
      <c r="Z47" s="136"/>
      <c r="AA47" s="139" t="n">
        <f aca="false">ADMIN1!BK47</f>
        <v>0</v>
      </c>
      <c r="AB47" s="136"/>
      <c r="AC47" s="138" t="n">
        <f aca="false">ADMIN1!BN47</f>
        <v>0</v>
      </c>
      <c r="AD47" s="136"/>
      <c r="AE47" s="139" t="n">
        <f aca="false">ADMIN1!BQ47</f>
        <v>0</v>
      </c>
      <c r="AF47" s="136"/>
      <c r="AG47" s="138" t="n">
        <f aca="false">ADMIN1!BT47</f>
        <v>0</v>
      </c>
      <c r="AH47" s="136"/>
      <c r="AI47" s="139" t="n">
        <f aca="false">ADMIN1!BW47</f>
        <v>0</v>
      </c>
      <c r="AJ47" s="136"/>
      <c r="AK47" s="138" t="n">
        <f aca="false">ADMIN1!BZ47</f>
        <v>0</v>
      </c>
      <c r="AL47" s="136"/>
      <c r="AM47" s="139" t="n">
        <f aca="false">ADMIN1!CC47</f>
        <v>0</v>
      </c>
      <c r="AN47" s="136"/>
      <c r="AO47" s="138" t="n">
        <f aca="false">ADMIN1!CF47</f>
        <v>0</v>
      </c>
      <c r="AP47" s="136"/>
      <c r="AQ47" s="140" t="n">
        <f aca="false">ADMIN1!CI47</f>
        <v>0</v>
      </c>
      <c r="AR47" s="81"/>
    </row>
    <row r="48" customFormat="false" ht="30" hidden="false" customHeight="true" outlineLevel="0" collapsed="false">
      <c r="A48" s="127" t="n">
        <f aca="false">ADMIN1!Q48</f>
        <v>5051</v>
      </c>
      <c r="B48" s="128" t="str">
        <f aca="false">IF(ADMIN1!S48=0, "", ADMIN1!S48)</f>
        <v>❤️</v>
      </c>
      <c r="C48" s="129" t="str">
        <f aca="false">ADMIN1!R48</f>
        <v>Canne à sucre brune</v>
      </c>
      <c r="D48" s="129"/>
      <c r="E48" s="130" t="str">
        <f aca="false">ADMIN1!AC48</f>
        <v>Malagua</v>
      </c>
      <c r="F48" s="131" t="str">
        <f aca="false">ADMIN1!V48</f>
        <v>kg</v>
      </c>
      <c r="G48" s="132" t="n">
        <f aca="false">ADMIN1!AE48</f>
        <v>3.64</v>
      </c>
      <c r="H48" s="132" t="n">
        <f aca="false">IF(ADMIN1!W48="", "", ADMIN1!W48)</f>
        <v>3.43</v>
      </c>
      <c r="I48" s="132" t="n">
        <f aca="false">IF(ADMIN1!X48="", "", ADMIN1!X48)</f>
        <v>3.23</v>
      </c>
      <c r="J48" s="133" t="str">
        <f aca="false">IF(ADMIN1!Y48="", "", ADMIN1!Y48)</f>
        <v/>
      </c>
      <c r="K48" s="134" t="n">
        <f aca="false">ADMIN1!AD48</f>
        <v>0</v>
      </c>
      <c r="L48" s="135" t="n">
        <f aca="false">ADMIN1!AF48</f>
        <v>0</v>
      </c>
      <c r="M48" s="62"/>
      <c r="N48" s="136"/>
      <c r="O48" s="137" t="n">
        <f aca="false">ADMIN1!AS48</f>
        <v>0</v>
      </c>
      <c r="P48" s="136"/>
      <c r="Q48" s="138" t="n">
        <f aca="false">ADMIN1!AV48</f>
        <v>0</v>
      </c>
      <c r="R48" s="136"/>
      <c r="S48" s="139" t="n">
        <f aca="false">ADMIN1!AY48</f>
        <v>0</v>
      </c>
      <c r="T48" s="136"/>
      <c r="U48" s="139" t="n">
        <f aca="false">ADMIN1!BB48</f>
        <v>0</v>
      </c>
      <c r="V48" s="136"/>
      <c r="W48" s="139" t="n">
        <f aca="false">ADMIN1!BE48</f>
        <v>0</v>
      </c>
      <c r="X48" s="136"/>
      <c r="Y48" s="138" t="n">
        <f aca="false">ADMIN1!BH48</f>
        <v>0</v>
      </c>
      <c r="Z48" s="136"/>
      <c r="AA48" s="139" t="n">
        <f aca="false">ADMIN1!BK48</f>
        <v>0</v>
      </c>
      <c r="AB48" s="136"/>
      <c r="AC48" s="138" t="n">
        <f aca="false">ADMIN1!BN48</f>
        <v>0</v>
      </c>
      <c r="AD48" s="136"/>
      <c r="AE48" s="139" t="n">
        <f aca="false">ADMIN1!BQ48</f>
        <v>0</v>
      </c>
      <c r="AF48" s="136"/>
      <c r="AG48" s="138" t="n">
        <f aca="false">ADMIN1!BT48</f>
        <v>0</v>
      </c>
      <c r="AH48" s="136"/>
      <c r="AI48" s="139" t="n">
        <f aca="false">ADMIN1!BW48</f>
        <v>0</v>
      </c>
      <c r="AJ48" s="136"/>
      <c r="AK48" s="138" t="n">
        <f aca="false">ADMIN1!BZ48</f>
        <v>0</v>
      </c>
      <c r="AL48" s="136"/>
      <c r="AM48" s="139" t="n">
        <f aca="false">ADMIN1!CC48</f>
        <v>0</v>
      </c>
      <c r="AN48" s="136"/>
      <c r="AO48" s="138" t="n">
        <f aca="false">ADMIN1!CF48</f>
        <v>0</v>
      </c>
      <c r="AP48" s="136"/>
      <c r="AQ48" s="140" t="n">
        <f aca="false">ADMIN1!CI48</f>
        <v>0</v>
      </c>
      <c r="AR48" s="81"/>
    </row>
    <row r="49" customFormat="false" ht="30" hidden="false" customHeight="true" outlineLevel="0" collapsed="false">
      <c r="A49" s="127" t="n">
        <f aca="false">ADMIN1!Q49</f>
        <v>3210</v>
      </c>
      <c r="B49" s="128" t="str">
        <f aca="false">IF(ADMIN1!S49=0, "", ADMIN1!S49)</f>
        <v/>
      </c>
      <c r="C49" s="129" t="str">
        <f aca="false">ADMIN1!R49</f>
        <v>Carambole / fruit étoilé</v>
      </c>
      <c r="D49" s="129"/>
      <c r="E49" s="130" t="str">
        <f aca="false">ADMIN1!AC49</f>
        <v>Grenade</v>
      </c>
      <c r="F49" s="131" t="str">
        <f aca="false">ADMIN1!V49</f>
        <v>kg</v>
      </c>
      <c r="G49" s="132" t="n">
        <f aca="false">ADMIN1!AE49</f>
        <v>6.52</v>
      </c>
      <c r="H49" s="132" t="n">
        <f aca="false">IF(ADMIN1!W49="", "", ADMIN1!W49)</f>
        <v>6.03</v>
      </c>
      <c r="I49" s="132" t="str">
        <f aca="false">IF(ADMIN1!X49="", "", ADMIN1!X49)</f>
        <v/>
      </c>
      <c r="J49" s="133" t="str">
        <f aca="false">IF(ADMIN1!Y49="", "", ADMIN1!Y49)</f>
        <v/>
      </c>
      <c r="K49" s="134" t="n">
        <f aca="false">ADMIN1!AD49</f>
        <v>0</v>
      </c>
      <c r="L49" s="135" t="n">
        <f aca="false">ADMIN1!AF49</f>
        <v>0</v>
      </c>
      <c r="M49" s="62"/>
      <c r="N49" s="136"/>
      <c r="O49" s="137" t="n">
        <f aca="false">ADMIN1!AS49</f>
        <v>0</v>
      </c>
      <c r="P49" s="136"/>
      <c r="Q49" s="138" t="n">
        <f aca="false">ADMIN1!AV49</f>
        <v>0</v>
      </c>
      <c r="R49" s="136"/>
      <c r="S49" s="139" t="n">
        <f aca="false">ADMIN1!AY49</f>
        <v>0</v>
      </c>
      <c r="T49" s="136"/>
      <c r="U49" s="139" t="n">
        <f aca="false">ADMIN1!BB49</f>
        <v>0</v>
      </c>
      <c r="V49" s="136"/>
      <c r="W49" s="139" t="n">
        <f aca="false">ADMIN1!BE49</f>
        <v>0</v>
      </c>
      <c r="X49" s="136"/>
      <c r="Y49" s="138" t="n">
        <f aca="false">ADMIN1!BH49</f>
        <v>0</v>
      </c>
      <c r="Z49" s="136"/>
      <c r="AA49" s="139" t="n">
        <f aca="false">ADMIN1!BK49</f>
        <v>0</v>
      </c>
      <c r="AB49" s="136"/>
      <c r="AC49" s="138" t="n">
        <f aca="false">ADMIN1!BN49</f>
        <v>0</v>
      </c>
      <c r="AD49" s="136"/>
      <c r="AE49" s="139" t="n">
        <f aca="false">ADMIN1!BQ49</f>
        <v>0</v>
      </c>
      <c r="AF49" s="136"/>
      <c r="AG49" s="138" t="n">
        <f aca="false">ADMIN1!BT49</f>
        <v>0</v>
      </c>
      <c r="AH49" s="136"/>
      <c r="AI49" s="139" t="n">
        <f aca="false">ADMIN1!BW49</f>
        <v>0</v>
      </c>
      <c r="AJ49" s="136"/>
      <c r="AK49" s="138" t="n">
        <f aca="false">ADMIN1!BZ49</f>
        <v>0</v>
      </c>
      <c r="AL49" s="136"/>
      <c r="AM49" s="139" t="n">
        <f aca="false">ADMIN1!CC49</f>
        <v>0</v>
      </c>
      <c r="AN49" s="136"/>
      <c r="AO49" s="138" t="n">
        <f aca="false">ADMIN1!CF49</f>
        <v>0</v>
      </c>
      <c r="AP49" s="136"/>
      <c r="AQ49" s="140" t="n">
        <f aca="false">ADMIN1!CI49</f>
        <v>0</v>
      </c>
      <c r="AR49" s="81"/>
    </row>
    <row r="50" customFormat="false" ht="30" hidden="false" customHeight="true" outlineLevel="0" collapsed="false">
      <c r="A50" s="127" t="n">
        <f aca="false">ADMIN1!Q50</f>
        <v>5075</v>
      </c>
      <c r="B50" s="128" t="str">
        <f aca="false">IF(ADMIN1!S50=0, "", ADMIN1!S50)</f>
        <v/>
      </c>
      <c r="C50" s="129" t="str">
        <f aca="false">ADMIN1!R50</f>
        <v>Carotte avec fane</v>
      </c>
      <c r="D50" s="129"/>
      <c r="E50" s="130" t="str">
        <f aca="false">ADMIN1!AC50</f>
        <v>Grenade</v>
      </c>
      <c r="F50" s="131" t="str">
        <f aca="false">ADMIN1!V50</f>
        <v>kg</v>
      </c>
      <c r="G50" s="132" t="n">
        <f aca="false">ADMIN1!AE50</f>
        <v>4.74</v>
      </c>
      <c r="H50" s="132" t="n">
        <f aca="false">IF(ADMIN1!W50="", "", ADMIN1!W50)</f>
        <v>4.42</v>
      </c>
      <c r="I50" s="132" t="str">
        <f aca="false">IF(ADMIN1!X50="", "", ADMIN1!X50)</f>
        <v/>
      </c>
      <c r="J50" s="133" t="str">
        <f aca="false">IF(ADMIN1!Y50="", "", ADMIN1!Y50)</f>
        <v/>
      </c>
      <c r="K50" s="134" t="n">
        <f aca="false">ADMIN1!AD50</f>
        <v>0</v>
      </c>
      <c r="L50" s="135" t="n">
        <f aca="false">ADMIN1!AF50</f>
        <v>0</v>
      </c>
      <c r="M50" s="62"/>
      <c r="N50" s="136"/>
      <c r="O50" s="137" t="n">
        <f aca="false">ADMIN1!AS50</f>
        <v>0</v>
      </c>
      <c r="P50" s="136"/>
      <c r="Q50" s="138" t="n">
        <f aca="false">ADMIN1!AV50</f>
        <v>0</v>
      </c>
      <c r="R50" s="136"/>
      <c r="S50" s="139" t="n">
        <f aca="false">ADMIN1!AY50</f>
        <v>0</v>
      </c>
      <c r="T50" s="136"/>
      <c r="U50" s="139" t="n">
        <f aca="false">ADMIN1!BB50</f>
        <v>0</v>
      </c>
      <c r="V50" s="136"/>
      <c r="W50" s="139" t="n">
        <f aca="false">ADMIN1!BE50</f>
        <v>0</v>
      </c>
      <c r="X50" s="136"/>
      <c r="Y50" s="138" t="n">
        <f aca="false">ADMIN1!BH50</f>
        <v>0</v>
      </c>
      <c r="Z50" s="136"/>
      <c r="AA50" s="139" t="n">
        <f aca="false">ADMIN1!BK50</f>
        <v>0</v>
      </c>
      <c r="AB50" s="136"/>
      <c r="AC50" s="138" t="n">
        <f aca="false">ADMIN1!BN50</f>
        <v>0</v>
      </c>
      <c r="AD50" s="136"/>
      <c r="AE50" s="139" t="n">
        <f aca="false">ADMIN1!BQ50</f>
        <v>0</v>
      </c>
      <c r="AF50" s="136"/>
      <c r="AG50" s="138" t="n">
        <f aca="false">ADMIN1!BT50</f>
        <v>0</v>
      </c>
      <c r="AH50" s="136"/>
      <c r="AI50" s="139" t="n">
        <f aca="false">ADMIN1!BW50</f>
        <v>0</v>
      </c>
      <c r="AJ50" s="136"/>
      <c r="AK50" s="138" t="n">
        <f aca="false">ADMIN1!BZ50</f>
        <v>0</v>
      </c>
      <c r="AL50" s="136"/>
      <c r="AM50" s="139" t="n">
        <f aca="false">ADMIN1!CC50</f>
        <v>0</v>
      </c>
      <c r="AN50" s="136"/>
      <c r="AO50" s="138" t="n">
        <f aca="false">ADMIN1!CF50</f>
        <v>0</v>
      </c>
      <c r="AP50" s="136"/>
      <c r="AQ50" s="140" t="n">
        <f aca="false">ADMIN1!CI50</f>
        <v>0</v>
      </c>
      <c r="AR50" s="81"/>
    </row>
    <row r="51" customFormat="false" ht="30" hidden="false" customHeight="true" outlineLevel="0" collapsed="false">
      <c r="A51" s="127" t="n">
        <f aca="false">ADMIN1!Q51</f>
        <v>1034</v>
      </c>
      <c r="B51" s="128" t="str">
        <f aca="false">IF(ADMIN1!S51=0, "", ADMIN1!S51)</f>
        <v/>
      </c>
      <c r="C51" s="129" t="str">
        <f aca="false">ADMIN1!R51</f>
        <v>Carotte BIO</v>
      </c>
      <c r="D51" s="129"/>
      <c r="E51" s="130" t="str">
        <f aca="false">ADMIN1!AC51</f>
        <v>Malagua</v>
      </c>
      <c r="F51" s="131" t="str">
        <f aca="false">ADMIN1!V51</f>
        <v>kg</v>
      </c>
      <c r="G51" s="132" t="n">
        <f aca="false">ADMIN1!AE51</f>
        <v>4.05</v>
      </c>
      <c r="H51" s="132" t="n">
        <f aca="false">IF(ADMIN1!W51="", "", ADMIN1!W51)</f>
        <v>3.8</v>
      </c>
      <c r="I51" s="132" t="n">
        <f aca="false">IF(ADMIN1!X51="", "", ADMIN1!X51)</f>
        <v>3.56</v>
      </c>
      <c r="J51" s="133" t="str">
        <f aca="false">IF(ADMIN1!Y51="", "", ADMIN1!Y51)</f>
        <v/>
      </c>
      <c r="K51" s="134" t="n">
        <f aca="false">ADMIN1!AD51</f>
        <v>0</v>
      </c>
      <c r="L51" s="135" t="n">
        <f aca="false">ADMIN1!AF51</f>
        <v>0</v>
      </c>
      <c r="M51" s="62"/>
      <c r="N51" s="136"/>
      <c r="O51" s="137" t="n">
        <f aca="false">ADMIN1!AS51</f>
        <v>0</v>
      </c>
      <c r="P51" s="136"/>
      <c r="Q51" s="138" t="n">
        <f aca="false">ADMIN1!AV51</f>
        <v>0</v>
      </c>
      <c r="R51" s="136"/>
      <c r="S51" s="139" t="n">
        <f aca="false">ADMIN1!AY51</f>
        <v>0</v>
      </c>
      <c r="T51" s="136"/>
      <c r="U51" s="139" t="n">
        <f aca="false">ADMIN1!BB51</f>
        <v>0</v>
      </c>
      <c r="V51" s="136"/>
      <c r="W51" s="139" t="n">
        <f aca="false">ADMIN1!BE51</f>
        <v>0</v>
      </c>
      <c r="X51" s="136"/>
      <c r="Y51" s="138" t="n">
        <f aca="false">ADMIN1!BH51</f>
        <v>0</v>
      </c>
      <c r="Z51" s="136"/>
      <c r="AA51" s="139" t="n">
        <f aca="false">ADMIN1!BK51</f>
        <v>0</v>
      </c>
      <c r="AB51" s="136"/>
      <c r="AC51" s="138" t="n">
        <f aca="false">ADMIN1!BN51</f>
        <v>0</v>
      </c>
      <c r="AD51" s="136"/>
      <c r="AE51" s="139" t="n">
        <f aca="false">ADMIN1!BQ51</f>
        <v>0</v>
      </c>
      <c r="AF51" s="136"/>
      <c r="AG51" s="138" t="n">
        <f aca="false">ADMIN1!BT51</f>
        <v>0</v>
      </c>
      <c r="AH51" s="136"/>
      <c r="AI51" s="139" t="n">
        <f aca="false">ADMIN1!BW51</f>
        <v>0</v>
      </c>
      <c r="AJ51" s="136"/>
      <c r="AK51" s="138" t="n">
        <f aca="false">ADMIN1!BZ51</f>
        <v>0</v>
      </c>
      <c r="AL51" s="136"/>
      <c r="AM51" s="139" t="n">
        <f aca="false">ADMIN1!CC51</f>
        <v>0</v>
      </c>
      <c r="AN51" s="136"/>
      <c r="AO51" s="138" t="n">
        <f aca="false">ADMIN1!CF51</f>
        <v>0</v>
      </c>
      <c r="AP51" s="136"/>
      <c r="AQ51" s="140" t="n">
        <f aca="false">ADMIN1!CI51</f>
        <v>0</v>
      </c>
      <c r="AR51" s="81"/>
    </row>
    <row r="52" customFormat="false" ht="30" hidden="false" customHeight="true" outlineLevel="0" collapsed="false">
      <c r="A52" s="127" t="n">
        <f aca="false">ADMIN1!Q52</f>
        <v>3017</v>
      </c>
      <c r="B52" s="128" t="str">
        <f aca="false">IF(ADMIN1!S52=0, "", ADMIN1!S52)</f>
        <v/>
      </c>
      <c r="C52" s="129" t="str">
        <f aca="false">ADMIN1!R52</f>
        <v>Carotte sans fane</v>
      </c>
      <c r="D52" s="129"/>
      <c r="E52" s="130" t="str">
        <f aca="false">ADMIN1!AC52</f>
        <v>Grenade</v>
      </c>
      <c r="F52" s="131" t="str">
        <f aca="false">ADMIN1!V52</f>
        <v>kg</v>
      </c>
      <c r="G52" s="132" t="n">
        <f aca="false">ADMIN1!AE52</f>
        <v>3.5</v>
      </c>
      <c r="H52" s="132" t="n">
        <f aca="false">IF(ADMIN1!W52="", "", ADMIN1!W52)</f>
        <v>3.31</v>
      </c>
      <c r="I52" s="132" t="n">
        <f aca="false">IF(ADMIN1!X52="", "", ADMIN1!X52)</f>
        <v>3.12</v>
      </c>
      <c r="J52" s="133" t="n">
        <f aca="false">IF(ADMIN1!Y52="", "", ADMIN1!Y52)</f>
        <v>2.93</v>
      </c>
      <c r="K52" s="134" t="n">
        <f aca="false">ADMIN1!AD52</f>
        <v>0</v>
      </c>
      <c r="L52" s="135" t="n">
        <f aca="false">ADMIN1!AF52</f>
        <v>0</v>
      </c>
      <c r="M52" s="62"/>
      <c r="N52" s="136"/>
      <c r="O52" s="137" t="n">
        <f aca="false">ADMIN1!AS52</f>
        <v>0</v>
      </c>
      <c r="P52" s="136"/>
      <c r="Q52" s="138" t="n">
        <f aca="false">ADMIN1!AV52</f>
        <v>0</v>
      </c>
      <c r="R52" s="136"/>
      <c r="S52" s="139" t="n">
        <f aca="false">ADMIN1!AY52</f>
        <v>0</v>
      </c>
      <c r="T52" s="136"/>
      <c r="U52" s="139" t="n">
        <f aca="false">ADMIN1!BB52</f>
        <v>0</v>
      </c>
      <c r="V52" s="136"/>
      <c r="W52" s="139" t="n">
        <f aca="false">ADMIN1!BE52</f>
        <v>0</v>
      </c>
      <c r="X52" s="136"/>
      <c r="Y52" s="138" t="n">
        <f aca="false">ADMIN1!BH52</f>
        <v>0</v>
      </c>
      <c r="Z52" s="136"/>
      <c r="AA52" s="139" t="n">
        <f aca="false">ADMIN1!BK52</f>
        <v>0</v>
      </c>
      <c r="AB52" s="136"/>
      <c r="AC52" s="138" t="n">
        <f aca="false">ADMIN1!BN52</f>
        <v>0</v>
      </c>
      <c r="AD52" s="136"/>
      <c r="AE52" s="139" t="n">
        <f aca="false">ADMIN1!BQ52</f>
        <v>0</v>
      </c>
      <c r="AF52" s="136"/>
      <c r="AG52" s="138" t="n">
        <f aca="false">ADMIN1!BT52</f>
        <v>0</v>
      </c>
      <c r="AH52" s="136"/>
      <c r="AI52" s="139" t="n">
        <f aca="false">ADMIN1!BW52</f>
        <v>0</v>
      </c>
      <c r="AJ52" s="136"/>
      <c r="AK52" s="138" t="n">
        <f aca="false">ADMIN1!BZ52</f>
        <v>0</v>
      </c>
      <c r="AL52" s="136"/>
      <c r="AM52" s="139" t="n">
        <f aca="false">ADMIN1!CC52</f>
        <v>0</v>
      </c>
      <c r="AN52" s="136"/>
      <c r="AO52" s="138" t="n">
        <f aca="false">ADMIN1!CF52</f>
        <v>0</v>
      </c>
      <c r="AP52" s="136"/>
      <c r="AQ52" s="140" t="n">
        <f aca="false">ADMIN1!CI52</f>
        <v>0</v>
      </c>
      <c r="AR52" s="81"/>
    </row>
    <row r="53" customFormat="false" ht="30" hidden="false" customHeight="true" outlineLevel="0" collapsed="false">
      <c r="A53" s="127" t="n">
        <f aca="false">ADMIN1!Q53</f>
        <v>6117</v>
      </c>
      <c r="B53" s="128" t="str">
        <f aca="false">IF(ADMIN1!S53=0, "", ADMIN1!S53)</f>
        <v>❤️</v>
      </c>
      <c r="C53" s="129" t="str">
        <f aca="false">ADMIN1!R53</f>
        <v>Caroube biologique de l'Alpujarra</v>
      </c>
      <c r="D53" s="129"/>
      <c r="E53" s="130" t="str">
        <f aca="false">ADMIN1!AC53</f>
        <v>Grenade</v>
      </c>
      <c r="F53" s="131" t="str">
        <f aca="false">ADMIN1!V53</f>
        <v>kg</v>
      </c>
      <c r="G53" s="132" t="n">
        <f aca="false">ADMIN1!AE53</f>
        <v>3.92</v>
      </c>
      <c r="H53" s="132" t="n">
        <f aca="false">IF(ADMIN1!W53="", "", ADMIN1!W53)</f>
        <v>3.69</v>
      </c>
      <c r="I53" s="132" t="n">
        <f aca="false">IF(ADMIN1!X53="", "", ADMIN1!X53)</f>
        <v>3.45</v>
      </c>
      <c r="J53" s="133" t="str">
        <f aca="false">IF(ADMIN1!Y53="", "", ADMIN1!Y53)</f>
        <v/>
      </c>
      <c r="K53" s="134" t="n">
        <f aca="false">ADMIN1!AD53</f>
        <v>0</v>
      </c>
      <c r="L53" s="135" t="n">
        <f aca="false">ADMIN1!AF53</f>
        <v>0</v>
      </c>
      <c r="M53" s="62"/>
      <c r="N53" s="136"/>
      <c r="O53" s="137" t="n">
        <f aca="false">ADMIN1!AS53</f>
        <v>0</v>
      </c>
      <c r="P53" s="136"/>
      <c r="Q53" s="138" t="n">
        <f aca="false">ADMIN1!AV53</f>
        <v>0</v>
      </c>
      <c r="R53" s="136"/>
      <c r="S53" s="139" t="n">
        <f aca="false">ADMIN1!AY53</f>
        <v>0</v>
      </c>
      <c r="T53" s="136"/>
      <c r="U53" s="139" t="n">
        <f aca="false">ADMIN1!BB53</f>
        <v>0</v>
      </c>
      <c r="V53" s="136"/>
      <c r="W53" s="139" t="n">
        <f aca="false">ADMIN1!BE53</f>
        <v>0</v>
      </c>
      <c r="X53" s="136"/>
      <c r="Y53" s="138" t="n">
        <f aca="false">ADMIN1!BH53</f>
        <v>0</v>
      </c>
      <c r="Z53" s="136"/>
      <c r="AA53" s="139" t="n">
        <f aca="false">ADMIN1!BK53</f>
        <v>0</v>
      </c>
      <c r="AB53" s="136"/>
      <c r="AC53" s="138" t="n">
        <f aca="false">ADMIN1!BN53</f>
        <v>0</v>
      </c>
      <c r="AD53" s="136"/>
      <c r="AE53" s="139" t="n">
        <f aca="false">ADMIN1!BQ53</f>
        <v>0</v>
      </c>
      <c r="AF53" s="136"/>
      <c r="AG53" s="138" t="n">
        <f aca="false">ADMIN1!BT53</f>
        <v>0</v>
      </c>
      <c r="AH53" s="136"/>
      <c r="AI53" s="139" t="n">
        <f aca="false">ADMIN1!BW53</f>
        <v>0</v>
      </c>
      <c r="AJ53" s="136"/>
      <c r="AK53" s="138" t="n">
        <f aca="false">ADMIN1!BZ53</f>
        <v>0</v>
      </c>
      <c r="AL53" s="136"/>
      <c r="AM53" s="139" t="n">
        <f aca="false">ADMIN1!CC53</f>
        <v>0</v>
      </c>
      <c r="AN53" s="136"/>
      <c r="AO53" s="138" t="n">
        <f aca="false">ADMIN1!CF53</f>
        <v>0</v>
      </c>
      <c r="AP53" s="136"/>
      <c r="AQ53" s="140" t="n">
        <f aca="false">ADMIN1!CI53</f>
        <v>0</v>
      </c>
      <c r="AR53" s="81"/>
    </row>
    <row r="54" customFormat="false" ht="30" hidden="false" customHeight="true" outlineLevel="0" collapsed="false">
      <c r="A54" s="127" t="n">
        <f aca="false">ADMIN1!Q54</f>
        <v>3023</v>
      </c>
      <c r="B54" s="128" t="str">
        <f aca="false">IF(ADMIN1!S54=0, "", ADMIN1!S54)</f>
        <v/>
      </c>
      <c r="C54" s="129" t="str">
        <f aca="false">ADMIN1!R54</f>
        <v>Celeri vert</v>
      </c>
      <c r="D54" s="129"/>
      <c r="E54" s="130" t="str">
        <f aca="false">ADMIN1!AC54</f>
        <v>Grenade</v>
      </c>
      <c r="F54" s="131" t="str">
        <f aca="false">ADMIN1!V54</f>
        <v>kg</v>
      </c>
      <c r="G54" s="132" t="n">
        <f aca="false">ADMIN1!AE54</f>
        <v>5.29</v>
      </c>
      <c r="H54" s="132" t="n">
        <f aca="false">IF(ADMIN1!W54="", "", ADMIN1!W54)</f>
        <v>4.92</v>
      </c>
      <c r="I54" s="132" t="str">
        <f aca="false">IF(ADMIN1!X54="", "", ADMIN1!X54)</f>
        <v/>
      </c>
      <c r="J54" s="133" t="str">
        <f aca="false">IF(ADMIN1!Y54="", "", ADMIN1!Y54)</f>
        <v/>
      </c>
      <c r="K54" s="134" t="n">
        <f aca="false">ADMIN1!AD54</f>
        <v>0</v>
      </c>
      <c r="L54" s="135" t="n">
        <f aca="false">ADMIN1!AF54</f>
        <v>0</v>
      </c>
      <c r="M54" s="62"/>
      <c r="N54" s="136"/>
      <c r="O54" s="137" t="n">
        <f aca="false">ADMIN1!AS54</f>
        <v>0</v>
      </c>
      <c r="P54" s="136"/>
      <c r="Q54" s="138" t="n">
        <f aca="false">ADMIN1!AV54</f>
        <v>0</v>
      </c>
      <c r="R54" s="136"/>
      <c r="S54" s="139" t="n">
        <f aca="false">ADMIN1!AY54</f>
        <v>0</v>
      </c>
      <c r="T54" s="136"/>
      <c r="U54" s="139" t="n">
        <f aca="false">ADMIN1!BB54</f>
        <v>0</v>
      </c>
      <c r="V54" s="136"/>
      <c r="W54" s="139" t="n">
        <f aca="false">ADMIN1!BE54</f>
        <v>0</v>
      </c>
      <c r="X54" s="136"/>
      <c r="Y54" s="138" t="n">
        <f aca="false">ADMIN1!BH54</f>
        <v>0</v>
      </c>
      <c r="Z54" s="136"/>
      <c r="AA54" s="139" t="n">
        <f aca="false">ADMIN1!BK54</f>
        <v>0</v>
      </c>
      <c r="AB54" s="136"/>
      <c r="AC54" s="138" t="n">
        <f aca="false">ADMIN1!BN54</f>
        <v>0</v>
      </c>
      <c r="AD54" s="136"/>
      <c r="AE54" s="139" t="n">
        <f aca="false">ADMIN1!BQ54</f>
        <v>0</v>
      </c>
      <c r="AF54" s="136"/>
      <c r="AG54" s="138" t="n">
        <f aca="false">ADMIN1!BT54</f>
        <v>0</v>
      </c>
      <c r="AH54" s="136"/>
      <c r="AI54" s="139" t="n">
        <f aca="false">ADMIN1!BW54</f>
        <v>0</v>
      </c>
      <c r="AJ54" s="136"/>
      <c r="AK54" s="138" t="n">
        <f aca="false">ADMIN1!BZ54</f>
        <v>0</v>
      </c>
      <c r="AL54" s="136"/>
      <c r="AM54" s="139" t="n">
        <f aca="false">ADMIN1!CC54</f>
        <v>0</v>
      </c>
      <c r="AN54" s="136"/>
      <c r="AO54" s="138" t="n">
        <f aca="false">ADMIN1!CF54</f>
        <v>0</v>
      </c>
      <c r="AP54" s="136"/>
      <c r="AQ54" s="140" t="n">
        <f aca="false">ADMIN1!CI54</f>
        <v>0</v>
      </c>
      <c r="AR54" s="81"/>
    </row>
    <row r="55" customFormat="false" ht="30" hidden="false" customHeight="true" outlineLevel="0" collapsed="false">
      <c r="A55" s="127" t="n">
        <f aca="false">ADMIN1!Q55</f>
        <v>1117</v>
      </c>
      <c r="B55" s="128" t="str">
        <f aca="false">IF(ADMIN1!S55=0, "", ADMIN1!S55)</f>
        <v/>
      </c>
      <c r="C55" s="129" t="str">
        <f aca="false">ADMIN1!R55</f>
        <v>Céleri vert BIO</v>
      </c>
      <c r="D55" s="129"/>
      <c r="E55" s="130" t="str">
        <f aca="false">ADMIN1!AC55</f>
        <v>Malagua</v>
      </c>
      <c r="F55" s="131" t="str">
        <f aca="false">ADMIN1!V55</f>
        <v>kg</v>
      </c>
      <c r="G55" s="132" t="n">
        <f aca="false">ADMIN1!AE55</f>
        <v>5.56</v>
      </c>
      <c r="H55" s="132" t="n">
        <f aca="false">IF(ADMIN1!W55="", "", ADMIN1!W55)</f>
        <v>5.16</v>
      </c>
      <c r="I55" s="132" t="str">
        <f aca="false">IF(ADMIN1!X55="", "", ADMIN1!X55)</f>
        <v/>
      </c>
      <c r="J55" s="133" t="str">
        <f aca="false">IF(ADMIN1!Y55="", "", ADMIN1!Y55)</f>
        <v/>
      </c>
      <c r="K55" s="134" t="n">
        <f aca="false">ADMIN1!AD55</f>
        <v>0</v>
      </c>
      <c r="L55" s="135" t="n">
        <f aca="false">ADMIN1!AF55</f>
        <v>0</v>
      </c>
      <c r="M55" s="62"/>
      <c r="N55" s="136"/>
      <c r="O55" s="137" t="n">
        <f aca="false">ADMIN1!AS55</f>
        <v>0</v>
      </c>
      <c r="P55" s="136"/>
      <c r="Q55" s="138" t="n">
        <f aca="false">ADMIN1!AV55</f>
        <v>0</v>
      </c>
      <c r="R55" s="136"/>
      <c r="S55" s="139" t="n">
        <f aca="false">ADMIN1!AY55</f>
        <v>0</v>
      </c>
      <c r="T55" s="136"/>
      <c r="U55" s="139" t="n">
        <f aca="false">ADMIN1!BB55</f>
        <v>0</v>
      </c>
      <c r="V55" s="136"/>
      <c r="W55" s="139" t="n">
        <f aca="false">ADMIN1!BE55</f>
        <v>0</v>
      </c>
      <c r="X55" s="136"/>
      <c r="Y55" s="138" t="n">
        <f aca="false">ADMIN1!BH55</f>
        <v>0</v>
      </c>
      <c r="Z55" s="136"/>
      <c r="AA55" s="139" t="n">
        <f aca="false">ADMIN1!BK55</f>
        <v>0</v>
      </c>
      <c r="AB55" s="136"/>
      <c r="AC55" s="138" t="n">
        <f aca="false">ADMIN1!BN55</f>
        <v>0</v>
      </c>
      <c r="AD55" s="136"/>
      <c r="AE55" s="139" t="n">
        <f aca="false">ADMIN1!BQ55</f>
        <v>0</v>
      </c>
      <c r="AF55" s="136"/>
      <c r="AG55" s="138" t="n">
        <f aca="false">ADMIN1!BT55</f>
        <v>0</v>
      </c>
      <c r="AH55" s="136"/>
      <c r="AI55" s="139" t="n">
        <f aca="false">ADMIN1!BW55</f>
        <v>0</v>
      </c>
      <c r="AJ55" s="136"/>
      <c r="AK55" s="138" t="n">
        <f aca="false">ADMIN1!BZ55</f>
        <v>0</v>
      </c>
      <c r="AL55" s="136"/>
      <c r="AM55" s="139" t="n">
        <f aca="false">ADMIN1!CC55</f>
        <v>0</v>
      </c>
      <c r="AN55" s="136"/>
      <c r="AO55" s="138" t="n">
        <f aca="false">ADMIN1!CF55</f>
        <v>0</v>
      </c>
      <c r="AP55" s="136"/>
      <c r="AQ55" s="140" t="n">
        <f aca="false">ADMIN1!CI55</f>
        <v>0</v>
      </c>
      <c r="AR55" s="81"/>
    </row>
    <row r="56" customFormat="false" ht="30" hidden="false" customHeight="true" outlineLevel="0" collapsed="false">
      <c r="A56" s="127" t="n">
        <f aca="false">ADMIN1!Q56</f>
        <v>1572</v>
      </c>
      <c r="B56" s="128" t="str">
        <f aca="false">IF(ADMIN1!S56=0, "", ADMIN1!S56)</f>
        <v>❤️</v>
      </c>
      <c r="C56" s="129" t="str">
        <f aca="false">ADMIN1!R56</f>
        <v>Chia BIO (sachet 1kg)</v>
      </c>
      <c r="D56" s="129"/>
      <c r="E56" s="130" t="str">
        <f aca="false">ADMIN1!AC56</f>
        <v>Bolivie</v>
      </c>
      <c r="F56" s="131" t="str">
        <f aca="false">ADMIN1!V56</f>
        <v>Pièce</v>
      </c>
      <c r="G56" s="132" t="n">
        <f aca="false">ADMIN1!AE56</f>
        <v>8.42</v>
      </c>
      <c r="H56" s="132" t="n">
        <f aca="false">IF(ADMIN1!W56="", "", ADMIN1!W56)</f>
        <v>7.74</v>
      </c>
      <c r="I56" s="132" t="str">
        <f aca="false">IF(ADMIN1!X56="", "", ADMIN1!X56)</f>
        <v/>
      </c>
      <c r="J56" s="133" t="str">
        <f aca="false">IF(ADMIN1!Y56="", "", ADMIN1!Y56)</f>
        <v/>
      </c>
      <c r="K56" s="134" t="n">
        <f aca="false">ADMIN1!AD56</f>
        <v>0</v>
      </c>
      <c r="L56" s="135" t="n">
        <f aca="false">ADMIN1!AF56</f>
        <v>0</v>
      </c>
      <c r="M56" s="62"/>
      <c r="N56" s="136"/>
      <c r="O56" s="137" t="n">
        <f aca="false">ADMIN1!AS56</f>
        <v>0</v>
      </c>
      <c r="P56" s="136"/>
      <c r="Q56" s="138" t="n">
        <f aca="false">ADMIN1!AV56</f>
        <v>0</v>
      </c>
      <c r="R56" s="136"/>
      <c r="S56" s="139" t="n">
        <f aca="false">ADMIN1!AY56</f>
        <v>0</v>
      </c>
      <c r="T56" s="136"/>
      <c r="U56" s="139" t="n">
        <f aca="false">ADMIN1!BB56</f>
        <v>0</v>
      </c>
      <c r="V56" s="136"/>
      <c r="W56" s="139" t="n">
        <f aca="false">ADMIN1!BE56</f>
        <v>0</v>
      </c>
      <c r="X56" s="136"/>
      <c r="Y56" s="138" t="n">
        <f aca="false">ADMIN1!BH56</f>
        <v>0</v>
      </c>
      <c r="Z56" s="136"/>
      <c r="AA56" s="139" t="n">
        <f aca="false">ADMIN1!BK56</f>
        <v>0</v>
      </c>
      <c r="AB56" s="136"/>
      <c r="AC56" s="138" t="n">
        <f aca="false">ADMIN1!BN56</f>
        <v>0</v>
      </c>
      <c r="AD56" s="136"/>
      <c r="AE56" s="139" t="n">
        <f aca="false">ADMIN1!BQ56</f>
        <v>0</v>
      </c>
      <c r="AF56" s="136"/>
      <c r="AG56" s="138" t="n">
        <f aca="false">ADMIN1!BT56</f>
        <v>0</v>
      </c>
      <c r="AH56" s="136"/>
      <c r="AI56" s="139" t="n">
        <f aca="false">ADMIN1!BW56</f>
        <v>0</v>
      </c>
      <c r="AJ56" s="136"/>
      <c r="AK56" s="138" t="n">
        <f aca="false">ADMIN1!BZ56</f>
        <v>0</v>
      </c>
      <c r="AL56" s="136"/>
      <c r="AM56" s="139" t="n">
        <f aca="false">ADMIN1!CC56</f>
        <v>0</v>
      </c>
      <c r="AN56" s="136"/>
      <c r="AO56" s="138" t="n">
        <f aca="false">ADMIN1!CF56</f>
        <v>0</v>
      </c>
      <c r="AP56" s="136"/>
      <c r="AQ56" s="140" t="n">
        <f aca="false">ADMIN1!CI56</f>
        <v>0</v>
      </c>
      <c r="AR56" s="81"/>
    </row>
    <row r="57" customFormat="false" ht="30" hidden="false" customHeight="true" outlineLevel="0" collapsed="false">
      <c r="A57" s="127" t="n">
        <f aca="false">ADMIN1!Q57</f>
        <v>1611</v>
      </c>
      <c r="B57" s="128" t="str">
        <f aca="false">IF(ADMIN1!S57=0, "", ADMIN1!S57)</f>
        <v>❤️</v>
      </c>
      <c r="C57" s="129" t="str">
        <f aca="false">ADMIN1!R57</f>
        <v>Chips de coco CRU BIO (paquet 1kg)</v>
      </c>
      <c r="D57" s="129"/>
      <c r="E57" s="130" t="str">
        <f aca="false">ADMIN1!AC57</f>
        <v>Sri Lanka</v>
      </c>
      <c r="F57" s="131" t="str">
        <f aca="false">ADMIN1!V57</f>
        <v>Pièce</v>
      </c>
      <c r="G57" s="132" t="n">
        <f aca="false">ADMIN1!AE57</f>
        <v>10.9</v>
      </c>
      <c r="H57" s="132" t="n">
        <f aca="false">IF(ADMIN1!W57="", "", ADMIN1!W57)</f>
        <v>9.97</v>
      </c>
      <c r="I57" s="132" t="n">
        <f aca="false">IF(ADMIN1!X57="", "", ADMIN1!X57)</f>
        <v>9.04</v>
      </c>
      <c r="J57" s="133" t="str">
        <f aca="false">IF(ADMIN1!Y57="", "", ADMIN1!Y57)</f>
        <v/>
      </c>
      <c r="K57" s="134" t="n">
        <f aca="false">ADMIN1!AD57</f>
        <v>0</v>
      </c>
      <c r="L57" s="135" t="n">
        <f aca="false">ADMIN1!AF57</f>
        <v>0</v>
      </c>
      <c r="M57" s="62"/>
      <c r="N57" s="136"/>
      <c r="O57" s="137" t="n">
        <f aca="false">ADMIN1!AS57</f>
        <v>0</v>
      </c>
      <c r="P57" s="136"/>
      <c r="Q57" s="138" t="n">
        <f aca="false">ADMIN1!AV57</f>
        <v>0</v>
      </c>
      <c r="R57" s="136"/>
      <c r="S57" s="139" t="n">
        <f aca="false">ADMIN1!AY57</f>
        <v>0</v>
      </c>
      <c r="T57" s="136"/>
      <c r="U57" s="139" t="n">
        <f aca="false">ADMIN1!BB57</f>
        <v>0</v>
      </c>
      <c r="V57" s="136"/>
      <c r="W57" s="139" t="n">
        <f aca="false">ADMIN1!BE57</f>
        <v>0</v>
      </c>
      <c r="X57" s="136"/>
      <c r="Y57" s="138" t="n">
        <f aca="false">ADMIN1!BH57</f>
        <v>0</v>
      </c>
      <c r="Z57" s="136"/>
      <c r="AA57" s="139" t="n">
        <f aca="false">ADMIN1!BK57</f>
        <v>0</v>
      </c>
      <c r="AB57" s="136"/>
      <c r="AC57" s="138" t="n">
        <f aca="false">ADMIN1!BN57</f>
        <v>0</v>
      </c>
      <c r="AD57" s="136"/>
      <c r="AE57" s="139" t="n">
        <f aca="false">ADMIN1!BQ57</f>
        <v>0</v>
      </c>
      <c r="AF57" s="136"/>
      <c r="AG57" s="138" t="n">
        <f aca="false">ADMIN1!BT57</f>
        <v>0</v>
      </c>
      <c r="AH57" s="136"/>
      <c r="AI57" s="139" t="n">
        <f aca="false">ADMIN1!BW57</f>
        <v>0</v>
      </c>
      <c r="AJ57" s="136"/>
      <c r="AK57" s="138" t="n">
        <f aca="false">ADMIN1!BZ57</f>
        <v>0</v>
      </c>
      <c r="AL57" s="136"/>
      <c r="AM57" s="139" t="n">
        <f aca="false">ADMIN1!CC57</f>
        <v>0</v>
      </c>
      <c r="AN57" s="136"/>
      <c r="AO57" s="138" t="n">
        <f aca="false">ADMIN1!CF57</f>
        <v>0</v>
      </c>
      <c r="AP57" s="136"/>
      <c r="AQ57" s="140" t="n">
        <f aca="false">ADMIN1!CI57</f>
        <v>0</v>
      </c>
      <c r="AR57" s="81"/>
    </row>
    <row r="58" customFormat="false" ht="30" hidden="false" customHeight="true" outlineLevel="0" collapsed="false">
      <c r="A58" s="127" t="str">
        <f aca="false">ADMIN1!Q58</f>
        <v>3032-5034</v>
      </c>
      <c r="B58" s="128" t="str">
        <f aca="false">IF(ADMIN1!S58=0, "", ADMIN1!S58)</f>
        <v/>
      </c>
      <c r="C58" s="129" t="str">
        <f aca="false">ADMIN1!R58</f>
        <v>Chirimoya (grand)</v>
      </c>
      <c r="D58" s="129"/>
      <c r="E58" s="130" t="str">
        <f aca="false">ADMIN1!AC58</f>
        <v>Grenade</v>
      </c>
      <c r="F58" s="131" t="str">
        <f aca="false">ADMIN1!V58</f>
        <v>kg</v>
      </c>
      <c r="G58" s="132" t="n">
        <f aca="false">ADMIN1!AE58</f>
        <v>5.79</v>
      </c>
      <c r="H58" s="132" t="n">
        <f aca="false">IF(ADMIN1!W58="", "", ADMIN1!W58)</f>
        <v>5.37</v>
      </c>
      <c r="I58" s="132" t="n">
        <f aca="false">IF(ADMIN1!X58="", "", ADMIN1!X58)</f>
        <v>4.95</v>
      </c>
      <c r="J58" s="133" t="n">
        <f aca="false">IF(ADMIN1!Y58="", "", ADMIN1!Y58)</f>
        <v>4.53</v>
      </c>
      <c r="K58" s="134" t="n">
        <f aca="false">ADMIN1!AD58</f>
        <v>0</v>
      </c>
      <c r="L58" s="135" t="n">
        <f aca="false">ADMIN1!AF58</f>
        <v>0</v>
      </c>
      <c r="M58" s="62"/>
      <c r="N58" s="136"/>
      <c r="O58" s="137" t="n">
        <f aca="false">ADMIN1!AS58</f>
        <v>0</v>
      </c>
      <c r="P58" s="136"/>
      <c r="Q58" s="138" t="n">
        <f aca="false">ADMIN1!AV58</f>
        <v>0</v>
      </c>
      <c r="R58" s="136"/>
      <c r="S58" s="139" t="n">
        <f aca="false">ADMIN1!AY58</f>
        <v>0</v>
      </c>
      <c r="T58" s="136"/>
      <c r="U58" s="139" t="n">
        <f aca="false">ADMIN1!BB58</f>
        <v>0</v>
      </c>
      <c r="V58" s="136"/>
      <c r="W58" s="139" t="n">
        <f aca="false">ADMIN1!BE58</f>
        <v>0</v>
      </c>
      <c r="X58" s="136"/>
      <c r="Y58" s="138" t="n">
        <f aca="false">ADMIN1!BH58</f>
        <v>0</v>
      </c>
      <c r="Z58" s="136"/>
      <c r="AA58" s="139" t="n">
        <f aca="false">ADMIN1!BK58</f>
        <v>0</v>
      </c>
      <c r="AB58" s="136"/>
      <c r="AC58" s="138" t="n">
        <f aca="false">ADMIN1!BN58</f>
        <v>0</v>
      </c>
      <c r="AD58" s="136"/>
      <c r="AE58" s="139" t="n">
        <f aca="false">ADMIN1!BQ58</f>
        <v>0</v>
      </c>
      <c r="AF58" s="136"/>
      <c r="AG58" s="138" t="n">
        <f aca="false">ADMIN1!BT58</f>
        <v>0</v>
      </c>
      <c r="AH58" s="136"/>
      <c r="AI58" s="139" t="n">
        <f aca="false">ADMIN1!BW58</f>
        <v>0</v>
      </c>
      <c r="AJ58" s="136"/>
      <c r="AK58" s="138" t="n">
        <f aca="false">ADMIN1!BZ58</f>
        <v>0</v>
      </c>
      <c r="AL58" s="136"/>
      <c r="AM58" s="139" t="n">
        <f aca="false">ADMIN1!CC58</f>
        <v>0</v>
      </c>
      <c r="AN58" s="136"/>
      <c r="AO58" s="138" t="n">
        <f aca="false">ADMIN1!CF58</f>
        <v>0</v>
      </c>
      <c r="AP58" s="136"/>
      <c r="AQ58" s="140" t="n">
        <f aca="false">ADMIN1!CI58</f>
        <v>0</v>
      </c>
      <c r="AR58" s="81"/>
    </row>
    <row r="59" customFormat="false" ht="30" hidden="false" customHeight="true" outlineLevel="0" collapsed="false">
      <c r="A59" s="127" t="n">
        <f aca="false">ADMIN1!Q59</f>
        <v>1178</v>
      </c>
      <c r="B59" s="128" t="str">
        <f aca="false">IF(ADMIN1!S59=0, "", ADMIN1!S59)</f>
        <v/>
      </c>
      <c r="C59" s="129" t="str">
        <f aca="false">ADMIN1!R59</f>
        <v>Chirimoya BIO (production Rufino)</v>
      </c>
      <c r="D59" s="129"/>
      <c r="E59" s="130" t="str">
        <f aca="false">ADMIN1!AC59</f>
        <v>Grenade</v>
      </c>
      <c r="F59" s="131" t="str">
        <f aca="false">ADMIN1!V59</f>
        <v>kg</v>
      </c>
      <c r="G59" s="132" t="n">
        <f aca="false">ADMIN1!AE59</f>
        <v>6.66</v>
      </c>
      <c r="H59" s="132" t="n">
        <f aca="false">IF(ADMIN1!W59="", "", ADMIN1!W59)</f>
        <v>6.15</v>
      </c>
      <c r="I59" s="132" t="n">
        <f aca="false">IF(ADMIN1!X59="", "", ADMIN1!X59)</f>
        <v>5.65</v>
      </c>
      <c r="J59" s="133" t="n">
        <f aca="false">IF(ADMIN1!Y59="", "", ADMIN1!Y59)</f>
        <v>5.14</v>
      </c>
      <c r="K59" s="134" t="n">
        <f aca="false">ADMIN1!AD59</f>
        <v>0</v>
      </c>
      <c r="L59" s="135" t="n">
        <f aca="false">ADMIN1!AF59</f>
        <v>0</v>
      </c>
      <c r="M59" s="62"/>
      <c r="N59" s="136"/>
      <c r="O59" s="137" t="n">
        <f aca="false">ADMIN1!AS59</f>
        <v>0</v>
      </c>
      <c r="P59" s="136"/>
      <c r="Q59" s="138" t="n">
        <f aca="false">ADMIN1!AV59</f>
        <v>0</v>
      </c>
      <c r="R59" s="136"/>
      <c r="S59" s="139" t="n">
        <f aca="false">ADMIN1!AY59</f>
        <v>0</v>
      </c>
      <c r="T59" s="136"/>
      <c r="U59" s="139" t="n">
        <f aca="false">ADMIN1!BB59</f>
        <v>0</v>
      </c>
      <c r="V59" s="136"/>
      <c r="W59" s="139" t="n">
        <f aca="false">ADMIN1!BE59</f>
        <v>0</v>
      </c>
      <c r="X59" s="136"/>
      <c r="Y59" s="138" t="n">
        <f aca="false">ADMIN1!BH59</f>
        <v>0</v>
      </c>
      <c r="Z59" s="136"/>
      <c r="AA59" s="139" t="n">
        <f aca="false">ADMIN1!BK59</f>
        <v>0</v>
      </c>
      <c r="AB59" s="136"/>
      <c r="AC59" s="138" t="n">
        <f aca="false">ADMIN1!BN59</f>
        <v>0</v>
      </c>
      <c r="AD59" s="136"/>
      <c r="AE59" s="139" t="n">
        <f aca="false">ADMIN1!BQ59</f>
        <v>0</v>
      </c>
      <c r="AF59" s="136"/>
      <c r="AG59" s="138" t="n">
        <f aca="false">ADMIN1!BT59</f>
        <v>0</v>
      </c>
      <c r="AH59" s="136"/>
      <c r="AI59" s="139" t="n">
        <f aca="false">ADMIN1!BW59</f>
        <v>0</v>
      </c>
      <c r="AJ59" s="136"/>
      <c r="AK59" s="138" t="n">
        <f aca="false">ADMIN1!BZ59</f>
        <v>0</v>
      </c>
      <c r="AL59" s="136"/>
      <c r="AM59" s="139" t="n">
        <f aca="false">ADMIN1!CC59</f>
        <v>0</v>
      </c>
      <c r="AN59" s="136"/>
      <c r="AO59" s="138" t="n">
        <f aca="false">ADMIN1!CF59</f>
        <v>0</v>
      </c>
      <c r="AP59" s="136"/>
      <c r="AQ59" s="140" t="n">
        <f aca="false">ADMIN1!CI59</f>
        <v>0</v>
      </c>
      <c r="AR59" s="81"/>
    </row>
    <row r="60" customFormat="false" ht="30" hidden="false" customHeight="true" outlineLevel="0" collapsed="false">
      <c r="A60" s="127" t="n">
        <f aca="false">ADMIN1!Q60</f>
        <v>2004</v>
      </c>
      <c r="B60" s="128" t="str">
        <f aca="false">IF(ADMIN1!S60=0, "", ADMIN1!S60)</f>
        <v/>
      </c>
      <c r="C60" s="129" t="str">
        <f aca="false">ADMIN1!R60</f>
        <v>Chirimoya RECONVERSION (production Rufino)</v>
      </c>
      <c r="D60" s="129"/>
      <c r="E60" s="130" t="str">
        <f aca="false">ADMIN1!AC60</f>
        <v>Grenade</v>
      </c>
      <c r="F60" s="131" t="str">
        <f aca="false">ADMIN1!V60</f>
        <v>kg</v>
      </c>
      <c r="G60" s="132" t="n">
        <f aca="false">ADMIN1!AE60</f>
        <v>5.79</v>
      </c>
      <c r="H60" s="132" t="n">
        <f aca="false">IF(ADMIN1!W60="", "", ADMIN1!W60)</f>
        <v>5.37</v>
      </c>
      <c r="I60" s="132" t="n">
        <f aca="false">IF(ADMIN1!X60="", "", ADMIN1!X60)</f>
        <v>4.95</v>
      </c>
      <c r="J60" s="133" t="n">
        <f aca="false">IF(ADMIN1!Y60="", "", ADMIN1!Y60)</f>
        <v>4.53</v>
      </c>
      <c r="K60" s="134" t="n">
        <f aca="false">ADMIN1!AD60</f>
        <v>0</v>
      </c>
      <c r="L60" s="135" t="n">
        <f aca="false">ADMIN1!AF60</f>
        <v>0</v>
      </c>
      <c r="M60" s="62"/>
      <c r="N60" s="136"/>
      <c r="O60" s="137" t="n">
        <f aca="false">ADMIN1!AS60</f>
        <v>0</v>
      </c>
      <c r="P60" s="136"/>
      <c r="Q60" s="138" t="n">
        <f aca="false">ADMIN1!AV60</f>
        <v>0</v>
      </c>
      <c r="R60" s="136"/>
      <c r="S60" s="139" t="n">
        <f aca="false">ADMIN1!AY60</f>
        <v>0</v>
      </c>
      <c r="T60" s="136"/>
      <c r="U60" s="139" t="n">
        <f aca="false">ADMIN1!BB60</f>
        <v>0</v>
      </c>
      <c r="V60" s="136"/>
      <c r="W60" s="139" t="n">
        <f aca="false">ADMIN1!BE60</f>
        <v>0</v>
      </c>
      <c r="X60" s="136"/>
      <c r="Y60" s="138" t="n">
        <f aca="false">ADMIN1!BH60</f>
        <v>0</v>
      </c>
      <c r="Z60" s="136"/>
      <c r="AA60" s="139" t="n">
        <f aca="false">ADMIN1!BK60</f>
        <v>0</v>
      </c>
      <c r="AB60" s="136"/>
      <c r="AC60" s="138" t="n">
        <f aca="false">ADMIN1!BN60</f>
        <v>0</v>
      </c>
      <c r="AD60" s="136"/>
      <c r="AE60" s="139" t="n">
        <f aca="false">ADMIN1!BQ60</f>
        <v>0</v>
      </c>
      <c r="AF60" s="136"/>
      <c r="AG60" s="138" t="n">
        <f aca="false">ADMIN1!BT60</f>
        <v>0</v>
      </c>
      <c r="AH60" s="136"/>
      <c r="AI60" s="139" t="n">
        <f aca="false">ADMIN1!BW60</f>
        <v>0</v>
      </c>
      <c r="AJ60" s="136"/>
      <c r="AK60" s="138" t="n">
        <f aca="false">ADMIN1!BZ60</f>
        <v>0</v>
      </c>
      <c r="AL60" s="136"/>
      <c r="AM60" s="139" t="n">
        <f aca="false">ADMIN1!CC60</f>
        <v>0</v>
      </c>
      <c r="AN60" s="136"/>
      <c r="AO60" s="138" t="n">
        <f aca="false">ADMIN1!CF60</f>
        <v>0</v>
      </c>
      <c r="AP60" s="136"/>
      <c r="AQ60" s="140" t="n">
        <f aca="false">ADMIN1!CI60</f>
        <v>0</v>
      </c>
      <c r="AR60" s="81"/>
    </row>
    <row r="61" customFormat="false" ht="30" hidden="false" customHeight="true" outlineLevel="0" collapsed="false">
      <c r="A61" s="127" t="n">
        <f aca="false">ADMIN1!Q61</f>
        <v>1626</v>
      </c>
      <c r="B61" s="128" t="str">
        <f aca="false">IF(ADMIN1!S61=0, "", ADMIN1!S61)</f>
        <v/>
      </c>
      <c r="C61" s="129" t="str">
        <f aca="false">ADMIN1!R61</f>
        <v>Chou Kale Winterbor Crespa BIO baby (Production de Rufino)</v>
      </c>
      <c r="D61" s="129"/>
      <c r="E61" s="130" t="str">
        <f aca="false">ADMIN1!AC61</f>
        <v>Grenade</v>
      </c>
      <c r="F61" s="131" t="str">
        <f aca="false">ADMIN1!V61</f>
        <v>kg</v>
      </c>
      <c r="G61" s="132" t="n">
        <f aca="false">ADMIN1!AE61</f>
        <v>8.42</v>
      </c>
      <c r="H61" s="132" t="str">
        <f aca="false">IF(ADMIN1!W61="", "", ADMIN1!W61)</f>
        <v/>
      </c>
      <c r="I61" s="132" t="str">
        <f aca="false">IF(ADMIN1!X61="", "", ADMIN1!X61)</f>
        <v/>
      </c>
      <c r="J61" s="133" t="str">
        <f aca="false">IF(ADMIN1!Y61="", "", ADMIN1!Y61)</f>
        <v/>
      </c>
      <c r="K61" s="134" t="n">
        <f aca="false">ADMIN1!AD61</f>
        <v>0</v>
      </c>
      <c r="L61" s="135" t="n">
        <f aca="false">ADMIN1!AF61</f>
        <v>0</v>
      </c>
      <c r="M61" s="62"/>
      <c r="N61" s="136"/>
      <c r="O61" s="137" t="n">
        <f aca="false">ADMIN1!AS61</f>
        <v>0</v>
      </c>
      <c r="P61" s="136"/>
      <c r="Q61" s="138" t="n">
        <f aca="false">ADMIN1!AV61</f>
        <v>0</v>
      </c>
      <c r="R61" s="136"/>
      <c r="S61" s="139" t="n">
        <f aca="false">ADMIN1!AY61</f>
        <v>0</v>
      </c>
      <c r="T61" s="136"/>
      <c r="U61" s="139" t="n">
        <f aca="false">ADMIN1!BB61</f>
        <v>0</v>
      </c>
      <c r="V61" s="136"/>
      <c r="W61" s="139" t="n">
        <f aca="false">ADMIN1!BE61</f>
        <v>0</v>
      </c>
      <c r="X61" s="136"/>
      <c r="Y61" s="138" t="n">
        <f aca="false">ADMIN1!BH61</f>
        <v>0</v>
      </c>
      <c r="Z61" s="136"/>
      <c r="AA61" s="139" t="n">
        <f aca="false">ADMIN1!BK61</f>
        <v>0</v>
      </c>
      <c r="AB61" s="136"/>
      <c r="AC61" s="138" t="n">
        <f aca="false">ADMIN1!BN61</f>
        <v>0</v>
      </c>
      <c r="AD61" s="136"/>
      <c r="AE61" s="139" t="n">
        <f aca="false">ADMIN1!BQ61</f>
        <v>0</v>
      </c>
      <c r="AF61" s="136"/>
      <c r="AG61" s="138" t="n">
        <f aca="false">ADMIN1!BT61</f>
        <v>0</v>
      </c>
      <c r="AH61" s="136"/>
      <c r="AI61" s="139" t="n">
        <f aca="false">ADMIN1!BW61</f>
        <v>0</v>
      </c>
      <c r="AJ61" s="136"/>
      <c r="AK61" s="138" t="n">
        <f aca="false">ADMIN1!BZ61</f>
        <v>0</v>
      </c>
      <c r="AL61" s="136"/>
      <c r="AM61" s="139" t="n">
        <f aca="false">ADMIN1!CC61</f>
        <v>0</v>
      </c>
      <c r="AN61" s="136"/>
      <c r="AO61" s="138" t="n">
        <f aca="false">ADMIN1!CF61</f>
        <v>0</v>
      </c>
      <c r="AP61" s="136"/>
      <c r="AQ61" s="140" t="n">
        <f aca="false">ADMIN1!CI61</f>
        <v>0</v>
      </c>
      <c r="AR61" s="81"/>
    </row>
    <row r="62" customFormat="false" ht="30" hidden="false" customHeight="true" outlineLevel="0" collapsed="false">
      <c r="A62" s="127" t="n">
        <f aca="false">ADMIN1!Q62</f>
        <v>1006</v>
      </c>
      <c r="B62" s="128" t="str">
        <f aca="false">IF(ADMIN1!S62=0, "", ADMIN1!S62)</f>
        <v/>
      </c>
      <c r="C62" s="129" t="str">
        <f aca="false">ADMIN1!R62</f>
        <v>Chou vert BIO</v>
      </c>
      <c r="D62" s="129"/>
      <c r="E62" s="130" t="str">
        <f aca="false">ADMIN1!AC62</f>
        <v>Malagua</v>
      </c>
      <c r="F62" s="131" t="str">
        <f aca="false">ADMIN1!V62</f>
        <v>kg</v>
      </c>
      <c r="G62" s="132" t="n">
        <f aca="false">ADMIN1!AE62</f>
        <v>4.6</v>
      </c>
      <c r="H62" s="132" t="n">
        <f aca="false">IF(ADMIN1!W62="", "", ADMIN1!W62)</f>
        <v>4.3</v>
      </c>
      <c r="I62" s="132" t="str">
        <f aca="false">IF(ADMIN1!X62="", "", ADMIN1!X62)</f>
        <v/>
      </c>
      <c r="J62" s="133" t="str">
        <f aca="false">IF(ADMIN1!Y62="", "", ADMIN1!Y62)</f>
        <v/>
      </c>
      <c r="K62" s="134" t="n">
        <f aca="false">ADMIN1!AD62</f>
        <v>0</v>
      </c>
      <c r="L62" s="135" t="n">
        <f aca="false">ADMIN1!AF62</f>
        <v>0</v>
      </c>
      <c r="M62" s="62"/>
      <c r="N62" s="136"/>
      <c r="O62" s="137" t="n">
        <f aca="false">ADMIN1!AS62</f>
        <v>0</v>
      </c>
      <c r="P62" s="136"/>
      <c r="Q62" s="138" t="n">
        <f aca="false">ADMIN1!AV62</f>
        <v>0</v>
      </c>
      <c r="R62" s="136"/>
      <c r="S62" s="139" t="n">
        <f aca="false">ADMIN1!AY62</f>
        <v>0</v>
      </c>
      <c r="T62" s="136"/>
      <c r="U62" s="139" t="n">
        <f aca="false">ADMIN1!BB62</f>
        <v>0</v>
      </c>
      <c r="V62" s="136"/>
      <c r="W62" s="139" t="n">
        <f aca="false">ADMIN1!BE62</f>
        <v>0</v>
      </c>
      <c r="X62" s="136"/>
      <c r="Y62" s="138" t="n">
        <f aca="false">ADMIN1!BH62</f>
        <v>0</v>
      </c>
      <c r="Z62" s="136"/>
      <c r="AA62" s="139" t="n">
        <f aca="false">ADMIN1!BK62</f>
        <v>0</v>
      </c>
      <c r="AB62" s="136"/>
      <c r="AC62" s="138" t="n">
        <f aca="false">ADMIN1!BN62</f>
        <v>0</v>
      </c>
      <c r="AD62" s="136"/>
      <c r="AE62" s="139" t="n">
        <f aca="false">ADMIN1!BQ62</f>
        <v>0</v>
      </c>
      <c r="AF62" s="136"/>
      <c r="AG62" s="138" t="n">
        <f aca="false">ADMIN1!BT62</f>
        <v>0</v>
      </c>
      <c r="AH62" s="136"/>
      <c r="AI62" s="139" t="n">
        <f aca="false">ADMIN1!BW62</f>
        <v>0</v>
      </c>
      <c r="AJ62" s="136"/>
      <c r="AK62" s="138" t="n">
        <f aca="false">ADMIN1!BZ62</f>
        <v>0</v>
      </c>
      <c r="AL62" s="136"/>
      <c r="AM62" s="139" t="n">
        <f aca="false">ADMIN1!CC62</f>
        <v>0</v>
      </c>
      <c r="AN62" s="136"/>
      <c r="AO62" s="138" t="n">
        <f aca="false">ADMIN1!CF62</f>
        <v>0</v>
      </c>
      <c r="AP62" s="136"/>
      <c r="AQ62" s="140" t="n">
        <f aca="false">ADMIN1!CI62</f>
        <v>0</v>
      </c>
      <c r="AR62" s="81"/>
    </row>
    <row r="63" customFormat="false" ht="30" hidden="false" customHeight="true" outlineLevel="0" collapsed="false">
      <c r="A63" s="127" t="n">
        <f aca="false">ADMIN1!Q63</f>
        <v>5037</v>
      </c>
      <c r="B63" s="128" t="str">
        <f aca="false">IF(ADMIN1!S63=0, "", ADMIN1!S63)</f>
        <v/>
      </c>
      <c r="C63" s="129" t="str">
        <f aca="false">ADMIN1!R63</f>
        <v>Citron Caviar (culture naturelle, plateau de 200g)</v>
      </c>
      <c r="D63" s="129"/>
      <c r="E63" s="130" t="str">
        <f aca="false">ADMIN1!AC63</f>
        <v>Salobrena</v>
      </c>
      <c r="F63" s="131" t="str">
        <f aca="false">ADMIN1!V63</f>
        <v>Pièce</v>
      </c>
      <c r="G63" s="132" t="n">
        <f aca="false">ADMIN1!AE63</f>
        <v>12.53</v>
      </c>
      <c r="H63" s="132" t="str">
        <f aca="false">IF(ADMIN1!W63="", "", ADMIN1!W63)</f>
        <v/>
      </c>
      <c r="I63" s="132" t="str">
        <f aca="false">IF(ADMIN1!X63="", "", ADMIN1!X63)</f>
        <v/>
      </c>
      <c r="J63" s="133" t="str">
        <f aca="false">IF(ADMIN1!Y63="", "", ADMIN1!Y63)</f>
        <v/>
      </c>
      <c r="K63" s="134" t="n">
        <f aca="false">ADMIN1!AD63</f>
        <v>0</v>
      </c>
      <c r="L63" s="135" t="n">
        <f aca="false">ADMIN1!AF63</f>
        <v>0</v>
      </c>
      <c r="M63" s="62"/>
      <c r="N63" s="136"/>
      <c r="O63" s="137" t="n">
        <f aca="false">ADMIN1!AS63</f>
        <v>0</v>
      </c>
      <c r="P63" s="136"/>
      <c r="Q63" s="138" t="n">
        <f aca="false">ADMIN1!AV63</f>
        <v>0</v>
      </c>
      <c r="R63" s="136"/>
      <c r="S63" s="139" t="n">
        <f aca="false">ADMIN1!AY63</f>
        <v>0</v>
      </c>
      <c r="T63" s="136"/>
      <c r="U63" s="139" t="n">
        <f aca="false">ADMIN1!BB63</f>
        <v>0</v>
      </c>
      <c r="V63" s="136"/>
      <c r="W63" s="139" t="n">
        <f aca="false">ADMIN1!BE63</f>
        <v>0</v>
      </c>
      <c r="X63" s="136"/>
      <c r="Y63" s="138" t="n">
        <f aca="false">ADMIN1!BH63</f>
        <v>0</v>
      </c>
      <c r="Z63" s="136"/>
      <c r="AA63" s="139" t="n">
        <f aca="false">ADMIN1!BK63</f>
        <v>0</v>
      </c>
      <c r="AB63" s="136"/>
      <c r="AC63" s="138" t="n">
        <f aca="false">ADMIN1!BN63</f>
        <v>0</v>
      </c>
      <c r="AD63" s="136"/>
      <c r="AE63" s="139" t="n">
        <f aca="false">ADMIN1!BQ63</f>
        <v>0</v>
      </c>
      <c r="AF63" s="136"/>
      <c r="AG63" s="138" t="n">
        <f aca="false">ADMIN1!BT63</f>
        <v>0</v>
      </c>
      <c r="AH63" s="136"/>
      <c r="AI63" s="139" t="n">
        <f aca="false">ADMIN1!BW63</f>
        <v>0</v>
      </c>
      <c r="AJ63" s="136"/>
      <c r="AK63" s="138" t="n">
        <f aca="false">ADMIN1!BZ63</f>
        <v>0</v>
      </c>
      <c r="AL63" s="136"/>
      <c r="AM63" s="139" t="n">
        <f aca="false">ADMIN1!CC63</f>
        <v>0</v>
      </c>
      <c r="AN63" s="136"/>
      <c r="AO63" s="138" t="n">
        <f aca="false">ADMIN1!CF63</f>
        <v>0</v>
      </c>
      <c r="AP63" s="136"/>
      <c r="AQ63" s="140" t="n">
        <f aca="false">ADMIN1!CI63</f>
        <v>0</v>
      </c>
      <c r="AR63" s="81"/>
    </row>
    <row r="64" customFormat="false" ht="30" hidden="false" customHeight="true" outlineLevel="0" collapsed="false">
      <c r="A64" s="127" t="n">
        <f aca="false">ADMIN1!Q64</f>
        <v>5037</v>
      </c>
      <c r="B64" s="128" t="str">
        <f aca="false">IF(ADMIN1!S64=0, "", ADMIN1!S64)</f>
        <v/>
      </c>
      <c r="C64" s="129" t="str">
        <f aca="false">ADMIN1!R64</f>
        <v>Citron Caviar (culture naturelle, plateau de 500g)</v>
      </c>
      <c r="D64" s="129"/>
      <c r="E64" s="130" t="str">
        <f aca="false">ADMIN1!AC64</f>
        <v>Salobrena</v>
      </c>
      <c r="F64" s="131" t="str">
        <f aca="false">ADMIN1!V64</f>
        <v>Pièce</v>
      </c>
      <c r="G64" s="132" t="n">
        <f aca="false">ADMIN1!AE64</f>
        <v>28.97</v>
      </c>
      <c r="H64" s="132" t="str">
        <f aca="false">IF(ADMIN1!W64="", "", ADMIN1!W64)</f>
        <v/>
      </c>
      <c r="I64" s="132" t="str">
        <f aca="false">IF(ADMIN1!X64="", "", ADMIN1!X64)</f>
        <v/>
      </c>
      <c r="J64" s="133" t="str">
        <f aca="false">IF(ADMIN1!Y64="", "", ADMIN1!Y64)</f>
        <v/>
      </c>
      <c r="K64" s="134" t="n">
        <f aca="false">ADMIN1!AD64</f>
        <v>0</v>
      </c>
      <c r="L64" s="135" t="n">
        <f aca="false">ADMIN1!AF64</f>
        <v>0</v>
      </c>
      <c r="M64" s="62"/>
      <c r="N64" s="136"/>
      <c r="O64" s="137" t="n">
        <f aca="false">ADMIN1!AS64</f>
        <v>0</v>
      </c>
      <c r="P64" s="136"/>
      <c r="Q64" s="138" t="n">
        <f aca="false">ADMIN1!AV64</f>
        <v>0</v>
      </c>
      <c r="R64" s="136"/>
      <c r="S64" s="139" t="n">
        <f aca="false">ADMIN1!AY64</f>
        <v>0</v>
      </c>
      <c r="T64" s="136"/>
      <c r="U64" s="139" t="n">
        <f aca="false">ADMIN1!BB64</f>
        <v>0</v>
      </c>
      <c r="V64" s="136"/>
      <c r="W64" s="139" t="n">
        <f aca="false">ADMIN1!BE64</f>
        <v>0</v>
      </c>
      <c r="X64" s="136"/>
      <c r="Y64" s="138" t="n">
        <f aca="false">ADMIN1!BH64</f>
        <v>0</v>
      </c>
      <c r="Z64" s="136"/>
      <c r="AA64" s="139" t="n">
        <f aca="false">ADMIN1!BK64</f>
        <v>0</v>
      </c>
      <c r="AB64" s="136"/>
      <c r="AC64" s="138" t="n">
        <f aca="false">ADMIN1!BN64</f>
        <v>0</v>
      </c>
      <c r="AD64" s="136"/>
      <c r="AE64" s="139" t="n">
        <f aca="false">ADMIN1!BQ64</f>
        <v>0</v>
      </c>
      <c r="AF64" s="136"/>
      <c r="AG64" s="138" t="n">
        <f aca="false">ADMIN1!BT64</f>
        <v>0</v>
      </c>
      <c r="AH64" s="136"/>
      <c r="AI64" s="139" t="n">
        <f aca="false">ADMIN1!BW64</f>
        <v>0</v>
      </c>
      <c r="AJ64" s="136"/>
      <c r="AK64" s="138" t="n">
        <f aca="false">ADMIN1!BZ64</f>
        <v>0</v>
      </c>
      <c r="AL64" s="136"/>
      <c r="AM64" s="139" t="n">
        <f aca="false">ADMIN1!CC64</f>
        <v>0</v>
      </c>
      <c r="AN64" s="136"/>
      <c r="AO64" s="138" t="n">
        <f aca="false">ADMIN1!CF64</f>
        <v>0</v>
      </c>
      <c r="AP64" s="136"/>
      <c r="AQ64" s="140" t="n">
        <f aca="false">ADMIN1!CI64</f>
        <v>0</v>
      </c>
      <c r="AR64" s="81"/>
    </row>
    <row r="65" customFormat="false" ht="30" hidden="false" customHeight="true" outlineLevel="0" collapsed="false">
      <c r="A65" s="127" t="n">
        <f aca="false">ADMIN1!Q65</f>
        <v>6019</v>
      </c>
      <c r="B65" s="128" t="str">
        <f aca="false">IF(ADMIN1!S65=0, "", ADMIN1!S65)</f>
        <v>❤️</v>
      </c>
      <c r="C65" s="129" t="str">
        <f aca="false">ADMIN1!R65</f>
        <v>Citron caviar/citron australasica BIO
    - (plateau de 200 grs)</v>
      </c>
      <c r="D65" s="129"/>
      <c r="E65" s="130" t="str">
        <f aca="false">ADMIN1!AC65</f>
        <v>Grenade</v>
      </c>
      <c r="F65" s="131" t="str">
        <f aca="false">ADMIN1!V65</f>
        <v>200g</v>
      </c>
      <c r="G65" s="132" t="n">
        <f aca="false">ADMIN1!AE65</f>
        <v>13.9</v>
      </c>
      <c r="H65" s="132" t="str">
        <f aca="false">IF(ADMIN1!W65="", "", ADMIN1!W65)</f>
        <v/>
      </c>
      <c r="I65" s="132" t="str">
        <f aca="false">IF(ADMIN1!X65="", "", ADMIN1!X65)</f>
        <v/>
      </c>
      <c r="J65" s="133" t="str">
        <f aca="false">IF(ADMIN1!Y65="", "", ADMIN1!Y65)</f>
        <v/>
      </c>
      <c r="K65" s="134" t="n">
        <f aca="false">ADMIN1!AD65</f>
        <v>0</v>
      </c>
      <c r="L65" s="135" t="n">
        <f aca="false">ADMIN1!AF65</f>
        <v>0</v>
      </c>
      <c r="M65" s="62"/>
      <c r="N65" s="136"/>
      <c r="O65" s="137" t="n">
        <f aca="false">ADMIN1!AS65</f>
        <v>0</v>
      </c>
      <c r="P65" s="136"/>
      <c r="Q65" s="138" t="n">
        <f aca="false">ADMIN1!AV65</f>
        <v>0</v>
      </c>
      <c r="R65" s="136"/>
      <c r="S65" s="139" t="n">
        <f aca="false">ADMIN1!AY65</f>
        <v>0</v>
      </c>
      <c r="T65" s="136"/>
      <c r="U65" s="139" t="n">
        <f aca="false">ADMIN1!BB65</f>
        <v>0</v>
      </c>
      <c r="V65" s="136"/>
      <c r="W65" s="139" t="n">
        <f aca="false">ADMIN1!BE65</f>
        <v>0</v>
      </c>
      <c r="X65" s="136"/>
      <c r="Y65" s="138" t="n">
        <f aca="false">ADMIN1!BH65</f>
        <v>0</v>
      </c>
      <c r="Z65" s="136"/>
      <c r="AA65" s="139" t="n">
        <f aca="false">ADMIN1!BK65</f>
        <v>0</v>
      </c>
      <c r="AB65" s="136"/>
      <c r="AC65" s="138" t="n">
        <f aca="false">ADMIN1!BN65</f>
        <v>0</v>
      </c>
      <c r="AD65" s="136"/>
      <c r="AE65" s="139" t="n">
        <f aca="false">ADMIN1!BQ65</f>
        <v>0</v>
      </c>
      <c r="AF65" s="136"/>
      <c r="AG65" s="138" t="n">
        <f aca="false">ADMIN1!BT65</f>
        <v>0</v>
      </c>
      <c r="AH65" s="136"/>
      <c r="AI65" s="139" t="n">
        <f aca="false">ADMIN1!BW65</f>
        <v>0</v>
      </c>
      <c r="AJ65" s="136"/>
      <c r="AK65" s="138" t="n">
        <f aca="false">ADMIN1!BZ65</f>
        <v>0</v>
      </c>
      <c r="AL65" s="136"/>
      <c r="AM65" s="139" t="n">
        <f aca="false">ADMIN1!CC65</f>
        <v>0</v>
      </c>
      <c r="AN65" s="136"/>
      <c r="AO65" s="138" t="n">
        <f aca="false">ADMIN1!CF65</f>
        <v>0</v>
      </c>
      <c r="AP65" s="136"/>
      <c r="AQ65" s="140" t="n">
        <f aca="false">ADMIN1!CI65</f>
        <v>0</v>
      </c>
      <c r="AR65" s="81"/>
    </row>
    <row r="66" customFormat="false" ht="30" hidden="false" customHeight="true" outlineLevel="0" collapsed="false">
      <c r="A66" s="127" t="n">
        <f aca="false">ADMIN1!Q66</f>
        <v>6019</v>
      </c>
      <c r="B66" s="128" t="str">
        <f aca="false">IF(ADMIN1!S66=0, "", ADMIN1!S66)</f>
        <v>❤️</v>
      </c>
      <c r="C66" s="129" t="str">
        <f aca="false">ADMIN1!R66</f>
        <v>Citron caviar/citron australasica BIO
    - (plateau de 500 grs)</v>
      </c>
      <c r="D66" s="129"/>
      <c r="E66" s="130" t="str">
        <f aca="false">ADMIN1!AC66</f>
        <v>Grenade</v>
      </c>
      <c r="F66" s="131" t="str">
        <f aca="false">ADMIN1!V66</f>
        <v>500g</v>
      </c>
      <c r="G66" s="132" t="n">
        <f aca="false">ADMIN1!AE66</f>
        <v>22.58</v>
      </c>
      <c r="H66" s="132" t="str">
        <f aca="false">IF(ADMIN1!W66="", "", ADMIN1!W66)</f>
        <v/>
      </c>
      <c r="I66" s="132" t="str">
        <f aca="false">IF(ADMIN1!X66="", "", ADMIN1!X66)</f>
        <v/>
      </c>
      <c r="J66" s="133" t="str">
        <f aca="false">IF(ADMIN1!Y66="", "", ADMIN1!Y66)</f>
        <v/>
      </c>
      <c r="K66" s="134" t="n">
        <f aca="false">ADMIN1!AD66</f>
        <v>0</v>
      </c>
      <c r="L66" s="135" t="n">
        <f aca="false">ADMIN1!AF66</f>
        <v>0</v>
      </c>
      <c r="M66" s="62"/>
      <c r="N66" s="136"/>
      <c r="O66" s="137" t="n">
        <f aca="false">ADMIN1!AS66</f>
        <v>0</v>
      </c>
      <c r="P66" s="136"/>
      <c r="Q66" s="138" t="n">
        <f aca="false">ADMIN1!AV66</f>
        <v>0</v>
      </c>
      <c r="R66" s="136"/>
      <c r="S66" s="139" t="n">
        <f aca="false">ADMIN1!AY66</f>
        <v>0</v>
      </c>
      <c r="T66" s="136"/>
      <c r="U66" s="139" t="n">
        <f aca="false">ADMIN1!BB66</f>
        <v>0</v>
      </c>
      <c r="V66" s="136"/>
      <c r="W66" s="139" t="n">
        <f aca="false">ADMIN1!BE66</f>
        <v>0</v>
      </c>
      <c r="X66" s="136"/>
      <c r="Y66" s="138" t="n">
        <f aca="false">ADMIN1!BH66</f>
        <v>0</v>
      </c>
      <c r="Z66" s="136"/>
      <c r="AA66" s="139" t="n">
        <f aca="false">ADMIN1!BK66</f>
        <v>0</v>
      </c>
      <c r="AB66" s="136"/>
      <c r="AC66" s="138" t="n">
        <f aca="false">ADMIN1!BN66</f>
        <v>0</v>
      </c>
      <c r="AD66" s="136"/>
      <c r="AE66" s="139" t="n">
        <f aca="false">ADMIN1!BQ66</f>
        <v>0</v>
      </c>
      <c r="AF66" s="136"/>
      <c r="AG66" s="138" t="n">
        <f aca="false">ADMIN1!BT66</f>
        <v>0</v>
      </c>
      <c r="AH66" s="136"/>
      <c r="AI66" s="139" t="n">
        <f aca="false">ADMIN1!BW66</f>
        <v>0</v>
      </c>
      <c r="AJ66" s="136"/>
      <c r="AK66" s="138" t="n">
        <f aca="false">ADMIN1!BZ66</f>
        <v>0</v>
      </c>
      <c r="AL66" s="136"/>
      <c r="AM66" s="139" t="n">
        <f aca="false">ADMIN1!CC66</f>
        <v>0</v>
      </c>
      <c r="AN66" s="136"/>
      <c r="AO66" s="138" t="n">
        <f aca="false">ADMIN1!CF66</f>
        <v>0</v>
      </c>
      <c r="AP66" s="136"/>
      <c r="AQ66" s="140" t="n">
        <f aca="false">ADMIN1!CI66</f>
        <v>0</v>
      </c>
      <c r="AR66" s="81"/>
    </row>
    <row r="67" customFormat="false" ht="30" hidden="false" customHeight="true" outlineLevel="0" collapsed="false">
      <c r="A67" s="127" t="n">
        <f aca="false">ADMIN1!Q67</f>
        <v>3421</v>
      </c>
      <c r="B67" s="128" t="str">
        <f aca="false">IF(ADMIN1!S67=0, "", ADMIN1!S67)</f>
        <v>❤️</v>
      </c>
      <c r="C67" s="129" t="str">
        <f aca="false">ADMIN1!R67</f>
        <v>Citron jaune (mûri sur l'arbre)</v>
      </c>
      <c r="D67" s="129"/>
      <c r="E67" s="130" t="str">
        <f aca="false">ADMIN1!AC67</f>
        <v>Grenade</v>
      </c>
      <c r="F67" s="131" t="str">
        <f aca="false">ADMIN1!V67</f>
        <v>kg</v>
      </c>
      <c r="G67" s="132" t="n">
        <f aca="false">ADMIN1!AE67</f>
        <v>4.31</v>
      </c>
      <c r="H67" s="132" t="n">
        <f aca="false">IF(ADMIN1!W67="", "", ADMIN1!W67)</f>
        <v>4.04</v>
      </c>
      <c r="I67" s="132" t="n">
        <f aca="false">IF(ADMIN1!X67="", "", ADMIN1!X67)</f>
        <v>3.77</v>
      </c>
      <c r="J67" s="133" t="n">
        <f aca="false">IF(ADMIN1!Y67="", "", ADMIN1!Y67)</f>
        <v>3.49</v>
      </c>
      <c r="K67" s="134" t="n">
        <f aca="false">ADMIN1!AD67</f>
        <v>0</v>
      </c>
      <c r="L67" s="135" t="n">
        <f aca="false">ADMIN1!AF67</f>
        <v>0</v>
      </c>
      <c r="M67" s="62"/>
      <c r="N67" s="136"/>
      <c r="O67" s="137" t="n">
        <f aca="false">ADMIN1!AS67</f>
        <v>0</v>
      </c>
      <c r="P67" s="136"/>
      <c r="Q67" s="138" t="n">
        <f aca="false">ADMIN1!AV67</f>
        <v>0</v>
      </c>
      <c r="R67" s="136"/>
      <c r="S67" s="139" t="n">
        <f aca="false">ADMIN1!AY67</f>
        <v>0</v>
      </c>
      <c r="T67" s="136"/>
      <c r="U67" s="139" t="n">
        <f aca="false">ADMIN1!BB67</f>
        <v>0</v>
      </c>
      <c r="V67" s="136"/>
      <c r="W67" s="139" t="n">
        <f aca="false">ADMIN1!BE67</f>
        <v>0</v>
      </c>
      <c r="X67" s="136"/>
      <c r="Y67" s="138" t="n">
        <f aca="false">ADMIN1!BH67</f>
        <v>0</v>
      </c>
      <c r="Z67" s="136"/>
      <c r="AA67" s="139" t="n">
        <f aca="false">ADMIN1!BK67</f>
        <v>0</v>
      </c>
      <c r="AB67" s="136"/>
      <c r="AC67" s="138" t="n">
        <f aca="false">ADMIN1!BN67</f>
        <v>0</v>
      </c>
      <c r="AD67" s="136"/>
      <c r="AE67" s="139" t="n">
        <f aca="false">ADMIN1!BQ67</f>
        <v>0</v>
      </c>
      <c r="AF67" s="136"/>
      <c r="AG67" s="138" t="n">
        <f aca="false">ADMIN1!BT67</f>
        <v>0</v>
      </c>
      <c r="AH67" s="136"/>
      <c r="AI67" s="139" t="n">
        <f aca="false">ADMIN1!BW67</f>
        <v>0</v>
      </c>
      <c r="AJ67" s="136"/>
      <c r="AK67" s="138" t="n">
        <f aca="false">ADMIN1!BZ67</f>
        <v>0</v>
      </c>
      <c r="AL67" s="136"/>
      <c r="AM67" s="139" t="n">
        <f aca="false">ADMIN1!CC67</f>
        <v>0</v>
      </c>
      <c r="AN67" s="136"/>
      <c r="AO67" s="138" t="n">
        <f aca="false">ADMIN1!CF67</f>
        <v>0</v>
      </c>
      <c r="AP67" s="136"/>
      <c r="AQ67" s="140" t="n">
        <f aca="false">ADMIN1!CI67</f>
        <v>0</v>
      </c>
      <c r="AR67" s="81"/>
    </row>
    <row r="68" customFormat="false" ht="30" hidden="false" customHeight="true" outlineLevel="0" collapsed="false">
      <c r="A68" s="127" t="n">
        <f aca="false">ADMIN1!Q68</f>
        <v>6094</v>
      </c>
      <c r="B68" s="128" t="str">
        <f aca="false">IF(ADMIN1!S68=0, "", ADMIN1!S68)</f>
        <v/>
      </c>
      <c r="C68" s="129" t="str">
        <f aca="false">ADMIN1!R68</f>
        <v>Citron jaune BIO (seconde catégorie)</v>
      </c>
      <c r="D68" s="129"/>
      <c r="E68" s="130" t="str">
        <f aca="false">ADMIN1!AC68</f>
        <v>Malagua</v>
      </c>
      <c r="F68" s="131" t="str">
        <f aca="false">ADMIN1!V68</f>
        <v>kg</v>
      </c>
      <c r="G68" s="132" t="n">
        <f aca="false">ADMIN1!AE68</f>
        <v>2.82</v>
      </c>
      <c r="H68" s="132" t="n">
        <f aca="false">IF(ADMIN1!W68="", "", ADMIN1!W68)</f>
        <v>2.7</v>
      </c>
      <c r="I68" s="132" t="n">
        <f aca="false">IF(ADMIN1!X68="", "", ADMIN1!X68)</f>
        <v>2.57</v>
      </c>
      <c r="J68" s="133" t="n">
        <f aca="false">IF(ADMIN1!Y68="", "", ADMIN1!Y68)</f>
        <v>2.45</v>
      </c>
      <c r="K68" s="134" t="n">
        <f aca="false">ADMIN1!AD68</f>
        <v>0</v>
      </c>
      <c r="L68" s="135" t="n">
        <f aca="false">ADMIN1!AF68</f>
        <v>0</v>
      </c>
      <c r="M68" s="62"/>
      <c r="N68" s="136"/>
      <c r="O68" s="137" t="n">
        <f aca="false">ADMIN1!AS68</f>
        <v>0</v>
      </c>
      <c r="P68" s="136"/>
      <c r="Q68" s="138" t="n">
        <f aca="false">ADMIN1!AV68</f>
        <v>0</v>
      </c>
      <c r="R68" s="136"/>
      <c r="S68" s="139" t="n">
        <f aca="false">ADMIN1!AY68</f>
        <v>0</v>
      </c>
      <c r="T68" s="136"/>
      <c r="U68" s="139" t="n">
        <f aca="false">ADMIN1!BB68</f>
        <v>0</v>
      </c>
      <c r="V68" s="136"/>
      <c r="W68" s="139" t="n">
        <f aca="false">ADMIN1!BE68</f>
        <v>0</v>
      </c>
      <c r="X68" s="136"/>
      <c r="Y68" s="138" t="n">
        <f aca="false">ADMIN1!BH68</f>
        <v>0</v>
      </c>
      <c r="Z68" s="136"/>
      <c r="AA68" s="139" t="n">
        <f aca="false">ADMIN1!BK68</f>
        <v>0</v>
      </c>
      <c r="AB68" s="136"/>
      <c r="AC68" s="138" t="n">
        <f aca="false">ADMIN1!BN68</f>
        <v>0</v>
      </c>
      <c r="AD68" s="136"/>
      <c r="AE68" s="139" t="n">
        <f aca="false">ADMIN1!BQ68</f>
        <v>0</v>
      </c>
      <c r="AF68" s="136"/>
      <c r="AG68" s="138" t="n">
        <f aca="false">ADMIN1!BT68</f>
        <v>0</v>
      </c>
      <c r="AH68" s="136"/>
      <c r="AI68" s="139" t="n">
        <f aca="false">ADMIN1!BW68</f>
        <v>0</v>
      </c>
      <c r="AJ68" s="136"/>
      <c r="AK68" s="138" t="n">
        <f aca="false">ADMIN1!BZ68</f>
        <v>0</v>
      </c>
      <c r="AL68" s="136"/>
      <c r="AM68" s="139" t="n">
        <f aca="false">ADMIN1!CC68</f>
        <v>0</v>
      </c>
      <c r="AN68" s="136"/>
      <c r="AO68" s="138" t="n">
        <f aca="false">ADMIN1!CF68</f>
        <v>0</v>
      </c>
      <c r="AP68" s="136"/>
      <c r="AQ68" s="140" t="n">
        <f aca="false">ADMIN1!CI68</f>
        <v>0</v>
      </c>
      <c r="AR68" s="81"/>
    </row>
    <row r="69" customFormat="false" ht="30" hidden="false" customHeight="true" outlineLevel="0" collapsed="false">
      <c r="A69" s="127" t="n">
        <f aca="false">ADMIN1!Q69</f>
        <v>1023</v>
      </c>
      <c r="B69" s="128" t="str">
        <f aca="false">IF(ADMIN1!S69=0, "", ADMIN1!S69)</f>
        <v/>
      </c>
      <c r="C69" s="129" t="str">
        <f aca="false">ADMIN1!R69</f>
        <v>Citron jaune Verna BIO (mûri sur arbre)
    - (grand/moyen) </v>
      </c>
      <c r="D69" s="129"/>
      <c r="E69" s="130" t="str">
        <f aca="false">ADMIN1!AC69</f>
        <v>Malagua</v>
      </c>
      <c r="F69" s="131" t="str">
        <f aca="false">ADMIN1!V69</f>
        <v>kg</v>
      </c>
      <c r="G69" s="132" t="n">
        <f aca="false">ADMIN1!AE69</f>
        <v>4.74</v>
      </c>
      <c r="H69" s="132" t="n">
        <f aca="false">IF(ADMIN1!W69="", "", ADMIN1!W69)</f>
        <v>4.42</v>
      </c>
      <c r="I69" s="132" t="n">
        <f aca="false">IF(ADMIN1!X69="", "", ADMIN1!X69)</f>
        <v>4.11</v>
      </c>
      <c r="J69" s="133" t="n">
        <f aca="false">IF(ADMIN1!Y69="", "", ADMIN1!Y69)</f>
        <v>3.8</v>
      </c>
      <c r="K69" s="134" t="n">
        <f aca="false">ADMIN1!AD69</f>
        <v>0</v>
      </c>
      <c r="L69" s="135" t="n">
        <f aca="false">ADMIN1!AF69</f>
        <v>0</v>
      </c>
      <c r="M69" s="62"/>
      <c r="N69" s="136"/>
      <c r="O69" s="137" t="n">
        <f aca="false">ADMIN1!AS69</f>
        <v>0</v>
      </c>
      <c r="P69" s="136"/>
      <c r="Q69" s="138" t="n">
        <f aca="false">ADMIN1!AV69</f>
        <v>0</v>
      </c>
      <c r="R69" s="136"/>
      <c r="S69" s="139" t="n">
        <f aca="false">ADMIN1!AY69</f>
        <v>0</v>
      </c>
      <c r="T69" s="136"/>
      <c r="U69" s="139" t="n">
        <f aca="false">ADMIN1!BB69</f>
        <v>0</v>
      </c>
      <c r="V69" s="136"/>
      <c r="W69" s="139" t="n">
        <f aca="false">ADMIN1!BE69</f>
        <v>0</v>
      </c>
      <c r="X69" s="136"/>
      <c r="Y69" s="138" t="n">
        <f aca="false">ADMIN1!BH69</f>
        <v>0</v>
      </c>
      <c r="Z69" s="136"/>
      <c r="AA69" s="139" t="n">
        <f aca="false">ADMIN1!BK69</f>
        <v>0</v>
      </c>
      <c r="AB69" s="136"/>
      <c r="AC69" s="138" t="n">
        <f aca="false">ADMIN1!BN69</f>
        <v>0</v>
      </c>
      <c r="AD69" s="136"/>
      <c r="AE69" s="139" t="n">
        <f aca="false">ADMIN1!BQ69</f>
        <v>0</v>
      </c>
      <c r="AF69" s="136"/>
      <c r="AG69" s="138" t="n">
        <f aca="false">ADMIN1!BT69</f>
        <v>0</v>
      </c>
      <c r="AH69" s="136"/>
      <c r="AI69" s="139" t="n">
        <f aca="false">ADMIN1!BW69</f>
        <v>0</v>
      </c>
      <c r="AJ69" s="136"/>
      <c r="AK69" s="138" t="n">
        <f aca="false">ADMIN1!BZ69</f>
        <v>0</v>
      </c>
      <c r="AL69" s="136"/>
      <c r="AM69" s="139" t="n">
        <f aca="false">ADMIN1!CC69</f>
        <v>0</v>
      </c>
      <c r="AN69" s="136"/>
      <c r="AO69" s="138" t="n">
        <f aca="false">ADMIN1!CF69</f>
        <v>0</v>
      </c>
      <c r="AP69" s="136"/>
      <c r="AQ69" s="140" t="n">
        <f aca="false">ADMIN1!CI69</f>
        <v>0</v>
      </c>
      <c r="AR69" s="81"/>
    </row>
    <row r="70" customFormat="false" ht="30" hidden="false" customHeight="true" outlineLevel="0" collapsed="false">
      <c r="A70" s="127" t="n">
        <f aca="false">ADMIN1!Q70</f>
        <v>3169</v>
      </c>
      <c r="B70" s="128" t="str">
        <f aca="false">IF(ADMIN1!S70=0, "", ADMIN1!S70)</f>
        <v>❤️</v>
      </c>
      <c r="C70" s="129" t="str">
        <f aca="false">ADMIN1!R70</f>
        <v>Citron vert</v>
      </c>
      <c r="D70" s="129"/>
      <c r="E70" s="130" t="str">
        <f aca="false">ADMIN1!AC70</f>
        <v>Grenade</v>
      </c>
      <c r="F70" s="131" t="str">
        <f aca="false">ADMIN1!V70</f>
        <v>kg</v>
      </c>
      <c r="G70" s="132" t="n">
        <f aca="false">ADMIN1!AE70</f>
        <v>4.74</v>
      </c>
      <c r="H70" s="132" t="n">
        <f aca="false">IF(ADMIN1!W70="", "", ADMIN1!W70)</f>
        <v>4.42</v>
      </c>
      <c r="I70" s="132" t="n">
        <f aca="false">IF(ADMIN1!X70="", "", ADMIN1!X70)</f>
        <v>4.11</v>
      </c>
      <c r="J70" s="133" t="str">
        <f aca="false">IF(ADMIN1!Y70="", "", ADMIN1!Y70)</f>
        <v/>
      </c>
      <c r="K70" s="134" t="n">
        <f aca="false">ADMIN1!AD70</f>
        <v>0</v>
      </c>
      <c r="L70" s="135" t="n">
        <f aca="false">ADMIN1!AF70</f>
        <v>0</v>
      </c>
      <c r="M70" s="62"/>
      <c r="N70" s="136"/>
      <c r="O70" s="137" t="n">
        <f aca="false">ADMIN1!AS70</f>
        <v>0</v>
      </c>
      <c r="P70" s="136"/>
      <c r="Q70" s="138" t="n">
        <f aca="false">ADMIN1!AV70</f>
        <v>0</v>
      </c>
      <c r="R70" s="136"/>
      <c r="S70" s="139" t="n">
        <f aca="false">ADMIN1!AY70</f>
        <v>0</v>
      </c>
      <c r="T70" s="136"/>
      <c r="U70" s="139" t="n">
        <f aca="false">ADMIN1!BB70</f>
        <v>0</v>
      </c>
      <c r="V70" s="136"/>
      <c r="W70" s="139" t="n">
        <f aca="false">ADMIN1!BE70</f>
        <v>0</v>
      </c>
      <c r="X70" s="136"/>
      <c r="Y70" s="138" t="n">
        <f aca="false">ADMIN1!BH70</f>
        <v>0</v>
      </c>
      <c r="Z70" s="136"/>
      <c r="AA70" s="139" t="n">
        <f aca="false">ADMIN1!BK70</f>
        <v>0</v>
      </c>
      <c r="AB70" s="136"/>
      <c r="AC70" s="138" t="n">
        <f aca="false">ADMIN1!BN70</f>
        <v>0</v>
      </c>
      <c r="AD70" s="136"/>
      <c r="AE70" s="139" t="n">
        <f aca="false">ADMIN1!BQ70</f>
        <v>0</v>
      </c>
      <c r="AF70" s="136"/>
      <c r="AG70" s="138" t="n">
        <f aca="false">ADMIN1!BT70</f>
        <v>0</v>
      </c>
      <c r="AH70" s="136"/>
      <c r="AI70" s="139" t="n">
        <f aca="false">ADMIN1!BW70</f>
        <v>0</v>
      </c>
      <c r="AJ70" s="136"/>
      <c r="AK70" s="138" t="n">
        <f aca="false">ADMIN1!BZ70</f>
        <v>0</v>
      </c>
      <c r="AL70" s="136"/>
      <c r="AM70" s="139" t="n">
        <f aca="false">ADMIN1!CC70</f>
        <v>0</v>
      </c>
      <c r="AN70" s="136"/>
      <c r="AO70" s="138" t="n">
        <f aca="false">ADMIN1!CF70</f>
        <v>0</v>
      </c>
      <c r="AP70" s="136"/>
      <c r="AQ70" s="140" t="n">
        <f aca="false">ADMIN1!CI70</f>
        <v>0</v>
      </c>
      <c r="AR70" s="81"/>
    </row>
    <row r="71" customFormat="false" ht="30" hidden="false" customHeight="true" outlineLevel="0" collapsed="false">
      <c r="A71" s="127" t="n">
        <f aca="false">ADMIN1!Q71</f>
        <v>1103</v>
      </c>
      <c r="B71" s="128" t="str">
        <f aca="false">IF(ADMIN1!S71=0, "", ADMIN1!S71)</f>
        <v>❤️</v>
      </c>
      <c r="C71" s="129" t="str">
        <f aca="false">ADMIN1!R71</f>
        <v>Citron vert Variété indienne BIO
    - (récolté avec de la couleur)</v>
      </c>
      <c r="D71" s="129"/>
      <c r="E71" s="130" t="str">
        <f aca="false">ADMIN1!AC71</f>
        <v>Malagua</v>
      </c>
      <c r="F71" s="131" t="str">
        <f aca="false">ADMIN1!V71</f>
        <v>kg</v>
      </c>
      <c r="G71" s="132" t="n">
        <f aca="false">ADMIN1!AE71</f>
        <v>5.01</v>
      </c>
      <c r="H71" s="132" t="n">
        <f aca="false">IF(ADMIN1!W71="", "", ADMIN1!W71)</f>
        <v>4.67</v>
      </c>
      <c r="I71" s="132" t="n">
        <f aca="false">IF(ADMIN1!X71="", "", ADMIN1!X71)</f>
        <v>4.33</v>
      </c>
      <c r="J71" s="133" t="str">
        <f aca="false">IF(ADMIN1!Y71="", "", ADMIN1!Y71)</f>
        <v/>
      </c>
      <c r="K71" s="134" t="n">
        <f aca="false">ADMIN1!AD71</f>
        <v>0</v>
      </c>
      <c r="L71" s="135" t="n">
        <f aca="false">ADMIN1!AF71</f>
        <v>0</v>
      </c>
      <c r="M71" s="62"/>
      <c r="N71" s="136"/>
      <c r="O71" s="137" t="n">
        <f aca="false">ADMIN1!AS71</f>
        <v>0</v>
      </c>
      <c r="P71" s="136"/>
      <c r="Q71" s="138" t="n">
        <f aca="false">ADMIN1!AV71</f>
        <v>0</v>
      </c>
      <c r="R71" s="136"/>
      <c r="S71" s="139" t="n">
        <f aca="false">ADMIN1!AY71</f>
        <v>0</v>
      </c>
      <c r="T71" s="136"/>
      <c r="U71" s="139" t="n">
        <f aca="false">ADMIN1!BB71</f>
        <v>0</v>
      </c>
      <c r="V71" s="136"/>
      <c r="W71" s="139" t="n">
        <f aca="false">ADMIN1!BE71</f>
        <v>0</v>
      </c>
      <c r="X71" s="136"/>
      <c r="Y71" s="138" t="n">
        <f aca="false">ADMIN1!BH71</f>
        <v>0</v>
      </c>
      <c r="Z71" s="136"/>
      <c r="AA71" s="139" t="n">
        <f aca="false">ADMIN1!BK71</f>
        <v>0</v>
      </c>
      <c r="AB71" s="136"/>
      <c r="AC71" s="138" t="n">
        <f aca="false">ADMIN1!BN71</f>
        <v>0</v>
      </c>
      <c r="AD71" s="136"/>
      <c r="AE71" s="139" t="n">
        <f aca="false">ADMIN1!BQ71</f>
        <v>0</v>
      </c>
      <c r="AF71" s="136"/>
      <c r="AG71" s="138" t="n">
        <f aca="false">ADMIN1!BT71</f>
        <v>0</v>
      </c>
      <c r="AH71" s="136"/>
      <c r="AI71" s="139" t="n">
        <f aca="false">ADMIN1!BW71</f>
        <v>0</v>
      </c>
      <c r="AJ71" s="136"/>
      <c r="AK71" s="138" t="n">
        <f aca="false">ADMIN1!BZ71</f>
        <v>0</v>
      </c>
      <c r="AL71" s="136"/>
      <c r="AM71" s="139" t="n">
        <f aca="false">ADMIN1!CC71</f>
        <v>0</v>
      </c>
      <c r="AN71" s="136"/>
      <c r="AO71" s="138" t="n">
        <f aca="false">ADMIN1!CF71</f>
        <v>0</v>
      </c>
      <c r="AP71" s="136"/>
      <c r="AQ71" s="140" t="n">
        <f aca="false">ADMIN1!CI71</f>
        <v>0</v>
      </c>
      <c r="AR71" s="81"/>
    </row>
    <row r="72" customFormat="false" ht="30" hidden="false" customHeight="true" outlineLevel="0" collapsed="false">
      <c r="A72" s="127" t="n">
        <f aca="false">ADMIN1!Q72</f>
        <v>3725</v>
      </c>
      <c r="B72" s="128" t="str">
        <f aca="false">IF(ADMIN1!S72=0, "", ADMIN1!S72)</f>
        <v/>
      </c>
      <c r="C72" s="129" t="str">
        <f aca="false">ADMIN1!R72</f>
        <v>Citronnelle BIO
    - (bouquet de 5 tiges) </v>
      </c>
      <c r="D72" s="129"/>
      <c r="E72" s="130" t="str">
        <f aca="false">ADMIN1!AC72</f>
        <v>Grenade</v>
      </c>
      <c r="F72" s="131" t="str">
        <f aca="false">ADMIN1!V72</f>
        <v>Pièce</v>
      </c>
      <c r="G72" s="132" t="n">
        <f aca="false">ADMIN1!AE72</f>
        <v>4.19</v>
      </c>
      <c r="H72" s="132" t="str">
        <f aca="false">IF(ADMIN1!W72="", "", ADMIN1!W72)</f>
        <v/>
      </c>
      <c r="I72" s="132" t="str">
        <f aca="false">IF(ADMIN1!X72="", "", ADMIN1!X72)</f>
        <v/>
      </c>
      <c r="J72" s="133" t="str">
        <f aca="false">IF(ADMIN1!Y72="", "", ADMIN1!Y72)</f>
        <v/>
      </c>
      <c r="K72" s="134" t="n">
        <f aca="false">ADMIN1!AD72</f>
        <v>0</v>
      </c>
      <c r="L72" s="135" t="n">
        <f aca="false">ADMIN1!AF72</f>
        <v>0</v>
      </c>
      <c r="M72" s="62"/>
      <c r="N72" s="136"/>
      <c r="O72" s="137" t="n">
        <f aca="false">ADMIN1!AS72</f>
        <v>0</v>
      </c>
      <c r="P72" s="136"/>
      <c r="Q72" s="138" t="n">
        <f aca="false">ADMIN1!AV72</f>
        <v>0</v>
      </c>
      <c r="R72" s="136"/>
      <c r="S72" s="139" t="n">
        <f aca="false">ADMIN1!AY72</f>
        <v>0</v>
      </c>
      <c r="T72" s="136"/>
      <c r="U72" s="139" t="n">
        <f aca="false">ADMIN1!BB72</f>
        <v>0</v>
      </c>
      <c r="V72" s="136"/>
      <c r="W72" s="139" t="n">
        <f aca="false">ADMIN1!BE72</f>
        <v>0</v>
      </c>
      <c r="X72" s="136"/>
      <c r="Y72" s="138" t="n">
        <f aca="false">ADMIN1!BH72</f>
        <v>0</v>
      </c>
      <c r="Z72" s="136"/>
      <c r="AA72" s="139" t="n">
        <f aca="false">ADMIN1!BK72</f>
        <v>0</v>
      </c>
      <c r="AB72" s="136"/>
      <c r="AC72" s="138" t="n">
        <f aca="false">ADMIN1!BN72</f>
        <v>0</v>
      </c>
      <c r="AD72" s="136"/>
      <c r="AE72" s="139" t="n">
        <f aca="false">ADMIN1!BQ72</f>
        <v>0</v>
      </c>
      <c r="AF72" s="136"/>
      <c r="AG72" s="138" t="n">
        <f aca="false">ADMIN1!BT72</f>
        <v>0</v>
      </c>
      <c r="AH72" s="136"/>
      <c r="AI72" s="139" t="n">
        <f aca="false">ADMIN1!BW72</f>
        <v>0</v>
      </c>
      <c r="AJ72" s="136"/>
      <c r="AK72" s="138" t="n">
        <f aca="false">ADMIN1!BZ72</f>
        <v>0</v>
      </c>
      <c r="AL72" s="136"/>
      <c r="AM72" s="139" t="n">
        <f aca="false">ADMIN1!CC72</f>
        <v>0</v>
      </c>
      <c r="AN72" s="136"/>
      <c r="AO72" s="138" t="n">
        <f aca="false">ADMIN1!CF72</f>
        <v>0</v>
      </c>
      <c r="AP72" s="136"/>
      <c r="AQ72" s="140" t="n">
        <f aca="false">ADMIN1!CI72</f>
        <v>0</v>
      </c>
      <c r="AR72" s="81"/>
    </row>
    <row r="73" customFormat="false" ht="30" hidden="false" customHeight="true" outlineLevel="0" collapsed="false">
      <c r="A73" s="127" t="n">
        <f aca="false">ADMIN1!Q73</f>
        <v>3391</v>
      </c>
      <c r="B73" s="128" t="str">
        <f aca="false">IF(ADMIN1!S73=0, "", ADMIN1!S73)</f>
        <v>❤️</v>
      </c>
      <c r="C73" s="129" t="str">
        <f aca="false">ADMIN1!R73</f>
        <v>Coco Pagode fraîche</v>
      </c>
      <c r="D73" s="129"/>
      <c r="E73" s="130" t="str">
        <f aca="false">ADMIN1!AC73</f>
        <v>Taîlande</v>
      </c>
      <c r="F73" s="131" t="str">
        <f aca="false">ADMIN1!V73</f>
        <v>Pièce</v>
      </c>
      <c r="G73" s="132" t="n">
        <f aca="false">ADMIN1!AE73</f>
        <v>6.11</v>
      </c>
      <c r="H73" s="132" t="n">
        <f aca="false">IF(ADMIN1!W73="", "", ADMIN1!W73)</f>
        <v>5.66</v>
      </c>
      <c r="I73" s="132" t="n">
        <f aca="false">IF(ADMIN1!X73="", "", ADMIN1!X73)</f>
        <v>5.21</v>
      </c>
      <c r="J73" s="133" t="str">
        <f aca="false">IF(ADMIN1!Y73="", "", ADMIN1!Y73)</f>
        <v/>
      </c>
      <c r="K73" s="134" t="n">
        <f aca="false">ADMIN1!AD73</f>
        <v>0</v>
      </c>
      <c r="L73" s="135" t="n">
        <f aca="false">ADMIN1!AF73</f>
        <v>0</v>
      </c>
      <c r="M73" s="62"/>
      <c r="N73" s="136"/>
      <c r="O73" s="137" t="n">
        <f aca="false">ADMIN1!AS73</f>
        <v>0</v>
      </c>
      <c r="P73" s="136"/>
      <c r="Q73" s="138" t="n">
        <f aca="false">ADMIN1!AV73</f>
        <v>0</v>
      </c>
      <c r="R73" s="136"/>
      <c r="S73" s="139" t="n">
        <f aca="false">ADMIN1!AY73</f>
        <v>0</v>
      </c>
      <c r="T73" s="136"/>
      <c r="U73" s="139" t="n">
        <f aca="false">ADMIN1!BB73</f>
        <v>0</v>
      </c>
      <c r="V73" s="136"/>
      <c r="W73" s="139" t="n">
        <f aca="false">ADMIN1!BE73</f>
        <v>0</v>
      </c>
      <c r="X73" s="136"/>
      <c r="Y73" s="138" t="n">
        <f aca="false">ADMIN1!BH73</f>
        <v>0</v>
      </c>
      <c r="Z73" s="136"/>
      <c r="AA73" s="139" t="n">
        <f aca="false">ADMIN1!BK73</f>
        <v>0</v>
      </c>
      <c r="AB73" s="136"/>
      <c r="AC73" s="138" t="n">
        <f aca="false">ADMIN1!BN73</f>
        <v>0</v>
      </c>
      <c r="AD73" s="136"/>
      <c r="AE73" s="139" t="n">
        <f aca="false">ADMIN1!BQ73</f>
        <v>0</v>
      </c>
      <c r="AF73" s="136"/>
      <c r="AG73" s="138" t="n">
        <f aca="false">ADMIN1!BT73</f>
        <v>0</v>
      </c>
      <c r="AH73" s="136"/>
      <c r="AI73" s="139" t="n">
        <f aca="false">ADMIN1!BW73</f>
        <v>0</v>
      </c>
      <c r="AJ73" s="136"/>
      <c r="AK73" s="138" t="n">
        <f aca="false">ADMIN1!BZ73</f>
        <v>0</v>
      </c>
      <c r="AL73" s="136"/>
      <c r="AM73" s="139" t="n">
        <f aca="false">ADMIN1!CC73</f>
        <v>0</v>
      </c>
      <c r="AN73" s="136"/>
      <c r="AO73" s="138" t="n">
        <f aca="false">ADMIN1!CF73</f>
        <v>0</v>
      </c>
      <c r="AP73" s="136"/>
      <c r="AQ73" s="140" t="n">
        <f aca="false">ADMIN1!CI73</f>
        <v>0</v>
      </c>
      <c r="AR73" s="81"/>
    </row>
    <row r="74" customFormat="false" ht="30" hidden="false" customHeight="true" outlineLevel="0" collapsed="false">
      <c r="A74" s="127" t="n">
        <f aca="false">ADMIN1!Q74</f>
        <v>3924</v>
      </c>
      <c r="B74" s="128" t="str">
        <f aca="false">IF(ADMIN1!S74=0, "", ADMIN1!S74)</f>
        <v>❤️</v>
      </c>
      <c r="C74" s="129" t="str">
        <f aca="false">ADMIN1!R74</f>
        <v>Concombre mini gourmet</v>
      </c>
      <c r="D74" s="129"/>
      <c r="E74" s="130" t="str">
        <f aca="false">ADMIN1!AC74</f>
        <v>Grenade</v>
      </c>
      <c r="F74" s="131" t="str">
        <f aca="false">ADMIN1!V74</f>
        <v>kg</v>
      </c>
      <c r="G74" s="132" t="n">
        <f aca="false">ADMIN1!AE74</f>
        <v>4.31</v>
      </c>
      <c r="H74" s="132" t="n">
        <f aca="false">IF(ADMIN1!W74="", "", ADMIN1!W74)</f>
        <v>4.04</v>
      </c>
      <c r="I74" s="132" t="n">
        <f aca="false">IF(ADMIN1!X74="", "", ADMIN1!X74)</f>
        <v>3.77</v>
      </c>
      <c r="J74" s="133" t="str">
        <f aca="false">IF(ADMIN1!Y74="", "", ADMIN1!Y74)</f>
        <v/>
      </c>
      <c r="K74" s="134" t="n">
        <f aca="false">ADMIN1!AD74</f>
        <v>0</v>
      </c>
      <c r="L74" s="135" t="n">
        <f aca="false">ADMIN1!AF74</f>
        <v>0</v>
      </c>
      <c r="M74" s="62"/>
      <c r="N74" s="136"/>
      <c r="O74" s="137" t="n">
        <f aca="false">ADMIN1!AS74</f>
        <v>0</v>
      </c>
      <c r="P74" s="136"/>
      <c r="Q74" s="138" t="n">
        <f aca="false">ADMIN1!AV74</f>
        <v>0</v>
      </c>
      <c r="R74" s="136"/>
      <c r="S74" s="139" t="n">
        <f aca="false">ADMIN1!AY74</f>
        <v>0</v>
      </c>
      <c r="T74" s="136"/>
      <c r="U74" s="139" t="n">
        <f aca="false">ADMIN1!BB74</f>
        <v>0</v>
      </c>
      <c r="V74" s="136"/>
      <c r="W74" s="139" t="n">
        <f aca="false">ADMIN1!BE74</f>
        <v>0</v>
      </c>
      <c r="X74" s="136"/>
      <c r="Y74" s="138" t="n">
        <f aca="false">ADMIN1!BH74</f>
        <v>0</v>
      </c>
      <c r="Z74" s="136"/>
      <c r="AA74" s="139" t="n">
        <f aca="false">ADMIN1!BK74</f>
        <v>0</v>
      </c>
      <c r="AB74" s="136"/>
      <c r="AC74" s="138" t="n">
        <f aca="false">ADMIN1!BN74</f>
        <v>0</v>
      </c>
      <c r="AD74" s="136"/>
      <c r="AE74" s="139" t="n">
        <f aca="false">ADMIN1!BQ74</f>
        <v>0</v>
      </c>
      <c r="AF74" s="136"/>
      <c r="AG74" s="138" t="n">
        <f aca="false">ADMIN1!BT74</f>
        <v>0</v>
      </c>
      <c r="AH74" s="136"/>
      <c r="AI74" s="139" t="n">
        <f aca="false">ADMIN1!BW74</f>
        <v>0</v>
      </c>
      <c r="AJ74" s="136"/>
      <c r="AK74" s="138" t="n">
        <f aca="false">ADMIN1!BZ74</f>
        <v>0</v>
      </c>
      <c r="AL74" s="136"/>
      <c r="AM74" s="139" t="n">
        <f aca="false">ADMIN1!CC74</f>
        <v>0</v>
      </c>
      <c r="AN74" s="136"/>
      <c r="AO74" s="138" t="n">
        <f aca="false">ADMIN1!CF74</f>
        <v>0</v>
      </c>
      <c r="AP74" s="136"/>
      <c r="AQ74" s="140" t="n">
        <f aca="false">ADMIN1!CI74</f>
        <v>0</v>
      </c>
      <c r="AR74" s="81"/>
    </row>
    <row r="75" customFormat="false" ht="30" hidden="false" customHeight="true" outlineLevel="0" collapsed="false">
      <c r="A75" s="127" t="n">
        <f aca="false">ADMIN1!Q75</f>
        <v>6077</v>
      </c>
      <c r="B75" s="128" t="str">
        <f aca="false">IF(ADMIN1!S75=0, "", ADMIN1!S75)</f>
        <v/>
      </c>
      <c r="C75" s="129" t="str">
        <f aca="false">ADMIN1!R75</f>
        <v>Courge Butternut BIO</v>
      </c>
      <c r="D75" s="129"/>
      <c r="E75" s="130" t="str">
        <f aca="false">ADMIN1!AC75</f>
        <v>Malagua</v>
      </c>
      <c r="F75" s="131" t="str">
        <f aca="false">ADMIN1!V75</f>
        <v>kg</v>
      </c>
      <c r="G75" s="132" t="n">
        <f aca="false">ADMIN1!AE75</f>
        <v>3.23</v>
      </c>
      <c r="H75" s="132" t="n">
        <f aca="false">IF(ADMIN1!W75="", "", ADMIN1!W75)</f>
        <v>3.06</v>
      </c>
      <c r="I75" s="132" t="str">
        <f aca="false">IF(ADMIN1!X75="", "", ADMIN1!X75)</f>
        <v/>
      </c>
      <c r="J75" s="133" t="str">
        <f aca="false">IF(ADMIN1!Y75="", "", ADMIN1!Y75)</f>
        <v/>
      </c>
      <c r="K75" s="134" t="n">
        <f aca="false">ADMIN1!AD75</f>
        <v>0</v>
      </c>
      <c r="L75" s="135" t="n">
        <f aca="false">ADMIN1!AF75</f>
        <v>0</v>
      </c>
      <c r="M75" s="62"/>
      <c r="N75" s="136"/>
      <c r="O75" s="137" t="n">
        <f aca="false">ADMIN1!AS75</f>
        <v>0</v>
      </c>
      <c r="P75" s="136"/>
      <c r="Q75" s="138" t="n">
        <f aca="false">ADMIN1!AV75</f>
        <v>0</v>
      </c>
      <c r="R75" s="136"/>
      <c r="S75" s="139" t="n">
        <f aca="false">ADMIN1!AY75</f>
        <v>0</v>
      </c>
      <c r="T75" s="136"/>
      <c r="U75" s="139" t="n">
        <f aca="false">ADMIN1!BB75</f>
        <v>0</v>
      </c>
      <c r="V75" s="136"/>
      <c r="W75" s="139" t="n">
        <f aca="false">ADMIN1!BE75</f>
        <v>0</v>
      </c>
      <c r="X75" s="136"/>
      <c r="Y75" s="138" t="n">
        <f aca="false">ADMIN1!BH75</f>
        <v>0</v>
      </c>
      <c r="Z75" s="136"/>
      <c r="AA75" s="139" t="n">
        <f aca="false">ADMIN1!BK75</f>
        <v>0</v>
      </c>
      <c r="AB75" s="136"/>
      <c r="AC75" s="138" t="n">
        <f aca="false">ADMIN1!BN75</f>
        <v>0</v>
      </c>
      <c r="AD75" s="136"/>
      <c r="AE75" s="139" t="n">
        <f aca="false">ADMIN1!BQ75</f>
        <v>0</v>
      </c>
      <c r="AF75" s="136"/>
      <c r="AG75" s="138" t="n">
        <f aca="false">ADMIN1!BT75</f>
        <v>0</v>
      </c>
      <c r="AH75" s="136"/>
      <c r="AI75" s="139" t="n">
        <f aca="false">ADMIN1!BW75</f>
        <v>0</v>
      </c>
      <c r="AJ75" s="136"/>
      <c r="AK75" s="138" t="n">
        <f aca="false">ADMIN1!BZ75</f>
        <v>0</v>
      </c>
      <c r="AL75" s="136"/>
      <c r="AM75" s="139" t="n">
        <f aca="false">ADMIN1!CC75</f>
        <v>0</v>
      </c>
      <c r="AN75" s="136"/>
      <c r="AO75" s="138" t="n">
        <f aca="false">ADMIN1!CF75</f>
        <v>0</v>
      </c>
      <c r="AP75" s="136"/>
      <c r="AQ75" s="140" t="n">
        <f aca="false">ADMIN1!CI75</f>
        <v>0</v>
      </c>
      <c r="AR75" s="81"/>
    </row>
    <row r="76" customFormat="false" ht="30" hidden="false" customHeight="true" outlineLevel="0" collapsed="false">
      <c r="A76" s="127" t="n">
        <f aca="false">ADMIN1!Q76</f>
        <v>6111</v>
      </c>
      <c r="B76" s="128" t="str">
        <f aca="false">IF(ADMIN1!S76=0, "", ADMIN1!S76)</f>
        <v/>
      </c>
      <c r="C76" s="129" t="str">
        <f aca="false">ADMIN1!R76</f>
        <v>Crackers déshydratés CRU BIO (sachet 200g)
    - (tomate, tournesol, sarrasin, lin, oignons, ...)</v>
      </c>
      <c r="D76" s="129"/>
      <c r="E76" s="130" t="str">
        <f aca="false">ADMIN1!AC76</f>
        <v>Espagne</v>
      </c>
      <c r="F76" s="131" t="str">
        <f aca="false">ADMIN1!V76</f>
        <v>Pièce</v>
      </c>
      <c r="G76" s="132" t="n">
        <f aca="false">ADMIN1!AE76</f>
        <v>8.98</v>
      </c>
      <c r="H76" s="132" t="str">
        <f aca="false">IF(ADMIN1!W76="", "", ADMIN1!W76)</f>
        <v/>
      </c>
      <c r="I76" s="132" t="str">
        <f aca="false">IF(ADMIN1!X76="", "", ADMIN1!X76)</f>
        <v/>
      </c>
      <c r="J76" s="133" t="str">
        <f aca="false">IF(ADMIN1!Y76="", "", ADMIN1!Y76)</f>
        <v/>
      </c>
      <c r="K76" s="134" t="n">
        <f aca="false">ADMIN1!AD76</f>
        <v>0</v>
      </c>
      <c r="L76" s="135" t="n">
        <f aca="false">ADMIN1!AF76</f>
        <v>0</v>
      </c>
      <c r="M76" s="62"/>
      <c r="N76" s="136"/>
      <c r="O76" s="137" t="n">
        <f aca="false">ADMIN1!AS76</f>
        <v>0</v>
      </c>
      <c r="P76" s="136"/>
      <c r="Q76" s="138" t="n">
        <f aca="false">ADMIN1!AV76</f>
        <v>0</v>
      </c>
      <c r="R76" s="136"/>
      <c r="S76" s="139" t="n">
        <f aca="false">ADMIN1!AY76</f>
        <v>0</v>
      </c>
      <c r="T76" s="136"/>
      <c r="U76" s="139" t="n">
        <f aca="false">ADMIN1!BB76</f>
        <v>0</v>
      </c>
      <c r="V76" s="136"/>
      <c r="W76" s="139" t="n">
        <f aca="false">ADMIN1!BE76</f>
        <v>0</v>
      </c>
      <c r="X76" s="136"/>
      <c r="Y76" s="138" t="n">
        <f aca="false">ADMIN1!BH76</f>
        <v>0</v>
      </c>
      <c r="Z76" s="136"/>
      <c r="AA76" s="139" t="n">
        <f aca="false">ADMIN1!BK76</f>
        <v>0</v>
      </c>
      <c r="AB76" s="136"/>
      <c r="AC76" s="138" t="n">
        <f aca="false">ADMIN1!BN76</f>
        <v>0</v>
      </c>
      <c r="AD76" s="136"/>
      <c r="AE76" s="139" t="n">
        <f aca="false">ADMIN1!BQ76</f>
        <v>0</v>
      </c>
      <c r="AF76" s="136"/>
      <c r="AG76" s="138" t="n">
        <f aca="false">ADMIN1!BT76</f>
        <v>0</v>
      </c>
      <c r="AH76" s="136"/>
      <c r="AI76" s="139" t="n">
        <f aca="false">ADMIN1!BW76</f>
        <v>0</v>
      </c>
      <c r="AJ76" s="136"/>
      <c r="AK76" s="138" t="n">
        <f aca="false">ADMIN1!BZ76</f>
        <v>0</v>
      </c>
      <c r="AL76" s="136"/>
      <c r="AM76" s="139" t="n">
        <f aca="false">ADMIN1!CC76</f>
        <v>0</v>
      </c>
      <c r="AN76" s="136"/>
      <c r="AO76" s="138" t="n">
        <f aca="false">ADMIN1!CF76</f>
        <v>0</v>
      </c>
      <c r="AP76" s="136"/>
      <c r="AQ76" s="140" t="n">
        <f aca="false">ADMIN1!CI76</f>
        <v>0</v>
      </c>
      <c r="AR76" s="81"/>
    </row>
    <row r="77" customFormat="false" ht="30" hidden="false" customHeight="true" outlineLevel="0" collapsed="false">
      <c r="A77" s="127" t="n">
        <f aca="false">ADMIN1!Q77</f>
        <v>1393</v>
      </c>
      <c r="B77" s="128" t="str">
        <f aca="false">IF(ADMIN1!S77=0, "", ADMIN1!S77)</f>
        <v>❤️</v>
      </c>
      <c r="C77" s="129" t="str">
        <f aca="false">ADMIN1!R77</f>
        <v>Curcuma frais BIO (paquet 500g)</v>
      </c>
      <c r="D77" s="129"/>
      <c r="E77" s="130" t="str">
        <f aca="false">ADMIN1!AC77</f>
        <v>Pérou</v>
      </c>
      <c r="F77" s="131" t="str">
        <f aca="false">ADMIN1!V77</f>
        <v>Pièce</v>
      </c>
      <c r="G77" s="132" t="n">
        <f aca="false">ADMIN1!AE77</f>
        <v>11.16</v>
      </c>
      <c r="H77" s="132" t="n">
        <f aca="false">IF(ADMIN1!W77="", "", ADMIN1!W77)</f>
        <v>10.2</v>
      </c>
      <c r="I77" s="132" t="str">
        <f aca="false">IF(ADMIN1!X77="", "", ADMIN1!X77)</f>
        <v/>
      </c>
      <c r="J77" s="133" t="str">
        <f aca="false">IF(ADMIN1!Y77="", "", ADMIN1!Y77)</f>
        <v/>
      </c>
      <c r="K77" s="134" t="n">
        <f aca="false">ADMIN1!AD77</f>
        <v>0</v>
      </c>
      <c r="L77" s="135" t="n">
        <f aca="false">ADMIN1!AF77</f>
        <v>0</v>
      </c>
      <c r="M77" s="62"/>
      <c r="N77" s="136"/>
      <c r="O77" s="137" t="n">
        <f aca="false">ADMIN1!AS77</f>
        <v>0</v>
      </c>
      <c r="P77" s="136"/>
      <c r="Q77" s="138" t="n">
        <f aca="false">ADMIN1!AV77</f>
        <v>0</v>
      </c>
      <c r="R77" s="136"/>
      <c r="S77" s="139" t="n">
        <f aca="false">ADMIN1!AY77</f>
        <v>0</v>
      </c>
      <c r="T77" s="136"/>
      <c r="U77" s="139" t="n">
        <f aca="false">ADMIN1!BB77</f>
        <v>0</v>
      </c>
      <c r="V77" s="136"/>
      <c r="W77" s="139" t="n">
        <f aca="false">ADMIN1!BE77</f>
        <v>0</v>
      </c>
      <c r="X77" s="136"/>
      <c r="Y77" s="138" t="n">
        <f aca="false">ADMIN1!BH77</f>
        <v>0</v>
      </c>
      <c r="Z77" s="136"/>
      <c r="AA77" s="139" t="n">
        <f aca="false">ADMIN1!BK77</f>
        <v>0</v>
      </c>
      <c r="AB77" s="136"/>
      <c r="AC77" s="138" t="n">
        <f aca="false">ADMIN1!BN77</f>
        <v>0</v>
      </c>
      <c r="AD77" s="136"/>
      <c r="AE77" s="139" t="n">
        <f aca="false">ADMIN1!BQ77</f>
        <v>0</v>
      </c>
      <c r="AF77" s="136"/>
      <c r="AG77" s="138" t="n">
        <f aca="false">ADMIN1!BT77</f>
        <v>0</v>
      </c>
      <c r="AH77" s="136"/>
      <c r="AI77" s="139" t="n">
        <f aca="false">ADMIN1!BW77</f>
        <v>0</v>
      </c>
      <c r="AJ77" s="136"/>
      <c r="AK77" s="138" t="n">
        <f aca="false">ADMIN1!BZ77</f>
        <v>0</v>
      </c>
      <c r="AL77" s="136"/>
      <c r="AM77" s="139" t="n">
        <f aca="false">ADMIN1!CC77</f>
        <v>0</v>
      </c>
      <c r="AN77" s="136"/>
      <c r="AO77" s="138" t="n">
        <f aca="false">ADMIN1!CF77</f>
        <v>0</v>
      </c>
      <c r="AP77" s="136"/>
      <c r="AQ77" s="140" t="n">
        <f aca="false">ADMIN1!CI77</f>
        <v>0</v>
      </c>
      <c r="AR77" s="81"/>
    </row>
    <row r="78" customFormat="false" ht="30" hidden="false" customHeight="true" outlineLevel="0" collapsed="false">
      <c r="A78" s="127" t="n">
        <f aca="false">ADMIN1!Q78</f>
        <v>3227</v>
      </c>
      <c r="B78" s="128" t="str">
        <f aca="false">IF(ADMIN1!S78=0, "", ADMIN1!S78)</f>
        <v/>
      </c>
      <c r="C78" s="129" t="str">
        <f aca="false">ADMIN1!R78</f>
        <v>Date de Bahri fraîche</v>
      </c>
      <c r="D78" s="129"/>
      <c r="E78" s="130" t="str">
        <f aca="false">ADMIN1!AC78</f>
        <v>Israël</v>
      </c>
      <c r="F78" s="131" t="str">
        <f aca="false">ADMIN1!V78</f>
        <v>kg</v>
      </c>
      <c r="G78" s="132" t="n">
        <f aca="false">ADMIN1!AE78</f>
        <v>10.49</v>
      </c>
      <c r="H78" s="132" t="n">
        <f aca="false">IF(ADMIN1!W78="", "", ADMIN1!W78)</f>
        <v>9.6</v>
      </c>
      <c r="I78" s="132" t="n">
        <f aca="false">IF(ADMIN1!X78="", "", ADMIN1!X78)</f>
        <v>8.71</v>
      </c>
      <c r="J78" s="133" t="str">
        <f aca="false">IF(ADMIN1!Y78="", "", ADMIN1!Y78)</f>
        <v/>
      </c>
      <c r="K78" s="134" t="n">
        <f aca="false">ADMIN1!AD78</f>
        <v>0</v>
      </c>
      <c r="L78" s="135" t="n">
        <f aca="false">ADMIN1!AF78</f>
        <v>0</v>
      </c>
      <c r="M78" s="62"/>
      <c r="N78" s="136"/>
      <c r="O78" s="137" t="n">
        <f aca="false">ADMIN1!AS78</f>
        <v>0</v>
      </c>
      <c r="P78" s="136"/>
      <c r="Q78" s="138" t="n">
        <f aca="false">ADMIN1!AV78</f>
        <v>0</v>
      </c>
      <c r="R78" s="136"/>
      <c r="S78" s="139" t="n">
        <f aca="false">ADMIN1!AY78</f>
        <v>0</v>
      </c>
      <c r="T78" s="136"/>
      <c r="U78" s="139" t="n">
        <f aca="false">ADMIN1!BB78</f>
        <v>0</v>
      </c>
      <c r="V78" s="136"/>
      <c r="W78" s="139" t="n">
        <f aca="false">ADMIN1!BE78</f>
        <v>0</v>
      </c>
      <c r="X78" s="136"/>
      <c r="Y78" s="138" t="n">
        <f aca="false">ADMIN1!BH78</f>
        <v>0</v>
      </c>
      <c r="Z78" s="136"/>
      <c r="AA78" s="139" t="n">
        <f aca="false">ADMIN1!BK78</f>
        <v>0</v>
      </c>
      <c r="AB78" s="136"/>
      <c r="AC78" s="138" t="n">
        <f aca="false">ADMIN1!BN78</f>
        <v>0</v>
      </c>
      <c r="AD78" s="136"/>
      <c r="AE78" s="139" t="n">
        <f aca="false">ADMIN1!BQ78</f>
        <v>0</v>
      </c>
      <c r="AF78" s="136"/>
      <c r="AG78" s="138" t="n">
        <f aca="false">ADMIN1!BT78</f>
        <v>0</v>
      </c>
      <c r="AH78" s="136"/>
      <c r="AI78" s="139" t="n">
        <f aca="false">ADMIN1!BW78</f>
        <v>0</v>
      </c>
      <c r="AJ78" s="136"/>
      <c r="AK78" s="138" t="n">
        <f aca="false">ADMIN1!BZ78</f>
        <v>0</v>
      </c>
      <c r="AL78" s="136"/>
      <c r="AM78" s="139" t="n">
        <f aca="false">ADMIN1!CC78</f>
        <v>0</v>
      </c>
      <c r="AN78" s="136"/>
      <c r="AO78" s="138" t="n">
        <f aca="false">ADMIN1!CF78</f>
        <v>0</v>
      </c>
      <c r="AP78" s="136"/>
      <c r="AQ78" s="140" t="n">
        <f aca="false">ADMIN1!CI78</f>
        <v>0</v>
      </c>
      <c r="AR78" s="81"/>
    </row>
    <row r="79" customFormat="false" ht="30" hidden="false" customHeight="true" outlineLevel="0" collapsed="false">
      <c r="A79" s="127" t="n">
        <f aca="false">ADMIN1!Q79</f>
        <v>1485</v>
      </c>
      <c r="B79" s="128" t="str">
        <f aca="false">IF(ADMIN1!S79=0, "", ADMIN1!S79)</f>
        <v/>
      </c>
      <c r="C79" s="129" t="str">
        <f aca="false">ADMIN1!R79</f>
        <v>Datte Deglet Nour sans rame BIO</v>
      </c>
      <c r="D79" s="129"/>
      <c r="E79" s="130" t="str">
        <f aca="false">ADMIN1!AC79</f>
        <v>Tunisie</v>
      </c>
      <c r="F79" s="131" t="str">
        <f aca="false">ADMIN1!V79</f>
        <v>kg</v>
      </c>
      <c r="G79" s="132" t="n">
        <f aca="false">ADMIN1!AE79</f>
        <v>11.16</v>
      </c>
      <c r="H79" s="132" t="n">
        <f aca="false">IF(ADMIN1!W79="", "", ADMIN1!W79)</f>
        <v>10.2</v>
      </c>
      <c r="I79" s="132" t="n">
        <f aca="false">IF(ADMIN1!X79="", "", ADMIN1!X79)</f>
        <v>9.25</v>
      </c>
      <c r="J79" s="133" t="str">
        <f aca="false">IF(ADMIN1!Y79="", "", ADMIN1!Y79)</f>
        <v/>
      </c>
      <c r="K79" s="134" t="n">
        <f aca="false">ADMIN1!AD79</f>
        <v>0</v>
      </c>
      <c r="L79" s="135" t="n">
        <f aca="false">ADMIN1!AF79</f>
        <v>0</v>
      </c>
      <c r="M79" s="62"/>
      <c r="N79" s="136"/>
      <c r="O79" s="137" t="n">
        <f aca="false">ADMIN1!AS79</f>
        <v>0</v>
      </c>
      <c r="P79" s="136"/>
      <c r="Q79" s="138" t="n">
        <f aca="false">ADMIN1!AV79</f>
        <v>0</v>
      </c>
      <c r="R79" s="136"/>
      <c r="S79" s="139" t="n">
        <f aca="false">ADMIN1!AY79</f>
        <v>0</v>
      </c>
      <c r="T79" s="136"/>
      <c r="U79" s="139" t="n">
        <f aca="false">ADMIN1!BB79</f>
        <v>0</v>
      </c>
      <c r="V79" s="136"/>
      <c r="W79" s="139" t="n">
        <f aca="false">ADMIN1!BE79</f>
        <v>0</v>
      </c>
      <c r="X79" s="136"/>
      <c r="Y79" s="138" t="n">
        <f aca="false">ADMIN1!BH79</f>
        <v>0</v>
      </c>
      <c r="Z79" s="136"/>
      <c r="AA79" s="139" t="n">
        <f aca="false">ADMIN1!BK79</f>
        <v>0</v>
      </c>
      <c r="AB79" s="136"/>
      <c r="AC79" s="138" t="n">
        <f aca="false">ADMIN1!BN79</f>
        <v>0</v>
      </c>
      <c r="AD79" s="136"/>
      <c r="AE79" s="139" t="n">
        <f aca="false">ADMIN1!BQ79</f>
        <v>0</v>
      </c>
      <c r="AF79" s="136"/>
      <c r="AG79" s="138" t="n">
        <f aca="false">ADMIN1!BT79</f>
        <v>0</v>
      </c>
      <c r="AH79" s="136"/>
      <c r="AI79" s="139" t="n">
        <f aca="false">ADMIN1!BW79</f>
        <v>0</v>
      </c>
      <c r="AJ79" s="136"/>
      <c r="AK79" s="138" t="n">
        <f aca="false">ADMIN1!BZ79</f>
        <v>0</v>
      </c>
      <c r="AL79" s="136"/>
      <c r="AM79" s="139" t="n">
        <f aca="false">ADMIN1!CC79</f>
        <v>0</v>
      </c>
      <c r="AN79" s="136"/>
      <c r="AO79" s="138" t="n">
        <f aca="false">ADMIN1!CF79</f>
        <v>0</v>
      </c>
      <c r="AP79" s="136"/>
      <c r="AQ79" s="140" t="n">
        <f aca="false">ADMIN1!CI79</f>
        <v>0</v>
      </c>
      <c r="AR79" s="81"/>
    </row>
    <row r="80" customFormat="false" ht="30" hidden="false" customHeight="true" outlineLevel="0" collapsed="false">
      <c r="A80" s="127" t="n">
        <f aca="false">ADMIN1!Q80</f>
        <v>6018</v>
      </c>
      <c r="B80" s="128" t="str">
        <f aca="false">IF(ADMIN1!S80=0, "", ADMIN1!S80)</f>
        <v>❤️</v>
      </c>
      <c r="C80" s="129" t="str">
        <f aca="false">ADMIN1!R80</f>
        <v>Dattes Deglet Nour en ravier BIO</v>
      </c>
      <c r="D80" s="129"/>
      <c r="E80" s="130" t="str">
        <f aca="false">ADMIN1!AC80</f>
        <v>Israël</v>
      </c>
      <c r="F80" s="131" t="str">
        <f aca="false">ADMIN1!V80</f>
        <v>kg</v>
      </c>
      <c r="G80" s="132" t="n">
        <f aca="false">ADMIN1!AE80</f>
        <v>13.9</v>
      </c>
      <c r="H80" s="132" t="n">
        <f aca="false">IF(ADMIN1!W80="", "", ADMIN1!W80)</f>
        <v>12.67</v>
      </c>
      <c r="I80" s="132" t="n">
        <f aca="false">IF(ADMIN1!X80="", "", ADMIN1!X80)</f>
        <v>11.44</v>
      </c>
      <c r="J80" s="133" t="str">
        <f aca="false">IF(ADMIN1!Y80="", "", ADMIN1!Y80)</f>
        <v/>
      </c>
      <c r="K80" s="134" t="n">
        <f aca="false">ADMIN1!AD80</f>
        <v>0</v>
      </c>
      <c r="L80" s="135" t="n">
        <f aca="false">ADMIN1!AF80</f>
        <v>0</v>
      </c>
      <c r="M80" s="62"/>
      <c r="N80" s="136"/>
      <c r="O80" s="137" t="n">
        <f aca="false">ADMIN1!AS80</f>
        <v>0</v>
      </c>
      <c r="P80" s="136"/>
      <c r="Q80" s="138" t="n">
        <f aca="false">ADMIN1!AV80</f>
        <v>0</v>
      </c>
      <c r="R80" s="136"/>
      <c r="S80" s="139" t="n">
        <f aca="false">ADMIN1!AY80</f>
        <v>0</v>
      </c>
      <c r="T80" s="136"/>
      <c r="U80" s="139" t="n">
        <f aca="false">ADMIN1!BB80</f>
        <v>0</v>
      </c>
      <c r="V80" s="136"/>
      <c r="W80" s="139" t="n">
        <f aca="false">ADMIN1!BE80</f>
        <v>0</v>
      </c>
      <c r="X80" s="136"/>
      <c r="Y80" s="138" t="n">
        <f aca="false">ADMIN1!BH80</f>
        <v>0</v>
      </c>
      <c r="Z80" s="136"/>
      <c r="AA80" s="139" t="n">
        <f aca="false">ADMIN1!BK80</f>
        <v>0</v>
      </c>
      <c r="AB80" s="136"/>
      <c r="AC80" s="138" t="n">
        <f aca="false">ADMIN1!BN80</f>
        <v>0</v>
      </c>
      <c r="AD80" s="136"/>
      <c r="AE80" s="139" t="n">
        <f aca="false">ADMIN1!BQ80</f>
        <v>0</v>
      </c>
      <c r="AF80" s="136"/>
      <c r="AG80" s="138" t="n">
        <f aca="false">ADMIN1!BT80</f>
        <v>0</v>
      </c>
      <c r="AH80" s="136"/>
      <c r="AI80" s="139" t="n">
        <f aca="false">ADMIN1!BW80</f>
        <v>0</v>
      </c>
      <c r="AJ80" s="136"/>
      <c r="AK80" s="138" t="n">
        <f aca="false">ADMIN1!BZ80</f>
        <v>0</v>
      </c>
      <c r="AL80" s="136"/>
      <c r="AM80" s="139" t="n">
        <f aca="false">ADMIN1!CC80</f>
        <v>0</v>
      </c>
      <c r="AN80" s="136"/>
      <c r="AO80" s="138" t="n">
        <f aca="false">ADMIN1!CF80</f>
        <v>0</v>
      </c>
      <c r="AP80" s="136"/>
      <c r="AQ80" s="140" t="n">
        <f aca="false">ADMIN1!CI80</f>
        <v>0</v>
      </c>
      <c r="AR80" s="81"/>
    </row>
    <row r="81" customFormat="false" ht="30" hidden="false" customHeight="true" outlineLevel="0" collapsed="false">
      <c r="A81" s="127" t="n">
        <f aca="false">ADMIN1!Q81</f>
        <v>1320</v>
      </c>
      <c r="B81" s="128" t="str">
        <f aca="false">IF(ADMIN1!S81=0, "", ADMIN1!S81)</f>
        <v>❤️</v>
      </c>
      <c r="C81" s="129" t="str">
        <f aca="false">ADMIN1!R81</f>
        <v>Dattes Deglet sans noyau BIO</v>
      </c>
      <c r="D81" s="129"/>
      <c r="E81" s="130" t="str">
        <f aca="false">ADMIN1!AC81</f>
        <v>Tunisie</v>
      </c>
      <c r="F81" s="131" t="str">
        <f aca="false">ADMIN1!V81</f>
        <v>kg</v>
      </c>
      <c r="G81" s="132" t="n">
        <f aca="false">ADMIN1!AE81</f>
        <v>12.53</v>
      </c>
      <c r="H81" s="132" t="n">
        <f aca="false">IF(ADMIN1!W81="", "", ADMIN1!W81)</f>
        <v>11.43</v>
      </c>
      <c r="I81" s="132" t="str">
        <f aca="false">IF(ADMIN1!X81="", "", ADMIN1!X81)</f>
        <v/>
      </c>
      <c r="J81" s="133" t="str">
        <f aca="false">IF(ADMIN1!Y81="", "", ADMIN1!Y81)</f>
        <v/>
      </c>
      <c r="K81" s="134" t="n">
        <f aca="false">ADMIN1!AD81</f>
        <v>0</v>
      </c>
      <c r="L81" s="135" t="n">
        <f aca="false">ADMIN1!AF81</f>
        <v>0</v>
      </c>
      <c r="M81" s="62"/>
      <c r="N81" s="136"/>
      <c r="O81" s="137" t="n">
        <f aca="false">ADMIN1!AS81</f>
        <v>0</v>
      </c>
      <c r="P81" s="136"/>
      <c r="Q81" s="138" t="n">
        <f aca="false">ADMIN1!AV81</f>
        <v>0</v>
      </c>
      <c r="R81" s="136"/>
      <c r="S81" s="139" t="n">
        <f aca="false">ADMIN1!AY81</f>
        <v>0</v>
      </c>
      <c r="T81" s="136"/>
      <c r="U81" s="139" t="n">
        <f aca="false">ADMIN1!BB81</f>
        <v>0</v>
      </c>
      <c r="V81" s="136"/>
      <c r="W81" s="139" t="n">
        <f aca="false">ADMIN1!BE81</f>
        <v>0</v>
      </c>
      <c r="X81" s="136"/>
      <c r="Y81" s="138" t="n">
        <f aca="false">ADMIN1!BH81</f>
        <v>0</v>
      </c>
      <c r="Z81" s="136"/>
      <c r="AA81" s="139" t="n">
        <f aca="false">ADMIN1!BK81</f>
        <v>0</v>
      </c>
      <c r="AB81" s="136"/>
      <c r="AC81" s="138" t="n">
        <f aca="false">ADMIN1!BN81</f>
        <v>0</v>
      </c>
      <c r="AD81" s="136"/>
      <c r="AE81" s="139" t="n">
        <f aca="false">ADMIN1!BQ81</f>
        <v>0</v>
      </c>
      <c r="AF81" s="136"/>
      <c r="AG81" s="138" t="n">
        <f aca="false">ADMIN1!BT81</f>
        <v>0</v>
      </c>
      <c r="AH81" s="136"/>
      <c r="AI81" s="139" t="n">
        <f aca="false">ADMIN1!BW81</f>
        <v>0</v>
      </c>
      <c r="AJ81" s="136"/>
      <c r="AK81" s="138" t="n">
        <f aca="false">ADMIN1!BZ81</f>
        <v>0</v>
      </c>
      <c r="AL81" s="136"/>
      <c r="AM81" s="139" t="n">
        <f aca="false">ADMIN1!CC81</f>
        <v>0</v>
      </c>
      <c r="AN81" s="136"/>
      <c r="AO81" s="138" t="n">
        <f aca="false">ADMIN1!CF81</f>
        <v>0</v>
      </c>
      <c r="AP81" s="136"/>
      <c r="AQ81" s="140" t="n">
        <f aca="false">ADMIN1!CI81</f>
        <v>0</v>
      </c>
      <c r="AR81" s="81"/>
    </row>
    <row r="82" customFormat="false" ht="30" hidden="false" customHeight="true" outlineLevel="0" collapsed="false">
      <c r="A82" s="127" t="n">
        <f aca="false">ADMIN1!Q82</f>
        <v>1399</v>
      </c>
      <c r="B82" s="128" t="str">
        <f aca="false">IF(ADMIN1!S82=0, "", ADMIN1!S82)</f>
        <v>❤️</v>
      </c>
      <c r="C82" s="129" t="str">
        <f aca="false">ADMIN1!R82</f>
        <v>Dattes Mazafati de Bam BIO (sachet de 250g)</v>
      </c>
      <c r="D82" s="129"/>
      <c r="E82" s="130" t="str">
        <f aca="false">ADMIN1!AC82</f>
        <v>Iran</v>
      </c>
      <c r="F82" s="131" t="str">
        <f aca="false">ADMIN1!V82</f>
        <v>Pièce</v>
      </c>
      <c r="G82" s="132" t="n">
        <f aca="false">ADMIN1!AE82</f>
        <v>6.24</v>
      </c>
      <c r="H82" s="132" t="n">
        <f aca="false">IF(ADMIN1!W82="", "", ADMIN1!W82)</f>
        <v>5.77</v>
      </c>
      <c r="I82" s="132" t="n">
        <f aca="false">IF(ADMIN1!X82="", "", ADMIN1!X82)</f>
        <v>5.31</v>
      </c>
      <c r="J82" s="133" t="n">
        <f aca="false">IF(ADMIN1!Y82="", "", ADMIN1!Y82)</f>
        <v>4.85</v>
      </c>
      <c r="K82" s="134" t="n">
        <f aca="false">ADMIN1!AD82</f>
        <v>0</v>
      </c>
      <c r="L82" s="135" t="n">
        <f aca="false">ADMIN1!AF82</f>
        <v>0</v>
      </c>
      <c r="M82" s="62"/>
      <c r="N82" s="136"/>
      <c r="O82" s="137" t="n">
        <f aca="false">ADMIN1!AS82</f>
        <v>0</v>
      </c>
      <c r="P82" s="136"/>
      <c r="Q82" s="138" t="n">
        <f aca="false">ADMIN1!AV82</f>
        <v>0</v>
      </c>
      <c r="R82" s="136"/>
      <c r="S82" s="139" t="n">
        <f aca="false">ADMIN1!AY82</f>
        <v>0</v>
      </c>
      <c r="T82" s="136"/>
      <c r="U82" s="139" t="n">
        <f aca="false">ADMIN1!BB82</f>
        <v>0</v>
      </c>
      <c r="V82" s="136"/>
      <c r="W82" s="139" t="n">
        <f aca="false">ADMIN1!BE82</f>
        <v>0</v>
      </c>
      <c r="X82" s="136"/>
      <c r="Y82" s="138" t="n">
        <f aca="false">ADMIN1!BH82</f>
        <v>0</v>
      </c>
      <c r="Z82" s="136"/>
      <c r="AA82" s="139" t="n">
        <f aca="false">ADMIN1!BK82</f>
        <v>0</v>
      </c>
      <c r="AB82" s="136"/>
      <c r="AC82" s="138" t="n">
        <f aca="false">ADMIN1!BN82</f>
        <v>0</v>
      </c>
      <c r="AD82" s="136"/>
      <c r="AE82" s="139" t="n">
        <f aca="false">ADMIN1!BQ82</f>
        <v>0</v>
      </c>
      <c r="AF82" s="136"/>
      <c r="AG82" s="138" t="n">
        <f aca="false">ADMIN1!BT82</f>
        <v>0</v>
      </c>
      <c r="AH82" s="136"/>
      <c r="AI82" s="139" t="n">
        <f aca="false">ADMIN1!BW82</f>
        <v>0</v>
      </c>
      <c r="AJ82" s="136"/>
      <c r="AK82" s="138" t="n">
        <f aca="false">ADMIN1!BZ82</f>
        <v>0</v>
      </c>
      <c r="AL82" s="136"/>
      <c r="AM82" s="139" t="n">
        <f aca="false">ADMIN1!CC82</f>
        <v>0</v>
      </c>
      <c r="AN82" s="136"/>
      <c r="AO82" s="138" t="n">
        <f aca="false">ADMIN1!CF82</f>
        <v>0</v>
      </c>
      <c r="AP82" s="136"/>
      <c r="AQ82" s="140" t="n">
        <f aca="false">ADMIN1!CI82</f>
        <v>0</v>
      </c>
      <c r="AR82" s="81"/>
    </row>
    <row r="83" customFormat="false" ht="30" hidden="false" customHeight="true" outlineLevel="0" collapsed="false">
      <c r="A83" s="127" t="str">
        <f aca="false">ADMIN1!Q83</f>
        <v>1997</v>
      </c>
      <c r="B83" s="128" t="str">
        <f aca="false">IF(ADMIN1!S83=0, "", ADMIN1!S83)</f>
        <v>❤️</v>
      </c>
      <c r="C83" s="129" t="str">
        <f aca="false">ADMIN1!R83</f>
        <v>Dattes Medjool semi-sèche BIO</v>
      </c>
      <c r="D83" s="129"/>
      <c r="E83" s="130" t="str">
        <f aca="false">ADMIN1!AC83</f>
        <v>Israël</v>
      </c>
      <c r="F83" s="131" t="str">
        <f aca="false">ADMIN1!V83</f>
        <v>kg</v>
      </c>
      <c r="G83" s="132" t="n">
        <f aca="false">ADMIN1!AE83</f>
        <v>28.97</v>
      </c>
      <c r="H83" s="132" t="n">
        <f aca="false">IF(ADMIN1!W83="", "", ADMIN1!W83)</f>
        <v>26.23</v>
      </c>
      <c r="I83" s="132" t="str">
        <f aca="false">IF(ADMIN1!X83="", "", ADMIN1!X83)</f>
        <v/>
      </c>
      <c r="J83" s="133" t="str">
        <f aca="false">IF(ADMIN1!Y83="", "", ADMIN1!Y83)</f>
        <v/>
      </c>
      <c r="K83" s="134" t="n">
        <f aca="false">ADMIN1!AD83</f>
        <v>0</v>
      </c>
      <c r="L83" s="135" t="n">
        <f aca="false">ADMIN1!AF83</f>
        <v>0</v>
      </c>
      <c r="M83" s="62"/>
      <c r="N83" s="136"/>
      <c r="O83" s="137" t="n">
        <f aca="false">ADMIN1!AS83</f>
        <v>0</v>
      </c>
      <c r="P83" s="136"/>
      <c r="Q83" s="138" t="n">
        <f aca="false">ADMIN1!AV83</f>
        <v>0</v>
      </c>
      <c r="R83" s="136"/>
      <c r="S83" s="139" t="n">
        <f aca="false">ADMIN1!AY83</f>
        <v>0</v>
      </c>
      <c r="T83" s="136"/>
      <c r="U83" s="139" t="n">
        <f aca="false">ADMIN1!BB83</f>
        <v>0</v>
      </c>
      <c r="V83" s="136"/>
      <c r="W83" s="139" t="n">
        <f aca="false">ADMIN1!BE83</f>
        <v>0</v>
      </c>
      <c r="X83" s="136"/>
      <c r="Y83" s="138" t="n">
        <f aca="false">ADMIN1!BH83</f>
        <v>0</v>
      </c>
      <c r="Z83" s="136"/>
      <c r="AA83" s="139" t="n">
        <f aca="false">ADMIN1!BK83</f>
        <v>0</v>
      </c>
      <c r="AB83" s="136"/>
      <c r="AC83" s="138" t="n">
        <f aca="false">ADMIN1!BN83</f>
        <v>0</v>
      </c>
      <c r="AD83" s="136"/>
      <c r="AE83" s="139" t="n">
        <f aca="false">ADMIN1!BQ83</f>
        <v>0</v>
      </c>
      <c r="AF83" s="136"/>
      <c r="AG83" s="138" t="n">
        <f aca="false">ADMIN1!BT83</f>
        <v>0</v>
      </c>
      <c r="AH83" s="136"/>
      <c r="AI83" s="139" t="n">
        <f aca="false">ADMIN1!BW83</f>
        <v>0</v>
      </c>
      <c r="AJ83" s="136"/>
      <c r="AK83" s="138" t="n">
        <f aca="false">ADMIN1!BZ83</f>
        <v>0</v>
      </c>
      <c r="AL83" s="136"/>
      <c r="AM83" s="139" t="n">
        <f aca="false">ADMIN1!CC83</f>
        <v>0</v>
      </c>
      <c r="AN83" s="136"/>
      <c r="AO83" s="138" t="n">
        <f aca="false">ADMIN1!CF83</f>
        <v>0</v>
      </c>
      <c r="AP83" s="136"/>
      <c r="AQ83" s="140" t="n">
        <f aca="false">ADMIN1!CI83</f>
        <v>0</v>
      </c>
      <c r="AR83" s="81"/>
    </row>
    <row r="84" customFormat="false" ht="30" hidden="false" customHeight="true" outlineLevel="0" collapsed="false">
      <c r="A84" s="127" t="n">
        <f aca="false">ADMIN1!Q84</f>
        <v>3720</v>
      </c>
      <c r="B84" s="128" t="str">
        <f aca="false">IF(ADMIN1!S84=0, "", ADMIN1!S84)</f>
        <v>❤️</v>
      </c>
      <c r="C84" s="129" t="str">
        <f aca="false">ADMIN1!R84</f>
        <v>Eau de mer micro-filtrée hypertonique
    - (n°2 : box 11L)</v>
      </c>
      <c r="D84" s="129"/>
      <c r="E84" s="130" t="str">
        <f aca="false">ADMIN1!AC84</f>
        <v>Ibiza</v>
      </c>
      <c r="F84" s="131" t="str">
        <f aca="false">ADMIN1!V84</f>
        <v>Pièce</v>
      </c>
      <c r="G84" s="132" t="n">
        <f aca="false">ADMIN1!AE84</f>
        <v>31.6</v>
      </c>
      <c r="H84" s="132" t="str">
        <f aca="false">IF(ADMIN1!W84="", "", ADMIN1!W84)</f>
        <v/>
      </c>
      <c r="I84" s="132" t="str">
        <f aca="false">IF(ADMIN1!X84="", "", ADMIN1!X84)</f>
        <v/>
      </c>
      <c r="J84" s="133" t="str">
        <f aca="false">IF(ADMIN1!Y84="", "", ADMIN1!Y84)</f>
        <v/>
      </c>
      <c r="K84" s="134" t="n">
        <f aca="false">ADMIN1!AD84</f>
        <v>0</v>
      </c>
      <c r="L84" s="135" t="n">
        <f aca="false">ADMIN1!AF84</f>
        <v>0</v>
      </c>
      <c r="M84" s="62"/>
      <c r="N84" s="136"/>
      <c r="O84" s="137" t="n">
        <f aca="false">ADMIN1!AS84</f>
        <v>0</v>
      </c>
      <c r="P84" s="136"/>
      <c r="Q84" s="138" t="n">
        <f aca="false">ADMIN1!AV84</f>
        <v>0</v>
      </c>
      <c r="R84" s="136"/>
      <c r="S84" s="139" t="n">
        <f aca="false">ADMIN1!AY84</f>
        <v>0</v>
      </c>
      <c r="T84" s="136"/>
      <c r="U84" s="139" t="n">
        <f aca="false">ADMIN1!BB84</f>
        <v>0</v>
      </c>
      <c r="V84" s="136"/>
      <c r="W84" s="139" t="n">
        <f aca="false">ADMIN1!BE84</f>
        <v>0</v>
      </c>
      <c r="X84" s="136"/>
      <c r="Y84" s="138" t="n">
        <f aca="false">ADMIN1!BH84</f>
        <v>0</v>
      </c>
      <c r="Z84" s="136"/>
      <c r="AA84" s="139" t="n">
        <f aca="false">ADMIN1!BK84</f>
        <v>0</v>
      </c>
      <c r="AB84" s="136"/>
      <c r="AC84" s="138" t="n">
        <f aca="false">ADMIN1!BN84</f>
        <v>0</v>
      </c>
      <c r="AD84" s="136"/>
      <c r="AE84" s="139" t="n">
        <f aca="false">ADMIN1!BQ84</f>
        <v>0</v>
      </c>
      <c r="AF84" s="136"/>
      <c r="AG84" s="138" t="n">
        <f aca="false">ADMIN1!BT84</f>
        <v>0</v>
      </c>
      <c r="AH84" s="136"/>
      <c r="AI84" s="139" t="n">
        <f aca="false">ADMIN1!BW84</f>
        <v>0</v>
      </c>
      <c r="AJ84" s="136"/>
      <c r="AK84" s="138" t="n">
        <f aca="false">ADMIN1!BZ84</f>
        <v>0</v>
      </c>
      <c r="AL84" s="136"/>
      <c r="AM84" s="139" t="n">
        <f aca="false">ADMIN1!CC84</f>
        <v>0</v>
      </c>
      <c r="AN84" s="136"/>
      <c r="AO84" s="138" t="n">
        <f aca="false">ADMIN1!CF84</f>
        <v>0</v>
      </c>
      <c r="AP84" s="136"/>
      <c r="AQ84" s="140" t="n">
        <f aca="false">ADMIN1!CI84</f>
        <v>0</v>
      </c>
      <c r="AR84" s="81"/>
    </row>
    <row r="85" customFormat="false" ht="30" hidden="false" customHeight="true" outlineLevel="0" collapsed="false">
      <c r="A85" s="127" t="n">
        <f aca="false">ADMIN1!Q85</f>
        <v>3379</v>
      </c>
      <c r="B85" s="128" t="str">
        <f aca="false">IF(ADMIN1!S85=0, "", ADMIN1!S85)</f>
        <v>❤️</v>
      </c>
      <c r="C85" s="129" t="str">
        <f aca="false">ADMIN1!R85</f>
        <v>Eau de mer micro-filtrée hypertonique
    - (n°3 : box 20L)</v>
      </c>
      <c r="D85" s="129"/>
      <c r="E85" s="130" t="str">
        <f aca="false">ADMIN1!AC85</f>
        <v>Ibiza</v>
      </c>
      <c r="F85" s="131" t="str">
        <f aca="false">ADMIN1!V85</f>
        <v>Pièce</v>
      </c>
      <c r="G85" s="132" t="n">
        <f aca="false">ADMIN1!AE85</f>
        <v>46.6</v>
      </c>
      <c r="H85" s="132" t="str">
        <f aca="false">IF(ADMIN1!W85="", "", ADMIN1!W85)</f>
        <v/>
      </c>
      <c r="I85" s="132" t="str">
        <f aca="false">IF(ADMIN1!X85="", "", ADMIN1!X85)</f>
        <v/>
      </c>
      <c r="J85" s="133" t="str">
        <f aca="false">IF(ADMIN1!Y85="", "", ADMIN1!Y85)</f>
        <v/>
      </c>
      <c r="K85" s="134" t="n">
        <f aca="false">ADMIN1!AD85</f>
        <v>0</v>
      </c>
      <c r="L85" s="135" t="n">
        <f aca="false">ADMIN1!AF85</f>
        <v>0</v>
      </c>
      <c r="M85" s="62"/>
      <c r="N85" s="136"/>
      <c r="O85" s="137" t="n">
        <f aca="false">ADMIN1!AS85</f>
        <v>0</v>
      </c>
      <c r="P85" s="136"/>
      <c r="Q85" s="138" t="n">
        <f aca="false">ADMIN1!AV85</f>
        <v>0</v>
      </c>
      <c r="R85" s="136"/>
      <c r="S85" s="139" t="n">
        <f aca="false">ADMIN1!AY85</f>
        <v>0</v>
      </c>
      <c r="T85" s="136"/>
      <c r="U85" s="139" t="n">
        <f aca="false">ADMIN1!BB85</f>
        <v>0</v>
      </c>
      <c r="V85" s="136"/>
      <c r="W85" s="139" t="n">
        <f aca="false">ADMIN1!BE85</f>
        <v>0</v>
      </c>
      <c r="X85" s="136"/>
      <c r="Y85" s="138" t="n">
        <f aca="false">ADMIN1!BH85</f>
        <v>0</v>
      </c>
      <c r="Z85" s="136"/>
      <c r="AA85" s="139" t="n">
        <f aca="false">ADMIN1!BK85</f>
        <v>0</v>
      </c>
      <c r="AB85" s="136"/>
      <c r="AC85" s="138" t="n">
        <f aca="false">ADMIN1!BN85</f>
        <v>0</v>
      </c>
      <c r="AD85" s="136"/>
      <c r="AE85" s="139" t="n">
        <f aca="false">ADMIN1!BQ85</f>
        <v>0</v>
      </c>
      <c r="AF85" s="136"/>
      <c r="AG85" s="138" t="n">
        <f aca="false">ADMIN1!BT85</f>
        <v>0</v>
      </c>
      <c r="AH85" s="136"/>
      <c r="AI85" s="139" t="n">
        <f aca="false">ADMIN1!BW85</f>
        <v>0</v>
      </c>
      <c r="AJ85" s="136"/>
      <c r="AK85" s="138" t="n">
        <f aca="false">ADMIN1!BZ85</f>
        <v>0</v>
      </c>
      <c r="AL85" s="136"/>
      <c r="AM85" s="139" t="n">
        <f aca="false">ADMIN1!CC85</f>
        <v>0</v>
      </c>
      <c r="AN85" s="136"/>
      <c r="AO85" s="138" t="n">
        <f aca="false">ADMIN1!CF85</f>
        <v>0</v>
      </c>
      <c r="AP85" s="136"/>
      <c r="AQ85" s="140" t="n">
        <f aca="false">ADMIN1!CI85</f>
        <v>0</v>
      </c>
      <c r="AR85" s="81"/>
    </row>
    <row r="86" customFormat="false" ht="30" hidden="false" customHeight="true" outlineLevel="0" collapsed="false">
      <c r="A86" s="127" t="n">
        <f aca="false">ADMIN1!Q86</f>
        <v>3413</v>
      </c>
      <c r="B86" s="128" t="str">
        <f aca="false">IF(ADMIN1!S86=0, "", ADMIN1!S86)</f>
        <v/>
      </c>
      <c r="C86" s="129" t="str">
        <f aca="false">ADMIN1!R86</f>
        <v>Echalottes (env. 500g, petite production, qualité spéciale)</v>
      </c>
      <c r="D86" s="129"/>
      <c r="E86" s="130" t="str">
        <f aca="false">ADMIN1!AC86</f>
        <v>Grenade</v>
      </c>
      <c r="F86" s="131" t="str">
        <f aca="false">ADMIN1!V86</f>
        <v>Pièce</v>
      </c>
      <c r="G86" s="132" t="n">
        <f aca="false">ADMIN1!AE86</f>
        <v>2.94</v>
      </c>
      <c r="H86" s="132" t="str">
        <f aca="false">IF(ADMIN1!W86="", "", ADMIN1!W86)</f>
        <v/>
      </c>
      <c r="I86" s="132" t="str">
        <f aca="false">IF(ADMIN1!X86="", "", ADMIN1!X86)</f>
        <v/>
      </c>
      <c r="J86" s="133" t="str">
        <f aca="false">IF(ADMIN1!Y86="", "", ADMIN1!Y86)</f>
        <v/>
      </c>
      <c r="K86" s="134" t="n">
        <f aca="false">ADMIN1!AD86</f>
        <v>0</v>
      </c>
      <c r="L86" s="135" t="n">
        <f aca="false">ADMIN1!AF86</f>
        <v>0</v>
      </c>
      <c r="M86" s="62"/>
      <c r="N86" s="136"/>
      <c r="O86" s="137" t="n">
        <f aca="false">ADMIN1!AS86</f>
        <v>0</v>
      </c>
      <c r="P86" s="136"/>
      <c r="Q86" s="138" t="n">
        <f aca="false">ADMIN1!AV86</f>
        <v>0</v>
      </c>
      <c r="R86" s="136"/>
      <c r="S86" s="139" t="n">
        <f aca="false">ADMIN1!AY86</f>
        <v>0</v>
      </c>
      <c r="T86" s="136"/>
      <c r="U86" s="139" t="n">
        <f aca="false">ADMIN1!BB86</f>
        <v>0</v>
      </c>
      <c r="V86" s="136"/>
      <c r="W86" s="139" t="n">
        <f aca="false">ADMIN1!BE86</f>
        <v>0</v>
      </c>
      <c r="X86" s="136"/>
      <c r="Y86" s="138" t="n">
        <f aca="false">ADMIN1!BH86</f>
        <v>0</v>
      </c>
      <c r="Z86" s="136"/>
      <c r="AA86" s="139" t="n">
        <f aca="false">ADMIN1!BK86</f>
        <v>0</v>
      </c>
      <c r="AB86" s="136"/>
      <c r="AC86" s="138" t="n">
        <f aca="false">ADMIN1!BN86</f>
        <v>0</v>
      </c>
      <c r="AD86" s="136"/>
      <c r="AE86" s="139" t="n">
        <f aca="false">ADMIN1!BQ86</f>
        <v>0</v>
      </c>
      <c r="AF86" s="136"/>
      <c r="AG86" s="138" t="n">
        <f aca="false">ADMIN1!BT86</f>
        <v>0</v>
      </c>
      <c r="AH86" s="136"/>
      <c r="AI86" s="139" t="n">
        <f aca="false">ADMIN1!BW86</f>
        <v>0</v>
      </c>
      <c r="AJ86" s="136"/>
      <c r="AK86" s="138" t="n">
        <f aca="false">ADMIN1!BZ86</f>
        <v>0</v>
      </c>
      <c r="AL86" s="136"/>
      <c r="AM86" s="139" t="n">
        <f aca="false">ADMIN1!CC86</f>
        <v>0</v>
      </c>
      <c r="AN86" s="136"/>
      <c r="AO86" s="138" t="n">
        <f aca="false">ADMIN1!CF86</f>
        <v>0</v>
      </c>
      <c r="AP86" s="136"/>
      <c r="AQ86" s="140" t="n">
        <f aca="false">ADMIN1!CI86</f>
        <v>0</v>
      </c>
      <c r="AR86" s="81"/>
    </row>
    <row r="87" customFormat="false" ht="30" hidden="false" customHeight="true" outlineLevel="0" collapsed="false">
      <c r="A87" s="127" t="n">
        <f aca="false">ADMIN1!Q87</f>
        <v>3550</v>
      </c>
      <c r="B87" s="128" t="str">
        <f aca="false">IF(ADMIN1!S87=0, "", ADMIN1!S87)</f>
        <v/>
      </c>
      <c r="C87" s="129" t="str">
        <f aca="false">ADMIN1!R87</f>
        <v>Epi de maïs doux frais</v>
      </c>
      <c r="D87" s="129"/>
      <c r="E87" s="130" t="str">
        <f aca="false">ADMIN1!AC87</f>
        <v>Malagua</v>
      </c>
      <c r="F87" s="131" t="str">
        <f aca="false">ADMIN1!V87</f>
        <v>Pièce</v>
      </c>
      <c r="G87" s="132" t="n">
        <f aca="false">ADMIN1!AE87</f>
        <v>2.94</v>
      </c>
      <c r="H87" s="132" t="str">
        <f aca="false">IF(ADMIN1!W87="", "", ADMIN1!W87)</f>
        <v/>
      </c>
      <c r="I87" s="132" t="str">
        <f aca="false">IF(ADMIN1!X87="", "", ADMIN1!X87)</f>
        <v/>
      </c>
      <c r="J87" s="133" t="str">
        <f aca="false">IF(ADMIN1!Y87="", "", ADMIN1!Y87)</f>
        <v/>
      </c>
      <c r="K87" s="134" t="n">
        <f aca="false">ADMIN1!AD87</f>
        <v>0</v>
      </c>
      <c r="L87" s="135" t="n">
        <f aca="false">ADMIN1!AF87</f>
        <v>0</v>
      </c>
      <c r="M87" s="62"/>
      <c r="N87" s="136"/>
      <c r="O87" s="137" t="n">
        <f aca="false">ADMIN1!AS87</f>
        <v>0</v>
      </c>
      <c r="P87" s="136"/>
      <c r="Q87" s="138" t="n">
        <f aca="false">ADMIN1!AV87</f>
        <v>0</v>
      </c>
      <c r="R87" s="136"/>
      <c r="S87" s="139" t="n">
        <f aca="false">ADMIN1!AY87</f>
        <v>0</v>
      </c>
      <c r="T87" s="136"/>
      <c r="U87" s="139" t="n">
        <f aca="false">ADMIN1!BB87</f>
        <v>0</v>
      </c>
      <c r="V87" s="136"/>
      <c r="W87" s="139" t="n">
        <f aca="false">ADMIN1!BE87</f>
        <v>0</v>
      </c>
      <c r="X87" s="136"/>
      <c r="Y87" s="138" t="n">
        <f aca="false">ADMIN1!BH87</f>
        <v>0</v>
      </c>
      <c r="Z87" s="136"/>
      <c r="AA87" s="139" t="n">
        <f aca="false">ADMIN1!BK87</f>
        <v>0</v>
      </c>
      <c r="AB87" s="136"/>
      <c r="AC87" s="138" t="n">
        <f aca="false">ADMIN1!BN87</f>
        <v>0</v>
      </c>
      <c r="AD87" s="136"/>
      <c r="AE87" s="139" t="n">
        <f aca="false">ADMIN1!BQ87</f>
        <v>0</v>
      </c>
      <c r="AF87" s="136"/>
      <c r="AG87" s="138" t="n">
        <f aca="false">ADMIN1!BT87</f>
        <v>0</v>
      </c>
      <c r="AH87" s="136"/>
      <c r="AI87" s="139" t="n">
        <f aca="false">ADMIN1!BW87</f>
        <v>0</v>
      </c>
      <c r="AJ87" s="136"/>
      <c r="AK87" s="138" t="n">
        <f aca="false">ADMIN1!BZ87</f>
        <v>0</v>
      </c>
      <c r="AL87" s="136"/>
      <c r="AM87" s="139" t="n">
        <f aca="false">ADMIN1!CC87</f>
        <v>0</v>
      </c>
      <c r="AN87" s="136"/>
      <c r="AO87" s="138" t="n">
        <f aca="false">ADMIN1!CF87</f>
        <v>0</v>
      </c>
      <c r="AP87" s="136"/>
      <c r="AQ87" s="140" t="n">
        <f aca="false">ADMIN1!CI87</f>
        <v>0</v>
      </c>
      <c r="AR87" s="81"/>
    </row>
    <row r="88" customFormat="false" ht="30" hidden="false" customHeight="true" outlineLevel="0" collapsed="false">
      <c r="A88" s="127" t="n">
        <f aca="false">ADMIN1!Q88</f>
        <v>4025</v>
      </c>
      <c r="B88" s="128" t="str">
        <f aca="false">IF(ADMIN1!S88=0, "", ADMIN1!S88)</f>
        <v>❤️</v>
      </c>
      <c r="C88" s="129" t="str">
        <f aca="false">ADMIN1!R88</f>
        <v>Extracteur de jus ANGEL 5500</v>
      </c>
      <c r="D88" s="129"/>
      <c r="E88" s="130" t="str">
        <f aca="false">ADMIN1!AC88</f>
        <v>Union européenne</v>
      </c>
      <c r="F88" s="131" t="str">
        <f aca="false">ADMIN1!V88</f>
        <v>Pièce</v>
      </c>
      <c r="G88" s="132" t="n">
        <f aca="false">ADMIN1!AE88</f>
        <v>1001.6</v>
      </c>
      <c r="H88" s="132" t="str">
        <f aca="false">IF(ADMIN1!W88="", "", ADMIN1!W88)</f>
        <v/>
      </c>
      <c r="I88" s="132" t="str">
        <f aca="false">IF(ADMIN1!X88="", "", ADMIN1!X88)</f>
        <v/>
      </c>
      <c r="J88" s="133" t="str">
        <f aca="false">IF(ADMIN1!Y88="", "", ADMIN1!Y88)</f>
        <v/>
      </c>
      <c r="K88" s="134" t="n">
        <f aca="false">ADMIN1!AD88</f>
        <v>0</v>
      </c>
      <c r="L88" s="135" t="n">
        <f aca="false">ADMIN1!AF88</f>
        <v>0</v>
      </c>
      <c r="M88" s="62"/>
      <c r="N88" s="136"/>
      <c r="O88" s="137" t="n">
        <f aca="false">ADMIN1!AS88</f>
        <v>0</v>
      </c>
      <c r="P88" s="136"/>
      <c r="Q88" s="138" t="n">
        <f aca="false">ADMIN1!AV88</f>
        <v>0</v>
      </c>
      <c r="R88" s="136"/>
      <c r="S88" s="139" t="n">
        <f aca="false">ADMIN1!AY88</f>
        <v>0</v>
      </c>
      <c r="T88" s="136"/>
      <c r="U88" s="139" t="n">
        <f aca="false">ADMIN1!BB88</f>
        <v>0</v>
      </c>
      <c r="V88" s="136"/>
      <c r="W88" s="139" t="n">
        <f aca="false">ADMIN1!BE88</f>
        <v>0</v>
      </c>
      <c r="X88" s="136"/>
      <c r="Y88" s="138" t="n">
        <f aca="false">ADMIN1!BH88</f>
        <v>0</v>
      </c>
      <c r="Z88" s="136"/>
      <c r="AA88" s="139" t="n">
        <f aca="false">ADMIN1!BK88</f>
        <v>0</v>
      </c>
      <c r="AB88" s="136"/>
      <c r="AC88" s="138" t="n">
        <f aca="false">ADMIN1!BN88</f>
        <v>0</v>
      </c>
      <c r="AD88" s="136"/>
      <c r="AE88" s="139" t="n">
        <f aca="false">ADMIN1!BQ88</f>
        <v>0</v>
      </c>
      <c r="AF88" s="136"/>
      <c r="AG88" s="138" t="n">
        <f aca="false">ADMIN1!BT88</f>
        <v>0</v>
      </c>
      <c r="AH88" s="136"/>
      <c r="AI88" s="139" t="n">
        <f aca="false">ADMIN1!BW88</f>
        <v>0</v>
      </c>
      <c r="AJ88" s="136"/>
      <c r="AK88" s="138" t="n">
        <f aca="false">ADMIN1!BZ88</f>
        <v>0</v>
      </c>
      <c r="AL88" s="136"/>
      <c r="AM88" s="139" t="n">
        <f aca="false">ADMIN1!CC88</f>
        <v>0</v>
      </c>
      <c r="AN88" s="136"/>
      <c r="AO88" s="138" t="n">
        <f aca="false">ADMIN1!CF88</f>
        <v>0</v>
      </c>
      <c r="AP88" s="136"/>
      <c r="AQ88" s="140" t="n">
        <f aca="false">ADMIN1!CI88</f>
        <v>0</v>
      </c>
      <c r="AR88" s="81"/>
    </row>
    <row r="89" customFormat="false" ht="30" hidden="false" customHeight="true" outlineLevel="0" collapsed="false">
      <c r="A89" s="127" t="n">
        <f aca="false">ADMIN1!Q89</f>
        <v>6106</v>
      </c>
      <c r="B89" s="128" t="str">
        <f aca="false">IF(ADMIN1!S89=0, "", ADMIN1!S89)</f>
        <v>❤️</v>
      </c>
      <c r="C89" s="129" t="str">
        <f aca="false">ADMIN1!R89</f>
        <v>Fenugrec en graines BIO (sachet 500g)</v>
      </c>
      <c r="D89" s="129"/>
      <c r="E89" s="130" t="str">
        <f aca="false">ADMIN1!AC89</f>
        <v>Égypte</v>
      </c>
      <c r="F89" s="131" t="str">
        <f aca="false">ADMIN1!V89</f>
        <v>Pièce</v>
      </c>
      <c r="G89" s="132" t="n">
        <f aca="false">ADMIN1!AE89</f>
        <v>13.9</v>
      </c>
      <c r="H89" s="132" t="str">
        <f aca="false">IF(ADMIN1!W89="", "", ADMIN1!W89)</f>
        <v/>
      </c>
      <c r="I89" s="132" t="str">
        <f aca="false">IF(ADMIN1!X89="", "", ADMIN1!X89)</f>
        <v/>
      </c>
      <c r="J89" s="133" t="str">
        <f aca="false">IF(ADMIN1!Y89="", "", ADMIN1!Y89)</f>
        <v/>
      </c>
      <c r="K89" s="134" t="n">
        <f aca="false">ADMIN1!AD89</f>
        <v>0</v>
      </c>
      <c r="L89" s="135" t="n">
        <f aca="false">ADMIN1!AF89</f>
        <v>0</v>
      </c>
      <c r="M89" s="62"/>
      <c r="N89" s="136"/>
      <c r="O89" s="137" t="n">
        <f aca="false">ADMIN1!AS89</f>
        <v>0</v>
      </c>
      <c r="P89" s="136"/>
      <c r="Q89" s="138" t="n">
        <f aca="false">ADMIN1!AV89</f>
        <v>0</v>
      </c>
      <c r="R89" s="136"/>
      <c r="S89" s="139" t="n">
        <f aca="false">ADMIN1!AY89</f>
        <v>0</v>
      </c>
      <c r="T89" s="136"/>
      <c r="U89" s="139" t="n">
        <f aca="false">ADMIN1!BB89</f>
        <v>0</v>
      </c>
      <c r="V89" s="136"/>
      <c r="W89" s="139" t="n">
        <f aca="false">ADMIN1!BE89</f>
        <v>0</v>
      </c>
      <c r="X89" s="136"/>
      <c r="Y89" s="138" t="n">
        <f aca="false">ADMIN1!BH89</f>
        <v>0</v>
      </c>
      <c r="Z89" s="136"/>
      <c r="AA89" s="139" t="n">
        <f aca="false">ADMIN1!BK89</f>
        <v>0</v>
      </c>
      <c r="AB89" s="136"/>
      <c r="AC89" s="138" t="n">
        <f aca="false">ADMIN1!BN89</f>
        <v>0</v>
      </c>
      <c r="AD89" s="136"/>
      <c r="AE89" s="139" t="n">
        <f aca="false">ADMIN1!BQ89</f>
        <v>0</v>
      </c>
      <c r="AF89" s="136"/>
      <c r="AG89" s="138" t="n">
        <f aca="false">ADMIN1!BT89</f>
        <v>0</v>
      </c>
      <c r="AH89" s="136"/>
      <c r="AI89" s="139" t="n">
        <f aca="false">ADMIN1!BW89</f>
        <v>0</v>
      </c>
      <c r="AJ89" s="136"/>
      <c r="AK89" s="138" t="n">
        <f aca="false">ADMIN1!BZ89</f>
        <v>0</v>
      </c>
      <c r="AL89" s="136"/>
      <c r="AM89" s="139" t="n">
        <f aca="false">ADMIN1!CC89</f>
        <v>0</v>
      </c>
      <c r="AN89" s="136"/>
      <c r="AO89" s="138" t="n">
        <f aca="false">ADMIN1!CF89</f>
        <v>0</v>
      </c>
      <c r="AP89" s="136"/>
      <c r="AQ89" s="140" t="n">
        <f aca="false">ADMIN1!CI89</f>
        <v>0</v>
      </c>
      <c r="AR89" s="81"/>
    </row>
    <row r="90" customFormat="false" ht="30" hidden="false" customHeight="true" outlineLevel="0" collapsed="false">
      <c r="A90" s="127" t="n">
        <f aca="false">ADMIN1!Q90</f>
        <v>3177</v>
      </c>
      <c r="B90" s="128" t="str">
        <f aca="false">IF(ADMIN1!S90=0, "", ADMIN1!S90)</f>
        <v>❤️</v>
      </c>
      <c r="C90" s="129" t="str">
        <f aca="false">ADMIN1!R90</f>
        <v>Figue Coup de Dame semi sèche</v>
      </c>
      <c r="D90" s="129"/>
      <c r="E90" s="130" t="str">
        <f aca="false">ADMIN1!AC90</f>
        <v>Castillle/Leon</v>
      </c>
      <c r="F90" s="131" t="str">
        <f aca="false">ADMIN1!V90</f>
        <v>kg</v>
      </c>
      <c r="G90" s="132" t="n">
        <f aca="false">ADMIN1!AE90</f>
        <v>9.94</v>
      </c>
      <c r="H90" s="132" t="n">
        <f aca="false">IF(ADMIN1!W90="", "", ADMIN1!W90)</f>
        <v>9.1</v>
      </c>
      <c r="I90" s="132" t="str">
        <f aca="false">IF(ADMIN1!X90="", "", ADMIN1!X90)</f>
        <v/>
      </c>
      <c r="J90" s="133" t="str">
        <f aca="false">IF(ADMIN1!Y90="", "", ADMIN1!Y90)</f>
        <v/>
      </c>
      <c r="K90" s="134" t="n">
        <f aca="false">ADMIN1!AD90</f>
        <v>0</v>
      </c>
      <c r="L90" s="135" t="n">
        <f aca="false">ADMIN1!AF90</f>
        <v>0</v>
      </c>
      <c r="M90" s="62"/>
      <c r="N90" s="136"/>
      <c r="O90" s="137" t="n">
        <f aca="false">ADMIN1!AS90</f>
        <v>0</v>
      </c>
      <c r="P90" s="136"/>
      <c r="Q90" s="138" t="n">
        <f aca="false">ADMIN1!AV90</f>
        <v>0</v>
      </c>
      <c r="R90" s="136"/>
      <c r="S90" s="139" t="n">
        <f aca="false">ADMIN1!AY90</f>
        <v>0</v>
      </c>
      <c r="T90" s="136"/>
      <c r="U90" s="139" t="n">
        <f aca="false">ADMIN1!BB90</f>
        <v>0</v>
      </c>
      <c r="V90" s="136"/>
      <c r="W90" s="139" t="n">
        <f aca="false">ADMIN1!BE90</f>
        <v>0</v>
      </c>
      <c r="X90" s="136"/>
      <c r="Y90" s="138" t="n">
        <f aca="false">ADMIN1!BH90</f>
        <v>0</v>
      </c>
      <c r="Z90" s="136"/>
      <c r="AA90" s="139" t="n">
        <f aca="false">ADMIN1!BK90</f>
        <v>0</v>
      </c>
      <c r="AB90" s="136"/>
      <c r="AC90" s="138" t="n">
        <f aca="false">ADMIN1!BN90</f>
        <v>0</v>
      </c>
      <c r="AD90" s="136"/>
      <c r="AE90" s="139" t="n">
        <f aca="false">ADMIN1!BQ90</f>
        <v>0</v>
      </c>
      <c r="AF90" s="136"/>
      <c r="AG90" s="138" t="n">
        <f aca="false">ADMIN1!BT90</f>
        <v>0</v>
      </c>
      <c r="AH90" s="136"/>
      <c r="AI90" s="139" t="n">
        <f aca="false">ADMIN1!BW90</f>
        <v>0</v>
      </c>
      <c r="AJ90" s="136"/>
      <c r="AK90" s="138" t="n">
        <f aca="false">ADMIN1!BZ90</f>
        <v>0</v>
      </c>
      <c r="AL90" s="136"/>
      <c r="AM90" s="139" t="n">
        <f aca="false">ADMIN1!CC90</f>
        <v>0</v>
      </c>
      <c r="AN90" s="136"/>
      <c r="AO90" s="138" t="n">
        <f aca="false">ADMIN1!CF90</f>
        <v>0</v>
      </c>
      <c r="AP90" s="136"/>
      <c r="AQ90" s="140" t="n">
        <f aca="false">ADMIN1!CI90</f>
        <v>0</v>
      </c>
      <c r="AR90" s="81"/>
    </row>
    <row r="91" customFormat="false" ht="30" hidden="false" customHeight="true" outlineLevel="0" collapsed="false">
      <c r="A91" s="127" t="n">
        <f aca="false">ADMIN1!Q91</f>
        <v>3138</v>
      </c>
      <c r="B91" s="128" t="str">
        <f aca="false">IF(ADMIN1!S91=0, "", ADMIN1!S91)</f>
        <v>❤️</v>
      </c>
      <c r="C91" s="129" t="str">
        <f aca="false">ADMIN1!R91</f>
        <v>Figue de Barbarie</v>
      </c>
      <c r="D91" s="129"/>
      <c r="E91" s="130" t="str">
        <f aca="false">ADMIN1!AC91</f>
        <v>Grenade</v>
      </c>
      <c r="F91" s="131" t="str">
        <f aca="false">ADMIN1!V91</f>
        <v>kg</v>
      </c>
      <c r="G91" s="132" t="n">
        <f aca="false">ADMIN1!AE91</f>
        <v>7.05</v>
      </c>
      <c r="H91" s="132" t="n">
        <f aca="false">IF(ADMIN1!W91="", "", ADMIN1!W91)</f>
        <v>6.5</v>
      </c>
      <c r="I91" s="132" t="n">
        <f aca="false">IF(ADMIN1!X91="", "", ADMIN1!X91)</f>
        <v>5.96</v>
      </c>
      <c r="J91" s="133" t="str">
        <f aca="false">IF(ADMIN1!Y91="", "", ADMIN1!Y91)</f>
        <v/>
      </c>
      <c r="K91" s="134" t="n">
        <f aca="false">ADMIN1!AD91</f>
        <v>0</v>
      </c>
      <c r="L91" s="135" t="n">
        <f aca="false">ADMIN1!AF91</f>
        <v>0</v>
      </c>
      <c r="M91" s="62"/>
      <c r="N91" s="136"/>
      <c r="O91" s="137" t="n">
        <f aca="false">ADMIN1!AS91</f>
        <v>0</v>
      </c>
      <c r="P91" s="136"/>
      <c r="Q91" s="138" t="n">
        <f aca="false">ADMIN1!AV91</f>
        <v>0</v>
      </c>
      <c r="R91" s="136"/>
      <c r="S91" s="139" t="n">
        <f aca="false">ADMIN1!AY91</f>
        <v>0</v>
      </c>
      <c r="T91" s="136"/>
      <c r="U91" s="139" t="n">
        <f aca="false">ADMIN1!BB91</f>
        <v>0</v>
      </c>
      <c r="V91" s="136"/>
      <c r="W91" s="139" t="n">
        <f aca="false">ADMIN1!BE91</f>
        <v>0</v>
      </c>
      <c r="X91" s="136"/>
      <c r="Y91" s="138" t="n">
        <f aca="false">ADMIN1!BH91</f>
        <v>0</v>
      </c>
      <c r="Z91" s="136"/>
      <c r="AA91" s="139" t="n">
        <f aca="false">ADMIN1!BK91</f>
        <v>0</v>
      </c>
      <c r="AB91" s="136"/>
      <c r="AC91" s="138" t="n">
        <f aca="false">ADMIN1!BN91</f>
        <v>0</v>
      </c>
      <c r="AD91" s="136"/>
      <c r="AE91" s="139" t="n">
        <f aca="false">ADMIN1!BQ91</f>
        <v>0</v>
      </c>
      <c r="AF91" s="136"/>
      <c r="AG91" s="138" t="n">
        <f aca="false">ADMIN1!BT91</f>
        <v>0</v>
      </c>
      <c r="AH91" s="136"/>
      <c r="AI91" s="139" t="n">
        <f aca="false">ADMIN1!BW91</f>
        <v>0</v>
      </c>
      <c r="AJ91" s="136"/>
      <c r="AK91" s="138" t="n">
        <f aca="false">ADMIN1!BZ91</f>
        <v>0</v>
      </c>
      <c r="AL91" s="136"/>
      <c r="AM91" s="139" t="n">
        <f aca="false">ADMIN1!CC91</f>
        <v>0</v>
      </c>
      <c r="AN91" s="136"/>
      <c r="AO91" s="138" t="n">
        <f aca="false">ADMIN1!CF91</f>
        <v>0</v>
      </c>
      <c r="AP91" s="136"/>
      <c r="AQ91" s="140" t="n">
        <f aca="false">ADMIN1!CI91</f>
        <v>0</v>
      </c>
      <c r="AR91" s="81"/>
    </row>
    <row r="92" customFormat="false" ht="30" hidden="false" customHeight="true" outlineLevel="0" collapsed="false">
      <c r="A92" s="127" t="n">
        <f aca="false">ADMIN1!Q92</f>
        <v>1615</v>
      </c>
      <c r="B92" s="128" t="str">
        <f aca="false">IF(ADMIN1!S92=0, "", ADMIN1!S92)</f>
        <v>❤️</v>
      </c>
      <c r="C92" s="129" t="str">
        <f aca="false">ADMIN1!R92</f>
        <v>Figue fraîche BIO</v>
      </c>
      <c r="D92" s="129"/>
      <c r="E92" s="130" t="str">
        <f aca="false">ADMIN1!AC92</f>
        <v>Grenade</v>
      </c>
      <c r="F92" s="131" t="str">
        <f aca="false">ADMIN1!V92</f>
        <v>kg</v>
      </c>
      <c r="G92" s="132" t="n">
        <f aca="false">ADMIN1!AE92</f>
        <v>9.79</v>
      </c>
      <c r="H92" s="132" t="str">
        <f aca="false">IF(ADMIN1!W92="", "", ADMIN1!W92)</f>
        <v/>
      </c>
      <c r="I92" s="132" t="str">
        <f aca="false">IF(ADMIN1!X92="", "", ADMIN1!X92)</f>
        <v/>
      </c>
      <c r="J92" s="133" t="str">
        <f aca="false">IF(ADMIN1!Y92="", "", ADMIN1!Y92)</f>
        <v/>
      </c>
      <c r="K92" s="134" t="n">
        <f aca="false">ADMIN1!AD92</f>
        <v>0</v>
      </c>
      <c r="L92" s="135" t="n">
        <f aca="false">ADMIN1!AF92</f>
        <v>0</v>
      </c>
      <c r="M92" s="62"/>
      <c r="N92" s="136"/>
      <c r="O92" s="137" t="n">
        <f aca="false">ADMIN1!AS92</f>
        <v>0</v>
      </c>
      <c r="P92" s="136"/>
      <c r="Q92" s="138" t="n">
        <f aca="false">ADMIN1!AV92</f>
        <v>0</v>
      </c>
      <c r="R92" s="136"/>
      <c r="S92" s="139" t="n">
        <f aca="false">ADMIN1!AY92</f>
        <v>0</v>
      </c>
      <c r="T92" s="136"/>
      <c r="U92" s="139" t="n">
        <f aca="false">ADMIN1!BB92</f>
        <v>0</v>
      </c>
      <c r="V92" s="136"/>
      <c r="W92" s="139" t="n">
        <f aca="false">ADMIN1!BE92</f>
        <v>0</v>
      </c>
      <c r="X92" s="136"/>
      <c r="Y92" s="138" t="n">
        <f aca="false">ADMIN1!BH92</f>
        <v>0</v>
      </c>
      <c r="Z92" s="136"/>
      <c r="AA92" s="139" t="n">
        <f aca="false">ADMIN1!BK92</f>
        <v>0</v>
      </c>
      <c r="AB92" s="136"/>
      <c r="AC92" s="138" t="n">
        <f aca="false">ADMIN1!BN92</f>
        <v>0</v>
      </c>
      <c r="AD92" s="136"/>
      <c r="AE92" s="139" t="n">
        <f aca="false">ADMIN1!BQ92</f>
        <v>0</v>
      </c>
      <c r="AF92" s="136"/>
      <c r="AG92" s="138" t="n">
        <f aca="false">ADMIN1!BT92</f>
        <v>0</v>
      </c>
      <c r="AH92" s="136"/>
      <c r="AI92" s="139" t="n">
        <f aca="false">ADMIN1!BW92</f>
        <v>0</v>
      </c>
      <c r="AJ92" s="136"/>
      <c r="AK92" s="138" t="n">
        <f aca="false">ADMIN1!BZ92</f>
        <v>0</v>
      </c>
      <c r="AL92" s="136"/>
      <c r="AM92" s="139" t="n">
        <f aca="false">ADMIN1!CC92</f>
        <v>0</v>
      </c>
      <c r="AN92" s="136"/>
      <c r="AO92" s="138" t="n">
        <f aca="false">ADMIN1!CF92</f>
        <v>0</v>
      </c>
      <c r="AP92" s="136"/>
      <c r="AQ92" s="140" t="n">
        <f aca="false">ADMIN1!CI92</f>
        <v>0</v>
      </c>
      <c r="AR92" s="81"/>
    </row>
    <row r="93" customFormat="false" ht="30" hidden="false" customHeight="true" outlineLevel="0" collapsed="false">
      <c r="A93" s="127" t="n">
        <f aca="false">ADMIN1!Q93</f>
        <v>6116</v>
      </c>
      <c r="B93" s="128" t="str">
        <f aca="false">IF(ADMIN1!S93=0, "", ADMIN1!S93)</f>
        <v>❤️</v>
      </c>
      <c r="C93" s="129" t="str">
        <f aca="false">ADMIN1!R93</f>
        <v>Figue semi-sèche biologique de miel d'Alpujarra  
    - (moyen)</v>
      </c>
      <c r="D93" s="129"/>
      <c r="E93" s="130" t="str">
        <f aca="false">ADMIN1!AC93</f>
        <v>Grenade</v>
      </c>
      <c r="F93" s="131" t="str">
        <f aca="false">ADMIN1!V93</f>
        <v>kg</v>
      </c>
      <c r="G93" s="132" t="n">
        <f aca="false">ADMIN1!AE93</f>
        <v>8.42</v>
      </c>
      <c r="H93" s="132" t="n">
        <f aca="false">IF(ADMIN1!W93="", "", ADMIN1!W93)</f>
        <v>7.74</v>
      </c>
      <c r="I93" s="132" t="str">
        <f aca="false">IF(ADMIN1!X93="", "", ADMIN1!X93)</f>
        <v/>
      </c>
      <c r="J93" s="133" t="str">
        <f aca="false">IF(ADMIN1!Y93="", "", ADMIN1!Y93)</f>
        <v/>
      </c>
      <c r="K93" s="134" t="n">
        <f aca="false">ADMIN1!AD93</f>
        <v>0</v>
      </c>
      <c r="L93" s="135" t="n">
        <f aca="false">ADMIN1!AF93</f>
        <v>0</v>
      </c>
      <c r="M93" s="62"/>
      <c r="N93" s="136"/>
      <c r="O93" s="137" t="n">
        <f aca="false">ADMIN1!AS93</f>
        <v>0</v>
      </c>
      <c r="P93" s="136"/>
      <c r="Q93" s="138" t="n">
        <f aca="false">ADMIN1!AV93</f>
        <v>0</v>
      </c>
      <c r="R93" s="136"/>
      <c r="S93" s="139" t="n">
        <f aca="false">ADMIN1!AY93</f>
        <v>0</v>
      </c>
      <c r="T93" s="136"/>
      <c r="U93" s="139" t="n">
        <f aca="false">ADMIN1!BB93</f>
        <v>0</v>
      </c>
      <c r="V93" s="136"/>
      <c r="W93" s="139" t="n">
        <f aca="false">ADMIN1!BE93</f>
        <v>0</v>
      </c>
      <c r="X93" s="136"/>
      <c r="Y93" s="138" t="n">
        <f aca="false">ADMIN1!BH93</f>
        <v>0</v>
      </c>
      <c r="Z93" s="136"/>
      <c r="AA93" s="139" t="n">
        <f aca="false">ADMIN1!BK93</f>
        <v>0</v>
      </c>
      <c r="AB93" s="136"/>
      <c r="AC93" s="138" t="n">
        <f aca="false">ADMIN1!BN93</f>
        <v>0</v>
      </c>
      <c r="AD93" s="136"/>
      <c r="AE93" s="139" t="n">
        <f aca="false">ADMIN1!BQ93</f>
        <v>0</v>
      </c>
      <c r="AF93" s="136"/>
      <c r="AG93" s="138" t="n">
        <f aca="false">ADMIN1!BT93</f>
        <v>0</v>
      </c>
      <c r="AH93" s="136"/>
      <c r="AI93" s="139" t="n">
        <f aca="false">ADMIN1!BW93</f>
        <v>0</v>
      </c>
      <c r="AJ93" s="136"/>
      <c r="AK93" s="138" t="n">
        <f aca="false">ADMIN1!BZ93</f>
        <v>0</v>
      </c>
      <c r="AL93" s="136"/>
      <c r="AM93" s="139" t="n">
        <f aca="false">ADMIN1!CC93</f>
        <v>0</v>
      </c>
      <c r="AN93" s="136"/>
      <c r="AO93" s="138" t="n">
        <f aca="false">ADMIN1!CF93</f>
        <v>0</v>
      </c>
      <c r="AP93" s="136"/>
      <c r="AQ93" s="140" t="n">
        <f aca="false">ADMIN1!CI93</f>
        <v>0</v>
      </c>
      <c r="AR93" s="81"/>
    </row>
    <row r="94" customFormat="false" ht="30" hidden="false" customHeight="true" outlineLevel="0" collapsed="false">
      <c r="A94" s="127" t="str">
        <f aca="false">ADMIN1!Q94</f>
        <v>1119 - 1442</v>
      </c>
      <c r="B94" s="128" t="str">
        <f aca="false">IF(ADMIN1!S94=0, "", ADMIN1!S94)</f>
        <v>❤️</v>
      </c>
      <c r="C94" s="129" t="str">
        <f aca="false">ADMIN1!R94</f>
        <v>Figue semi-sèche de miel BIO de l'Alpujarra
     - (grand) </v>
      </c>
      <c r="D94" s="129"/>
      <c r="E94" s="130" t="str">
        <f aca="false">ADMIN1!AC94</f>
        <v>Grenade</v>
      </c>
      <c r="F94" s="131" t="str">
        <f aca="false">ADMIN1!V94</f>
        <v>kg</v>
      </c>
      <c r="G94" s="132" t="n">
        <f aca="false">ADMIN1!AE94</f>
        <v>9.12</v>
      </c>
      <c r="H94" s="132" t="n">
        <f aca="false">IF(ADMIN1!W94="", "", ADMIN1!W94)</f>
        <v>8.37</v>
      </c>
      <c r="I94" s="132" t="str">
        <f aca="false">IF(ADMIN1!X94="", "", ADMIN1!X94)</f>
        <v/>
      </c>
      <c r="J94" s="133" t="str">
        <f aca="false">IF(ADMIN1!Y94="", "", ADMIN1!Y94)</f>
        <v/>
      </c>
      <c r="K94" s="134" t="n">
        <f aca="false">ADMIN1!AD94</f>
        <v>0</v>
      </c>
      <c r="L94" s="135" t="n">
        <f aca="false">ADMIN1!AF94</f>
        <v>0</v>
      </c>
      <c r="M94" s="62"/>
      <c r="N94" s="136"/>
      <c r="O94" s="137" t="n">
        <f aca="false">ADMIN1!AS94</f>
        <v>0</v>
      </c>
      <c r="P94" s="136"/>
      <c r="Q94" s="138" t="n">
        <f aca="false">ADMIN1!AV94</f>
        <v>0</v>
      </c>
      <c r="R94" s="136"/>
      <c r="S94" s="139" t="n">
        <f aca="false">ADMIN1!AY94</f>
        <v>0</v>
      </c>
      <c r="T94" s="136"/>
      <c r="U94" s="139" t="n">
        <f aca="false">ADMIN1!BB94</f>
        <v>0</v>
      </c>
      <c r="V94" s="136"/>
      <c r="W94" s="139" t="n">
        <f aca="false">ADMIN1!BE94</f>
        <v>0</v>
      </c>
      <c r="X94" s="136"/>
      <c r="Y94" s="138" t="n">
        <f aca="false">ADMIN1!BH94</f>
        <v>0</v>
      </c>
      <c r="Z94" s="136"/>
      <c r="AA94" s="139" t="n">
        <f aca="false">ADMIN1!BK94</f>
        <v>0</v>
      </c>
      <c r="AB94" s="136"/>
      <c r="AC94" s="138" t="n">
        <f aca="false">ADMIN1!BN94</f>
        <v>0</v>
      </c>
      <c r="AD94" s="136"/>
      <c r="AE94" s="139" t="n">
        <f aca="false">ADMIN1!BQ94</f>
        <v>0</v>
      </c>
      <c r="AF94" s="136"/>
      <c r="AG94" s="138" t="n">
        <f aca="false">ADMIN1!BT94</f>
        <v>0</v>
      </c>
      <c r="AH94" s="136"/>
      <c r="AI94" s="139" t="n">
        <f aca="false">ADMIN1!BW94</f>
        <v>0</v>
      </c>
      <c r="AJ94" s="136"/>
      <c r="AK94" s="138" t="n">
        <f aca="false">ADMIN1!BZ94</f>
        <v>0</v>
      </c>
      <c r="AL94" s="136"/>
      <c r="AM94" s="139" t="n">
        <f aca="false">ADMIN1!CC94</f>
        <v>0</v>
      </c>
      <c r="AN94" s="136"/>
      <c r="AO94" s="138" t="n">
        <f aca="false">ADMIN1!CF94</f>
        <v>0</v>
      </c>
      <c r="AP94" s="136"/>
      <c r="AQ94" s="140" t="n">
        <f aca="false">ADMIN1!CI94</f>
        <v>0</v>
      </c>
      <c r="AR94" s="81"/>
    </row>
    <row r="95" customFormat="false" ht="30" hidden="false" customHeight="true" outlineLevel="0" collapsed="false">
      <c r="A95" s="127" t="str">
        <f aca="false">ADMIN1!Q95</f>
        <v>1119 - 1442</v>
      </c>
      <c r="B95" s="128" t="str">
        <f aca="false">IF(ADMIN1!S95=0, "", ADMIN1!S95)</f>
        <v>❤️</v>
      </c>
      <c r="C95" s="129" t="str">
        <f aca="false">ADMIN1!R95</f>
        <v>Figue semi-sèche de miel BIO de l'Alpujarra 
    - (grand, boite de 375g)</v>
      </c>
      <c r="D95" s="129"/>
      <c r="E95" s="130" t="str">
        <f aca="false">ADMIN1!AC95</f>
        <v>Grenade</v>
      </c>
      <c r="F95" s="131" t="str">
        <f aca="false">ADMIN1!V95</f>
        <v>Pièce</v>
      </c>
      <c r="G95" s="132" t="n">
        <f aca="false">ADMIN1!AE95</f>
        <v>5.01</v>
      </c>
      <c r="H95" s="132" t="str">
        <f aca="false">IF(ADMIN1!W95="", "", ADMIN1!W95)</f>
        <v/>
      </c>
      <c r="I95" s="132" t="str">
        <f aca="false">IF(ADMIN1!X95="", "", ADMIN1!X95)</f>
        <v/>
      </c>
      <c r="J95" s="133" t="str">
        <f aca="false">IF(ADMIN1!Y95="", "", ADMIN1!Y95)</f>
        <v/>
      </c>
      <c r="K95" s="134" t="n">
        <f aca="false">ADMIN1!AD95</f>
        <v>0</v>
      </c>
      <c r="L95" s="135" t="n">
        <f aca="false">ADMIN1!AF95</f>
        <v>0</v>
      </c>
      <c r="M95" s="62"/>
      <c r="N95" s="136"/>
      <c r="O95" s="137" t="n">
        <f aca="false">ADMIN1!AS95</f>
        <v>0</v>
      </c>
      <c r="P95" s="136"/>
      <c r="Q95" s="138" t="n">
        <f aca="false">ADMIN1!AV95</f>
        <v>0</v>
      </c>
      <c r="R95" s="136"/>
      <c r="S95" s="139" t="n">
        <f aca="false">ADMIN1!AY95</f>
        <v>0</v>
      </c>
      <c r="T95" s="136"/>
      <c r="U95" s="139" t="n">
        <f aca="false">ADMIN1!BB95</f>
        <v>0</v>
      </c>
      <c r="V95" s="136"/>
      <c r="W95" s="139" t="n">
        <f aca="false">ADMIN1!BE95</f>
        <v>0</v>
      </c>
      <c r="X95" s="136"/>
      <c r="Y95" s="138" t="n">
        <f aca="false">ADMIN1!BH95</f>
        <v>0</v>
      </c>
      <c r="Z95" s="136"/>
      <c r="AA95" s="139" t="n">
        <f aca="false">ADMIN1!BK95</f>
        <v>0</v>
      </c>
      <c r="AB95" s="136"/>
      <c r="AC95" s="138" t="n">
        <f aca="false">ADMIN1!BN95</f>
        <v>0</v>
      </c>
      <c r="AD95" s="136"/>
      <c r="AE95" s="139" t="n">
        <f aca="false">ADMIN1!BQ95</f>
        <v>0</v>
      </c>
      <c r="AF95" s="136"/>
      <c r="AG95" s="138" t="n">
        <f aca="false">ADMIN1!BT95</f>
        <v>0</v>
      </c>
      <c r="AH95" s="136"/>
      <c r="AI95" s="139" t="n">
        <f aca="false">ADMIN1!BW95</f>
        <v>0</v>
      </c>
      <c r="AJ95" s="136"/>
      <c r="AK95" s="138" t="n">
        <f aca="false">ADMIN1!BZ95</f>
        <v>0</v>
      </c>
      <c r="AL95" s="136"/>
      <c r="AM95" s="139" t="n">
        <f aca="false">ADMIN1!CC95</f>
        <v>0</v>
      </c>
      <c r="AN95" s="136"/>
      <c r="AO95" s="138" t="n">
        <f aca="false">ADMIN1!CF95</f>
        <v>0</v>
      </c>
      <c r="AP95" s="136"/>
      <c r="AQ95" s="140" t="n">
        <f aca="false">ADMIN1!CI95</f>
        <v>0</v>
      </c>
      <c r="AR95" s="81"/>
    </row>
    <row r="96" customFormat="false" ht="30" hidden="false" customHeight="true" outlineLevel="0" collapsed="false">
      <c r="A96" s="127" t="n">
        <f aca="false">ADMIN1!Q96</f>
        <v>1548</v>
      </c>
      <c r="B96" s="128" t="str">
        <f aca="false">IF(ADMIN1!S96=0, "", ADMIN1!S96)</f>
        <v/>
      </c>
      <c r="C96" s="129" t="str">
        <f aca="false">ADMIN1!R96</f>
        <v>Figues sèches BIO</v>
      </c>
      <c r="D96" s="129"/>
      <c r="E96" s="130" t="str">
        <f aca="false">ADMIN1!AC96</f>
        <v>Turquie</v>
      </c>
      <c r="F96" s="131" t="str">
        <f aca="false">ADMIN1!V96</f>
        <v>kg</v>
      </c>
      <c r="G96" s="132" t="n">
        <f aca="false">ADMIN1!AE96</f>
        <v>12</v>
      </c>
      <c r="H96" s="132" t="n">
        <f aca="false">IF(ADMIN1!W96="", "", ADMIN1!W96)</f>
        <v>10.96</v>
      </c>
      <c r="I96" s="132" t="str">
        <f aca="false">IF(ADMIN1!X96="", "", ADMIN1!X96)</f>
        <v/>
      </c>
      <c r="J96" s="133" t="str">
        <f aca="false">IF(ADMIN1!Y96="", "", ADMIN1!Y96)</f>
        <v/>
      </c>
      <c r="K96" s="134" t="n">
        <f aca="false">ADMIN1!AD96</f>
        <v>0</v>
      </c>
      <c r="L96" s="135" t="n">
        <f aca="false">ADMIN1!AF96</f>
        <v>0</v>
      </c>
      <c r="M96" s="62"/>
      <c r="N96" s="136"/>
      <c r="O96" s="137" t="n">
        <f aca="false">ADMIN1!AS96</f>
        <v>0</v>
      </c>
      <c r="P96" s="136"/>
      <c r="Q96" s="138" t="n">
        <f aca="false">ADMIN1!AV96</f>
        <v>0</v>
      </c>
      <c r="R96" s="136"/>
      <c r="S96" s="139" t="n">
        <f aca="false">ADMIN1!AY96</f>
        <v>0</v>
      </c>
      <c r="T96" s="136"/>
      <c r="U96" s="139" t="n">
        <f aca="false">ADMIN1!BB96</f>
        <v>0</v>
      </c>
      <c r="V96" s="136"/>
      <c r="W96" s="139" t="n">
        <f aca="false">ADMIN1!BE96</f>
        <v>0</v>
      </c>
      <c r="X96" s="136"/>
      <c r="Y96" s="138" t="n">
        <f aca="false">ADMIN1!BH96</f>
        <v>0</v>
      </c>
      <c r="Z96" s="136"/>
      <c r="AA96" s="139" t="n">
        <f aca="false">ADMIN1!BK96</f>
        <v>0</v>
      </c>
      <c r="AB96" s="136"/>
      <c r="AC96" s="138" t="n">
        <f aca="false">ADMIN1!BN96</f>
        <v>0</v>
      </c>
      <c r="AD96" s="136"/>
      <c r="AE96" s="139" t="n">
        <f aca="false">ADMIN1!BQ96</f>
        <v>0</v>
      </c>
      <c r="AF96" s="136"/>
      <c r="AG96" s="138" t="n">
        <f aca="false">ADMIN1!BT96</f>
        <v>0</v>
      </c>
      <c r="AH96" s="136"/>
      <c r="AI96" s="139" t="n">
        <f aca="false">ADMIN1!BW96</f>
        <v>0</v>
      </c>
      <c r="AJ96" s="136"/>
      <c r="AK96" s="138" t="n">
        <f aca="false">ADMIN1!BZ96</f>
        <v>0</v>
      </c>
      <c r="AL96" s="136"/>
      <c r="AM96" s="139" t="n">
        <f aca="false">ADMIN1!CC96</f>
        <v>0</v>
      </c>
      <c r="AN96" s="136"/>
      <c r="AO96" s="138" t="n">
        <f aca="false">ADMIN1!CF96</f>
        <v>0</v>
      </c>
      <c r="AP96" s="136"/>
      <c r="AQ96" s="140" t="n">
        <f aca="false">ADMIN1!CI96</f>
        <v>0</v>
      </c>
      <c r="AR96" s="81"/>
    </row>
    <row r="97" customFormat="false" ht="30" hidden="false" customHeight="true" outlineLevel="0" collapsed="false">
      <c r="A97" s="127" t="n">
        <f aca="false">ADMIN1!Q97</f>
        <v>1220</v>
      </c>
      <c r="B97" s="128" t="str">
        <f aca="false">IF(ADMIN1!S97=0, "", ADMIN1!S97)</f>
        <v>❤️</v>
      </c>
      <c r="C97" s="129" t="str">
        <f aca="false">ADMIN1!R97</f>
        <v>Fruits du Baobab en poudre BIO</v>
      </c>
      <c r="D97" s="129"/>
      <c r="E97" s="130" t="str">
        <f aca="false">ADMIN1!AC97</f>
        <v>Import</v>
      </c>
      <c r="F97" s="131" t="str">
        <f aca="false">ADMIN1!V97</f>
        <v>kg</v>
      </c>
      <c r="G97" s="132" t="n">
        <f aca="false">ADMIN1!AE97</f>
        <v>38.1</v>
      </c>
      <c r="H97" s="132" t="str">
        <f aca="false">IF(ADMIN1!W97="", "", ADMIN1!W97)</f>
        <v/>
      </c>
      <c r="I97" s="132" t="str">
        <f aca="false">IF(ADMIN1!X97="", "", ADMIN1!X97)</f>
        <v/>
      </c>
      <c r="J97" s="133" t="str">
        <f aca="false">IF(ADMIN1!Y97="", "", ADMIN1!Y97)</f>
        <v/>
      </c>
      <c r="K97" s="134" t="n">
        <f aca="false">ADMIN1!AD97</f>
        <v>0</v>
      </c>
      <c r="L97" s="135" t="n">
        <f aca="false">ADMIN1!AF97</f>
        <v>0</v>
      </c>
      <c r="M97" s="62"/>
      <c r="N97" s="136"/>
      <c r="O97" s="137" t="n">
        <f aca="false">ADMIN1!AS97</f>
        <v>0</v>
      </c>
      <c r="P97" s="136"/>
      <c r="Q97" s="138" t="n">
        <f aca="false">ADMIN1!AV97</f>
        <v>0</v>
      </c>
      <c r="R97" s="136"/>
      <c r="S97" s="139" t="n">
        <f aca="false">ADMIN1!AY97</f>
        <v>0</v>
      </c>
      <c r="T97" s="136"/>
      <c r="U97" s="139" t="n">
        <f aca="false">ADMIN1!BB97</f>
        <v>0</v>
      </c>
      <c r="V97" s="136"/>
      <c r="W97" s="139" t="n">
        <f aca="false">ADMIN1!BE97</f>
        <v>0</v>
      </c>
      <c r="X97" s="136"/>
      <c r="Y97" s="138" t="n">
        <f aca="false">ADMIN1!BH97</f>
        <v>0</v>
      </c>
      <c r="Z97" s="136"/>
      <c r="AA97" s="139" t="n">
        <f aca="false">ADMIN1!BK97</f>
        <v>0</v>
      </c>
      <c r="AB97" s="136"/>
      <c r="AC97" s="138" t="n">
        <f aca="false">ADMIN1!BN97</f>
        <v>0</v>
      </c>
      <c r="AD97" s="136"/>
      <c r="AE97" s="139" t="n">
        <f aca="false">ADMIN1!BQ97</f>
        <v>0</v>
      </c>
      <c r="AF97" s="136"/>
      <c r="AG97" s="138" t="n">
        <f aca="false">ADMIN1!BT97</f>
        <v>0</v>
      </c>
      <c r="AH97" s="136"/>
      <c r="AI97" s="139" t="n">
        <f aca="false">ADMIN1!BW97</f>
        <v>0</v>
      </c>
      <c r="AJ97" s="136"/>
      <c r="AK97" s="138" t="n">
        <f aca="false">ADMIN1!BZ97</f>
        <v>0</v>
      </c>
      <c r="AL97" s="136"/>
      <c r="AM97" s="139" t="n">
        <f aca="false">ADMIN1!CC97</f>
        <v>0</v>
      </c>
      <c r="AN97" s="136"/>
      <c r="AO97" s="138" t="n">
        <f aca="false">ADMIN1!CF97</f>
        <v>0</v>
      </c>
      <c r="AP97" s="136"/>
      <c r="AQ97" s="140" t="n">
        <f aca="false">ADMIN1!CI97</f>
        <v>0</v>
      </c>
      <c r="AR97" s="81"/>
    </row>
    <row r="98" customFormat="false" ht="30" hidden="false" customHeight="true" outlineLevel="0" collapsed="false">
      <c r="A98" s="127" t="n">
        <f aca="false">ADMIN1!Q98</f>
        <v>1967</v>
      </c>
      <c r="B98" s="128" t="str">
        <f aca="false">IF(ADMIN1!S98=0, "", ADMIN1!S98)</f>
        <v>❤️</v>
      </c>
      <c r="C98" s="129" t="str">
        <f aca="false">ADMIN1!R98</f>
        <v>Gingembre BIO</v>
      </c>
      <c r="D98" s="129"/>
      <c r="E98" s="130" t="str">
        <f aca="false">ADMIN1!AC98</f>
        <v>Pérou</v>
      </c>
      <c r="F98" s="131" t="str">
        <f aca="false">ADMIN1!V98</f>
        <v>kg</v>
      </c>
      <c r="G98" s="132" t="n">
        <f aca="false">ADMIN1!AE98</f>
        <v>8.85</v>
      </c>
      <c r="H98" s="132" t="n">
        <f aca="false">IF(ADMIN1!W98="", "", ADMIN1!W98)</f>
        <v>8.12</v>
      </c>
      <c r="I98" s="132" t="n">
        <f aca="false">IF(ADMIN1!X98="", "", ADMIN1!X98)</f>
        <v>7.4</v>
      </c>
      <c r="J98" s="133" t="str">
        <f aca="false">IF(ADMIN1!Y98="", "", ADMIN1!Y98)</f>
        <v/>
      </c>
      <c r="K98" s="134" t="n">
        <f aca="false">ADMIN1!AD98</f>
        <v>0</v>
      </c>
      <c r="L98" s="135" t="n">
        <f aca="false">ADMIN1!AF98</f>
        <v>0</v>
      </c>
      <c r="M98" s="62"/>
      <c r="N98" s="136"/>
      <c r="O98" s="137" t="n">
        <f aca="false">ADMIN1!AS98</f>
        <v>0</v>
      </c>
      <c r="P98" s="136"/>
      <c r="Q98" s="138" t="n">
        <f aca="false">ADMIN1!AV98</f>
        <v>0</v>
      </c>
      <c r="R98" s="136"/>
      <c r="S98" s="139" t="n">
        <f aca="false">ADMIN1!AY98</f>
        <v>0</v>
      </c>
      <c r="T98" s="136"/>
      <c r="U98" s="139" t="n">
        <f aca="false">ADMIN1!BB98</f>
        <v>0</v>
      </c>
      <c r="V98" s="136"/>
      <c r="W98" s="139" t="n">
        <f aca="false">ADMIN1!BE98</f>
        <v>0</v>
      </c>
      <c r="X98" s="136"/>
      <c r="Y98" s="138" t="n">
        <f aca="false">ADMIN1!BH98</f>
        <v>0</v>
      </c>
      <c r="Z98" s="136"/>
      <c r="AA98" s="139" t="n">
        <f aca="false">ADMIN1!BK98</f>
        <v>0</v>
      </c>
      <c r="AB98" s="136"/>
      <c r="AC98" s="138" t="n">
        <f aca="false">ADMIN1!BN98</f>
        <v>0</v>
      </c>
      <c r="AD98" s="136"/>
      <c r="AE98" s="139" t="n">
        <f aca="false">ADMIN1!BQ98</f>
        <v>0</v>
      </c>
      <c r="AF98" s="136"/>
      <c r="AG98" s="138" t="n">
        <f aca="false">ADMIN1!BT98</f>
        <v>0</v>
      </c>
      <c r="AH98" s="136"/>
      <c r="AI98" s="139" t="n">
        <f aca="false">ADMIN1!BW98</f>
        <v>0</v>
      </c>
      <c r="AJ98" s="136"/>
      <c r="AK98" s="138" t="n">
        <f aca="false">ADMIN1!BZ98</f>
        <v>0</v>
      </c>
      <c r="AL98" s="136"/>
      <c r="AM98" s="139" t="n">
        <f aca="false">ADMIN1!CC98</f>
        <v>0</v>
      </c>
      <c r="AN98" s="136"/>
      <c r="AO98" s="138" t="n">
        <f aca="false">ADMIN1!CF98</f>
        <v>0</v>
      </c>
      <c r="AP98" s="136"/>
      <c r="AQ98" s="140" t="n">
        <f aca="false">ADMIN1!CI98</f>
        <v>0</v>
      </c>
      <c r="AR98" s="81"/>
    </row>
    <row r="99" customFormat="false" ht="30" hidden="false" customHeight="true" outlineLevel="0" collapsed="false">
      <c r="A99" s="127" t="n">
        <f aca="false">ADMIN1!Q99</f>
        <v>3217</v>
      </c>
      <c r="B99" s="128" t="str">
        <f aca="false">IF(ADMIN1!S99=0, "", ADMIN1!S99)</f>
        <v/>
      </c>
      <c r="C99" s="129" t="str">
        <f aca="false">ADMIN1!R99</f>
        <v>Goyave</v>
      </c>
      <c r="D99" s="129"/>
      <c r="E99" s="130" t="str">
        <f aca="false">ADMIN1!AC99</f>
        <v>Grenade</v>
      </c>
      <c r="F99" s="131" t="str">
        <f aca="false">ADMIN1!V99</f>
        <v>kg</v>
      </c>
      <c r="G99" s="132" t="n">
        <f aca="false">ADMIN1!AE99</f>
        <v>6.72</v>
      </c>
      <c r="H99" s="132" t="n">
        <f aca="false">IF(ADMIN1!W99="", "", ADMIN1!W99)</f>
        <v>6.21</v>
      </c>
      <c r="I99" s="132" t="n">
        <f aca="false">IF(ADMIN1!X99="", "", ADMIN1!X99)</f>
        <v>5.69</v>
      </c>
      <c r="J99" s="133" t="str">
        <f aca="false">IF(ADMIN1!Y99="", "", ADMIN1!Y99)</f>
        <v/>
      </c>
      <c r="K99" s="134" t="n">
        <f aca="false">ADMIN1!AD99</f>
        <v>0</v>
      </c>
      <c r="L99" s="135" t="n">
        <f aca="false">ADMIN1!AF99</f>
        <v>0</v>
      </c>
      <c r="M99" s="62"/>
      <c r="N99" s="136"/>
      <c r="O99" s="137" t="n">
        <f aca="false">ADMIN1!AS99</f>
        <v>0</v>
      </c>
      <c r="P99" s="136"/>
      <c r="Q99" s="138" t="n">
        <f aca="false">ADMIN1!AV99</f>
        <v>0</v>
      </c>
      <c r="R99" s="136"/>
      <c r="S99" s="139" t="n">
        <f aca="false">ADMIN1!AY99</f>
        <v>0</v>
      </c>
      <c r="T99" s="136"/>
      <c r="U99" s="139" t="n">
        <f aca="false">ADMIN1!BB99</f>
        <v>0</v>
      </c>
      <c r="V99" s="136"/>
      <c r="W99" s="139" t="n">
        <f aca="false">ADMIN1!BE99</f>
        <v>0</v>
      </c>
      <c r="X99" s="136"/>
      <c r="Y99" s="138" t="n">
        <f aca="false">ADMIN1!BH99</f>
        <v>0</v>
      </c>
      <c r="Z99" s="136"/>
      <c r="AA99" s="139" t="n">
        <f aca="false">ADMIN1!BK99</f>
        <v>0</v>
      </c>
      <c r="AB99" s="136"/>
      <c r="AC99" s="138" t="n">
        <f aca="false">ADMIN1!BN99</f>
        <v>0</v>
      </c>
      <c r="AD99" s="136"/>
      <c r="AE99" s="139" t="n">
        <f aca="false">ADMIN1!BQ99</f>
        <v>0</v>
      </c>
      <c r="AF99" s="136"/>
      <c r="AG99" s="138" t="n">
        <f aca="false">ADMIN1!BT99</f>
        <v>0</v>
      </c>
      <c r="AH99" s="136"/>
      <c r="AI99" s="139" t="n">
        <f aca="false">ADMIN1!BW99</f>
        <v>0</v>
      </c>
      <c r="AJ99" s="136"/>
      <c r="AK99" s="138" t="n">
        <f aca="false">ADMIN1!BZ99</f>
        <v>0</v>
      </c>
      <c r="AL99" s="136"/>
      <c r="AM99" s="139" t="n">
        <f aca="false">ADMIN1!CC99</f>
        <v>0</v>
      </c>
      <c r="AN99" s="136"/>
      <c r="AO99" s="138" t="n">
        <f aca="false">ADMIN1!CF99</f>
        <v>0</v>
      </c>
      <c r="AP99" s="136"/>
      <c r="AQ99" s="140" t="n">
        <f aca="false">ADMIN1!CI99</f>
        <v>0</v>
      </c>
      <c r="AR99" s="81"/>
    </row>
    <row r="100" customFormat="false" ht="30" hidden="false" customHeight="true" outlineLevel="0" collapsed="false">
      <c r="A100" s="127" t="n">
        <f aca="false">ADMIN1!Q100</f>
        <v>1607</v>
      </c>
      <c r="B100" s="128" t="str">
        <f aca="false">IF(ADMIN1!S100=0, "", ADMIN1!S100)</f>
        <v>❤️</v>
      </c>
      <c r="C100" s="129" t="str">
        <f aca="false">ADMIN1!R100</f>
        <v>Graines de chanvre crues pelées BIO
    - (sachet de 1 kg)</v>
      </c>
      <c r="D100" s="129"/>
      <c r="E100" s="130" t="str">
        <f aca="false">ADMIN1!AC100</f>
        <v>Chine</v>
      </c>
      <c r="F100" s="131" t="str">
        <f aca="false">ADMIN1!V100</f>
        <v>kg</v>
      </c>
      <c r="G100" s="132" t="n">
        <f aca="false">ADMIN1!AE100</f>
        <v>19.38</v>
      </c>
      <c r="H100" s="132" t="n">
        <f aca="false">IF(ADMIN1!W100="", "", ADMIN1!W100)</f>
        <v>17.6</v>
      </c>
      <c r="I100" s="132" t="str">
        <f aca="false">IF(ADMIN1!X100="", "", ADMIN1!X100)</f>
        <v/>
      </c>
      <c r="J100" s="133" t="str">
        <f aca="false">IF(ADMIN1!Y100="", "", ADMIN1!Y100)</f>
        <v/>
      </c>
      <c r="K100" s="134" t="n">
        <f aca="false">ADMIN1!AD100</f>
        <v>0</v>
      </c>
      <c r="L100" s="135" t="n">
        <f aca="false">ADMIN1!AF100</f>
        <v>0</v>
      </c>
      <c r="M100" s="62"/>
      <c r="N100" s="136"/>
      <c r="O100" s="137" t="n">
        <f aca="false">ADMIN1!AS100</f>
        <v>0</v>
      </c>
      <c r="P100" s="136"/>
      <c r="Q100" s="138" t="n">
        <f aca="false">ADMIN1!AV100</f>
        <v>0</v>
      </c>
      <c r="R100" s="136"/>
      <c r="S100" s="139" t="n">
        <f aca="false">ADMIN1!AY100</f>
        <v>0</v>
      </c>
      <c r="T100" s="136"/>
      <c r="U100" s="139" t="n">
        <f aca="false">ADMIN1!BB100</f>
        <v>0</v>
      </c>
      <c r="V100" s="136"/>
      <c r="W100" s="139" t="n">
        <f aca="false">ADMIN1!BE100</f>
        <v>0</v>
      </c>
      <c r="X100" s="136"/>
      <c r="Y100" s="138" t="n">
        <f aca="false">ADMIN1!BH100</f>
        <v>0</v>
      </c>
      <c r="Z100" s="136"/>
      <c r="AA100" s="139" t="n">
        <f aca="false">ADMIN1!BK100</f>
        <v>0</v>
      </c>
      <c r="AB100" s="136"/>
      <c r="AC100" s="138" t="n">
        <f aca="false">ADMIN1!BN100</f>
        <v>0</v>
      </c>
      <c r="AD100" s="136"/>
      <c r="AE100" s="139" t="n">
        <f aca="false">ADMIN1!BQ100</f>
        <v>0</v>
      </c>
      <c r="AF100" s="136"/>
      <c r="AG100" s="138" t="n">
        <f aca="false">ADMIN1!BT100</f>
        <v>0</v>
      </c>
      <c r="AH100" s="136"/>
      <c r="AI100" s="139" t="n">
        <f aca="false">ADMIN1!BW100</f>
        <v>0</v>
      </c>
      <c r="AJ100" s="136"/>
      <c r="AK100" s="138" t="n">
        <f aca="false">ADMIN1!BZ100</f>
        <v>0</v>
      </c>
      <c r="AL100" s="136"/>
      <c r="AM100" s="139" t="n">
        <f aca="false">ADMIN1!CC100</f>
        <v>0</v>
      </c>
      <c r="AN100" s="136"/>
      <c r="AO100" s="138" t="n">
        <f aca="false">ADMIN1!CF100</f>
        <v>0</v>
      </c>
      <c r="AP100" s="136"/>
      <c r="AQ100" s="140" t="n">
        <f aca="false">ADMIN1!CI100</f>
        <v>0</v>
      </c>
      <c r="AR100" s="81"/>
    </row>
    <row r="101" customFormat="false" ht="30" hidden="false" customHeight="true" outlineLevel="0" collapsed="false">
      <c r="A101" s="127" t="n">
        <f aca="false">ADMIN1!Q101</f>
        <v>1356</v>
      </c>
      <c r="B101" s="128" t="str">
        <f aca="false">IF(ADMIN1!S101=0, "", ADMIN1!S101)</f>
        <v/>
      </c>
      <c r="C101" s="129" t="str">
        <f aca="false">ADMIN1!R101</f>
        <v>Graines de tournesol sans coque CRUES et BIO (env. 1kg)</v>
      </c>
      <c r="D101" s="129"/>
      <c r="E101" s="130" t="str">
        <f aca="false">ADMIN1!AC101</f>
        <v>Bulgarie</v>
      </c>
      <c r="F101" s="131" t="str">
        <f aca="false">ADMIN1!V101</f>
        <v>kg</v>
      </c>
      <c r="G101" s="132" t="n">
        <f aca="false">ADMIN1!AE101</f>
        <v>5.97</v>
      </c>
      <c r="H101" s="132" t="n">
        <f aca="false">IF(ADMIN1!W101="", "", ADMIN1!W101)</f>
        <v>5.53</v>
      </c>
      <c r="I101" s="132" t="n">
        <f aca="false">IF(ADMIN1!X101="", "", ADMIN1!X101)</f>
        <v>5.09</v>
      </c>
      <c r="J101" s="133" t="str">
        <f aca="false">IF(ADMIN1!Y101="", "", ADMIN1!Y101)</f>
        <v/>
      </c>
      <c r="K101" s="134" t="n">
        <f aca="false">ADMIN1!AD101</f>
        <v>0</v>
      </c>
      <c r="L101" s="135" t="n">
        <f aca="false">ADMIN1!AF101</f>
        <v>0</v>
      </c>
      <c r="M101" s="62"/>
      <c r="N101" s="136"/>
      <c r="O101" s="137" t="n">
        <f aca="false">ADMIN1!AS101</f>
        <v>0</v>
      </c>
      <c r="P101" s="136"/>
      <c r="Q101" s="138" t="n">
        <f aca="false">ADMIN1!AV101</f>
        <v>0</v>
      </c>
      <c r="R101" s="136"/>
      <c r="S101" s="139" t="n">
        <f aca="false">ADMIN1!AY101</f>
        <v>0</v>
      </c>
      <c r="T101" s="136"/>
      <c r="U101" s="139" t="n">
        <f aca="false">ADMIN1!BB101</f>
        <v>0</v>
      </c>
      <c r="V101" s="136"/>
      <c r="W101" s="139" t="n">
        <f aca="false">ADMIN1!BE101</f>
        <v>0</v>
      </c>
      <c r="X101" s="136"/>
      <c r="Y101" s="138" t="n">
        <f aca="false">ADMIN1!BH101</f>
        <v>0</v>
      </c>
      <c r="Z101" s="136"/>
      <c r="AA101" s="139" t="n">
        <f aca="false">ADMIN1!BK101</f>
        <v>0</v>
      </c>
      <c r="AB101" s="136"/>
      <c r="AC101" s="138" t="n">
        <f aca="false">ADMIN1!BN101</f>
        <v>0</v>
      </c>
      <c r="AD101" s="136"/>
      <c r="AE101" s="139" t="n">
        <f aca="false">ADMIN1!BQ101</f>
        <v>0</v>
      </c>
      <c r="AF101" s="136"/>
      <c r="AG101" s="138" t="n">
        <f aca="false">ADMIN1!BT101</f>
        <v>0</v>
      </c>
      <c r="AH101" s="136"/>
      <c r="AI101" s="139" t="n">
        <f aca="false">ADMIN1!BW101</f>
        <v>0</v>
      </c>
      <c r="AJ101" s="136"/>
      <c r="AK101" s="138" t="n">
        <f aca="false">ADMIN1!BZ101</f>
        <v>0</v>
      </c>
      <c r="AL101" s="136"/>
      <c r="AM101" s="139" t="n">
        <f aca="false">ADMIN1!CC101</f>
        <v>0</v>
      </c>
      <c r="AN101" s="136"/>
      <c r="AO101" s="138" t="n">
        <f aca="false">ADMIN1!CF101</f>
        <v>0</v>
      </c>
      <c r="AP101" s="136"/>
      <c r="AQ101" s="140" t="n">
        <f aca="false">ADMIN1!CI101</f>
        <v>0</v>
      </c>
      <c r="AR101" s="81"/>
    </row>
    <row r="102" customFormat="false" ht="30" hidden="false" customHeight="true" outlineLevel="0" collapsed="false">
      <c r="A102" s="127" t="n">
        <f aca="false">ADMIN1!Q102</f>
        <v>1356</v>
      </c>
      <c r="B102" s="128" t="str">
        <f aca="false">IF(ADMIN1!S102=0, "", ADMIN1!S102)</f>
        <v/>
      </c>
      <c r="C102" s="129" t="str">
        <f aca="false">ADMIN1!R102</f>
        <v>Graines de tournesol sans coque CRUES et BIO (env. 500g)</v>
      </c>
      <c r="D102" s="129"/>
      <c r="E102" s="130" t="str">
        <f aca="false">ADMIN1!AC102</f>
        <v>Bulgarie</v>
      </c>
      <c r="F102" s="131" t="str">
        <f aca="false">ADMIN1!V102</f>
        <v>Pièce</v>
      </c>
      <c r="G102" s="132" t="n">
        <f aca="false">ADMIN1!AE102</f>
        <v>4.46</v>
      </c>
      <c r="H102" s="132" t="str">
        <f aca="false">IF(ADMIN1!W102="", "", ADMIN1!W102)</f>
        <v/>
      </c>
      <c r="I102" s="132" t="str">
        <f aca="false">IF(ADMIN1!X102="", "", ADMIN1!X102)</f>
        <v/>
      </c>
      <c r="J102" s="133" t="str">
        <f aca="false">IF(ADMIN1!Y102="", "", ADMIN1!Y102)</f>
        <v/>
      </c>
      <c r="K102" s="134" t="n">
        <f aca="false">ADMIN1!AD102</f>
        <v>0</v>
      </c>
      <c r="L102" s="135" t="n">
        <f aca="false">ADMIN1!AF102</f>
        <v>0</v>
      </c>
      <c r="M102" s="62"/>
      <c r="N102" s="136"/>
      <c r="O102" s="137" t="n">
        <f aca="false">ADMIN1!AS102</f>
        <v>0</v>
      </c>
      <c r="P102" s="136"/>
      <c r="Q102" s="138" t="n">
        <f aca="false">ADMIN1!AV102</f>
        <v>0</v>
      </c>
      <c r="R102" s="136"/>
      <c r="S102" s="139" t="n">
        <f aca="false">ADMIN1!AY102</f>
        <v>0</v>
      </c>
      <c r="T102" s="136"/>
      <c r="U102" s="139" t="n">
        <f aca="false">ADMIN1!BB102</f>
        <v>0</v>
      </c>
      <c r="V102" s="136"/>
      <c r="W102" s="139" t="n">
        <f aca="false">ADMIN1!BE102</f>
        <v>0</v>
      </c>
      <c r="X102" s="136"/>
      <c r="Y102" s="138" t="n">
        <f aca="false">ADMIN1!BH102</f>
        <v>0</v>
      </c>
      <c r="Z102" s="136"/>
      <c r="AA102" s="139" t="n">
        <f aca="false">ADMIN1!BK102</f>
        <v>0</v>
      </c>
      <c r="AB102" s="136"/>
      <c r="AC102" s="138" t="n">
        <f aca="false">ADMIN1!BN102</f>
        <v>0</v>
      </c>
      <c r="AD102" s="136"/>
      <c r="AE102" s="139" t="n">
        <f aca="false">ADMIN1!BQ102</f>
        <v>0</v>
      </c>
      <c r="AF102" s="136"/>
      <c r="AG102" s="138" t="n">
        <f aca="false">ADMIN1!BT102</f>
        <v>0</v>
      </c>
      <c r="AH102" s="136"/>
      <c r="AI102" s="139" t="n">
        <f aca="false">ADMIN1!BW102</f>
        <v>0</v>
      </c>
      <c r="AJ102" s="136"/>
      <c r="AK102" s="138" t="n">
        <f aca="false">ADMIN1!BZ102</f>
        <v>0</v>
      </c>
      <c r="AL102" s="136"/>
      <c r="AM102" s="139" t="n">
        <f aca="false">ADMIN1!CC102</f>
        <v>0</v>
      </c>
      <c r="AN102" s="136"/>
      <c r="AO102" s="138" t="n">
        <f aca="false">ADMIN1!CF102</f>
        <v>0</v>
      </c>
      <c r="AP102" s="136"/>
      <c r="AQ102" s="140" t="n">
        <f aca="false">ADMIN1!CI102</f>
        <v>0</v>
      </c>
      <c r="AR102" s="81"/>
    </row>
    <row r="103" customFormat="false" ht="30" hidden="false" customHeight="true" outlineLevel="0" collapsed="false">
      <c r="A103" s="127" t="n">
        <f aca="false">ADMIN1!Q103</f>
        <v>3209</v>
      </c>
      <c r="B103" s="128" t="str">
        <f aca="false">IF(ADMIN1!S103=0, "", ADMIN1!S103)</f>
        <v/>
      </c>
      <c r="C103" s="129" t="str">
        <f aca="false">ADMIN1!R103</f>
        <v>Grenada</v>
      </c>
      <c r="D103" s="129"/>
      <c r="E103" s="130" t="str">
        <f aca="false">ADMIN1!AC103</f>
        <v>Grenade</v>
      </c>
      <c r="F103" s="131" t="str">
        <f aca="false">ADMIN1!V103</f>
        <v>kg</v>
      </c>
      <c r="G103" s="132" t="n">
        <f aca="false">ADMIN1!AE103</f>
        <v>4.19</v>
      </c>
      <c r="H103" s="132" t="n">
        <f aca="false">IF(ADMIN1!W103="", "", ADMIN1!W103)</f>
        <v>3.93</v>
      </c>
      <c r="I103" s="132" t="n">
        <f aca="false">IF(ADMIN1!X103="", "", ADMIN1!X103)</f>
        <v>3.67</v>
      </c>
      <c r="J103" s="133" t="n">
        <f aca="false">IF(ADMIN1!Y103="", "", ADMIN1!Y103)</f>
        <v>3.41</v>
      </c>
      <c r="K103" s="134" t="n">
        <f aca="false">ADMIN1!AD103</f>
        <v>0</v>
      </c>
      <c r="L103" s="135" t="n">
        <f aca="false">ADMIN1!AF103</f>
        <v>0</v>
      </c>
      <c r="M103" s="62"/>
      <c r="N103" s="136"/>
      <c r="O103" s="137" t="n">
        <f aca="false">ADMIN1!AS103</f>
        <v>0</v>
      </c>
      <c r="P103" s="136"/>
      <c r="Q103" s="138" t="n">
        <f aca="false">ADMIN1!AV103</f>
        <v>0</v>
      </c>
      <c r="R103" s="136"/>
      <c r="S103" s="139" t="n">
        <f aca="false">ADMIN1!AY103</f>
        <v>0</v>
      </c>
      <c r="T103" s="136"/>
      <c r="U103" s="139" t="n">
        <f aca="false">ADMIN1!BB103</f>
        <v>0</v>
      </c>
      <c r="V103" s="136"/>
      <c r="W103" s="139" t="n">
        <f aca="false">ADMIN1!BE103</f>
        <v>0</v>
      </c>
      <c r="X103" s="136"/>
      <c r="Y103" s="138" t="n">
        <f aca="false">ADMIN1!BH103</f>
        <v>0</v>
      </c>
      <c r="Z103" s="136"/>
      <c r="AA103" s="139" t="n">
        <f aca="false">ADMIN1!BK103</f>
        <v>0</v>
      </c>
      <c r="AB103" s="136"/>
      <c r="AC103" s="138" t="n">
        <f aca="false">ADMIN1!BN103</f>
        <v>0</v>
      </c>
      <c r="AD103" s="136"/>
      <c r="AE103" s="139" t="n">
        <f aca="false">ADMIN1!BQ103</f>
        <v>0</v>
      </c>
      <c r="AF103" s="136"/>
      <c r="AG103" s="138" t="n">
        <f aca="false">ADMIN1!BT103</f>
        <v>0</v>
      </c>
      <c r="AH103" s="136"/>
      <c r="AI103" s="139" t="n">
        <f aca="false">ADMIN1!BW103</f>
        <v>0</v>
      </c>
      <c r="AJ103" s="136"/>
      <c r="AK103" s="138" t="n">
        <f aca="false">ADMIN1!BZ103</f>
        <v>0</v>
      </c>
      <c r="AL103" s="136"/>
      <c r="AM103" s="139" t="n">
        <f aca="false">ADMIN1!CC103</f>
        <v>0</v>
      </c>
      <c r="AN103" s="136"/>
      <c r="AO103" s="138" t="n">
        <f aca="false">ADMIN1!CF103</f>
        <v>0</v>
      </c>
      <c r="AP103" s="136"/>
      <c r="AQ103" s="140" t="n">
        <f aca="false">ADMIN1!CI103</f>
        <v>0</v>
      </c>
      <c r="AR103" s="81"/>
    </row>
    <row r="104" customFormat="false" ht="30" hidden="false" customHeight="true" outlineLevel="0" collapsed="false">
      <c r="A104" s="127" t="n">
        <f aca="false">ADMIN1!Q104</f>
        <v>1121</v>
      </c>
      <c r="B104" s="128" t="str">
        <f aca="false">IF(ADMIN1!S104=0, "", ADMIN1!S104)</f>
        <v>❤️</v>
      </c>
      <c r="C104" s="129" t="str">
        <f aca="false">ADMIN1!R104</f>
        <v>Grenade BIO</v>
      </c>
      <c r="D104" s="129"/>
      <c r="E104" s="130" t="str">
        <f aca="false">ADMIN1!AC104</f>
        <v>Grenade</v>
      </c>
      <c r="F104" s="131" t="str">
        <f aca="false">ADMIN1!V104</f>
        <v>kg</v>
      </c>
      <c r="G104" s="132" t="n">
        <f aca="false">ADMIN1!AE104</f>
        <v>5.42</v>
      </c>
      <c r="H104" s="132" t="n">
        <f aca="false">IF(ADMIN1!W104="", "", ADMIN1!W104)</f>
        <v>5.04</v>
      </c>
      <c r="I104" s="132" t="n">
        <f aca="false">IF(ADMIN1!X104="", "", ADMIN1!X104)</f>
        <v>4.65</v>
      </c>
      <c r="J104" s="133" t="n">
        <f aca="false">IF(ADMIN1!Y104="", "", ADMIN1!Y104)</f>
        <v>4.27</v>
      </c>
      <c r="K104" s="134" t="n">
        <f aca="false">ADMIN1!AD104</f>
        <v>0</v>
      </c>
      <c r="L104" s="135" t="n">
        <f aca="false">ADMIN1!AF104</f>
        <v>0</v>
      </c>
      <c r="M104" s="62"/>
      <c r="N104" s="136"/>
      <c r="O104" s="137" t="n">
        <f aca="false">ADMIN1!AS104</f>
        <v>0</v>
      </c>
      <c r="P104" s="136"/>
      <c r="Q104" s="138" t="n">
        <f aca="false">ADMIN1!AV104</f>
        <v>0</v>
      </c>
      <c r="R104" s="136"/>
      <c r="S104" s="139" t="n">
        <f aca="false">ADMIN1!AY104</f>
        <v>0</v>
      </c>
      <c r="T104" s="136"/>
      <c r="U104" s="139" t="n">
        <f aca="false">ADMIN1!BB104</f>
        <v>0</v>
      </c>
      <c r="V104" s="136"/>
      <c r="W104" s="139" t="n">
        <f aca="false">ADMIN1!BE104</f>
        <v>0</v>
      </c>
      <c r="X104" s="136"/>
      <c r="Y104" s="138" t="n">
        <f aca="false">ADMIN1!BH104</f>
        <v>0</v>
      </c>
      <c r="Z104" s="136"/>
      <c r="AA104" s="139" t="n">
        <f aca="false">ADMIN1!BK104</f>
        <v>0</v>
      </c>
      <c r="AB104" s="136"/>
      <c r="AC104" s="138" t="n">
        <f aca="false">ADMIN1!BN104</f>
        <v>0</v>
      </c>
      <c r="AD104" s="136"/>
      <c r="AE104" s="139" t="n">
        <f aca="false">ADMIN1!BQ104</f>
        <v>0</v>
      </c>
      <c r="AF104" s="136"/>
      <c r="AG104" s="138" t="n">
        <f aca="false">ADMIN1!BT104</f>
        <v>0</v>
      </c>
      <c r="AH104" s="136"/>
      <c r="AI104" s="139" t="n">
        <f aca="false">ADMIN1!BW104</f>
        <v>0</v>
      </c>
      <c r="AJ104" s="136"/>
      <c r="AK104" s="138" t="n">
        <f aca="false">ADMIN1!BZ104</f>
        <v>0</v>
      </c>
      <c r="AL104" s="136"/>
      <c r="AM104" s="139" t="n">
        <f aca="false">ADMIN1!CC104</f>
        <v>0</v>
      </c>
      <c r="AN104" s="136"/>
      <c r="AO104" s="138" t="n">
        <f aca="false">ADMIN1!CF104</f>
        <v>0</v>
      </c>
      <c r="AP104" s="136"/>
      <c r="AQ104" s="140" t="n">
        <f aca="false">ADMIN1!CI104</f>
        <v>0</v>
      </c>
      <c r="AR104" s="81"/>
    </row>
    <row r="105" customFormat="false" ht="30" hidden="false" customHeight="true" outlineLevel="0" collapsed="false">
      <c r="A105" s="127" t="n">
        <f aca="false">ADMIN1!Q105</f>
        <v>6120</v>
      </c>
      <c r="B105" s="128" t="str">
        <f aca="false">IF(ADMIN1!S105=0, "", ADMIN1!S105)</f>
        <v/>
      </c>
      <c r="C105" s="129" t="str">
        <f aca="false">ADMIN1!R105</f>
        <v>Grenade Purple Queen BIO </v>
      </c>
      <c r="D105" s="129"/>
      <c r="E105" s="130" t="str">
        <f aca="false">ADMIN1!AC105</f>
        <v>Malaga</v>
      </c>
      <c r="F105" s="131" t="str">
        <f aca="false">ADMIN1!V105</f>
        <v>kg</v>
      </c>
      <c r="G105" s="132" t="n">
        <f aca="false">ADMIN1!AE105</f>
        <v>5.42</v>
      </c>
      <c r="H105" s="132" t="n">
        <f aca="false">IF(ADMIN1!W105="", "", ADMIN1!W105)</f>
        <v>5.04</v>
      </c>
      <c r="I105" s="132" t="n">
        <f aca="false">IF(ADMIN1!X105="", "", ADMIN1!X105)</f>
        <v>4.65</v>
      </c>
      <c r="J105" s="133" t="n">
        <f aca="false">IF(ADMIN1!Y105="", "", ADMIN1!Y105)</f>
        <v>4.27</v>
      </c>
      <c r="K105" s="134" t="n">
        <f aca="false">ADMIN1!AD105</f>
        <v>0</v>
      </c>
      <c r="L105" s="135" t="n">
        <f aca="false">ADMIN1!AF105</f>
        <v>0</v>
      </c>
      <c r="M105" s="62"/>
      <c r="N105" s="136"/>
      <c r="O105" s="137" t="n">
        <f aca="false">ADMIN1!AS105</f>
        <v>0</v>
      </c>
      <c r="P105" s="136"/>
      <c r="Q105" s="138" t="n">
        <f aca="false">ADMIN1!AV105</f>
        <v>0</v>
      </c>
      <c r="R105" s="136"/>
      <c r="S105" s="139" t="n">
        <f aca="false">ADMIN1!AY105</f>
        <v>0</v>
      </c>
      <c r="T105" s="136"/>
      <c r="U105" s="139" t="n">
        <f aca="false">ADMIN1!BB105</f>
        <v>0</v>
      </c>
      <c r="V105" s="136"/>
      <c r="W105" s="139" t="n">
        <f aca="false">ADMIN1!BE105</f>
        <v>0</v>
      </c>
      <c r="X105" s="136"/>
      <c r="Y105" s="138" t="n">
        <f aca="false">ADMIN1!BH105</f>
        <v>0</v>
      </c>
      <c r="Z105" s="136"/>
      <c r="AA105" s="139" t="n">
        <f aca="false">ADMIN1!BK105</f>
        <v>0</v>
      </c>
      <c r="AB105" s="136"/>
      <c r="AC105" s="138" t="n">
        <f aca="false">ADMIN1!BN105</f>
        <v>0</v>
      </c>
      <c r="AD105" s="136"/>
      <c r="AE105" s="139" t="n">
        <f aca="false">ADMIN1!BQ105</f>
        <v>0</v>
      </c>
      <c r="AF105" s="136"/>
      <c r="AG105" s="138" t="n">
        <f aca="false">ADMIN1!BT105</f>
        <v>0</v>
      </c>
      <c r="AH105" s="136"/>
      <c r="AI105" s="139" t="n">
        <f aca="false">ADMIN1!BW105</f>
        <v>0</v>
      </c>
      <c r="AJ105" s="136"/>
      <c r="AK105" s="138" t="n">
        <f aca="false">ADMIN1!BZ105</f>
        <v>0</v>
      </c>
      <c r="AL105" s="136"/>
      <c r="AM105" s="139" t="n">
        <f aca="false">ADMIN1!CC105</f>
        <v>0</v>
      </c>
      <c r="AN105" s="136"/>
      <c r="AO105" s="138" t="n">
        <f aca="false">ADMIN1!CF105</f>
        <v>0</v>
      </c>
      <c r="AP105" s="136"/>
      <c r="AQ105" s="140" t="n">
        <f aca="false">ADMIN1!CI105</f>
        <v>0</v>
      </c>
      <c r="AR105" s="81"/>
    </row>
    <row r="106" customFormat="false" ht="30" hidden="false" customHeight="true" outlineLevel="0" collapsed="false">
      <c r="A106" s="127" t="n">
        <f aca="false">ADMIN1!Q106</f>
        <v>3273</v>
      </c>
      <c r="B106" s="128" t="str">
        <f aca="false">IF(ADMIN1!S106=0, "", ADMIN1!S106)</f>
        <v/>
      </c>
      <c r="C106" s="129" t="str">
        <f aca="false">ADMIN1!R106</f>
        <v>Haricot</v>
      </c>
      <c r="D106" s="129"/>
      <c r="E106" s="130" t="str">
        <f aca="false">ADMIN1!AC106</f>
        <v>Grenade</v>
      </c>
      <c r="F106" s="131" t="str">
        <f aca="false">ADMIN1!V106</f>
        <v>kg</v>
      </c>
      <c r="G106" s="132" t="n">
        <f aca="false">ADMIN1!AE106</f>
        <v>5.68</v>
      </c>
      <c r="H106" s="132" t="str">
        <f aca="false">IF(ADMIN1!W106="", "", ADMIN1!W106)</f>
        <v/>
      </c>
      <c r="I106" s="132" t="str">
        <f aca="false">IF(ADMIN1!X106="", "", ADMIN1!X106)</f>
        <v/>
      </c>
      <c r="J106" s="133" t="str">
        <f aca="false">IF(ADMIN1!Y106="", "", ADMIN1!Y106)</f>
        <v/>
      </c>
      <c r="K106" s="134" t="n">
        <f aca="false">ADMIN1!AD106</f>
        <v>0</v>
      </c>
      <c r="L106" s="135" t="n">
        <f aca="false">ADMIN1!AF106</f>
        <v>0</v>
      </c>
      <c r="M106" s="62"/>
      <c r="N106" s="136"/>
      <c r="O106" s="137" t="n">
        <f aca="false">ADMIN1!AS106</f>
        <v>0</v>
      </c>
      <c r="P106" s="136"/>
      <c r="Q106" s="138" t="n">
        <f aca="false">ADMIN1!AV106</f>
        <v>0</v>
      </c>
      <c r="R106" s="136"/>
      <c r="S106" s="139" t="n">
        <f aca="false">ADMIN1!AY106</f>
        <v>0</v>
      </c>
      <c r="T106" s="136"/>
      <c r="U106" s="139" t="n">
        <f aca="false">ADMIN1!BB106</f>
        <v>0</v>
      </c>
      <c r="V106" s="136"/>
      <c r="W106" s="139" t="n">
        <f aca="false">ADMIN1!BE106</f>
        <v>0</v>
      </c>
      <c r="X106" s="136"/>
      <c r="Y106" s="138" t="n">
        <f aca="false">ADMIN1!BH106</f>
        <v>0</v>
      </c>
      <c r="Z106" s="136"/>
      <c r="AA106" s="139" t="n">
        <f aca="false">ADMIN1!BK106</f>
        <v>0</v>
      </c>
      <c r="AB106" s="136"/>
      <c r="AC106" s="138" t="n">
        <f aca="false">ADMIN1!BN106</f>
        <v>0</v>
      </c>
      <c r="AD106" s="136"/>
      <c r="AE106" s="139" t="n">
        <f aca="false">ADMIN1!BQ106</f>
        <v>0</v>
      </c>
      <c r="AF106" s="136"/>
      <c r="AG106" s="138" t="n">
        <f aca="false">ADMIN1!BT106</f>
        <v>0</v>
      </c>
      <c r="AH106" s="136"/>
      <c r="AI106" s="139" t="n">
        <f aca="false">ADMIN1!BW106</f>
        <v>0</v>
      </c>
      <c r="AJ106" s="136"/>
      <c r="AK106" s="138" t="n">
        <f aca="false">ADMIN1!BZ106</f>
        <v>0</v>
      </c>
      <c r="AL106" s="136"/>
      <c r="AM106" s="139" t="n">
        <f aca="false">ADMIN1!CC106</f>
        <v>0</v>
      </c>
      <c r="AN106" s="136"/>
      <c r="AO106" s="138" t="n">
        <f aca="false">ADMIN1!CF106</f>
        <v>0</v>
      </c>
      <c r="AP106" s="136"/>
      <c r="AQ106" s="140" t="n">
        <f aca="false">ADMIN1!CI106</f>
        <v>0</v>
      </c>
      <c r="AR106" s="81"/>
    </row>
    <row r="107" customFormat="false" ht="30" hidden="false" customHeight="true" outlineLevel="0" collapsed="false">
      <c r="A107" s="127" t="n">
        <f aca="false">ADMIN1!Q107</f>
        <v>6064</v>
      </c>
      <c r="B107" s="128" t="str">
        <f aca="false">IF(ADMIN1!S107=0, "", ADMIN1!S107)</f>
        <v>❤️</v>
      </c>
      <c r="C107" s="129" t="str">
        <f aca="false">ADMIN1!R107</f>
        <v>Huile d'olive Aloreña 5L BIO</v>
      </c>
      <c r="D107" s="129"/>
      <c r="E107" s="130" t="str">
        <f aca="false">ADMIN1!AC107</f>
        <v>Malagua</v>
      </c>
      <c r="F107" s="131" t="str">
        <f aca="false">ADMIN1!V107</f>
        <v>5l</v>
      </c>
      <c r="G107" s="132" t="n">
        <f aca="false">ADMIN1!AE107</f>
        <v>42.67</v>
      </c>
      <c r="H107" s="132" t="str">
        <f aca="false">IF(ADMIN1!W107="", "", ADMIN1!W107)</f>
        <v/>
      </c>
      <c r="I107" s="132" t="str">
        <f aca="false">IF(ADMIN1!X107="", "", ADMIN1!X107)</f>
        <v/>
      </c>
      <c r="J107" s="133" t="str">
        <f aca="false">IF(ADMIN1!Y107="", "", ADMIN1!Y107)</f>
        <v/>
      </c>
      <c r="K107" s="134" t="n">
        <f aca="false">ADMIN1!AD107</f>
        <v>0</v>
      </c>
      <c r="L107" s="135" t="n">
        <f aca="false">ADMIN1!AF107</f>
        <v>0</v>
      </c>
      <c r="M107" s="62"/>
      <c r="N107" s="136"/>
      <c r="O107" s="137" t="n">
        <f aca="false">ADMIN1!AS107</f>
        <v>0</v>
      </c>
      <c r="P107" s="136"/>
      <c r="Q107" s="138" t="n">
        <f aca="false">ADMIN1!AV107</f>
        <v>0</v>
      </c>
      <c r="R107" s="136"/>
      <c r="S107" s="139" t="n">
        <f aca="false">ADMIN1!AY107</f>
        <v>0</v>
      </c>
      <c r="T107" s="136"/>
      <c r="U107" s="139" t="n">
        <f aca="false">ADMIN1!BB107</f>
        <v>0</v>
      </c>
      <c r="V107" s="136"/>
      <c r="W107" s="139" t="n">
        <f aca="false">ADMIN1!BE107</f>
        <v>0</v>
      </c>
      <c r="X107" s="136"/>
      <c r="Y107" s="138" t="n">
        <f aca="false">ADMIN1!BH107</f>
        <v>0</v>
      </c>
      <c r="Z107" s="136"/>
      <c r="AA107" s="139" t="n">
        <f aca="false">ADMIN1!BK107</f>
        <v>0</v>
      </c>
      <c r="AB107" s="136"/>
      <c r="AC107" s="138" t="n">
        <f aca="false">ADMIN1!BN107</f>
        <v>0</v>
      </c>
      <c r="AD107" s="136"/>
      <c r="AE107" s="139" t="n">
        <f aca="false">ADMIN1!BQ107</f>
        <v>0</v>
      </c>
      <c r="AF107" s="136"/>
      <c r="AG107" s="138" t="n">
        <f aca="false">ADMIN1!BT107</f>
        <v>0</v>
      </c>
      <c r="AH107" s="136"/>
      <c r="AI107" s="139" t="n">
        <f aca="false">ADMIN1!BW107</f>
        <v>0</v>
      </c>
      <c r="AJ107" s="136"/>
      <c r="AK107" s="138" t="n">
        <f aca="false">ADMIN1!BZ107</f>
        <v>0</v>
      </c>
      <c r="AL107" s="136"/>
      <c r="AM107" s="139" t="n">
        <f aca="false">ADMIN1!CC107</f>
        <v>0</v>
      </c>
      <c r="AN107" s="136"/>
      <c r="AO107" s="138" t="n">
        <f aca="false">ADMIN1!CF107</f>
        <v>0</v>
      </c>
      <c r="AP107" s="136"/>
      <c r="AQ107" s="140" t="n">
        <f aca="false">ADMIN1!CI107</f>
        <v>0</v>
      </c>
      <c r="AR107" s="81"/>
    </row>
    <row r="108" customFormat="false" ht="30" hidden="false" customHeight="true" outlineLevel="0" collapsed="false">
      <c r="A108" s="127" t="n">
        <f aca="false">ADMIN1!Q108</f>
        <v>3704</v>
      </c>
      <c r="B108" s="128" t="str">
        <f aca="false">IF(ADMIN1!S108=0, "", ADMIN1!S108)</f>
        <v/>
      </c>
      <c r="C108" s="129" t="str">
        <f aca="false">ADMIN1!R108</f>
        <v>Jujube</v>
      </c>
      <c r="D108" s="129"/>
      <c r="E108" s="130" t="str">
        <f aca="false">ADMIN1!AC108</f>
        <v>Grenade</v>
      </c>
      <c r="F108" s="131" t="str">
        <f aca="false">ADMIN1!V108</f>
        <v>kg</v>
      </c>
      <c r="G108" s="132" t="n">
        <f aca="false">ADMIN1!AE108</f>
        <v>7.48</v>
      </c>
      <c r="H108" s="132" t="n">
        <f aca="false">IF(ADMIN1!W108="", "", ADMIN1!W108)</f>
        <v>6.89</v>
      </c>
      <c r="I108" s="132" t="n">
        <f aca="false">IF(ADMIN1!X108="", "", ADMIN1!X108)</f>
        <v>6.3</v>
      </c>
      <c r="J108" s="133" t="str">
        <f aca="false">IF(ADMIN1!Y108="", "", ADMIN1!Y108)</f>
        <v/>
      </c>
      <c r="K108" s="134" t="n">
        <f aca="false">ADMIN1!AD108</f>
        <v>0</v>
      </c>
      <c r="L108" s="135" t="n">
        <f aca="false">ADMIN1!AF108</f>
        <v>0</v>
      </c>
      <c r="M108" s="62"/>
      <c r="N108" s="136"/>
      <c r="O108" s="137" t="n">
        <f aca="false">ADMIN1!AS108</f>
        <v>0</v>
      </c>
      <c r="P108" s="136"/>
      <c r="Q108" s="138" t="n">
        <f aca="false">ADMIN1!AV108</f>
        <v>0</v>
      </c>
      <c r="R108" s="136"/>
      <c r="S108" s="139" t="n">
        <f aca="false">ADMIN1!AY108</f>
        <v>0</v>
      </c>
      <c r="T108" s="136"/>
      <c r="U108" s="139" t="n">
        <f aca="false">ADMIN1!BB108</f>
        <v>0</v>
      </c>
      <c r="V108" s="136"/>
      <c r="W108" s="139" t="n">
        <f aca="false">ADMIN1!BE108</f>
        <v>0</v>
      </c>
      <c r="X108" s="136"/>
      <c r="Y108" s="138" t="n">
        <f aca="false">ADMIN1!BH108</f>
        <v>0</v>
      </c>
      <c r="Z108" s="136"/>
      <c r="AA108" s="139" t="n">
        <f aca="false">ADMIN1!BK108</f>
        <v>0</v>
      </c>
      <c r="AB108" s="136"/>
      <c r="AC108" s="138" t="n">
        <f aca="false">ADMIN1!BN108</f>
        <v>0</v>
      </c>
      <c r="AD108" s="136"/>
      <c r="AE108" s="139" t="n">
        <f aca="false">ADMIN1!BQ108</f>
        <v>0</v>
      </c>
      <c r="AF108" s="136"/>
      <c r="AG108" s="138" t="n">
        <f aca="false">ADMIN1!BT108</f>
        <v>0</v>
      </c>
      <c r="AH108" s="136"/>
      <c r="AI108" s="139" t="n">
        <f aca="false">ADMIN1!BW108</f>
        <v>0</v>
      </c>
      <c r="AJ108" s="136"/>
      <c r="AK108" s="138" t="n">
        <f aca="false">ADMIN1!BZ108</f>
        <v>0</v>
      </c>
      <c r="AL108" s="136"/>
      <c r="AM108" s="139" t="n">
        <f aca="false">ADMIN1!CC108</f>
        <v>0</v>
      </c>
      <c r="AN108" s="136"/>
      <c r="AO108" s="138" t="n">
        <f aca="false">ADMIN1!CF108</f>
        <v>0</v>
      </c>
      <c r="AP108" s="136"/>
      <c r="AQ108" s="140" t="n">
        <f aca="false">ADMIN1!CI108</f>
        <v>0</v>
      </c>
      <c r="AR108" s="81"/>
    </row>
    <row r="109" customFormat="false" ht="30" hidden="false" customHeight="true" outlineLevel="0" collapsed="false">
      <c r="A109" s="127" t="str">
        <f aca="false">ADMIN1!Q109</f>
        <v>3601-5043-3261</v>
      </c>
      <c r="B109" s="128" t="str">
        <f aca="false">IF(ADMIN1!S109=0, "", ADMIN1!S109)</f>
        <v>❤️</v>
      </c>
      <c r="C109" s="129" t="str">
        <f aca="false">ADMIN1!R109</f>
        <v>Kaki différentes variétés</v>
      </c>
      <c r="D109" s="129"/>
      <c r="E109" s="130" t="str">
        <f aca="false">ADMIN1!AC109</f>
        <v>Grenade</v>
      </c>
      <c r="F109" s="131" t="str">
        <f aca="false">ADMIN1!V109</f>
        <v>kg</v>
      </c>
      <c r="G109" s="132" t="n">
        <f aca="false">ADMIN1!AE109</f>
        <v>5.01</v>
      </c>
      <c r="H109" s="132" t="n">
        <f aca="false">IF(ADMIN1!W109="", "", ADMIN1!W109)</f>
        <v>4.67</v>
      </c>
      <c r="I109" s="132" t="n">
        <f aca="false">IF(ADMIN1!X109="", "", ADMIN1!X109)</f>
        <v>4.33</v>
      </c>
      <c r="J109" s="133" t="str">
        <f aca="false">IF(ADMIN1!Y109="", "", ADMIN1!Y109)</f>
        <v/>
      </c>
      <c r="K109" s="134" t="n">
        <f aca="false">ADMIN1!AD109</f>
        <v>0</v>
      </c>
      <c r="L109" s="135" t="n">
        <f aca="false">ADMIN1!AF109</f>
        <v>0</v>
      </c>
      <c r="M109" s="62"/>
      <c r="N109" s="136"/>
      <c r="O109" s="137" t="n">
        <f aca="false">ADMIN1!AS109</f>
        <v>0</v>
      </c>
      <c r="P109" s="136"/>
      <c r="Q109" s="138" t="n">
        <f aca="false">ADMIN1!AV109</f>
        <v>0</v>
      </c>
      <c r="R109" s="136"/>
      <c r="S109" s="139" t="n">
        <f aca="false">ADMIN1!AY109</f>
        <v>0</v>
      </c>
      <c r="T109" s="136"/>
      <c r="U109" s="139" t="n">
        <f aca="false">ADMIN1!BB109</f>
        <v>0</v>
      </c>
      <c r="V109" s="136"/>
      <c r="W109" s="139" t="n">
        <f aca="false">ADMIN1!BE109</f>
        <v>0</v>
      </c>
      <c r="X109" s="136"/>
      <c r="Y109" s="138" t="n">
        <f aca="false">ADMIN1!BH109</f>
        <v>0</v>
      </c>
      <c r="Z109" s="136"/>
      <c r="AA109" s="139" t="n">
        <f aca="false">ADMIN1!BK109</f>
        <v>0</v>
      </c>
      <c r="AB109" s="136"/>
      <c r="AC109" s="138" t="n">
        <f aca="false">ADMIN1!BN109</f>
        <v>0</v>
      </c>
      <c r="AD109" s="136"/>
      <c r="AE109" s="139" t="n">
        <f aca="false">ADMIN1!BQ109</f>
        <v>0</v>
      </c>
      <c r="AF109" s="136"/>
      <c r="AG109" s="138" t="n">
        <f aca="false">ADMIN1!BT109</f>
        <v>0</v>
      </c>
      <c r="AH109" s="136"/>
      <c r="AI109" s="139" t="n">
        <f aca="false">ADMIN1!BW109</f>
        <v>0</v>
      </c>
      <c r="AJ109" s="136"/>
      <c r="AK109" s="138" t="n">
        <f aca="false">ADMIN1!BZ109</f>
        <v>0</v>
      </c>
      <c r="AL109" s="136"/>
      <c r="AM109" s="139" t="n">
        <f aca="false">ADMIN1!CC109</f>
        <v>0</v>
      </c>
      <c r="AN109" s="136"/>
      <c r="AO109" s="138" t="n">
        <f aca="false">ADMIN1!CF109</f>
        <v>0</v>
      </c>
      <c r="AP109" s="136"/>
      <c r="AQ109" s="140" t="n">
        <f aca="false">ADMIN1!CI109</f>
        <v>0</v>
      </c>
      <c r="AR109" s="81"/>
    </row>
    <row r="110" customFormat="false" ht="30" hidden="false" customHeight="true" outlineLevel="0" collapsed="false">
      <c r="A110" s="127" t="n">
        <f aca="false">ADMIN1!Q110</f>
        <v>3265</v>
      </c>
      <c r="B110" s="128" t="str">
        <f aca="false">IF(ADMIN1!S110=0, "", ADMIN1!S110)</f>
        <v>❤️</v>
      </c>
      <c r="C110" s="129" t="str">
        <f aca="false">ADMIN1!R110</f>
        <v>Kaki Fuyu</v>
      </c>
      <c r="D110" s="129"/>
      <c r="E110" s="130" t="str">
        <f aca="false">ADMIN1!AC110</f>
        <v>Grenade</v>
      </c>
      <c r="F110" s="131" t="str">
        <f aca="false">ADMIN1!V110</f>
        <v>kg</v>
      </c>
      <c r="G110" s="132" t="n">
        <f aca="false">ADMIN1!AE110</f>
        <v>5.15</v>
      </c>
      <c r="H110" s="132" t="n">
        <f aca="false">IF(ADMIN1!W110="", "", ADMIN1!W110)</f>
        <v>4.79</v>
      </c>
      <c r="I110" s="132" t="n">
        <f aca="false">IF(ADMIN1!X110="", "", ADMIN1!X110)</f>
        <v>4.44</v>
      </c>
      <c r="J110" s="133" t="str">
        <f aca="false">IF(ADMIN1!Y110="", "", ADMIN1!Y110)</f>
        <v/>
      </c>
      <c r="K110" s="134" t="n">
        <f aca="false">ADMIN1!AD110</f>
        <v>0</v>
      </c>
      <c r="L110" s="135" t="n">
        <f aca="false">ADMIN1!AF110</f>
        <v>0</v>
      </c>
      <c r="M110" s="62"/>
      <c r="N110" s="136"/>
      <c r="O110" s="137" t="n">
        <f aca="false">ADMIN1!AS110</f>
        <v>0</v>
      </c>
      <c r="P110" s="136"/>
      <c r="Q110" s="138" t="n">
        <f aca="false">ADMIN1!AV110</f>
        <v>0</v>
      </c>
      <c r="R110" s="136"/>
      <c r="S110" s="139" t="n">
        <f aca="false">ADMIN1!AY110</f>
        <v>0</v>
      </c>
      <c r="T110" s="136"/>
      <c r="U110" s="139" t="n">
        <f aca="false">ADMIN1!BB110</f>
        <v>0</v>
      </c>
      <c r="V110" s="136"/>
      <c r="W110" s="139" t="n">
        <f aca="false">ADMIN1!BE110</f>
        <v>0</v>
      </c>
      <c r="X110" s="136"/>
      <c r="Y110" s="138" t="n">
        <f aca="false">ADMIN1!BH110</f>
        <v>0</v>
      </c>
      <c r="Z110" s="136"/>
      <c r="AA110" s="139" t="n">
        <f aca="false">ADMIN1!BK110</f>
        <v>0</v>
      </c>
      <c r="AB110" s="136"/>
      <c r="AC110" s="138" t="n">
        <f aca="false">ADMIN1!BN110</f>
        <v>0</v>
      </c>
      <c r="AD110" s="136"/>
      <c r="AE110" s="139" t="n">
        <f aca="false">ADMIN1!BQ110</f>
        <v>0</v>
      </c>
      <c r="AF110" s="136"/>
      <c r="AG110" s="138" t="n">
        <f aca="false">ADMIN1!BT110</f>
        <v>0</v>
      </c>
      <c r="AH110" s="136"/>
      <c r="AI110" s="139" t="n">
        <f aca="false">ADMIN1!BW110</f>
        <v>0</v>
      </c>
      <c r="AJ110" s="136"/>
      <c r="AK110" s="138" t="n">
        <f aca="false">ADMIN1!BZ110</f>
        <v>0</v>
      </c>
      <c r="AL110" s="136"/>
      <c r="AM110" s="139" t="n">
        <f aca="false">ADMIN1!CC110</f>
        <v>0</v>
      </c>
      <c r="AN110" s="136"/>
      <c r="AO110" s="138" t="n">
        <f aca="false">ADMIN1!CF110</f>
        <v>0</v>
      </c>
      <c r="AP110" s="136"/>
      <c r="AQ110" s="140" t="n">
        <f aca="false">ADMIN1!CI110</f>
        <v>0</v>
      </c>
      <c r="AR110" s="81"/>
    </row>
    <row r="111" customFormat="false" ht="30" hidden="false" customHeight="true" outlineLevel="0" collapsed="false">
      <c r="A111" s="127" t="n">
        <f aca="false">ADMIN1!Q111</f>
        <v>1618</v>
      </c>
      <c r="B111" s="128" t="str">
        <f aca="false">IF(ADMIN1!S111=0, "", ADMIN1!S111)</f>
        <v>❤️</v>
      </c>
      <c r="C111" s="129" t="str">
        <f aca="false">ADMIN1!R111</f>
        <v>Kaki Fuyu BIO</v>
      </c>
      <c r="D111" s="129"/>
      <c r="E111" s="130" t="str">
        <f aca="false">ADMIN1!AC111</f>
        <v>Grenade</v>
      </c>
      <c r="F111" s="131" t="str">
        <f aca="false">ADMIN1!V111</f>
        <v>kg</v>
      </c>
      <c r="G111" s="132" t="n">
        <f aca="false">ADMIN1!AE111</f>
        <v>5.83</v>
      </c>
      <c r="H111" s="132" t="n">
        <f aca="false">IF(ADMIN1!W111="", "", ADMIN1!W111)</f>
        <v>5.4</v>
      </c>
      <c r="I111" s="132" t="n">
        <f aca="false">IF(ADMIN1!X111="", "", ADMIN1!X111)</f>
        <v>4.98</v>
      </c>
      <c r="J111" s="133" t="str">
        <f aca="false">IF(ADMIN1!Y111="", "", ADMIN1!Y111)</f>
        <v/>
      </c>
      <c r="K111" s="134" t="n">
        <f aca="false">ADMIN1!AD111</f>
        <v>0</v>
      </c>
      <c r="L111" s="135" t="n">
        <f aca="false">ADMIN1!AF111</f>
        <v>0</v>
      </c>
      <c r="M111" s="62"/>
      <c r="N111" s="136"/>
      <c r="O111" s="137" t="n">
        <f aca="false">ADMIN1!AS111</f>
        <v>0</v>
      </c>
      <c r="P111" s="136"/>
      <c r="Q111" s="138" t="n">
        <f aca="false">ADMIN1!AV111</f>
        <v>0</v>
      </c>
      <c r="R111" s="136"/>
      <c r="S111" s="139" t="n">
        <f aca="false">ADMIN1!AY111</f>
        <v>0</v>
      </c>
      <c r="T111" s="136"/>
      <c r="U111" s="139" t="n">
        <f aca="false">ADMIN1!BB111</f>
        <v>0</v>
      </c>
      <c r="V111" s="136"/>
      <c r="W111" s="139" t="n">
        <f aca="false">ADMIN1!BE111</f>
        <v>0</v>
      </c>
      <c r="X111" s="136"/>
      <c r="Y111" s="138" t="n">
        <f aca="false">ADMIN1!BH111</f>
        <v>0</v>
      </c>
      <c r="Z111" s="136"/>
      <c r="AA111" s="139" t="n">
        <f aca="false">ADMIN1!BK111</f>
        <v>0</v>
      </c>
      <c r="AB111" s="136"/>
      <c r="AC111" s="138" t="n">
        <f aca="false">ADMIN1!BN111</f>
        <v>0</v>
      </c>
      <c r="AD111" s="136"/>
      <c r="AE111" s="139" t="n">
        <f aca="false">ADMIN1!BQ111</f>
        <v>0</v>
      </c>
      <c r="AF111" s="136"/>
      <c r="AG111" s="138" t="n">
        <f aca="false">ADMIN1!BT111</f>
        <v>0</v>
      </c>
      <c r="AH111" s="136"/>
      <c r="AI111" s="139" t="n">
        <f aca="false">ADMIN1!BW111</f>
        <v>0</v>
      </c>
      <c r="AJ111" s="136"/>
      <c r="AK111" s="138" t="n">
        <f aca="false">ADMIN1!BZ111</f>
        <v>0</v>
      </c>
      <c r="AL111" s="136"/>
      <c r="AM111" s="139" t="n">
        <f aca="false">ADMIN1!CC111</f>
        <v>0</v>
      </c>
      <c r="AN111" s="136"/>
      <c r="AO111" s="138" t="n">
        <f aca="false">ADMIN1!CF111</f>
        <v>0</v>
      </c>
      <c r="AP111" s="136"/>
      <c r="AQ111" s="140" t="n">
        <f aca="false">ADMIN1!CI111</f>
        <v>0</v>
      </c>
      <c r="AR111" s="81"/>
    </row>
    <row r="112" customFormat="false" ht="30" hidden="false" customHeight="true" outlineLevel="0" collapsed="false">
      <c r="A112" s="127" t="n">
        <f aca="false">ADMIN1!Q112</f>
        <v>3159</v>
      </c>
      <c r="B112" s="128" t="str">
        <f aca="false">IF(ADMIN1!S112=0, "", ADMIN1!S112)</f>
        <v/>
      </c>
      <c r="C112" s="129" t="str">
        <f aca="false">ADMIN1!R112</f>
        <v>Kiwano </v>
      </c>
      <c r="D112" s="129"/>
      <c r="E112" s="130" t="str">
        <f aca="false">ADMIN1!AC112</f>
        <v>Grenade</v>
      </c>
      <c r="F112" s="131" t="str">
        <f aca="false">ADMIN1!V112</f>
        <v>kg</v>
      </c>
      <c r="G112" s="132" t="n">
        <f aca="false">ADMIN1!AE112</f>
        <v>6.93</v>
      </c>
      <c r="H112" s="132" t="n">
        <f aca="false">IF(ADMIN1!W112="", "", ADMIN1!W112)</f>
        <v>6.39</v>
      </c>
      <c r="I112" s="132" t="n">
        <f aca="false">IF(ADMIN1!X112="", "", ADMIN1!X112)</f>
        <v>5.86</v>
      </c>
      <c r="J112" s="133" t="str">
        <f aca="false">IF(ADMIN1!Y112="", "", ADMIN1!Y112)</f>
        <v/>
      </c>
      <c r="K112" s="134" t="n">
        <f aca="false">ADMIN1!AD112</f>
        <v>0</v>
      </c>
      <c r="L112" s="135" t="n">
        <f aca="false">ADMIN1!AF112</f>
        <v>0</v>
      </c>
      <c r="M112" s="62"/>
      <c r="N112" s="136"/>
      <c r="O112" s="137" t="n">
        <f aca="false">ADMIN1!AS112</f>
        <v>0</v>
      </c>
      <c r="P112" s="136"/>
      <c r="Q112" s="138" t="n">
        <f aca="false">ADMIN1!AV112</f>
        <v>0</v>
      </c>
      <c r="R112" s="136"/>
      <c r="S112" s="139" t="n">
        <f aca="false">ADMIN1!AY112</f>
        <v>0</v>
      </c>
      <c r="T112" s="136"/>
      <c r="U112" s="139" t="n">
        <f aca="false">ADMIN1!BB112</f>
        <v>0</v>
      </c>
      <c r="V112" s="136"/>
      <c r="W112" s="139" t="n">
        <f aca="false">ADMIN1!BE112</f>
        <v>0</v>
      </c>
      <c r="X112" s="136"/>
      <c r="Y112" s="138" t="n">
        <f aca="false">ADMIN1!BH112</f>
        <v>0</v>
      </c>
      <c r="Z112" s="136"/>
      <c r="AA112" s="139" t="n">
        <f aca="false">ADMIN1!BK112</f>
        <v>0</v>
      </c>
      <c r="AB112" s="136"/>
      <c r="AC112" s="138" t="n">
        <f aca="false">ADMIN1!BN112</f>
        <v>0</v>
      </c>
      <c r="AD112" s="136"/>
      <c r="AE112" s="139" t="n">
        <f aca="false">ADMIN1!BQ112</f>
        <v>0</v>
      </c>
      <c r="AF112" s="136"/>
      <c r="AG112" s="138" t="n">
        <f aca="false">ADMIN1!BT112</f>
        <v>0</v>
      </c>
      <c r="AH112" s="136"/>
      <c r="AI112" s="139" t="n">
        <f aca="false">ADMIN1!BW112</f>
        <v>0</v>
      </c>
      <c r="AJ112" s="136"/>
      <c r="AK112" s="138" t="n">
        <f aca="false">ADMIN1!BZ112</f>
        <v>0</v>
      </c>
      <c r="AL112" s="136"/>
      <c r="AM112" s="139" t="n">
        <f aca="false">ADMIN1!CC112</f>
        <v>0</v>
      </c>
      <c r="AN112" s="136"/>
      <c r="AO112" s="138" t="n">
        <f aca="false">ADMIN1!CF112</f>
        <v>0</v>
      </c>
      <c r="AP112" s="136"/>
      <c r="AQ112" s="140" t="n">
        <f aca="false">ADMIN1!CI112</f>
        <v>0</v>
      </c>
      <c r="AR112" s="81"/>
    </row>
    <row r="113" customFormat="false" ht="30" hidden="false" customHeight="true" outlineLevel="0" collapsed="false">
      <c r="A113" s="127" t="n">
        <f aca="false">ADMIN1!Q113</f>
        <v>3276</v>
      </c>
      <c r="B113" s="128" t="str">
        <f aca="false">IF(ADMIN1!S113=0, "", ADMIN1!S113)</f>
        <v/>
      </c>
      <c r="C113" s="129" t="str">
        <f aca="false">ADMIN1!R113</f>
        <v>Kiwi </v>
      </c>
      <c r="D113" s="129"/>
      <c r="E113" s="130" t="str">
        <f aca="false">ADMIN1!AC113</f>
        <v>Grenade</v>
      </c>
      <c r="F113" s="131" t="str">
        <f aca="false">ADMIN1!V113</f>
        <v>kg</v>
      </c>
      <c r="G113" s="132" t="n">
        <f aca="false">ADMIN1!AE113</f>
        <v>7.05</v>
      </c>
      <c r="H113" s="132" t="n">
        <f aca="false">IF(ADMIN1!W113="", "", ADMIN1!W113)</f>
        <v>6.5</v>
      </c>
      <c r="I113" s="132" t="n">
        <f aca="false">IF(ADMIN1!X113="", "", ADMIN1!X113)</f>
        <v>5.96</v>
      </c>
      <c r="J113" s="133" t="str">
        <f aca="false">IF(ADMIN1!Y113="", "", ADMIN1!Y113)</f>
        <v/>
      </c>
      <c r="K113" s="134" t="n">
        <f aca="false">ADMIN1!AD113</f>
        <v>0</v>
      </c>
      <c r="L113" s="135" t="n">
        <f aca="false">ADMIN1!AF113</f>
        <v>0</v>
      </c>
      <c r="M113" s="62"/>
      <c r="N113" s="136"/>
      <c r="O113" s="137" t="n">
        <f aca="false">ADMIN1!AS113</f>
        <v>0</v>
      </c>
      <c r="P113" s="136"/>
      <c r="Q113" s="138" t="n">
        <f aca="false">ADMIN1!AV113</f>
        <v>0</v>
      </c>
      <c r="R113" s="136"/>
      <c r="S113" s="139" t="n">
        <f aca="false">ADMIN1!AY113</f>
        <v>0</v>
      </c>
      <c r="T113" s="136"/>
      <c r="U113" s="139" t="n">
        <f aca="false">ADMIN1!BB113</f>
        <v>0</v>
      </c>
      <c r="V113" s="136"/>
      <c r="W113" s="139" t="n">
        <f aca="false">ADMIN1!BE113</f>
        <v>0</v>
      </c>
      <c r="X113" s="136"/>
      <c r="Y113" s="138" t="n">
        <f aca="false">ADMIN1!BH113</f>
        <v>0</v>
      </c>
      <c r="Z113" s="136"/>
      <c r="AA113" s="139" t="n">
        <f aca="false">ADMIN1!BK113</f>
        <v>0</v>
      </c>
      <c r="AB113" s="136"/>
      <c r="AC113" s="138" t="n">
        <f aca="false">ADMIN1!BN113</f>
        <v>0</v>
      </c>
      <c r="AD113" s="136"/>
      <c r="AE113" s="139" t="n">
        <f aca="false">ADMIN1!BQ113</f>
        <v>0</v>
      </c>
      <c r="AF113" s="136"/>
      <c r="AG113" s="138" t="n">
        <f aca="false">ADMIN1!BT113</f>
        <v>0</v>
      </c>
      <c r="AH113" s="136"/>
      <c r="AI113" s="139" t="n">
        <f aca="false">ADMIN1!BW113</f>
        <v>0</v>
      </c>
      <c r="AJ113" s="136"/>
      <c r="AK113" s="138" t="n">
        <f aca="false">ADMIN1!BZ113</f>
        <v>0</v>
      </c>
      <c r="AL113" s="136"/>
      <c r="AM113" s="139" t="n">
        <f aca="false">ADMIN1!CC113</f>
        <v>0</v>
      </c>
      <c r="AN113" s="136"/>
      <c r="AO113" s="138" t="n">
        <f aca="false">ADMIN1!CF113</f>
        <v>0</v>
      </c>
      <c r="AP113" s="136"/>
      <c r="AQ113" s="140" t="n">
        <f aca="false">ADMIN1!CI113</f>
        <v>0</v>
      </c>
      <c r="AR113" s="81"/>
    </row>
    <row r="114" customFormat="false" ht="30" hidden="false" customHeight="true" outlineLevel="0" collapsed="false">
      <c r="A114" s="127" t="n">
        <f aca="false">ADMIN1!Q114</f>
        <v>3941</v>
      </c>
      <c r="B114" s="128" t="str">
        <f aca="false">IF(ADMIN1!S114=0, "", ADMIN1!S114)</f>
        <v/>
      </c>
      <c r="C114" s="129" t="str">
        <f aca="false">ADMIN1!R114</f>
        <v>Kiwi Sun Gold</v>
      </c>
      <c r="D114" s="129"/>
      <c r="E114" s="130" t="str">
        <f aca="false">ADMIN1!AC114</f>
        <v>Nouvelle
Zélande</v>
      </c>
      <c r="F114" s="131" t="str">
        <f aca="false">ADMIN1!V114</f>
        <v>kg</v>
      </c>
      <c r="G114" s="132" t="n">
        <f aca="false">ADMIN1!AE114</f>
        <v>11.04</v>
      </c>
      <c r="H114" s="132" t="str">
        <f aca="false">IF(ADMIN1!W114="", "", ADMIN1!W114)</f>
        <v/>
      </c>
      <c r="I114" s="132" t="str">
        <f aca="false">IF(ADMIN1!X114="", "", ADMIN1!X114)</f>
        <v/>
      </c>
      <c r="J114" s="133" t="str">
        <f aca="false">IF(ADMIN1!Y114="", "", ADMIN1!Y114)</f>
        <v/>
      </c>
      <c r="K114" s="134" t="n">
        <f aca="false">ADMIN1!AD114</f>
        <v>0</v>
      </c>
      <c r="L114" s="135" t="n">
        <f aca="false">ADMIN1!AF114</f>
        <v>0</v>
      </c>
      <c r="M114" s="62"/>
      <c r="N114" s="136"/>
      <c r="O114" s="137" t="n">
        <f aca="false">ADMIN1!AS114</f>
        <v>0</v>
      </c>
      <c r="P114" s="136"/>
      <c r="Q114" s="138" t="n">
        <f aca="false">ADMIN1!AV114</f>
        <v>0</v>
      </c>
      <c r="R114" s="136"/>
      <c r="S114" s="139" t="n">
        <f aca="false">ADMIN1!AY114</f>
        <v>0</v>
      </c>
      <c r="T114" s="136"/>
      <c r="U114" s="139" t="n">
        <f aca="false">ADMIN1!BB114</f>
        <v>0</v>
      </c>
      <c r="V114" s="136"/>
      <c r="W114" s="139" t="n">
        <f aca="false">ADMIN1!BE114</f>
        <v>0</v>
      </c>
      <c r="X114" s="136"/>
      <c r="Y114" s="138" t="n">
        <f aca="false">ADMIN1!BH114</f>
        <v>0</v>
      </c>
      <c r="Z114" s="136"/>
      <c r="AA114" s="139" t="n">
        <f aca="false">ADMIN1!BK114</f>
        <v>0</v>
      </c>
      <c r="AB114" s="136"/>
      <c r="AC114" s="138" t="n">
        <f aca="false">ADMIN1!BN114</f>
        <v>0</v>
      </c>
      <c r="AD114" s="136"/>
      <c r="AE114" s="139" t="n">
        <f aca="false">ADMIN1!BQ114</f>
        <v>0</v>
      </c>
      <c r="AF114" s="136"/>
      <c r="AG114" s="138" t="n">
        <f aca="false">ADMIN1!BT114</f>
        <v>0</v>
      </c>
      <c r="AH114" s="136"/>
      <c r="AI114" s="139" t="n">
        <f aca="false">ADMIN1!BW114</f>
        <v>0</v>
      </c>
      <c r="AJ114" s="136"/>
      <c r="AK114" s="138" t="n">
        <f aca="false">ADMIN1!BZ114</f>
        <v>0</v>
      </c>
      <c r="AL114" s="136"/>
      <c r="AM114" s="139" t="n">
        <f aca="false">ADMIN1!CC114</f>
        <v>0</v>
      </c>
      <c r="AN114" s="136"/>
      <c r="AO114" s="138" t="n">
        <f aca="false">ADMIN1!CF114</f>
        <v>0</v>
      </c>
      <c r="AP114" s="136"/>
      <c r="AQ114" s="140" t="n">
        <f aca="false">ADMIN1!CI114</f>
        <v>0</v>
      </c>
      <c r="AR114" s="81"/>
    </row>
    <row r="115" customFormat="false" ht="30" hidden="false" customHeight="true" outlineLevel="0" collapsed="false">
      <c r="A115" s="127" t="n">
        <f aca="false">ADMIN1!Q115</f>
        <v>1961</v>
      </c>
      <c r="B115" s="128" t="str">
        <f aca="false">IF(ADMIN1!S115=0, "", ADMIN1!S115)</f>
        <v/>
      </c>
      <c r="C115" s="129" t="str">
        <f aca="false">ADMIN1!R115</f>
        <v>Kiwi Zespri BIO</v>
      </c>
      <c r="D115" s="129"/>
      <c r="E115" s="130" t="str">
        <f aca="false">ADMIN1!AC115</f>
        <v>Nouvelle Zélande</v>
      </c>
      <c r="F115" s="131" t="str">
        <f aca="false">ADMIN1!V115</f>
        <v>kg</v>
      </c>
      <c r="G115" s="132" t="n">
        <f aca="false">ADMIN1!AE115</f>
        <v>8.42</v>
      </c>
      <c r="H115" s="132" t="n">
        <f aca="false">IF(ADMIN1!W115="", "", ADMIN1!W115)</f>
        <v>7.74</v>
      </c>
      <c r="I115" s="132" t="str">
        <f aca="false">IF(ADMIN1!X115="", "", ADMIN1!X115)</f>
        <v/>
      </c>
      <c r="J115" s="133" t="str">
        <f aca="false">IF(ADMIN1!Y115="", "", ADMIN1!Y115)</f>
        <v/>
      </c>
      <c r="K115" s="134" t="n">
        <f aca="false">ADMIN1!AD115</f>
        <v>0</v>
      </c>
      <c r="L115" s="135" t="n">
        <f aca="false">ADMIN1!AF115</f>
        <v>0</v>
      </c>
      <c r="M115" s="62"/>
      <c r="N115" s="136"/>
      <c r="O115" s="137" t="n">
        <f aca="false">ADMIN1!AS115</f>
        <v>0</v>
      </c>
      <c r="P115" s="136"/>
      <c r="Q115" s="138" t="n">
        <f aca="false">ADMIN1!AV115</f>
        <v>0</v>
      </c>
      <c r="R115" s="136"/>
      <c r="S115" s="139" t="n">
        <f aca="false">ADMIN1!AY115</f>
        <v>0</v>
      </c>
      <c r="T115" s="136"/>
      <c r="U115" s="139" t="n">
        <f aca="false">ADMIN1!BB115</f>
        <v>0</v>
      </c>
      <c r="V115" s="136"/>
      <c r="W115" s="139" t="n">
        <f aca="false">ADMIN1!BE115</f>
        <v>0</v>
      </c>
      <c r="X115" s="136"/>
      <c r="Y115" s="138" t="n">
        <f aca="false">ADMIN1!BH115</f>
        <v>0</v>
      </c>
      <c r="Z115" s="136"/>
      <c r="AA115" s="139" t="n">
        <f aca="false">ADMIN1!BK115</f>
        <v>0</v>
      </c>
      <c r="AB115" s="136"/>
      <c r="AC115" s="138" t="n">
        <f aca="false">ADMIN1!BN115</f>
        <v>0</v>
      </c>
      <c r="AD115" s="136"/>
      <c r="AE115" s="139" t="n">
        <f aca="false">ADMIN1!BQ115</f>
        <v>0</v>
      </c>
      <c r="AF115" s="136"/>
      <c r="AG115" s="138" t="n">
        <f aca="false">ADMIN1!BT115</f>
        <v>0</v>
      </c>
      <c r="AH115" s="136"/>
      <c r="AI115" s="139" t="n">
        <f aca="false">ADMIN1!BW115</f>
        <v>0</v>
      </c>
      <c r="AJ115" s="136"/>
      <c r="AK115" s="138" t="n">
        <f aca="false">ADMIN1!BZ115</f>
        <v>0</v>
      </c>
      <c r="AL115" s="136"/>
      <c r="AM115" s="139" t="n">
        <f aca="false">ADMIN1!CC115</f>
        <v>0</v>
      </c>
      <c r="AN115" s="136"/>
      <c r="AO115" s="138" t="n">
        <f aca="false">ADMIN1!CF115</f>
        <v>0</v>
      </c>
      <c r="AP115" s="136"/>
      <c r="AQ115" s="140" t="n">
        <f aca="false">ADMIN1!CI115</f>
        <v>0</v>
      </c>
      <c r="AR115" s="81"/>
    </row>
    <row r="116" customFormat="false" ht="30" hidden="false" customHeight="true" outlineLevel="0" collapsed="false">
      <c r="A116" s="127" t="n">
        <f aca="false">ADMIN1!Q116</f>
        <v>1755</v>
      </c>
      <c r="B116" s="128" t="str">
        <f aca="false">IF(ADMIN1!S116=0, "", ADMIN1!S116)</f>
        <v>❤️</v>
      </c>
      <c r="C116" s="129" t="str">
        <f aca="false">ADMIN1!R116</f>
        <v>Lait de coco en poudre BIO CRU (1kg)</v>
      </c>
      <c r="D116" s="129"/>
      <c r="E116" s="130" t="str">
        <f aca="false">ADMIN1!AC116</f>
        <v>Sri Lanka</v>
      </c>
      <c r="F116" s="131" t="str">
        <f aca="false">ADMIN1!V116</f>
        <v>kg</v>
      </c>
      <c r="G116" s="132" t="n">
        <f aca="false">ADMIN1!AE116</f>
        <v>35.82</v>
      </c>
      <c r="H116" s="132" t="n">
        <f aca="false">IF(ADMIN1!W116="", "", ADMIN1!W116)</f>
        <v>32.4</v>
      </c>
      <c r="I116" s="132" t="str">
        <f aca="false">IF(ADMIN1!X116="", "", ADMIN1!X116)</f>
        <v/>
      </c>
      <c r="J116" s="133" t="str">
        <f aca="false">IF(ADMIN1!Y116="", "", ADMIN1!Y116)</f>
        <v/>
      </c>
      <c r="K116" s="134" t="n">
        <f aca="false">ADMIN1!AD116</f>
        <v>0</v>
      </c>
      <c r="L116" s="135" t="n">
        <f aca="false">ADMIN1!AF116</f>
        <v>0</v>
      </c>
      <c r="M116" s="62"/>
      <c r="N116" s="136"/>
      <c r="O116" s="137" t="n">
        <f aca="false">ADMIN1!AS116</f>
        <v>0</v>
      </c>
      <c r="P116" s="136"/>
      <c r="Q116" s="138" t="n">
        <f aca="false">ADMIN1!AV116</f>
        <v>0</v>
      </c>
      <c r="R116" s="136"/>
      <c r="S116" s="139" t="n">
        <f aca="false">ADMIN1!AY116</f>
        <v>0</v>
      </c>
      <c r="T116" s="136"/>
      <c r="U116" s="139" t="n">
        <f aca="false">ADMIN1!BB116</f>
        <v>0</v>
      </c>
      <c r="V116" s="136"/>
      <c r="W116" s="139" t="n">
        <f aca="false">ADMIN1!BE116</f>
        <v>0</v>
      </c>
      <c r="X116" s="136"/>
      <c r="Y116" s="138" t="n">
        <f aca="false">ADMIN1!BH116</f>
        <v>0</v>
      </c>
      <c r="Z116" s="136"/>
      <c r="AA116" s="139" t="n">
        <f aca="false">ADMIN1!BK116</f>
        <v>0</v>
      </c>
      <c r="AB116" s="136"/>
      <c r="AC116" s="138" t="n">
        <f aca="false">ADMIN1!BN116</f>
        <v>0</v>
      </c>
      <c r="AD116" s="136"/>
      <c r="AE116" s="139" t="n">
        <f aca="false">ADMIN1!BQ116</f>
        <v>0</v>
      </c>
      <c r="AF116" s="136"/>
      <c r="AG116" s="138" t="n">
        <f aca="false">ADMIN1!BT116</f>
        <v>0</v>
      </c>
      <c r="AH116" s="136"/>
      <c r="AI116" s="139" t="n">
        <f aca="false">ADMIN1!BW116</f>
        <v>0</v>
      </c>
      <c r="AJ116" s="136"/>
      <c r="AK116" s="138" t="n">
        <f aca="false">ADMIN1!BZ116</f>
        <v>0</v>
      </c>
      <c r="AL116" s="136"/>
      <c r="AM116" s="139" t="n">
        <f aca="false">ADMIN1!CC116</f>
        <v>0</v>
      </c>
      <c r="AN116" s="136"/>
      <c r="AO116" s="138" t="n">
        <f aca="false">ADMIN1!CF116</f>
        <v>0</v>
      </c>
      <c r="AP116" s="136"/>
      <c r="AQ116" s="140" t="n">
        <f aca="false">ADMIN1!CI116</f>
        <v>0</v>
      </c>
      <c r="AR116" s="81"/>
    </row>
    <row r="117" customFormat="false" ht="30" hidden="false" customHeight="true" outlineLevel="0" collapsed="false">
      <c r="A117" s="127" t="n">
        <f aca="false">ADMIN1!Q117</f>
        <v>1755</v>
      </c>
      <c r="B117" s="128" t="str">
        <f aca="false">IF(ADMIN1!S117=0, "", ADMIN1!S117)</f>
        <v>❤️</v>
      </c>
      <c r="C117" s="129" t="str">
        <f aca="false">ADMIN1!R117</f>
        <v>Lait de coco en poudre BIO CRU (500g)</v>
      </c>
      <c r="D117" s="129"/>
      <c r="E117" s="130" t="str">
        <f aca="false">ADMIN1!AC117</f>
        <v>Sri Lanka</v>
      </c>
      <c r="F117" s="131" t="str">
        <f aca="false">ADMIN1!V117</f>
        <v>kg</v>
      </c>
      <c r="G117" s="132" t="n">
        <f aca="false">ADMIN1!AE117</f>
        <v>19.38</v>
      </c>
      <c r="H117" s="132" t="str">
        <f aca="false">IF(ADMIN1!W117="", "", ADMIN1!W117)</f>
        <v/>
      </c>
      <c r="I117" s="132" t="str">
        <f aca="false">IF(ADMIN1!X117="", "", ADMIN1!X117)</f>
        <v/>
      </c>
      <c r="J117" s="133" t="str">
        <f aca="false">IF(ADMIN1!Y117="", "", ADMIN1!Y117)</f>
        <v/>
      </c>
      <c r="K117" s="134" t="n">
        <f aca="false">ADMIN1!AD117</f>
        <v>0</v>
      </c>
      <c r="L117" s="135" t="n">
        <f aca="false">ADMIN1!AF117</f>
        <v>0</v>
      </c>
      <c r="M117" s="62"/>
      <c r="N117" s="136"/>
      <c r="O117" s="137" t="n">
        <f aca="false">ADMIN1!AS117</f>
        <v>0</v>
      </c>
      <c r="P117" s="136"/>
      <c r="Q117" s="138" t="n">
        <f aca="false">ADMIN1!AV117</f>
        <v>0</v>
      </c>
      <c r="R117" s="136"/>
      <c r="S117" s="139" t="n">
        <f aca="false">ADMIN1!AY117</f>
        <v>0</v>
      </c>
      <c r="T117" s="136"/>
      <c r="U117" s="139" t="n">
        <f aca="false">ADMIN1!BB117</f>
        <v>0</v>
      </c>
      <c r="V117" s="136"/>
      <c r="W117" s="139" t="n">
        <f aca="false">ADMIN1!BE117</f>
        <v>0</v>
      </c>
      <c r="X117" s="136"/>
      <c r="Y117" s="138" t="n">
        <f aca="false">ADMIN1!BH117</f>
        <v>0</v>
      </c>
      <c r="Z117" s="136"/>
      <c r="AA117" s="139" t="n">
        <f aca="false">ADMIN1!BK117</f>
        <v>0</v>
      </c>
      <c r="AB117" s="136"/>
      <c r="AC117" s="138" t="n">
        <f aca="false">ADMIN1!BN117</f>
        <v>0</v>
      </c>
      <c r="AD117" s="136"/>
      <c r="AE117" s="139" t="n">
        <f aca="false">ADMIN1!BQ117</f>
        <v>0</v>
      </c>
      <c r="AF117" s="136"/>
      <c r="AG117" s="138" t="n">
        <f aca="false">ADMIN1!BT117</f>
        <v>0</v>
      </c>
      <c r="AH117" s="136"/>
      <c r="AI117" s="139" t="n">
        <f aca="false">ADMIN1!BW117</f>
        <v>0</v>
      </c>
      <c r="AJ117" s="136"/>
      <c r="AK117" s="138" t="n">
        <f aca="false">ADMIN1!BZ117</f>
        <v>0</v>
      </c>
      <c r="AL117" s="136"/>
      <c r="AM117" s="139" t="n">
        <f aca="false">ADMIN1!CC117</f>
        <v>0</v>
      </c>
      <c r="AN117" s="136"/>
      <c r="AO117" s="138" t="n">
        <f aca="false">ADMIN1!CF117</f>
        <v>0</v>
      </c>
      <c r="AP117" s="136"/>
      <c r="AQ117" s="140" t="n">
        <f aca="false">ADMIN1!CI117</f>
        <v>0</v>
      </c>
      <c r="AR117" s="81"/>
    </row>
    <row r="118" customFormat="false" ht="30" hidden="false" customHeight="true" outlineLevel="0" collapsed="false">
      <c r="A118" s="127" t="n">
        <f aca="false">ADMIN1!Q118</f>
        <v>1480</v>
      </c>
      <c r="B118" s="128" t="str">
        <f aca="false">IF(ADMIN1!S118=0, "", ADMIN1!S118)</f>
        <v/>
      </c>
      <c r="C118" s="129" t="str">
        <f aca="false">ADMIN1!R118</f>
        <v>Lin marron BIO (sachet de 500g)</v>
      </c>
      <c r="D118" s="129"/>
      <c r="E118" s="130" t="str">
        <f aca="false">ADMIN1!AC118</f>
        <v>Import</v>
      </c>
      <c r="F118" s="131" t="str">
        <f aca="false">ADMIN1!V118</f>
        <v>Pièce</v>
      </c>
      <c r="G118" s="132" t="n">
        <f aca="false">ADMIN1!AE118</f>
        <v>4.29</v>
      </c>
      <c r="H118" s="132" t="n">
        <f aca="false">IF(ADMIN1!W118="", "", ADMIN1!W118)</f>
        <v>4.02</v>
      </c>
      <c r="I118" s="132" t="str">
        <f aca="false">IF(ADMIN1!X118="", "", ADMIN1!X118)</f>
        <v/>
      </c>
      <c r="J118" s="133" t="str">
        <f aca="false">IF(ADMIN1!Y118="", "", ADMIN1!Y118)</f>
        <v/>
      </c>
      <c r="K118" s="134" t="n">
        <f aca="false">ADMIN1!AD118</f>
        <v>0</v>
      </c>
      <c r="L118" s="135" t="n">
        <f aca="false">ADMIN1!AF118</f>
        <v>0</v>
      </c>
      <c r="M118" s="62"/>
      <c r="N118" s="136"/>
      <c r="O118" s="137" t="n">
        <f aca="false">ADMIN1!AS118</f>
        <v>0</v>
      </c>
      <c r="P118" s="136"/>
      <c r="Q118" s="138" t="n">
        <f aca="false">ADMIN1!AV118</f>
        <v>0</v>
      </c>
      <c r="R118" s="136"/>
      <c r="S118" s="139" t="n">
        <f aca="false">ADMIN1!AY118</f>
        <v>0</v>
      </c>
      <c r="T118" s="136"/>
      <c r="U118" s="139" t="n">
        <f aca="false">ADMIN1!BB118</f>
        <v>0</v>
      </c>
      <c r="V118" s="136"/>
      <c r="W118" s="139" t="n">
        <f aca="false">ADMIN1!BE118</f>
        <v>0</v>
      </c>
      <c r="X118" s="136"/>
      <c r="Y118" s="138" t="n">
        <f aca="false">ADMIN1!BH118</f>
        <v>0</v>
      </c>
      <c r="Z118" s="136"/>
      <c r="AA118" s="139" t="n">
        <f aca="false">ADMIN1!BK118</f>
        <v>0</v>
      </c>
      <c r="AB118" s="136"/>
      <c r="AC118" s="138" t="n">
        <f aca="false">ADMIN1!BN118</f>
        <v>0</v>
      </c>
      <c r="AD118" s="136"/>
      <c r="AE118" s="139" t="n">
        <f aca="false">ADMIN1!BQ118</f>
        <v>0</v>
      </c>
      <c r="AF118" s="136"/>
      <c r="AG118" s="138" t="n">
        <f aca="false">ADMIN1!BT118</f>
        <v>0</v>
      </c>
      <c r="AH118" s="136"/>
      <c r="AI118" s="139" t="n">
        <f aca="false">ADMIN1!BW118</f>
        <v>0</v>
      </c>
      <c r="AJ118" s="136"/>
      <c r="AK118" s="138" t="n">
        <f aca="false">ADMIN1!BZ118</f>
        <v>0</v>
      </c>
      <c r="AL118" s="136"/>
      <c r="AM118" s="139" t="n">
        <f aca="false">ADMIN1!CC118</f>
        <v>0</v>
      </c>
      <c r="AN118" s="136"/>
      <c r="AO118" s="138" t="n">
        <f aca="false">ADMIN1!CF118</f>
        <v>0</v>
      </c>
      <c r="AP118" s="136"/>
      <c r="AQ118" s="140" t="n">
        <f aca="false">ADMIN1!CI118</f>
        <v>0</v>
      </c>
      <c r="AR118" s="81"/>
    </row>
    <row r="119" customFormat="false" ht="30" hidden="false" customHeight="true" outlineLevel="0" collapsed="false">
      <c r="A119" s="127" t="n">
        <f aca="false">ADMIN1!Q119</f>
        <v>1606</v>
      </c>
      <c r="B119" s="128" t="str">
        <f aca="false">IF(ADMIN1!S119=0, "", ADMIN1!S119)</f>
        <v>❤️</v>
      </c>
      <c r="C119" s="129" t="str">
        <f aca="false">ADMIN1!R119</f>
        <v>Lucuma cru en poudre BIO
    - (sachet de 1 kg)</v>
      </c>
      <c r="D119" s="129"/>
      <c r="E119" s="130" t="str">
        <f aca="false">ADMIN1!AC119</f>
        <v>Pérou</v>
      </c>
      <c r="F119" s="131" t="str">
        <f aca="false">ADMIN1!V119</f>
        <v>Pièce</v>
      </c>
      <c r="G119" s="132" t="n">
        <f aca="false">ADMIN1!AE119</f>
        <v>34.45</v>
      </c>
      <c r="H119" s="132" t="str">
        <f aca="false">IF(ADMIN1!W119="", "", ADMIN1!W119)</f>
        <v/>
      </c>
      <c r="I119" s="132" t="str">
        <f aca="false">IF(ADMIN1!X119="", "", ADMIN1!X119)</f>
        <v/>
      </c>
      <c r="J119" s="133" t="str">
        <f aca="false">IF(ADMIN1!Y119="", "", ADMIN1!Y119)</f>
        <v/>
      </c>
      <c r="K119" s="134" t="n">
        <f aca="false">ADMIN1!AD119</f>
        <v>0</v>
      </c>
      <c r="L119" s="135" t="n">
        <f aca="false">ADMIN1!AF119</f>
        <v>0</v>
      </c>
      <c r="M119" s="62"/>
      <c r="N119" s="136"/>
      <c r="O119" s="137" t="n">
        <f aca="false">ADMIN1!AS119</f>
        <v>0</v>
      </c>
      <c r="P119" s="136"/>
      <c r="Q119" s="138" t="n">
        <f aca="false">ADMIN1!AV119</f>
        <v>0</v>
      </c>
      <c r="R119" s="136"/>
      <c r="S119" s="139" t="n">
        <f aca="false">ADMIN1!AY119</f>
        <v>0</v>
      </c>
      <c r="T119" s="136"/>
      <c r="U119" s="139" t="n">
        <f aca="false">ADMIN1!BB119</f>
        <v>0</v>
      </c>
      <c r="V119" s="136"/>
      <c r="W119" s="139" t="n">
        <f aca="false">ADMIN1!BE119</f>
        <v>0</v>
      </c>
      <c r="X119" s="136"/>
      <c r="Y119" s="138" t="n">
        <f aca="false">ADMIN1!BH119</f>
        <v>0</v>
      </c>
      <c r="Z119" s="136"/>
      <c r="AA119" s="139" t="n">
        <f aca="false">ADMIN1!BK119</f>
        <v>0</v>
      </c>
      <c r="AB119" s="136"/>
      <c r="AC119" s="138" t="n">
        <f aca="false">ADMIN1!BN119</f>
        <v>0</v>
      </c>
      <c r="AD119" s="136"/>
      <c r="AE119" s="139" t="n">
        <f aca="false">ADMIN1!BQ119</f>
        <v>0</v>
      </c>
      <c r="AF119" s="136"/>
      <c r="AG119" s="138" t="n">
        <f aca="false">ADMIN1!BT119</f>
        <v>0</v>
      </c>
      <c r="AH119" s="136"/>
      <c r="AI119" s="139" t="n">
        <f aca="false">ADMIN1!BW119</f>
        <v>0</v>
      </c>
      <c r="AJ119" s="136"/>
      <c r="AK119" s="138" t="n">
        <f aca="false">ADMIN1!BZ119</f>
        <v>0</v>
      </c>
      <c r="AL119" s="136"/>
      <c r="AM119" s="139" t="n">
        <f aca="false">ADMIN1!CC119</f>
        <v>0</v>
      </c>
      <c r="AN119" s="136"/>
      <c r="AO119" s="138" t="n">
        <f aca="false">ADMIN1!CF119</f>
        <v>0</v>
      </c>
      <c r="AP119" s="136"/>
      <c r="AQ119" s="140" t="n">
        <f aca="false">ADMIN1!CI119</f>
        <v>0</v>
      </c>
      <c r="AR119" s="81"/>
    </row>
    <row r="120" customFormat="false" ht="30" hidden="false" customHeight="true" outlineLevel="0" collapsed="false">
      <c r="A120" s="127" t="n">
        <f aca="false">ADMIN1!Q120</f>
        <v>1640</v>
      </c>
      <c r="B120" s="128" t="str">
        <f aca="false">IF(ADMIN1!S120=0, "", ADMIN1!S120)</f>
        <v>❤️</v>
      </c>
      <c r="C120" s="129" t="str">
        <f aca="false">ADMIN1!R120</f>
        <v>Maca brute en poudre BIO (sachet 1kg)</v>
      </c>
      <c r="D120" s="129"/>
      <c r="E120" s="130" t="str">
        <f aca="false">ADMIN1!AC120</f>
        <v>Pérou</v>
      </c>
      <c r="F120" s="131" t="str">
        <f aca="false">ADMIN1!V120</f>
        <v>Pièce</v>
      </c>
      <c r="G120" s="132" t="n">
        <f aca="false">ADMIN1!AE120</f>
        <v>18.01</v>
      </c>
      <c r="H120" s="132" t="n">
        <f aca="false">IF(ADMIN1!W120="", "", ADMIN1!W120)</f>
        <v>16.37</v>
      </c>
      <c r="I120" s="132" t="str">
        <f aca="false">IF(ADMIN1!X120="", "", ADMIN1!X120)</f>
        <v/>
      </c>
      <c r="J120" s="133" t="str">
        <f aca="false">IF(ADMIN1!Y120="", "", ADMIN1!Y120)</f>
        <v/>
      </c>
      <c r="K120" s="134" t="n">
        <f aca="false">ADMIN1!AD120</f>
        <v>0</v>
      </c>
      <c r="L120" s="135" t="n">
        <f aca="false">ADMIN1!AF120</f>
        <v>0</v>
      </c>
      <c r="M120" s="62"/>
      <c r="N120" s="136"/>
      <c r="O120" s="137" t="n">
        <f aca="false">ADMIN1!AS120</f>
        <v>0</v>
      </c>
      <c r="P120" s="136"/>
      <c r="Q120" s="138" t="n">
        <f aca="false">ADMIN1!AV120</f>
        <v>0</v>
      </c>
      <c r="R120" s="136"/>
      <c r="S120" s="139" t="n">
        <f aca="false">ADMIN1!AY120</f>
        <v>0</v>
      </c>
      <c r="T120" s="136"/>
      <c r="U120" s="139" t="n">
        <f aca="false">ADMIN1!BB120</f>
        <v>0</v>
      </c>
      <c r="V120" s="136"/>
      <c r="W120" s="139" t="n">
        <f aca="false">ADMIN1!BE120</f>
        <v>0</v>
      </c>
      <c r="X120" s="136"/>
      <c r="Y120" s="138" t="n">
        <f aca="false">ADMIN1!BH120</f>
        <v>0</v>
      </c>
      <c r="Z120" s="136"/>
      <c r="AA120" s="139" t="n">
        <f aca="false">ADMIN1!BK120</f>
        <v>0</v>
      </c>
      <c r="AB120" s="136"/>
      <c r="AC120" s="138" t="n">
        <f aca="false">ADMIN1!BN120</f>
        <v>0</v>
      </c>
      <c r="AD120" s="136"/>
      <c r="AE120" s="139" t="n">
        <f aca="false">ADMIN1!BQ120</f>
        <v>0</v>
      </c>
      <c r="AF120" s="136"/>
      <c r="AG120" s="138" t="n">
        <f aca="false">ADMIN1!BT120</f>
        <v>0</v>
      </c>
      <c r="AH120" s="136"/>
      <c r="AI120" s="139" t="n">
        <f aca="false">ADMIN1!BW120</f>
        <v>0</v>
      </c>
      <c r="AJ120" s="136"/>
      <c r="AK120" s="138" t="n">
        <f aca="false">ADMIN1!BZ120</f>
        <v>0</v>
      </c>
      <c r="AL120" s="136"/>
      <c r="AM120" s="139" t="n">
        <f aca="false">ADMIN1!CC120</f>
        <v>0</v>
      </c>
      <c r="AN120" s="136"/>
      <c r="AO120" s="138" t="n">
        <f aca="false">ADMIN1!CF120</f>
        <v>0</v>
      </c>
      <c r="AP120" s="136"/>
      <c r="AQ120" s="140" t="n">
        <f aca="false">ADMIN1!CI120</f>
        <v>0</v>
      </c>
      <c r="AR120" s="81"/>
    </row>
    <row r="121" customFormat="false" ht="30" hidden="false" customHeight="true" outlineLevel="0" collapsed="false">
      <c r="A121" s="127" t="n">
        <f aca="false">ADMIN1!Q121</f>
        <v>1640</v>
      </c>
      <c r="B121" s="128" t="str">
        <f aca="false">IF(ADMIN1!S121=0, "", ADMIN1!S121)</f>
        <v>❤️</v>
      </c>
      <c r="C121" s="129" t="str">
        <f aca="false">ADMIN1!R121</f>
        <v>Maca brute en poudre BIO (sachet 500g)</v>
      </c>
      <c r="D121" s="129"/>
      <c r="E121" s="130" t="str">
        <f aca="false">ADMIN1!AC121</f>
        <v>Pérou</v>
      </c>
      <c r="F121" s="131" t="str">
        <f aca="false">ADMIN1!V121</f>
        <v>Pièce</v>
      </c>
      <c r="G121" s="132" t="n">
        <f aca="false">ADMIN1!AE121</f>
        <v>10.49</v>
      </c>
      <c r="H121" s="132" t="str">
        <f aca="false">IF(ADMIN1!W121="", "", ADMIN1!W121)</f>
        <v/>
      </c>
      <c r="I121" s="132" t="str">
        <f aca="false">IF(ADMIN1!X121="", "", ADMIN1!X121)</f>
        <v/>
      </c>
      <c r="J121" s="133" t="str">
        <f aca="false">IF(ADMIN1!Y121="", "", ADMIN1!Y121)</f>
        <v/>
      </c>
      <c r="K121" s="134" t="n">
        <f aca="false">ADMIN1!AD121</f>
        <v>0</v>
      </c>
      <c r="L121" s="135" t="n">
        <f aca="false">ADMIN1!AF121</f>
        <v>0</v>
      </c>
      <c r="M121" s="62"/>
      <c r="N121" s="136"/>
      <c r="O121" s="137" t="n">
        <f aca="false">ADMIN1!AS121</f>
        <v>0</v>
      </c>
      <c r="P121" s="136"/>
      <c r="Q121" s="138" t="n">
        <f aca="false">ADMIN1!AV121</f>
        <v>0</v>
      </c>
      <c r="R121" s="136"/>
      <c r="S121" s="139" t="n">
        <f aca="false">ADMIN1!AY121</f>
        <v>0</v>
      </c>
      <c r="T121" s="136"/>
      <c r="U121" s="139" t="n">
        <f aca="false">ADMIN1!BB121</f>
        <v>0</v>
      </c>
      <c r="V121" s="136"/>
      <c r="W121" s="139" t="n">
        <f aca="false">ADMIN1!BE121</f>
        <v>0</v>
      </c>
      <c r="X121" s="136"/>
      <c r="Y121" s="138" t="n">
        <f aca="false">ADMIN1!BH121</f>
        <v>0</v>
      </c>
      <c r="Z121" s="136"/>
      <c r="AA121" s="139" t="n">
        <f aca="false">ADMIN1!BK121</f>
        <v>0</v>
      </c>
      <c r="AB121" s="136"/>
      <c r="AC121" s="138" t="n">
        <f aca="false">ADMIN1!BN121</f>
        <v>0</v>
      </c>
      <c r="AD121" s="136"/>
      <c r="AE121" s="139" t="n">
        <f aca="false">ADMIN1!BQ121</f>
        <v>0</v>
      </c>
      <c r="AF121" s="136"/>
      <c r="AG121" s="138" t="n">
        <f aca="false">ADMIN1!BT121</f>
        <v>0</v>
      </c>
      <c r="AH121" s="136"/>
      <c r="AI121" s="139" t="n">
        <f aca="false">ADMIN1!BW121</f>
        <v>0</v>
      </c>
      <c r="AJ121" s="136"/>
      <c r="AK121" s="138" t="n">
        <f aca="false">ADMIN1!BZ121</f>
        <v>0</v>
      </c>
      <c r="AL121" s="136"/>
      <c r="AM121" s="139" t="n">
        <f aca="false">ADMIN1!CC121</f>
        <v>0</v>
      </c>
      <c r="AN121" s="136"/>
      <c r="AO121" s="138" t="n">
        <f aca="false">ADMIN1!CF121</f>
        <v>0</v>
      </c>
      <c r="AP121" s="136"/>
      <c r="AQ121" s="140" t="n">
        <f aca="false">ADMIN1!CI121</f>
        <v>0</v>
      </c>
      <c r="AR121" s="81"/>
    </row>
    <row r="122" customFormat="false" ht="30" hidden="false" customHeight="true" outlineLevel="0" collapsed="false">
      <c r="A122" s="127" t="n">
        <f aca="false">ADMIN1!Q122</f>
        <v>1639</v>
      </c>
      <c r="B122" s="128" t="str">
        <f aca="false">IF(ADMIN1!S122=0, "", ADMIN1!S122)</f>
        <v>❤️</v>
      </c>
      <c r="C122" s="129" t="str">
        <f aca="false">ADMIN1!R122</f>
        <v>Maca noire BIO (env. 1kg)</v>
      </c>
      <c r="D122" s="129"/>
      <c r="E122" s="130" t="str">
        <f aca="false">ADMIN1!AC122</f>
        <v>Pérou</v>
      </c>
      <c r="F122" s="131" t="str">
        <f aca="false">ADMIN1!V122</f>
        <v>Pièce</v>
      </c>
      <c r="G122" s="132" t="n">
        <f aca="false">ADMIN1!AE122</f>
        <v>30.34</v>
      </c>
      <c r="H122" s="132" t="str">
        <f aca="false">IF(ADMIN1!W122="", "", ADMIN1!W122)</f>
        <v/>
      </c>
      <c r="I122" s="132" t="str">
        <f aca="false">IF(ADMIN1!X122="", "", ADMIN1!X122)</f>
        <v/>
      </c>
      <c r="J122" s="133" t="str">
        <f aca="false">IF(ADMIN1!Y122="", "", ADMIN1!Y122)</f>
        <v/>
      </c>
      <c r="K122" s="134" t="n">
        <f aca="false">ADMIN1!AD122</f>
        <v>0</v>
      </c>
      <c r="L122" s="135" t="n">
        <f aca="false">ADMIN1!AF122</f>
        <v>0</v>
      </c>
      <c r="M122" s="62"/>
      <c r="N122" s="136"/>
      <c r="O122" s="137" t="n">
        <f aca="false">ADMIN1!AS122</f>
        <v>0</v>
      </c>
      <c r="P122" s="136"/>
      <c r="Q122" s="138" t="n">
        <f aca="false">ADMIN1!AV122</f>
        <v>0</v>
      </c>
      <c r="R122" s="136"/>
      <c r="S122" s="139" t="n">
        <f aca="false">ADMIN1!AY122</f>
        <v>0</v>
      </c>
      <c r="T122" s="136"/>
      <c r="U122" s="139" t="n">
        <f aca="false">ADMIN1!BB122</f>
        <v>0</v>
      </c>
      <c r="V122" s="136"/>
      <c r="W122" s="139" t="n">
        <f aca="false">ADMIN1!BE122</f>
        <v>0</v>
      </c>
      <c r="X122" s="136"/>
      <c r="Y122" s="138" t="n">
        <f aca="false">ADMIN1!BH122</f>
        <v>0</v>
      </c>
      <c r="Z122" s="136"/>
      <c r="AA122" s="139" t="n">
        <f aca="false">ADMIN1!BK122</f>
        <v>0</v>
      </c>
      <c r="AB122" s="136"/>
      <c r="AC122" s="138" t="n">
        <f aca="false">ADMIN1!BN122</f>
        <v>0</v>
      </c>
      <c r="AD122" s="136"/>
      <c r="AE122" s="139" t="n">
        <f aca="false">ADMIN1!BQ122</f>
        <v>0</v>
      </c>
      <c r="AF122" s="136"/>
      <c r="AG122" s="138" t="n">
        <f aca="false">ADMIN1!BT122</f>
        <v>0</v>
      </c>
      <c r="AH122" s="136"/>
      <c r="AI122" s="139" t="n">
        <f aca="false">ADMIN1!BW122</f>
        <v>0</v>
      </c>
      <c r="AJ122" s="136"/>
      <c r="AK122" s="138" t="n">
        <f aca="false">ADMIN1!BZ122</f>
        <v>0</v>
      </c>
      <c r="AL122" s="136"/>
      <c r="AM122" s="139" t="n">
        <f aca="false">ADMIN1!CC122</f>
        <v>0</v>
      </c>
      <c r="AN122" s="136"/>
      <c r="AO122" s="138" t="n">
        <f aca="false">ADMIN1!CF122</f>
        <v>0</v>
      </c>
      <c r="AP122" s="136"/>
      <c r="AQ122" s="140" t="n">
        <f aca="false">ADMIN1!CI122</f>
        <v>0</v>
      </c>
      <c r="AR122" s="81"/>
    </row>
    <row r="123" customFormat="false" ht="30" hidden="false" customHeight="true" outlineLevel="0" collapsed="false">
      <c r="A123" s="127" t="n">
        <f aca="false">ADMIN1!Q123</f>
        <v>1639</v>
      </c>
      <c r="B123" s="128" t="str">
        <f aca="false">IF(ADMIN1!S123=0, "", ADMIN1!S123)</f>
        <v>❤️</v>
      </c>
      <c r="C123" s="129" t="str">
        <f aca="false">ADMIN1!R123</f>
        <v>Maca noire BIO (env. 500g)</v>
      </c>
      <c r="D123" s="129"/>
      <c r="E123" s="130" t="str">
        <f aca="false">ADMIN1!AC123</f>
        <v>Pérou</v>
      </c>
      <c r="F123" s="131" t="str">
        <f aca="false">ADMIN1!V123</f>
        <v>Pièce</v>
      </c>
      <c r="G123" s="132" t="n">
        <f aca="false">ADMIN1!AE123</f>
        <v>16.64</v>
      </c>
      <c r="H123" s="132" t="str">
        <f aca="false">IF(ADMIN1!W123="", "", ADMIN1!W123)</f>
        <v/>
      </c>
      <c r="I123" s="132" t="str">
        <f aca="false">IF(ADMIN1!X123="", "", ADMIN1!X123)</f>
        <v/>
      </c>
      <c r="J123" s="133" t="str">
        <f aca="false">IF(ADMIN1!Y123="", "", ADMIN1!Y123)</f>
        <v/>
      </c>
      <c r="K123" s="134" t="n">
        <f aca="false">ADMIN1!AD123</f>
        <v>0</v>
      </c>
      <c r="L123" s="135" t="n">
        <f aca="false">ADMIN1!AF123</f>
        <v>0</v>
      </c>
      <c r="M123" s="62"/>
      <c r="N123" s="136"/>
      <c r="O123" s="137" t="n">
        <f aca="false">ADMIN1!AS123</f>
        <v>0</v>
      </c>
      <c r="P123" s="136"/>
      <c r="Q123" s="138" t="n">
        <f aca="false">ADMIN1!AV123</f>
        <v>0</v>
      </c>
      <c r="R123" s="136"/>
      <c r="S123" s="139" t="n">
        <f aca="false">ADMIN1!AY123</f>
        <v>0</v>
      </c>
      <c r="T123" s="136"/>
      <c r="U123" s="139" t="n">
        <f aca="false">ADMIN1!BB123</f>
        <v>0</v>
      </c>
      <c r="V123" s="136"/>
      <c r="W123" s="139" t="n">
        <f aca="false">ADMIN1!BE123</f>
        <v>0</v>
      </c>
      <c r="X123" s="136"/>
      <c r="Y123" s="138" t="n">
        <f aca="false">ADMIN1!BH123</f>
        <v>0</v>
      </c>
      <c r="Z123" s="136"/>
      <c r="AA123" s="139" t="n">
        <f aca="false">ADMIN1!BK123</f>
        <v>0</v>
      </c>
      <c r="AB123" s="136"/>
      <c r="AC123" s="138" t="n">
        <f aca="false">ADMIN1!BN123</f>
        <v>0</v>
      </c>
      <c r="AD123" s="136"/>
      <c r="AE123" s="139" t="n">
        <f aca="false">ADMIN1!BQ123</f>
        <v>0</v>
      </c>
      <c r="AF123" s="136"/>
      <c r="AG123" s="138" t="n">
        <f aca="false">ADMIN1!BT123</f>
        <v>0</v>
      </c>
      <c r="AH123" s="136"/>
      <c r="AI123" s="139" t="n">
        <f aca="false">ADMIN1!BW123</f>
        <v>0</v>
      </c>
      <c r="AJ123" s="136"/>
      <c r="AK123" s="138" t="n">
        <f aca="false">ADMIN1!BZ123</f>
        <v>0</v>
      </c>
      <c r="AL123" s="136"/>
      <c r="AM123" s="139" t="n">
        <f aca="false">ADMIN1!CC123</f>
        <v>0</v>
      </c>
      <c r="AN123" s="136"/>
      <c r="AO123" s="138" t="n">
        <f aca="false">ADMIN1!CF123</f>
        <v>0</v>
      </c>
      <c r="AP123" s="136"/>
      <c r="AQ123" s="140" t="n">
        <f aca="false">ADMIN1!CI123</f>
        <v>0</v>
      </c>
      <c r="AR123" s="81"/>
    </row>
    <row r="124" customFormat="false" ht="30" hidden="false" customHeight="true" outlineLevel="0" collapsed="false">
      <c r="A124" s="127" t="n">
        <f aca="false">ADMIN1!Q124</f>
        <v>3146</v>
      </c>
      <c r="B124" s="128" t="str">
        <f aca="false">IF(ADMIN1!S124=0, "", ADMIN1!S124)</f>
        <v/>
      </c>
      <c r="C124" s="129" t="str">
        <f aca="false">ADMIN1!R124</f>
        <v>Maïs doux frais (plateau de 2 pièces)</v>
      </c>
      <c r="D124" s="129"/>
      <c r="E124" s="130" t="str">
        <f aca="false">ADMIN1!AC124</f>
        <v>Malaga</v>
      </c>
      <c r="F124" s="131" t="str">
        <f aca="false">ADMIN1!V124</f>
        <v>Pièce</v>
      </c>
      <c r="G124" s="132" t="n">
        <f aca="false">ADMIN1!AE124</f>
        <v>4.74</v>
      </c>
      <c r="H124" s="132" t="str">
        <f aca="false">IF(ADMIN1!W124="", "", ADMIN1!W124)</f>
        <v/>
      </c>
      <c r="I124" s="132" t="str">
        <f aca="false">IF(ADMIN1!X124="", "", ADMIN1!X124)</f>
        <v/>
      </c>
      <c r="J124" s="133" t="str">
        <f aca="false">IF(ADMIN1!Y124="", "", ADMIN1!Y124)</f>
        <v/>
      </c>
      <c r="K124" s="134" t="n">
        <f aca="false">ADMIN1!AD124</f>
        <v>0</v>
      </c>
      <c r="L124" s="135" t="n">
        <f aca="false">ADMIN1!AF124</f>
        <v>0</v>
      </c>
      <c r="M124" s="62"/>
      <c r="N124" s="136"/>
      <c r="O124" s="137" t="n">
        <f aca="false">ADMIN1!AS124</f>
        <v>0</v>
      </c>
      <c r="P124" s="136"/>
      <c r="Q124" s="138" t="n">
        <f aca="false">ADMIN1!AV124</f>
        <v>0</v>
      </c>
      <c r="R124" s="136"/>
      <c r="S124" s="139" t="n">
        <f aca="false">ADMIN1!AY124</f>
        <v>0</v>
      </c>
      <c r="T124" s="136"/>
      <c r="U124" s="139" t="n">
        <f aca="false">ADMIN1!BB124</f>
        <v>0</v>
      </c>
      <c r="V124" s="136"/>
      <c r="W124" s="139" t="n">
        <f aca="false">ADMIN1!BE124</f>
        <v>0</v>
      </c>
      <c r="X124" s="136"/>
      <c r="Y124" s="138" t="n">
        <f aca="false">ADMIN1!BH124</f>
        <v>0</v>
      </c>
      <c r="Z124" s="136"/>
      <c r="AA124" s="139" t="n">
        <f aca="false">ADMIN1!BK124</f>
        <v>0</v>
      </c>
      <c r="AB124" s="136"/>
      <c r="AC124" s="138" t="n">
        <f aca="false">ADMIN1!BN124</f>
        <v>0</v>
      </c>
      <c r="AD124" s="136"/>
      <c r="AE124" s="139" t="n">
        <f aca="false">ADMIN1!BQ124</f>
        <v>0</v>
      </c>
      <c r="AF124" s="136"/>
      <c r="AG124" s="138" t="n">
        <f aca="false">ADMIN1!BT124</f>
        <v>0</v>
      </c>
      <c r="AH124" s="136"/>
      <c r="AI124" s="139" t="n">
        <f aca="false">ADMIN1!BW124</f>
        <v>0</v>
      </c>
      <c r="AJ124" s="136"/>
      <c r="AK124" s="138" t="n">
        <f aca="false">ADMIN1!BZ124</f>
        <v>0</v>
      </c>
      <c r="AL124" s="136"/>
      <c r="AM124" s="139" t="n">
        <f aca="false">ADMIN1!CC124</f>
        <v>0</v>
      </c>
      <c r="AN124" s="136"/>
      <c r="AO124" s="138" t="n">
        <f aca="false">ADMIN1!CF124</f>
        <v>0</v>
      </c>
      <c r="AP124" s="136"/>
      <c r="AQ124" s="140" t="n">
        <f aca="false">ADMIN1!CI124</f>
        <v>0</v>
      </c>
      <c r="AR124" s="81"/>
    </row>
    <row r="125" customFormat="false" ht="30" hidden="false" customHeight="true" outlineLevel="0" collapsed="false">
      <c r="A125" s="127" t="n">
        <f aca="false">ADMIN1!Q125</f>
        <v>3228</v>
      </c>
      <c r="B125" s="128" t="str">
        <f aca="false">IF(ADMIN1!S125=0, "", ADMIN1!S125)</f>
        <v/>
      </c>
      <c r="C125" s="129" t="str">
        <f aca="false">ADMIN1!R125</f>
        <v>Mandarine Marisol</v>
      </c>
      <c r="D125" s="129"/>
      <c r="E125" s="130" t="str">
        <f aca="false">ADMIN1!AC125</f>
        <v>Grenade</v>
      </c>
      <c r="F125" s="131" t="str">
        <f aca="false">ADMIN1!V125</f>
        <v>kg</v>
      </c>
      <c r="G125" s="132" t="n">
        <f aca="false">ADMIN1!AE125</f>
        <v>5.15</v>
      </c>
      <c r="H125" s="132" t="n">
        <f aca="false">IF(ADMIN1!W125="", "", ADMIN1!W125)</f>
        <v>4.79</v>
      </c>
      <c r="I125" s="132" t="n">
        <f aca="false">IF(ADMIN1!X125="", "", ADMIN1!X125)</f>
        <v>4.44</v>
      </c>
      <c r="J125" s="133" t="str">
        <f aca="false">IF(ADMIN1!Y125="", "", ADMIN1!Y125)</f>
        <v/>
      </c>
      <c r="K125" s="134" t="n">
        <f aca="false">ADMIN1!AD125</f>
        <v>0</v>
      </c>
      <c r="L125" s="135" t="n">
        <f aca="false">ADMIN1!AF125</f>
        <v>0</v>
      </c>
      <c r="M125" s="62"/>
      <c r="N125" s="136"/>
      <c r="O125" s="137" t="n">
        <f aca="false">ADMIN1!AS125</f>
        <v>0</v>
      </c>
      <c r="P125" s="136"/>
      <c r="Q125" s="138" t="n">
        <f aca="false">ADMIN1!AV125</f>
        <v>0</v>
      </c>
      <c r="R125" s="136"/>
      <c r="S125" s="139" t="n">
        <f aca="false">ADMIN1!AY125</f>
        <v>0</v>
      </c>
      <c r="T125" s="136"/>
      <c r="U125" s="139" t="n">
        <f aca="false">ADMIN1!BB125</f>
        <v>0</v>
      </c>
      <c r="V125" s="136"/>
      <c r="W125" s="139" t="n">
        <f aca="false">ADMIN1!BE125</f>
        <v>0</v>
      </c>
      <c r="X125" s="136"/>
      <c r="Y125" s="138" t="n">
        <f aca="false">ADMIN1!BH125</f>
        <v>0</v>
      </c>
      <c r="Z125" s="136"/>
      <c r="AA125" s="139" t="n">
        <f aca="false">ADMIN1!BK125</f>
        <v>0</v>
      </c>
      <c r="AB125" s="136"/>
      <c r="AC125" s="138" t="n">
        <f aca="false">ADMIN1!BN125</f>
        <v>0</v>
      </c>
      <c r="AD125" s="136"/>
      <c r="AE125" s="139" t="n">
        <f aca="false">ADMIN1!BQ125</f>
        <v>0</v>
      </c>
      <c r="AF125" s="136"/>
      <c r="AG125" s="138" t="n">
        <f aca="false">ADMIN1!BT125</f>
        <v>0</v>
      </c>
      <c r="AH125" s="136"/>
      <c r="AI125" s="139" t="n">
        <f aca="false">ADMIN1!BW125</f>
        <v>0</v>
      </c>
      <c r="AJ125" s="136"/>
      <c r="AK125" s="138" t="n">
        <f aca="false">ADMIN1!BZ125</f>
        <v>0</v>
      </c>
      <c r="AL125" s="136"/>
      <c r="AM125" s="139" t="n">
        <f aca="false">ADMIN1!CC125</f>
        <v>0</v>
      </c>
      <c r="AN125" s="136"/>
      <c r="AO125" s="138" t="n">
        <f aca="false">ADMIN1!CF125</f>
        <v>0</v>
      </c>
      <c r="AP125" s="136"/>
      <c r="AQ125" s="140" t="n">
        <f aca="false">ADMIN1!CI125</f>
        <v>0</v>
      </c>
      <c r="AR125" s="81"/>
    </row>
    <row r="126" customFormat="false" ht="30" hidden="false" customHeight="true" outlineLevel="0" collapsed="false">
      <c r="A126" s="127" t="n">
        <f aca="false">ADMIN1!Q126</f>
        <v>1978</v>
      </c>
      <c r="B126" s="128" t="str">
        <f aca="false">IF(ADMIN1!S126=0, "", ADMIN1!S126)</f>
        <v/>
      </c>
      <c r="C126" s="129" t="str">
        <f aca="false">ADMIN1!R126</f>
        <v>Mangue Bandai BIO</v>
      </c>
      <c r="D126" s="129"/>
      <c r="E126" s="130" t="str">
        <f aca="false">ADMIN1!AC126</f>
        <v>Grenade</v>
      </c>
      <c r="F126" s="131" t="str">
        <f aca="false">ADMIN1!V126</f>
        <v>kg</v>
      </c>
      <c r="G126" s="132" t="n">
        <f aca="false">ADMIN1!AE126</f>
        <v>6.93</v>
      </c>
      <c r="H126" s="132" t="n">
        <f aca="false">IF(ADMIN1!W126="", "", ADMIN1!W126)</f>
        <v>6.39</v>
      </c>
      <c r="I126" s="132" t="n">
        <f aca="false">IF(ADMIN1!X126="", "", ADMIN1!X126)</f>
        <v>5.86</v>
      </c>
      <c r="J126" s="133" t="str">
        <f aca="false">IF(ADMIN1!Y126="", "", ADMIN1!Y126)</f>
        <v/>
      </c>
      <c r="K126" s="134" t="n">
        <f aca="false">ADMIN1!AD126</f>
        <v>0</v>
      </c>
      <c r="L126" s="135" t="n">
        <f aca="false">ADMIN1!AF126</f>
        <v>0</v>
      </c>
      <c r="M126" s="62"/>
      <c r="N126" s="136"/>
      <c r="O126" s="137" t="n">
        <f aca="false">ADMIN1!AS126</f>
        <v>0</v>
      </c>
      <c r="P126" s="136"/>
      <c r="Q126" s="138" t="n">
        <f aca="false">ADMIN1!AV126</f>
        <v>0</v>
      </c>
      <c r="R126" s="136"/>
      <c r="S126" s="139" t="n">
        <f aca="false">ADMIN1!AY126</f>
        <v>0</v>
      </c>
      <c r="T126" s="136"/>
      <c r="U126" s="139" t="n">
        <f aca="false">ADMIN1!BB126</f>
        <v>0</v>
      </c>
      <c r="V126" s="136"/>
      <c r="W126" s="139" t="n">
        <f aca="false">ADMIN1!BE126</f>
        <v>0</v>
      </c>
      <c r="X126" s="136"/>
      <c r="Y126" s="138" t="n">
        <f aca="false">ADMIN1!BH126</f>
        <v>0</v>
      </c>
      <c r="Z126" s="136"/>
      <c r="AA126" s="139" t="n">
        <f aca="false">ADMIN1!BK126</f>
        <v>0</v>
      </c>
      <c r="AB126" s="136"/>
      <c r="AC126" s="138" t="n">
        <f aca="false">ADMIN1!BN126</f>
        <v>0</v>
      </c>
      <c r="AD126" s="136"/>
      <c r="AE126" s="139" t="n">
        <f aca="false">ADMIN1!BQ126</f>
        <v>0</v>
      </c>
      <c r="AF126" s="136"/>
      <c r="AG126" s="138" t="n">
        <f aca="false">ADMIN1!BT126</f>
        <v>0</v>
      </c>
      <c r="AH126" s="136"/>
      <c r="AI126" s="139" t="n">
        <f aca="false">ADMIN1!BW126</f>
        <v>0</v>
      </c>
      <c r="AJ126" s="136"/>
      <c r="AK126" s="138" t="n">
        <f aca="false">ADMIN1!BZ126</f>
        <v>0</v>
      </c>
      <c r="AL126" s="136"/>
      <c r="AM126" s="139" t="n">
        <f aca="false">ADMIN1!CC126</f>
        <v>0</v>
      </c>
      <c r="AN126" s="136"/>
      <c r="AO126" s="138" t="n">
        <f aca="false">ADMIN1!CF126</f>
        <v>0</v>
      </c>
      <c r="AP126" s="136"/>
      <c r="AQ126" s="140" t="n">
        <f aca="false">ADMIN1!CI126</f>
        <v>0</v>
      </c>
      <c r="AR126" s="81"/>
    </row>
    <row r="127" customFormat="false" ht="30" hidden="false" customHeight="true" outlineLevel="0" collapsed="false">
      <c r="A127" s="127" t="n">
        <f aca="false">ADMIN1!Q127</f>
        <v>5215</v>
      </c>
      <c r="B127" s="128" t="str">
        <f aca="false">IF(ADMIN1!S127=0, "", ADMIN1!S127)</f>
        <v>❤️</v>
      </c>
      <c r="C127" s="129" t="str">
        <f aca="false">ADMIN1!R127</f>
        <v>Mangue gourmet Irwin déshydratée à basse température (CRU, tranches)</v>
      </c>
      <c r="D127" s="129"/>
      <c r="E127" s="130" t="str">
        <f aca="false">ADMIN1!AC127</f>
        <v>Grenade</v>
      </c>
      <c r="F127" s="131" t="str">
        <f aca="false">ADMIN1!V127</f>
        <v>kg</v>
      </c>
      <c r="G127" s="132" t="n">
        <f aca="false">ADMIN1!AE127</f>
        <v>55</v>
      </c>
      <c r="H127" s="132" t="str">
        <f aca="false">IF(ADMIN1!W127="", "", ADMIN1!W127)</f>
        <v/>
      </c>
      <c r="I127" s="132" t="str">
        <f aca="false">IF(ADMIN1!X127="", "", ADMIN1!X127)</f>
        <v/>
      </c>
      <c r="J127" s="133" t="str">
        <f aca="false">IF(ADMIN1!Y127="", "", ADMIN1!Y127)</f>
        <v/>
      </c>
      <c r="K127" s="134" t="n">
        <f aca="false">ADMIN1!AD127</f>
        <v>0</v>
      </c>
      <c r="L127" s="135" t="n">
        <f aca="false">ADMIN1!AF127</f>
        <v>0</v>
      </c>
      <c r="M127" s="62"/>
      <c r="N127" s="136"/>
      <c r="O127" s="137" t="n">
        <f aca="false">ADMIN1!AS127</f>
        <v>0</v>
      </c>
      <c r="P127" s="136"/>
      <c r="Q127" s="138" t="n">
        <f aca="false">ADMIN1!AV127</f>
        <v>0</v>
      </c>
      <c r="R127" s="136"/>
      <c r="S127" s="139" t="n">
        <f aca="false">ADMIN1!AY127</f>
        <v>0</v>
      </c>
      <c r="T127" s="136"/>
      <c r="U127" s="139" t="n">
        <f aca="false">ADMIN1!BB127</f>
        <v>0</v>
      </c>
      <c r="V127" s="136"/>
      <c r="W127" s="139" t="n">
        <f aca="false">ADMIN1!BE127</f>
        <v>0</v>
      </c>
      <c r="X127" s="136"/>
      <c r="Y127" s="138" t="n">
        <f aca="false">ADMIN1!BH127</f>
        <v>0</v>
      </c>
      <c r="Z127" s="136"/>
      <c r="AA127" s="139" t="n">
        <f aca="false">ADMIN1!BK127</f>
        <v>0</v>
      </c>
      <c r="AB127" s="136"/>
      <c r="AC127" s="138" t="n">
        <f aca="false">ADMIN1!BN127</f>
        <v>0</v>
      </c>
      <c r="AD127" s="136"/>
      <c r="AE127" s="139" t="n">
        <f aca="false">ADMIN1!BQ127</f>
        <v>0</v>
      </c>
      <c r="AF127" s="136"/>
      <c r="AG127" s="138" t="n">
        <f aca="false">ADMIN1!BT127</f>
        <v>0</v>
      </c>
      <c r="AH127" s="136"/>
      <c r="AI127" s="139" t="n">
        <f aca="false">ADMIN1!BW127</f>
        <v>0</v>
      </c>
      <c r="AJ127" s="136"/>
      <c r="AK127" s="138" t="n">
        <f aca="false">ADMIN1!BZ127</f>
        <v>0</v>
      </c>
      <c r="AL127" s="136"/>
      <c r="AM127" s="139" t="n">
        <f aca="false">ADMIN1!CC127</f>
        <v>0</v>
      </c>
      <c r="AN127" s="136"/>
      <c r="AO127" s="138" t="n">
        <f aca="false">ADMIN1!CF127</f>
        <v>0</v>
      </c>
      <c r="AP127" s="136"/>
      <c r="AQ127" s="140" t="n">
        <f aca="false">ADMIN1!CI127</f>
        <v>0</v>
      </c>
      <c r="AR127" s="81"/>
    </row>
    <row r="128" customFormat="false" ht="30" hidden="false" customHeight="true" outlineLevel="0" collapsed="false">
      <c r="A128" s="127" t="n">
        <f aca="false">ADMIN1!Q128</f>
        <v>3214</v>
      </c>
      <c r="B128" s="128" t="str">
        <f aca="false">IF(ADMIN1!S128=0, "", ADMIN1!S128)</f>
        <v/>
      </c>
      <c r="C128" s="129" t="str">
        <f aca="false">ADMIN1!R128</f>
        <v>Mangue Haden</v>
      </c>
      <c r="D128" s="129"/>
      <c r="E128" s="130" t="str">
        <f aca="false">ADMIN1!AC128</f>
        <v>Grenade</v>
      </c>
      <c r="F128" s="131" t="str">
        <f aca="false">ADMIN1!V128</f>
        <v>kg</v>
      </c>
      <c r="G128" s="132" t="n">
        <f aca="false">ADMIN1!AE128</f>
        <v>6.38</v>
      </c>
      <c r="H128" s="132" t="n">
        <f aca="false">IF(ADMIN1!W128="", "", ADMIN1!W128)</f>
        <v>5.9</v>
      </c>
      <c r="I128" s="132" t="n">
        <f aca="false">IF(ADMIN1!X128="", "", ADMIN1!X128)</f>
        <v>5.42</v>
      </c>
      <c r="J128" s="133" t="str">
        <f aca="false">IF(ADMIN1!Y128="", "", ADMIN1!Y128)</f>
        <v/>
      </c>
      <c r="K128" s="134" t="n">
        <f aca="false">ADMIN1!AD128</f>
        <v>0</v>
      </c>
      <c r="L128" s="135" t="n">
        <f aca="false">ADMIN1!AF128</f>
        <v>0</v>
      </c>
      <c r="M128" s="62"/>
      <c r="N128" s="136"/>
      <c r="O128" s="137" t="n">
        <f aca="false">ADMIN1!AS128</f>
        <v>0</v>
      </c>
      <c r="P128" s="136"/>
      <c r="Q128" s="138" t="n">
        <f aca="false">ADMIN1!AV128</f>
        <v>0</v>
      </c>
      <c r="R128" s="136"/>
      <c r="S128" s="139" t="n">
        <f aca="false">ADMIN1!AY128</f>
        <v>0</v>
      </c>
      <c r="T128" s="136"/>
      <c r="U128" s="139" t="n">
        <f aca="false">ADMIN1!BB128</f>
        <v>0</v>
      </c>
      <c r="V128" s="136"/>
      <c r="W128" s="139" t="n">
        <f aca="false">ADMIN1!BE128</f>
        <v>0</v>
      </c>
      <c r="X128" s="136"/>
      <c r="Y128" s="138" t="n">
        <f aca="false">ADMIN1!BH128</f>
        <v>0</v>
      </c>
      <c r="Z128" s="136"/>
      <c r="AA128" s="139" t="n">
        <f aca="false">ADMIN1!BK128</f>
        <v>0</v>
      </c>
      <c r="AB128" s="136"/>
      <c r="AC128" s="138" t="n">
        <f aca="false">ADMIN1!BN128</f>
        <v>0</v>
      </c>
      <c r="AD128" s="136"/>
      <c r="AE128" s="139" t="n">
        <f aca="false">ADMIN1!BQ128</f>
        <v>0</v>
      </c>
      <c r="AF128" s="136"/>
      <c r="AG128" s="138" t="n">
        <f aca="false">ADMIN1!BT128</f>
        <v>0</v>
      </c>
      <c r="AH128" s="136"/>
      <c r="AI128" s="139" t="n">
        <f aca="false">ADMIN1!BW128</f>
        <v>0</v>
      </c>
      <c r="AJ128" s="136"/>
      <c r="AK128" s="138" t="n">
        <f aca="false">ADMIN1!BZ128</f>
        <v>0</v>
      </c>
      <c r="AL128" s="136"/>
      <c r="AM128" s="139" t="n">
        <f aca="false">ADMIN1!CC128</f>
        <v>0</v>
      </c>
      <c r="AN128" s="136"/>
      <c r="AO128" s="138" t="n">
        <f aca="false">ADMIN1!CF128</f>
        <v>0</v>
      </c>
      <c r="AP128" s="136"/>
      <c r="AQ128" s="140" t="n">
        <f aca="false">ADMIN1!CI128</f>
        <v>0</v>
      </c>
      <c r="AR128" s="81"/>
    </row>
    <row r="129" customFormat="false" ht="30" hidden="false" customHeight="true" outlineLevel="0" collapsed="false">
      <c r="A129" s="127" t="n">
        <f aca="false">ADMIN1!Q129</f>
        <v>3174</v>
      </c>
      <c r="B129" s="128" t="str">
        <f aca="false">IF(ADMIN1!S129=0, "", ADMIN1!S129)</f>
        <v>❤️</v>
      </c>
      <c r="C129" s="129" t="str">
        <f aca="false">ADMIN1!R129</f>
        <v>Mangue Irwin (grande)</v>
      </c>
      <c r="D129" s="129"/>
      <c r="E129" s="130" t="str">
        <f aca="false">ADMIN1!AC129</f>
        <v>Malagua</v>
      </c>
      <c r="F129" s="131" t="str">
        <f aca="false">ADMIN1!V129</f>
        <v>kg</v>
      </c>
      <c r="G129" s="132" t="n">
        <f aca="false">ADMIN1!AE129</f>
        <v>8.85</v>
      </c>
      <c r="H129" s="132" t="n">
        <f aca="false">IF(ADMIN1!W129="", "", ADMIN1!W129)</f>
        <v>8.12</v>
      </c>
      <c r="I129" s="132" t="n">
        <f aca="false">IF(ADMIN1!X129="", "", ADMIN1!X129)</f>
        <v>7.4</v>
      </c>
      <c r="J129" s="133" t="str">
        <f aca="false">IF(ADMIN1!Y129="", "", ADMIN1!Y129)</f>
        <v/>
      </c>
      <c r="K129" s="134" t="n">
        <f aca="false">ADMIN1!AD129</f>
        <v>0</v>
      </c>
      <c r="L129" s="135" t="n">
        <f aca="false">ADMIN1!AF129</f>
        <v>0</v>
      </c>
      <c r="M129" s="62"/>
      <c r="N129" s="136"/>
      <c r="O129" s="137" t="n">
        <f aca="false">ADMIN1!AS129</f>
        <v>0</v>
      </c>
      <c r="P129" s="136"/>
      <c r="Q129" s="138" t="n">
        <f aca="false">ADMIN1!AV129</f>
        <v>0</v>
      </c>
      <c r="R129" s="136"/>
      <c r="S129" s="139" t="n">
        <f aca="false">ADMIN1!AY129</f>
        <v>0</v>
      </c>
      <c r="T129" s="136"/>
      <c r="U129" s="139" t="n">
        <f aca="false">ADMIN1!BB129</f>
        <v>0</v>
      </c>
      <c r="V129" s="136"/>
      <c r="W129" s="139" t="n">
        <f aca="false">ADMIN1!BE129</f>
        <v>0</v>
      </c>
      <c r="X129" s="136"/>
      <c r="Y129" s="138" t="n">
        <f aca="false">ADMIN1!BH129</f>
        <v>0</v>
      </c>
      <c r="Z129" s="136"/>
      <c r="AA129" s="139" t="n">
        <f aca="false">ADMIN1!BK129</f>
        <v>0</v>
      </c>
      <c r="AB129" s="136"/>
      <c r="AC129" s="138" t="n">
        <f aca="false">ADMIN1!BN129</f>
        <v>0</v>
      </c>
      <c r="AD129" s="136"/>
      <c r="AE129" s="139" t="n">
        <f aca="false">ADMIN1!BQ129</f>
        <v>0</v>
      </c>
      <c r="AF129" s="136"/>
      <c r="AG129" s="138" t="n">
        <f aca="false">ADMIN1!BT129</f>
        <v>0</v>
      </c>
      <c r="AH129" s="136"/>
      <c r="AI129" s="139" t="n">
        <f aca="false">ADMIN1!BW129</f>
        <v>0</v>
      </c>
      <c r="AJ129" s="136"/>
      <c r="AK129" s="138" t="n">
        <f aca="false">ADMIN1!BZ129</f>
        <v>0</v>
      </c>
      <c r="AL129" s="136"/>
      <c r="AM129" s="139" t="n">
        <f aca="false">ADMIN1!CC129</f>
        <v>0</v>
      </c>
      <c r="AN129" s="136"/>
      <c r="AO129" s="138" t="n">
        <f aca="false">ADMIN1!CF129</f>
        <v>0</v>
      </c>
      <c r="AP129" s="136"/>
      <c r="AQ129" s="140" t="n">
        <f aca="false">ADMIN1!CI129</f>
        <v>0</v>
      </c>
      <c r="AR129" s="81"/>
    </row>
    <row r="130" customFormat="false" ht="30" hidden="false" customHeight="true" outlineLevel="0" collapsed="false">
      <c r="A130" s="127" t="n">
        <f aca="false">ADMIN1!Q130</f>
        <v>3255</v>
      </c>
      <c r="B130" s="128" t="str">
        <f aca="false">IF(ADMIN1!S130=0, "", ADMIN1!S130)</f>
        <v/>
      </c>
      <c r="C130" s="129" t="str">
        <f aca="false">ADMIN1!R130</f>
        <v>Mangue Keitt</v>
      </c>
      <c r="D130" s="129"/>
      <c r="E130" s="130" t="str">
        <f aca="false">ADMIN1!AC130</f>
        <v>Grenade</v>
      </c>
      <c r="F130" s="131" t="str">
        <f aca="false">ADMIN1!V130</f>
        <v>kg</v>
      </c>
      <c r="G130" s="132" t="n">
        <f aca="false">ADMIN1!AE130</f>
        <v>6.38</v>
      </c>
      <c r="H130" s="132" t="n">
        <f aca="false">IF(ADMIN1!W130="", "", ADMIN1!W130)</f>
        <v>5.9</v>
      </c>
      <c r="I130" s="132" t="n">
        <f aca="false">IF(ADMIN1!X130="", "", ADMIN1!X130)</f>
        <v>5.42</v>
      </c>
      <c r="J130" s="133" t="n">
        <f aca="false">IF(ADMIN1!Y130="", "", ADMIN1!Y130)</f>
        <v>4.94</v>
      </c>
      <c r="K130" s="134" t="n">
        <f aca="false">ADMIN1!AD130</f>
        <v>0</v>
      </c>
      <c r="L130" s="135" t="n">
        <f aca="false">ADMIN1!AF130</f>
        <v>0</v>
      </c>
      <c r="M130" s="62"/>
      <c r="N130" s="136"/>
      <c r="O130" s="137" t="n">
        <f aca="false">ADMIN1!AS130</f>
        <v>0</v>
      </c>
      <c r="P130" s="136"/>
      <c r="Q130" s="138" t="n">
        <f aca="false">ADMIN1!AV130</f>
        <v>0</v>
      </c>
      <c r="R130" s="136"/>
      <c r="S130" s="139" t="n">
        <f aca="false">ADMIN1!AY130</f>
        <v>0</v>
      </c>
      <c r="T130" s="136"/>
      <c r="U130" s="139" t="n">
        <f aca="false">ADMIN1!BB130</f>
        <v>0</v>
      </c>
      <c r="V130" s="136"/>
      <c r="W130" s="139" t="n">
        <f aca="false">ADMIN1!BE130</f>
        <v>0</v>
      </c>
      <c r="X130" s="136"/>
      <c r="Y130" s="138" t="n">
        <f aca="false">ADMIN1!BH130</f>
        <v>0</v>
      </c>
      <c r="Z130" s="136"/>
      <c r="AA130" s="139" t="n">
        <f aca="false">ADMIN1!BK130</f>
        <v>0</v>
      </c>
      <c r="AB130" s="136"/>
      <c r="AC130" s="138" t="n">
        <f aca="false">ADMIN1!BN130</f>
        <v>0</v>
      </c>
      <c r="AD130" s="136"/>
      <c r="AE130" s="139" t="n">
        <f aca="false">ADMIN1!BQ130</f>
        <v>0</v>
      </c>
      <c r="AF130" s="136"/>
      <c r="AG130" s="138" t="n">
        <f aca="false">ADMIN1!BT130</f>
        <v>0</v>
      </c>
      <c r="AH130" s="136"/>
      <c r="AI130" s="139" t="n">
        <f aca="false">ADMIN1!BW130</f>
        <v>0</v>
      </c>
      <c r="AJ130" s="136"/>
      <c r="AK130" s="138" t="n">
        <f aca="false">ADMIN1!BZ130</f>
        <v>0</v>
      </c>
      <c r="AL130" s="136"/>
      <c r="AM130" s="139" t="n">
        <f aca="false">ADMIN1!CC130</f>
        <v>0</v>
      </c>
      <c r="AN130" s="136"/>
      <c r="AO130" s="138" t="n">
        <f aca="false">ADMIN1!CF130</f>
        <v>0</v>
      </c>
      <c r="AP130" s="136"/>
      <c r="AQ130" s="140" t="n">
        <f aca="false">ADMIN1!CI130</f>
        <v>0</v>
      </c>
      <c r="AR130" s="81"/>
    </row>
    <row r="131" customFormat="false" ht="30" hidden="false" customHeight="true" outlineLevel="0" collapsed="false">
      <c r="A131" s="127" t="n">
        <f aca="false">ADMIN1!Q131</f>
        <v>1171</v>
      </c>
      <c r="B131" s="128" t="str">
        <f aca="false">IF(ADMIN1!S131=0, "", ADMIN1!S131)</f>
        <v>❤️</v>
      </c>
      <c r="C131" s="129" t="str">
        <f aca="false">ADMIN1!R131</f>
        <v>Mangue Keitt BIO</v>
      </c>
      <c r="D131" s="129"/>
      <c r="E131" s="130" t="str">
        <f aca="false">ADMIN1!AC131</f>
        <v>Grenade</v>
      </c>
      <c r="F131" s="131" t="str">
        <f aca="false">ADMIN1!V131</f>
        <v>kg</v>
      </c>
      <c r="G131" s="132" t="n">
        <f aca="false">ADMIN1!AE131</f>
        <v>6.79</v>
      </c>
      <c r="H131" s="132" t="n">
        <f aca="false">IF(ADMIN1!W131="", "", ADMIN1!W131)</f>
        <v>6.27</v>
      </c>
      <c r="I131" s="132" t="n">
        <f aca="false">IF(ADMIN1!X131="", "", ADMIN1!X131)</f>
        <v>5.75</v>
      </c>
      <c r="J131" s="133" t="n">
        <f aca="false">IF(ADMIN1!Y131="", "", ADMIN1!Y131)</f>
        <v>5.23</v>
      </c>
      <c r="K131" s="134" t="n">
        <f aca="false">ADMIN1!AD131</f>
        <v>0</v>
      </c>
      <c r="L131" s="135" t="n">
        <f aca="false">ADMIN1!AF131</f>
        <v>0</v>
      </c>
      <c r="M131" s="62"/>
      <c r="N131" s="136"/>
      <c r="O131" s="137" t="n">
        <f aca="false">ADMIN1!AS131</f>
        <v>0</v>
      </c>
      <c r="P131" s="136"/>
      <c r="Q131" s="138" t="n">
        <f aca="false">ADMIN1!AV131</f>
        <v>0</v>
      </c>
      <c r="R131" s="136"/>
      <c r="S131" s="139" t="n">
        <f aca="false">ADMIN1!AY131</f>
        <v>0</v>
      </c>
      <c r="T131" s="136"/>
      <c r="U131" s="139" t="n">
        <f aca="false">ADMIN1!BB131</f>
        <v>0</v>
      </c>
      <c r="V131" s="136"/>
      <c r="W131" s="139" t="n">
        <f aca="false">ADMIN1!BE131</f>
        <v>0</v>
      </c>
      <c r="X131" s="136"/>
      <c r="Y131" s="138" t="n">
        <f aca="false">ADMIN1!BH131</f>
        <v>0</v>
      </c>
      <c r="Z131" s="136"/>
      <c r="AA131" s="139" t="n">
        <f aca="false">ADMIN1!BK131</f>
        <v>0</v>
      </c>
      <c r="AB131" s="136"/>
      <c r="AC131" s="138" t="n">
        <f aca="false">ADMIN1!BN131</f>
        <v>0</v>
      </c>
      <c r="AD131" s="136"/>
      <c r="AE131" s="139" t="n">
        <f aca="false">ADMIN1!BQ131</f>
        <v>0</v>
      </c>
      <c r="AF131" s="136"/>
      <c r="AG131" s="138" t="n">
        <f aca="false">ADMIN1!BT131</f>
        <v>0</v>
      </c>
      <c r="AH131" s="136"/>
      <c r="AI131" s="139" t="n">
        <f aca="false">ADMIN1!BW131</f>
        <v>0</v>
      </c>
      <c r="AJ131" s="136"/>
      <c r="AK131" s="138" t="n">
        <f aca="false">ADMIN1!BZ131</f>
        <v>0</v>
      </c>
      <c r="AL131" s="136"/>
      <c r="AM131" s="139" t="n">
        <f aca="false">ADMIN1!CC131</f>
        <v>0</v>
      </c>
      <c r="AN131" s="136"/>
      <c r="AO131" s="138" t="n">
        <f aca="false">ADMIN1!CF131</f>
        <v>0</v>
      </c>
      <c r="AP131" s="136"/>
      <c r="AQ131" s="140" t="n">
        <f aca="false">ADMIN1!CI131</f>
        <v>0</v>
      </c>
      <c r="AR131" s="81"/>
    </row>
    <row r="132" customFormat="false" ht="30" hidden="false" customHeight="true" outlineLevel="0" collapsed="false">
      <c r="A132" s="127" t="n">
        <f aca="false">ADMIN1!Q132</f>
        <v>3225</v>
      </c>
      <c r="B132" s="128" t="str">
        <f aca="false">IF(ADMIN1!S132=0, "", ADMIN1!S132)</f>
        <v/>
      </c>
      <c r="C132" s="129" t="str">
        <f aca="false">ADMIN1!R132</f>
        <v>Mangue Kent </v>
      </c>
      <c r="D132" s="129"/>
      <c r="E132" s="130" t="str">
        <f aca="false">ADMIN1!AC132</f>
        <v>Malaga</v>
      </c>
      <c r="F132" s="131" t="str">
        <f aca="false">ADMIN1!V132</f>
        <v>kg</v>
      </c>
      <c r="G132" s="132" t="n">
        <f aca="false">ADMIN1!AE132</f>
        <v>7.05</v>
      </c>
      <c r="H132" s="132" t="n">
        <f aca="false">IF(ADMIN1!W132="", "", ADMIN1!W132)</f>
        <v>6.5</v>
      </c>
      <c r="I132" s="132" t="n">
        <f aca="false">IF(ADMIN1!X132="", "", ADMIN1!X132)</f>
        <v>5.96</v>
      </c>
      <c r="J132" s="133" t="n">
        <f aca="false">IF(ADMIN1!Y132="", "", ADMIN1!Y132)</f>
        <v>5.41</v>
      </c>
      <c r="K132" s="134" t="n">
        <f aca="false">ADMIN1!AD132</f>
        <v>0</v>
      </c>
      <c r="L132" s="135" t="n">
        <f aca="false">ADMIN1!AF132</f>
        <v>0</v>
      </c>
      <c r="M132" s="62"/>
      <c r="N132" s="136"/>
      <c r="O132" s="137" t="n">
        <f aca="false">ADMIN1!AS132</f>
        <v>0</v>
      </c>
      <c r="P132" s="136"/>
      <c r="Q132" s="138" t="n">
        <f aca="false">ADMIN1!AV132</f>
        <v>0</v>
      </c>
      <c r="R132" s="136"/>
      <c r="S132" s="139" t="n">
        <f aca="false">ADMIN1!AY132</f>
        <v>0</v>
      </c>
      <c r="T132" s="136"/>
      <c r="U132" s="139" t="n">
        <f aca="false">ADMIN1!BB132</f>
        <v>0</v>
      </c>
      <c r="V132" s="136"/>
      <c r="W132" s="139" t="n">
        <f aca="false">ADMIN1!BE132</f>
        <v>0</v>
      </c>
      <c r="X132" s="136"/>
      <c r="Y132" s="138" t="n">
        <f aca="false">ADMIN1!BH132</f>
        <v>0</v>
      </c>
      <c r="Z132" s="136"/>
      <c r="AA132" s="139" t="n">
        <f aca="false">ADMIN1!BK132</f>
        <v>0</v>
      </c>
      <c r="AB132" s="136"/>
      <c r="AC132" s="138" t="n">
        <f aca="false">ADMIN1!BN132</f>
        <v>0</v>
      </c>
      <c r="AD132" s="136"/>
      <c r="AE132" s="139" t="n">
        <f aca="false">ADMIN1!BQ132</f>
        <v>0</v>
      </c>
      <c r="AF132" s="136"/>
      <c r="AG132" s="138" t="n">
        <f aca="false">ADMIN1!BT132</f>
        <v>0</v>
      </c>
      <c r="AH132" s="136"/>
      <c r="AI132" s="139" t="n">
        <f aca="false">ADMIN1!BW132</f>
        <v>0</v>
      </c>
      <c r="AJ132" s="136"/>
      <c r="AK132" s="138" t="n">
        <f aca="false">ADMIN1!BZ132</f>
        <v>0</v>
      </c>
      <c r="AL132" s="136"/>
      <c r="AM132" s="139" t="n">
        <f aca="false">ADMIN1!CC132</f>
        <v>0</v>
      </c>
      <c r="AN132" s="136"/>
      <c r="AO132" s="138" t="n">
        <f aca="false">ADMIN1!CF132</f>
        <v>0</v>
      </c>
      <c r="AP132" s="136"/>
      <c r="AQ132" s="140" t="n">
        <f aca="false">ADMIN1!CI132</f>
        <v>0</v>
      </c>
      <c r="AR132" s="81"/>
    </row>
    <row r="133" customFormat="false" ht="30" hidden="false" customHeight="true" outlineLevel="0" collapsed="false">
      <c r="A133" s="127" t="n">
        <f aca="false">ADMIN1!Q133</f>
        <v>6118</v>
      </c>
      <c r="B133" s="128" t="str">
        <f aca="false">IF(ADMIN1!S133=0, "", ADMIN1!S133)</f>
        <v>❤️</v>
      </c>
      <c r="C133" s="129" t="str">
        <f aca="false">ADMIN1!R133</f>
        <v>Mangue Kent Bio (légères brûlures superficielles à côté de la tige produites par le soleil)</v>
      </c>
      <c r="D133" s="129"/>
      <c r="E133" s="130" t="str">
        <f aca="false">ADMIN1!AC133</f>
        <v>Malaga</v>
      </c>
      <c r="F133" s="131" t="str">
        <f aca="false">ADMIN1!V133</f>
        <v>kg</v>
      </c>
      <c r="G133" s="132" t="n">
        <f aca="false">ADMIN1!AE133</f>
        <v>4.46</v>
      </c>
      <c r="H133" s="132" t="n">
        <f aca="false">IF(ADMIN1!W133="", "", ADMIN1!W133)</f>
        <v>4.17</v>
      </c>
      <c r="I133" s="132" t="n">
        <f aca="false">IF(ADMIN1!X133="", "", ADMIN1!X133)</f>
        <v>3.89</v>
      </c>
      <c r="J133" s="133" t="n">
        <f aca="false">IF(ADMIN1!Y133="", "", ADMIN1!Y133)</f>
        <v>3.6</v>
      </c>
      <c r="K133" s="134" t="n">
        <f aca="false">ADMIN1!AD133</f>
        <v>0</v>
      </c>
      <c r="L133" s="135" t="n">
        <f aca="false">ADMIN1!AF133</f>
        <v>0</v>
      </c>
      <c r="M133" s="62"/>
      <c r="N133" s="136"/>
      <c r="O133" s="137" t="n">
        <f aca="false">ADMIN1!AS133</f>
        <v>0</v>
      </c>
      <c r="P133" s="136"/>
      <c r="Q133" s="138" t="n">
        <f aca="false">ADMIN1!AV133</f>
        <v>0</v>
      </c>
      <c r="R133" s="136"/>
      <c r="S133" s="139" t="n">
        <f aca="false">ADMIN1!AY133</f>
        <v>0</v>
      </c>
      <c r="T133" s="136"/>
      <c r="U133" s="139" t="n">
        <f aca="false">ADMIN1!BB133</f>
        <v>0</v>
      </c>
      <c r="V133" s="136"/>
      <c r="W133" s="139" t="n">
        <f aca="false">ADMIN1!BE133</f>
        <v>0</v>
      </c>
      <c r="X133" s="136"/>
      <c r="Y133" s="138" t="n">
        <f aca="false">ADMIN1!BH133</f>
        <v>0</v>
      </c>
      <c r="Z133" s="136"/>
      <c r="AA133" s="139" t="n">
        <f aca="false">ADMIN1!BK133</f>
        <v>0</v>
      </c>
      <c r="AB133" s="136"/>
      <c r="AC133" s="138" t="n">
        <f aca="false">ADMIN1!BN133</f>
        <v>0</v>
      </c>
      <c r="AD133" s="136"/>
      <c r="AE133" s="139" t="n">
        <f aca="false">ADMIN1!BQ133</f>
        <v>0</v>
      </c>
      <c r="AF133" s="136"/>
      <c r="AG133" s="138" t="n">
        <f aca="false">ADMIN1!BT133</f>
        <v>0</v>
      </c>
      <c r="AH133" s="136"/>
      <c r="AI133" s="139" t="n">
        <f aca="false">ADMIN1!BW133</f>
        <v>0</v>
      </c>
      <c r="AJ133" s="136"/>
      <c r="AK133" s="138" t="n">
        <f aca="false">ADMIN1!BZ133</f>
        <v>0</v>
      </c>
      <c r="AL133" s="136"/>
      <c r="AM133" s="139" t="n">
        <f aca="false">ADMIN1!CC133</f>
        <v>0</v>
      </c>
      <c r="AN133" s="136"/>
      <c r="AO133" s="138" t="n">
        <f aca="false">ADMIN1!CF133</f>
        <v>0</v>
      </c>
      <c r="AP133" s="136"/>
      <c r="AQ133" s="140" t="n">
        <f aca="false">ADMIN1!CI133</f>
        <v>0</v>
      </c>
      <c r="AR133" s="81"/>
    </row>
    <row r="134" customFormat="false" ht="30" hidden="false" customHeight="true" outlineLevel="0" collapsed="false">
      <c r="A134" s="127" t="n">
        <f aca="false">ADMIN1!Q134</f>
        <v>1508</v>
      </c>
      <c r="B134" s="128" t="str">
        <f aca="false">IF(ADMIN1!S134=0, "", ADMIN1!S134)</f>
        <v>❤️</v>
      </c>
      <c r="C134" s="129" t="str">
        <f aca="false">ADMIN1!R134</f>
        <v>Mangue Kent BIO (Qualité supérieure)</v>
      </c>
      <c r="D134" s="129"/>
      <c r="E134" s="130" t="str">
        <f aca="false">ADMIN1!AC134</f>
        <v>Malaga</v>
      </c>
      <c r="F134" s="131" t="str">
        <f aca="false">ADMIN1!V134</f>
        <v>kg</v>
      </c>
      <c r="G134" s="132" t="n">
        <f aca="false">ADMIN1!AE134</f>
        <v>5.68</v>
      </c>
      <c r="H134" s="132" t="n">
        <f aca="false">IF(ADMIN1!W134="", "", ADMIN1!W134)</f>
        <v>5.27</v>
      </c>
      <c r="I134" s="132" t="n">
        <f aca="false">IF(ADMIN1!X134="", "", ADMIN1!X134)</f>
        <v>4.86</v>
      </c>
      <c r="J134" s="133" t="str">
        <f aca="false">IF(ADMIN1!Y134="", "", ADMIN1!Y134)</f>
        <v/>
      </c>
      <c r="K134" s="134" t="n">
        <f aca="false">ADMIN1!AD134</f>
        <v>0</v>
      </c>
      <c r="L134" s="135" t="n">
        <f aca="false">ADMIN1!AF134</f>
        <v>0</v>
      </c>
      <c r="M134" s="62"/>
      <c r="N134" s="136"/>
      <c r="O134" s="137" t="n">
        <f aca="false">ADMIN1!AS134</f>
        <v>0</v>
      </c>
      <c r="P134" s="136"/>
      <c r="Q134" s="138" t="n">
        <f aca="false">ADMIN1!AV134</f>
        <v>0</v>
      </c>
      <c r="R134" s="136"/>
      <c r="S134" s="139" t="n">
        <f aca="false">ADMIN1!AY134</f>
        <v>0</v>
      </c>
      <c r="T134" s="136"/>
      <c r="U134" s="139" t="n">
        <f aca="false">ADMIN1!BB134</f>
        <v>0</v>
      </c>
      <c r="V134" s="136"/>
      <c r="W134" s="139" t="n">
        <f aca="false">ADMIN1!BE134</f>
        <v>0</v>
      </c>
      <c r="X134" s="136"/>
      <c r="Y134" s="138" t="n">
        <f aca="false">ADMIN1!BH134</f>
        <v>0</v>
      </c>
      <c r="Z134" s="136"/>
      <c r="AA134" s="139" t="n">
        <f aca="false">ADMIN1!BK134</f>
        <v>0</v>
      </c>
      <c r="AB134" s="136"/>
      <c r="AC134" s="138" t="n">
        <f aca="false">ADMIN1!BN134</f>
        <v>0</v>
      </c>
      <c r="AD134" s="136"/>
      <c r="AE134" s="139" t="n">
        <f aca="false">ADMIN1!BQ134</f>
        <v>0</v>
      </c>
      <c r="AF134" s="136"/>
      <c r="AG134" s="138" t="n">
        <f aca="false">ADMIN1!BT134</f>
        <v>0</v>
      </c>
      <c r="AH134" s="136"/>
      <c r="AI134" s="139" t="n">
        <f aca="false">ADMIN1!BW134</f>
        <v>0</v>
      </c>
      <c r="AJ134" s="136"/>
      <c r="AK134" s="138" t="n">
        <f aca="false">ADMIN1!BZ134</f>
        <v>0</v>
      </c>
      <c r="AL134" s="136"/>
      <c r="AM134" s="139" t="n">
        <f aca="false">ADMIN1!CC134</f>
        <v>0</v>
      </c>
      <c r="AN134" s="136"/>
      <c r="AO134" s="138" t="n">
        <f aca="false">ADMIN1!CF134</f>
        <v>0</v>
      </c>
      <c r="AP134" s="136"/>
      <c r="AQ134" s="140" t="n">
        <f aca="false">ADMIN1!CI134</f>
        <v>0</v>
      </c>
      <c r="AR134" s="81"/>
    </row>
    <row r="135" customFormat="false" ht="30" hidden="false" customHeight="true" outlineLevel="0" collapsed="false">
      <c r="A135" s="127" t="n">
        <f aca="false">ADMIN1!Q135</f>
        <v>1788</v>
      </c>
      <c r="B135" s="128" t="str">
        <f aca="false">IF(ADMIN1!S135=0, "", ADMIN1!S135)</f>
        <v>❤️</v>
      </c>
      <c r="C135" s="129" t="str">
        <f aca="false">ADMIN1!R135</f>
        <v>Mangue Kent Gourmet BIO</v>
      </c>
      <c r="D135" s="129"/>
      <c r="E135" s="130" t="str">
        <f aca="false">ADMIN1!AC135</f>
        <v>Malaga</v>
      </c>
      <c r="F135" s="131" t="str">
        <f aca="false">ADMIN1!V135</f>
        <v>kg</v>
      </c>
      <c r="G135" s="132" t="n">
        <f aca="false">ADMIN1!AE135</f>
        <v>5.29</v>
      </c>
      <c r="H135" s="132" t="n">
        <f aca="false">IF(ADMIN1!W135="", "", ADMIN1!W135)</f>
        <v>4.92</v>
      </c>
      <c r="I135" s="132" t="n">
        <f aca="false">IF(ADMIN1!X135="", "", ADMIN1!X135)</f>
        <v>4.55</v>
      </c>
      <c r="J135" s="133" t="n">
        <f aca="false">IF(ADMIN1!Y135="", "", ADMIN1!Y135)</f>
        <v>4.18</v>
      </c>
      <c r="K135" s="134" t="n">
        <f aca="false">ADMIN1!AD135</f>
        <v>0</v>
      </c>
      <c r="L135" s="135" t="n">
        <f aca="false">ADMIN1!AF135</f>
        <v>0</v>
      </c>
      <c r="M135" s="62"/>
      <c r="N135" s="136"/>
      <c r="O135" s="137" t="n">
        <f aca="false">ADMIN1!AS135</f>
        <v>0</v>
      </c>
      <c r="P135" s="136"/>
      <c r="Q135" s="138" t="n">
        <f aca="false">ADMIN1!AV135</f>
        <v>0</v>
      </c>
      <c r="R135" s="136"/>
      <c r="S135" s="139" t="n">
        <f aca="false">ADMIN1!AY135</f>
        <v>0</v>
      </c>
      <c r="T135" s="136"/>
      <c r="U135" s="139" t="n">
        <f aca="false">ADMIN1!BB135</f>
        <v>0</v>
      </c>
      <c r="V135" s="136"/>
      <c r="W135" s="139" t="n">
        <f aca="false">ADMIN1!BE135</f>
        <v>0</v>
      </c>
      <c r="X135" s="136"/>
      <c r="Y135" s="138" t="n">
        <f aca="false">ADMIN1!BH135</f>
        <v>0</v>
      </c>
      <c r="Z135" s="136"/>
      <c r="AA135" s="139" t="n">
        <f aca="false">ADMIN1!BK135</f>
        <v>0</v>
      </c>
      <c r="AB135" s="136"/>
      <c r="AC135" s="138" t="n">
        <f aca="false">ADMIN1!BN135</f>
        <v>0</v>
      </c>
      <c r="AD135" s="136"/>
      <c r="AE135" s="139" t="n">
        <f aca="false">ADMIN1!BQ135</f>
        <v>0</v>
      </c>
      <c r="AF135" s="136"/>
      <c r="AG135" s="138" t="n">
        <f aca="false">ADMIN1!BT135</f>
        <v>0</v>
      </c>
      <c r="AH135" s="136"/>
      <c r="AI135" s="139" t="n">
        <f aca="false">ADMIN1!BW135</f>
        <v>0</v>
      </c>
      <c r="AJ135" s="136"/>
      <c r="AK135" s="138" t="n">
        <f aca="false">ADMIN1!BZ135</f>
        <v>0</v>
      </c>
      <c r="AL135" s="136"/>
      <c r="AM135" s="139" t="n">
        <f aca="false">ADMIN1!CC135</f>
        <v>0</v>
      </c>
      <c r="AN135" s="136"/>
      <c r="AO135" s="138" t="n">
        <f aca="false">ADMIN1!CF135</f>
        <v>0</v>
      </c>
      <c r="AP135" s="136"/>
      <c r="AQ135" s="140" t="n">
        <f aca="false">ADMIN1!CI135</f>
        <v>0</v>
      </c>
      <c r="AR135" s="81"/>
    </row>
    <row r="136" customFormat="false" ht="30" hidden="false" customHeight="true" outlineLevel="0" collapsed="false">
      <c r="A136" s="127" t="n">
        <f aca="false">ADMIN1!Q136</f>
        <v>3194</v>
      </c>
      <c r="B136" s="128" t="str">
        <f aca="false">IF(ADMIN1!S136=0, "", ADMIN1!S136)</f>
        <v>❤️</v>
      </c>
      <c r="C136" s="129" t="str">
        <f aca="false">ADMIN1!R136</f>
        <v>Mangue Lipens</v>
      </c>
      <c r="D136" s="129"/>
      <c r="E136" s="130" t="str">
        <f aca="false">ADMIN1!AC136</f>
        <v>Grenade</v>
      </c>
      <c r="F136" s="131" t="str">
        <f aca="false">ADMIN1!V136</f>
        <v>kg</v>
      </c>
      <c r="G136" s="132" t="n">
        <f aca="false">ADMIN1!AE136</f>
        <v>5.42</v>
      </c>
      <c r="H136" s="132" t="n">
        <f aca="false">IF(ADMIN1!W136="", "", ADMIN1!W136)</f>
        <v>5.04</v>
      </c>
      <c r="I136" s="132" t="n">
        <f aca="false">IF(ADMIN1!X136="", "", ADMIN1!X136)</f>
        <v>4.65</v>
      </c>
      <c r="J136" s="133" t="n">
        <f aca="false">IF(ADMIN1!Y136="", "", ADMIN1!Y136)</f>
        <v>4.27</v>
      </c>
      <c r="K136" s="134" t="n">
        <f aca="false">ADMIN1!AD136</f>
        <v>0</v>
      </c>
      <c r="L136" s="135" t="n">
        <f aca="false">ADMIN1!AF136</f>
        <v>0</v>
      </c>
      <c r="M136" s="62"/>
      <c r="N136" s="136"/>
      <c r="O136" s="137" t="n">
        <f aca="false">ADMIN1!AS136</f>
        <v>0</v>
      </c>
      <c r="P136" s="136"/>
      <c r="Q136" s="138" t="n">
        <f aca="false">ADMIN1!AV136</f>
        <v>0</v>
      </c>
      <c r="R136" s="136"/>
      <c r="S136" s="139" t="n">
        <f aca="false">ADMIN1!AY136</f>
        <v>0</v>
      </c>
      <c r="T136" s="136"/>
      <c r="U136" s="139" t="n">
        <f aca="false">ADMIN1!BB136</f>
        <v>0</v>
      </c>
      <c r="V136" s="136"/>
      <c r="W136" s="139" t="n">
        <f aca="false">ADMIN1!BE136</f>
        <v>0</v>
      </c>
      <c r="X136" s="136"/>
      <c r="Y136" s="138" t="n">
        <f aca="false">ADMIN1!BH136</f>
        <v>0</v>
      </c>
      <c r="Z136" s="136"/>
      <c r="AA136" s="139" t="n">
        <f aca="false">ADMIN1!BK136</f>
        <v>0</v>
      </c>
      <c r="AB136" s="136"/>
      <c r="AC136" s="138" t="n">
        <f aca="false">ADMIN1!BN136</f>
        <v>0</v>
      </c>
      <c r="AD136" s="136"/>
      <c r="AE136" s="139" t="n">
        <f aca="false">ADMIN1!BQ136</f>
        <v>0</v>
      </c>
      <c r="AF136" s="136"/>
      <c r="AG136" s="138" t="n">
        <f aca="false">ADMIN1!BT136</f>
        <v>0</v>
      </c>
      <c r="AH136" s="136"/>
      <c r="AI136" s="139" t="n">
        <f aca="false">ADMIN1!BW136</f>
        <v>0</v>
      </c>
      <c r="AJ136" s="136"/>
      <c r="AK136" s="138" t="n">
        <f aca="false">ADMIN1!BZ136</f>
        <v>0</v>
      </c>
      <c r="AL136" s="136"/>
      <c r="AM136" s="139" t="n">
        <f aca="false">ADMIN1!CC136</f>
        <v>0</v>
      </c>
      <c r="AN136" s="136"/>
      <c r="AO136" s="138" t="n">
        <f aca="false">ADMIN1!CF136</f>
        <v>0</v>
      </c>
      <c r="AP136" s="136"/>
      <c r="AQ136" s="140" t="n">
        <f aca="false">ADMIN1!CI136</f>
        <v>0</v>
      </c>
      <c r="AR136" s="81"/>
    </row>
    <row r="137" customFormat="false" ht="30" hidden="false" customHeight="true" outlineLevel="0" collapsed="false">
      <c r="A137" s="127" t="n">
        <f aca="false">ADMIN1!Q137</f>
        <v>1138</v>
      </c>
      <c r="B137" s="128" t="str">
        <f aca="false">IF(ADMIN1!S137=0, "", ADMIN1!S137)</f>
        <v>❤️</v>
      </c>
      <c r="C137" s="129" t="str">
        <f aca="false">ADMIN1!R137</f>
        <v>Mangue Lipens BIO</v>
      </c>
      <c r="D137" s="129"/>
      <c r="E137" s="130" t="str">
        <f aca="false">ADMIN1!AC137</f>
        <v>Grenade</v>
      </c>
      <c r="F137" s="131" t="str">
        <f aca="false">ADMIN1!V137</f>
        <v>kg</v>
      </c>
      <c r="G137" s="132" t="n">
        <f aca="false">ADMIN1!AE137</f>
        <v>7.05</v>
      </c>
      <c r="H137" s="132" t="n">
        <f aca="false">IF(ADMIN1!W137="", "", ADMIN1!W137)</f>
        <v>6.5</v>
      </c>
      <c r="I137" s="132" t="n">
        <f aca="false">IF(ADMIN1!X137="", "", ADMIN1!X137)</f>
        <v>5.96</v>
      </c>
      <c r="J137" s="133" t="n">
        <f aca="false">IF(ADMIN1!Y137="", "", ADMIN1!Y137)</f>
        <v>5.41</v>
      </c>
      <c r="K137" s="134" t="n">
        <f aca="false">ADMIN1!AD137</f>
        <v>0</v>
      </c>
      <c r="L137" s="135" t="n">
        <f aca="false">ADMIN1!AF137</f>
        <v>0</v>
      </c>
      <c r="M137" s="62"/>
      <c r="N137" s="136"/>
      <c r="O137" s="137" t="n">
        <f aca="false">ADMIN1!AS137</f>
        <v>0</v>
      </c>
      <c r="P137" s="136"/>
      <c r="Q137" s="138" t="n">
        <f aca="false">ADMIN1!AV137</f>
        <v>0</v>
      </c>
      <c r="R137" s="136"/>
      <c r="S137" s="139" t="n">
        <f aca="false">ADMIN1!AY137</f>
        <v>0</v>
      </c>
      <c r="T137" s="136"/>
      <c r="U137" s="139" t="n">
        <f aca="false">ADMIN1!BB137</f>
        <v>0</v>
      </c>
      <c r="V137" s="136"/>
      <c r="W137" s="139" t="n">
        <f aca="false">ADMIN1!BE137</f>
        <v>0</v>
      </c>
      <c r="X137" s="136"/>
      <c r="Y137" s="138" t="n">
        <f aca="false">ADMIN1!BH137</f>
        <v>0</v>
      </c>
      <c r="Z137" s="136"/>
      <c r="AA137" s="139" t="n">
        <f aca="false">ADMIN1!BK137</f>
        <v>0</v>
      </c>
      <c r="AB137" s="136"/>
      <c r="AC137" s="138" t="n">
        <f aca="false">ADMIN1!BN137</f>
        <v>0</v>
      </c>
      <c r="AD137" s="136"/>
      <c r="AE137" s="139" t="n">
        <f aca="false">ADMIN1!BQ137</f>
        <v>0</v>
      </c>
      <c r="AF137" s="136"/>
      <c r="AG137" s="138" t="n">
        <f aca="false">ADMIN1!BT137</f>
        <v>0</v>
      </c>
      <c r="AH137" s="136"/>
      <c r="AI137" s="139" t="n">
        <f aca="false">ADMIN1!BW137</f>
        <v>0</v>
      </c>
      <c r="AJ137" s="136"/>
      <c r="AK137" s="138" t="n">
        <f aca="false">ADMIN1!BZ137</f>
        <v>0</v>
      </c>
      <c r="AL137" s="136"/>
      <c r="AM137" s="139" t="n">
        <f aca="false">ADMIN1!CC137</f>
        <v>0</v>
      </c>
      <c r="AN137" s="136"/>
      <c r="AO137" s="138" t="n">
        <f aca="false">ADMIN1!CF137</f>
        <v>0</v>
      </c>
      <c r="AP137" s="136"/>
      <c r="AQ137" s="140" t="n">
        <f aca="false">ADMIN1!CI137</f>
        <v>0</v>
      </c>
      <c r="AR137" s="81"/>
    </row>
    <row r="138" customFormat="false" ht="30" hidden="false" customHeight="true" outlineLevel="0" collapsed="false">
      <c r="A138" s="127" t="n">
        <f aca="false">ADMIN1!Q138</f>
        <v>3769</v>
      </c>
      <c r="B138" s="128" t="str">
        <f aca="false">IF(ADMIN1!S138=0, "", ADMIN1!S138)</f>
        <v/>
      </c>
      <c r="C138" s="129" t="str">
        <f aca="false">ADMIN1!R138</f>
        <v>Mangue Manzanillo Nuñez</v>
      </c>
      <c r="D138" s="129"/>
      <c r="E138" s="130" t="str">
        <f aca="false">ADMIN1!AC138</f>
        <v>Grenade</v>
      </c>
      <c r="F138" s="131" t="str">
        <f aca="false">ADMIN1!V138</f>
        <v>kg</v>
      </c>
      <c r="G138" s="132" t="n">
        <f aca="false">ADMIN1!AE138</f>
        <v>7.05</v>
      </c>
      <c r="H138" s="132" t="n">
        <f aca="false">IF(ADMIN1!W138="", "", ADMIN1!W138)</f>
        <v>6.5</v>
      </c>
      <c r="I138" s="132" t="n">
        <f aca="false">IF(ADMIN1!X138="", "", ADMIN1!X138)</f>
        <v>5.96</v>
      </c>
      <c r="J138" s="133" t="str">
        <f aca="false">IF(ADMIN1!Y138="", "", ADMIN1!Y138)</f>
        <v/>
      </c>
      <c r="K138" s="134" t="n">
        <f aca="false">ADMIN1!AD138</f>
        <v>0</v>
      </c>
      <c r="L138" s="135" t="n">
        <f aca="false">ADMIN1!AF138</f>
        <v>0</v>
      </c>
      <c r="M138" s="62"/>
      <c r="N138" s="136"/>
      <c r="O138" s="137" t="n">
        <f aca="false">ADMIN1!AS138</f>
        <v>0</v>
      </c>
      <c r="P138" s="136"/>
      <c r="Q138" s="138" t="n">
        <f aca="false">ADMIN1!AV138</f>
        <v>0</v>
      </c>
      <c r="R138" s="136"/>
      <c r="S138" s="139" t="n">
        <f aca="false">ADMIN1!AY138</f>
        <v>0</v>
      </c>
      <c r="T138" s="136"/>
      <c r="U138" s="139" t="n">
        <f aca="false">ADMIN1!BB138</f>
        <v>0</v>
      </c>
      <c r="V138" s="136"/>
      <c r="W138" s="139" t="n">
        <f aca="false">ADMIN1!BE138</f>
        <v>0</v>
      </c>
      <c r="X138" s="136"/>
      <c r="Y138" s="138" t="n">
        <f aca="false">ADMIN1!BH138</f>
        <v>0</v>
      </c>
      <c r="Z138" s="136"/>
      <c r="AA138" s="139" t="n">
        <f aca="false">ADMIN1!BK138</f>
        <v>0</v>
      </c>
      <c r="AB138" s="136"/>
      <c r="AC138" s="138" t="n">
        <f aca="false">ADMIN1!BN138</f>
        <v>0</v>
      </c>
      <c r="AD138" s="136"/>
      <c r="AE138" s="139" t="n">
        <f aca="false">ADMIN1!BQ138</f>
        <v>0</v>
      </c>
      <c r="AF138" s="136"/>
      <c r="AG138" s="138" t="n">
        <f aca="false">ADMIN1!BT138</f>
        <v>0</v>
      </c>
      <c r="AH138" s="136"/>
      <c r="AI138" s="139" t="n">
        <f aca="false">ADMIN1!BW138</f>
        <v>0</v>
      </c>
      <c r="AJ138" s="136"/>
      <c r="AK138" s="138" t="n">
        <f aca="false">ADMIN1!BZ138</f>
        <v>0</v>
      </c>
      <c r="AL138" s="136"/>
      <c r="AM138" s="139" t="n">
        <f aca="false">ADMIN1!CC138</f>
        <v>0</v>
      </c>
      <c r="AN138" s="136"/>
      <c r="AO138" s="138" t="n">
        <f aca="false">ADMIN1!CF138</f>
        <v>0</v>
      </c>
      <c r="AP138" s="136"/>
      <c r="AQ138" s="140" t="n">
        <f aca="false">ADMIN1!CI138</f>
        <v>0</v>
      </c>
      <c r="AR138" s="81"/>
    </row>
    <row r="139" customFormat="false" ht="30" hidden="false" customHeight="true" outlineLevel="0" collapsed="false">
      <c r="A139" s="127" t="n">
        <f aca="false">ADMIN1!Q139</f>
        <v>1842</v>
      </c>
      <c r="B139" s="128" t="str">
        <f aca="false">IF(ADMIN1!S139=0, "", ADMIN1!S139)</f>
        <v>❤️</v>
      </c>
      <c r="C139" s="129" t="str">
        <f aca="false">ADMIN1!R139</f>
        <v>Mangue mini gourmet Osteen BIO</v>
      </c>
      <c r="D139" s="129"/>
      <c r="E139" s="130" t="str">
        <f aca="false">ADMIN1!AC139</f>
        <v>Malaga</v>
      </c>
      <c r="F139" s="131" t="str">
        <f aca="false">ADMIN1!V139</f>
        <v>kg</v>
      </c>
      <c r="G139" s="132" t="n">
        <f aca="false">ADMIN1!AE139</f>
        <v>5.29</v>
      </c>
      <c r="H139" s="132" t="n">
        <f aca="false">IF(ADMIN1!W139="", "", ADMIN1!W139)</f>
        <v>4.92</v>
      </c>
      <c r="I139" s="132" t="n">
        <f aca="false">IF(ADMIN1!X139="", "", ADMIN1!X139)</f>
        <v>4.55</v>
      </c>
      <c r="J139" s="133" t="n">
        <f aca="false">IF(ADMIN1!Y139="", "", ADMIN1!Y139)</f>
        <v>4.18</v>
      </c>
      <c r="K139" s="134" t="n">
        <f aca="false">ADMIN1!AD139</f>
        <v>0</v>
      </c>
      <c r="L139" s="135" t="n">
        <f aca="false">ADMIN1!AF139</f>
        <v>0</v>
      </c>
      <c r="M139" s="62"/>
      <c r="N139" s="136"/>
      <c r="O139" s="137" t="n">
        <f aca="false">ADMIN1!AS139</f>
        <v>0</v>
      </c>
      <c r="P139" s="136"/>
      <c r="Q139" s="138" t="n">
        <f aca="false">ADMIN1!AV139</f>
        <v>0</v>
      </c>
      <c r="R139" s="136"/>
      <c r="S139" s="139" t="n">
        <f aca="false">ADMIN1!AY139</f>
        <v>0</v>
      </c>
      <c r="T139" s="136"/>
      <c r="U139" s="139" t="n">
        <f aca="false">ADMIN1!BB139</f>
        <v>0</v>
      </c>
      <c r="V139" s="136"/>
      <c r="W139" s="139" t="n">
        <f aca="false">ADMIN1!BE139</f>
        <v>0</v>
      </c>
      <c r="X139" s="136"/>
      <c r="Y139" s="138" t="n">
        <f aca="false">ADMIN1!BH139</f>
        <v>0</v>
      </c>
      <c r="Z139" s="136"/>
      <c r="AA139" s="139" t="n">
        <f aca="false">ADMIN1!BK139</f>
        <v>0</v>
      </c>
      <c r="AB139" s="136"/>
      <c r="AC139" s="138" t="n">
        <f aca="false">ADMIN1!BN139</f>
        <v>0</v>
      </c>
      <c r="AD139" s="136"/>
      <c r="AE139" s="139" t="n">
        <f aca="false">ADMIN1!BQ139</f>
        <v>0</v>
      </c>
      <c r="AF139" s="136"/>
      <c r="AG139" s="138" t="n">
        <f aca="false">ADMIN1!BT139</f>
        <v>0</v>
      </c>
      <c r="AH139" s="136"/>
      <c r="AI139" s="139" t="n">
        <f aca="false">ADMIN1!BW139</f>
        <v>0</v>
      </c>
      <c r="AJ139" s="136"/>
      <c r="AK139" s="138" t="n">
        <f aca="false">ADMIN1!BZ139</f>
        <v>0</v>
      </c>
      <c r="AL139" s="136"/>
      <c r="AM139" s="139" t="n">
        <f aca="false">ADMIN1!CC139</f>
        <v>0</v>
      </c>
      <c r="AN139" s="136"/>
      <c r="AO139" s="138" t="n">
        <f aca="false">ADMIN1!CF139</f>
        <v>0</v>
      </c>
      <c r="AP139" s="136"/>
      <c r="AQ139" s="140" t="n">
        <f aca="false">ADMIN1!CI139</f>
        <v>0</v>
      </c>
      <c r="AR139" s="81"/>
    </row>
    <row r="140" customFormat="false" ht="30" hidden="false" customHeight="true" outlineLevel="0" collapsed="false">
      <c r="A140" s="127" t="n">
        <f aca="false">ADMIN1!Q140</f>
        <v>3190</v>
      </c>
      <c r="B140" s="128" t="str">
        <f aca="false">IF(ADMIN1!S140=0, "", ADMIN1!S140)</f>
        <v>❤️</v>
      </c>
      <c r="C140" s="129" t="str">
        <f aca="false">ADMIN1!R140</f>
        <v>Mangue Osteen (culture naturelle)</v>
      </c>
      <c r="D140" s="129"/>
      <c r="E140" s="130" t="str">
        <f aca="false">ADMIN1!AC140</f>
        <v>Grenade</v>
      </c>
      <c r="F140" s="131" t="str">
        <f aca="false">ADMIN1!V140</f>
        <v>kg</v>
      </c>
      <c r="G140" s="132" t="n">
        <f aca="false">ADMIN1!AE140</f>
        <v>6.79</v>
      </c>
      <c r="H140" s="132" t="n">
        <f aca="false">IF(ADMIN1!W140="", "", ADMIN1!W140)</f>
        <v>6.27</v>
      </c>
      <c r="I140" s="132" t="n">
        <f aca="false">IF(ADMIN1!X140="", "", ADMIN1!X140)</f>
        <v>5.75</v>
      </c>
      <c r="J140" s="133" t="n">
        <f aca="false">IF(ADMIN1!Y140="", "", ADMIN1!Y140)</f>
        <v>5.23</v>
      </c>
      <c r="K140" s="134" t="n">
        <f aca="false">ADMIN1!AD140</f>
        <v>0</v>
      </c>
      <c r="L140" s="135" t="n">
        <f aca="false">ADMIN1!AF140</f>
        <v>0</v>
      </c>
      <c r="M140" s="62"/>
      <c r="N140" s="136"/>
      <c r="O140" s="137" t="n">
        <f aca="false">ADMIN1!AS140</f>
        <v>0</v>
      </c>
      <c r="P140" s="136"/>
      <c r="Q140" s="138" t="n">
        <f aca="false">ADMIN1!AV140</f>
        <v>0</v>
      </c>
      <c r="R140" s="136"/>
      <c r="S140" s="139" t="n">
        <f aca="false">ADMIN1!AY140</f>
        <v>0</v>
      </c>
      <c r="T140" s="136"/>
      <c r="U140" s="139" t="n">
        <f aca="false">ADMIN1!BB140</f>
        <v>0</v>
      </c>
      <c r="V140" s="136"/>
      <c r="W140" s="139" t="n">
        <f aca="false">ADMIN1!BE140</f>
        <v>0</v>
      </c>
      <c r="X140" s="136"/>
      <c r="Y140" s="138" t="n">
        <f aca="false">ADMIN1!BH140</f>
        <v>0</v>
      </c>
      <c r="Z140" s="136"/>
      <c r="AA140" s="139" t="n">
        <f aca="false">ADMIN1!BK140</f>
        <v>0</v>
      </c>
      <c r="AB140" s="136"/>
      <c r="AC140" s="138" t="n">
        <f aca="false">ADMIN1!BN140</f>
        <v>0</v>
      </c>
      <c r="AD140" s="136"/>
      <c r="AE140" s="139" t="n">
        <f aca="false">ADMIN1!BQ140</f>
        <v>0</v>
      </c>
      <c r="AF140" s="136"/>
      <c r="AG140" s="138" t="n">
        <f aca="false">ADMIN1!BT140</f>
        <v>0</v>
      </c>
      <c r="AH140" s="136"/>
      <c r="AI140" s="139" t="n">
        <f aca="false">ADMIN1!BW140</f>
        <v>0</v>
      </c>
      <c r="AJ140" s="136"/>
      <c r="AK140" s="138" t="n">
        <f aca="false">ADMIN1!BZ140</f>
        <v>0</v>
      </c>
      <c r="AL140" s="136"/>
      <c r="AM140" s="139" t="n">
        <f aca="false">ADMIN1!CC140</f>
        <v>0</v>
      </c>
      <c r="AN140" s="136"/>
      <c r="AO140" s="138" t="n">
        <f aca="false">ADMIN1!CF140</f>
        <v>0</v>
      </c>
      <c r="AP140" s="136"/>
      <c r="AQ140" s="140" t="n">
        <f aca="false">ADMIN1!CI140</f>
        <v>0</v>
      </c>
      <c r="AR140" s="81"/>
    </row>
    <row r="141" customFormat="false" ht="30" hidden="false" customHeight="true" outlineLevel="0" collapsed="false">
      <c r="A141" s="127" t="str">
        <f aca="false">ADMIN1!Q141</f>
        <v>3190. 658</v>
      </c>
      <c r="B141" s="128" t="str">
        <f aca="false">IF(ADMIN1!S141=0, "", ADMIN1!S141)</f>
        <v>❤️</v>
      </c>
      <c r="C141" s="129" t="str">
        <f aca="false">ADMIN1!R141</f>
        <v>Mangue Osteen (Ferme Eparadise, mûrie sur arbre, récoltée quotidiennement)</v>
      </c>
      <c r="D141" s="129"/>
      <c r="E141" s="130" t="str">
        <f aca="false">ADMIN1!AC141</f>
        <v>Grenade</v>
      </c>
      <c r="F141" s="131" t="str">
        <f aca="false">ADMIN1!V141</f>
        <v>kg</v>
      </c>
      <c r="G141" s="132" t="n">
        <f aca="false">ADMIN1!AE141</f>
        <v>7.05</v>
      </c>
      <c r="H141" s="132" t="n">
        <f aca="false">IF(ADMIN1!W141="", "", ADMIN1!W141)</f>
        <v>6.5</v>
      </c>
      <c r="I141" s="132" t="n">
        <f aca="false">IF(ADMIN1!X141="", "", ADMIN1!X141)</f>
        <v>5.96</v>
      </c>
      <c r="J141" s="133" t="n">
        <f aca="false">IF(ADMIN1!Y141="", "", ADMIN1!Y141)</f>
        <v>5.41</v>
      </c>
      <c r="K141" s="134" t="n">
        <f aca="false">ADMIN1!AD141</f>
        <v>0</v>
      </c>
      <c r="L141" s="135" t="n">
        <f aca="false">ADMIN1!AF141</f>
        <v>0</v>
      </c>
      <c r="M141" s="62"/>
      <c r="N141" s="136"/>
      <c r="O141" s="137" t="n">
        <f aca="false">ADMIN1!AS141</f>
        <v>0</v>
      </c>
      <c r="P141" s="136"/>
      <c r="Q141" s="138" t="n">
        <f aca="false">ADMIN1!AV141</f>
        <v>0</v>
      </c>
      <c r="R141" s="136"/>
      <c r="S141" s="139" t="n">
        <f aca="false">ADMIN1!AY141</f>
        <v>0</v>
      </c>
      <c r="T141" s="136"/>
      <c r="U141" s="139" t="n">
        <f aca="false">ADMIN1!BB141</f>
        <v>0</v>
      </c>
      <c r="V141" s="136"/>
      <c r="W141" s="139" t="n">
        <f aca="false">ADMIN1!BE141</f>
        <v>0</v>
      </c>
      <c r="X141" s="136"/>
      <c r="Y141" s="138" t="n">
        <f aca="false">ADMIN1!BH141</f>
        <v>0</v>
      </c>
      <c r="Z141" s="136"/>
      <c r="AA141" s="139" t="n">
        <f aca="false">ADMIN1!BK141</f>
        <v>0</v>
      </c>
      <c r="AB141" s="136"/>
      <c r="AC141" s="138" t="n">
        <f aca="false">ADMIN1!BN141</f>
        <v>0</v>
      </c>
      <c r="AD141" s="136"/>
      <c r="AE141" s="139" t="n">
        <f aca="false">ADMIN1!BQ141</f>
        <v>0</v>
      </c>
      <c r="AF141" s="136"/>
      <c r="AG141" s="138" t="n">
        <f aca="false">ADMIN1!BT141</f>
        <v>0</v>
      </c>
      <c r="AH141" s="136"/>
      <c r="AI141" s="139" t="n">
        <f aca="false">ADMIN1!BW141</f>
        <v>0</v>
      </c>
      <c r="AJ141" s="136"/>
      <c r="AK141" s="138" t="n">
        <f aca="false">ADMIN1!BZ141</f>
        <v>0</v>
      </c>
      <c r="AL141" s="136"/>
      <c r="AM141" s="139" t="n">
        <f aca="false">ADMIN1!CC141</f>
        <v>0</v>
      </c>
      <c r="AN141" s="136"/>
      <c r="AO141" s="138" t="n">
        <f aca="false">ADMIN1!CF141</f>
        <v>0</v>
      </c>
      <c r="AP141" s="136"/>
      <c r="AQ141" s="140" t="n">
        <f aca="false">ADMIN1!CI141</f>
        <v>0</v>
      </c>
      <c r="AR141" s="81"/>
    </row>
    <row r="142" customFormat="false" ht="30" hidden="false" customHeight="true" outlineLevel="0" collapsed="false">
      <c r="A142" s="127" t="n">
        <f aca="false">ADMIN1!Q142</f>
        <v>3190</v>
      </c>
      <c r="B142" s="128" t="str">
        <f aca="false">IF(ADMIN1!S142=0, "", ADMIN1!S142)</f>
        <v/>
      </c>
      <c r="C142" s="129" t="str">
        <f aca="false">ADMIN1!R142</f>
        <v>Mangue Osteen (Production écologique sans certificat)</v>
      </c>
      <c r="D142" s="129"/>
      <c r="E142" s="130" t="str">
        <f aca="false">ADMIN1!AC142</f>
        <v>Grenade</v>
      </c>
      <c r="F142" s="131" t="str">
        <f aca="false">ADMIN1!V142</f>
        <v>kg</v>
      </c>
      <c r="G142" s="132" t="n">
        <f aca="false">ADMIN1!AE142</f>
        <v>6.79</v>
      </c>
      <c r="H142" s="132" t="n">
        <f aca="false">IF(ADMIN1!W142="", "", ADMIN1!W142)</f>
        <v>6.27</v>
      </c>
      <c r="I142" s="132" t="n">
        <f aca="false">IF(ADMIN1!X142="", "", ADMIN1!X142)</f>
        <v>5.75</v>
      </c>
      <c r="J142" s="133" t="n">
        <f aca="false">IF(ADMIN1!Y142="", "", ADMIN1!Y142)</f>
        <v>5.23</v>
      </c>
      <c r="K142" s="134" t="n">
        <f aca="false">ADMIN1!AD142</f>
        <v>0</v>
      </c>
      <c r="L142" s="135" t="n">
        <f aca="false">ADMIN1!AF142</f>
        <v>0</v>
      </c>
      <c r="M142" s="62"/>
      <c r="N142" s="136"/>
      <c r="O142" s="137" t="n">
        <f aca="false">ADMIN1!AS142</f>
        <v>0</v>
      </c>
      <c r="P142" s="136"/>
      <c r="Q142" s="138" t="n">
        <f aca="false">ADMIN1!AV142</f>
        <v>0</v>
      </c>
      <c r="R142" s="136"/>
      <c r="S142" s="139" t="n">
        <f aca="false">ADMIN1!AY142</f>
        <v>0</v>
      </c>
      <c r="T142" s="136"/>
      <c r="U142" s="139" t="n">
        <f aca="false">ADMIN1!BB142</f>
        <v>0</v>
      </c>
      <c r="V142" s="136"/>
      <c r="W142" s="139" t="n">
        <f aca="false">ADMIN1!BE142</f>
        <v>0</v>
      </c>
      <c r="X142" s="136"/>
      <c r="Y142" s="138" t="n">
        <f aca="false">ADMIN1!BH142</f>
        <v>0</v>
      </c>
      <c r="Z142" s="136"/>
      <c r="AA142" s="139" t="n">
        <f aca="false">ADMIN1!BK142</f>
        <v>0</v>
      </c>
      <c r="AB142" s="136"/>
      <c r="AC142" s="138" t="n">
        <f aca="false">ADMIN1!BN142</f>
        <v>0</v>
      </c>
      <c r="AD142" s="136"/>
      <c r="AE142" s="139" t="n">
        <f aca="false">ADMIN1!BQ142</f>
        <v>0</v>
      </c>
      <c r="AF142" s="136"/>
      <c r="AG142" s="138" t="n">
        <f aca="false">ADMIN1!BT142</f>
        <v>0</v>
      </c>
      <c r="AH142" s="136"/>
      <c r="AI142" s="139" t="n">
        <f aca="false">ADMIN1!BW142</f>
        <v>0</v>
      </c>
      <c r="AJ142" s="136"/>
      <c r="AK142" s="138" t="n">
        <f aca="false">ADMIN1!BZ142</f>
        <v>0</v>
      </c>
      <c r="AL142" s="136"/>
      <c r="AM142" s="139" t="n">
        <f aca="false">ADMIN1!CC142</f>
        <v>0</v>
      </c>
      <c r="AN142" s="136"/>
      <c r="AO142" s="138" t="n">
        <f aca="false">ADMIN1!CF142</f>
        <v>0</v>
      </c>
      <c r="AP142" s="136"/>
      <c r="AQ142" s="140" t="n">
        <f aca="false">ADMIN1!CI142</f>
        <v>0</v>
      </c>
      <c r="AR142" s="81"/>
    </row>
    <row r="143" customFormat="false" ht="30" hidden="false" customHeight="true" outlineLevel="0" collapsed="false">
      <c r="A143" s="127" t="n">
        <f aca="false">ADMIN1!Q143</f>
        <v>6187</v>
      </c>
      <c r="B143" s="128" t="str">
        <f aca="false">IF(ADMIN1!S143=0, "", ADMIN1!S143)</f>
        <v>OFFRE</v>
      </c>
      <c r="C143" s="129" t="str">
        <f aca="false">ADMIN1!R143</f>
        <v>Mangue Osteen BIO (Imperfection sur la peau, tâche noir proche de la tige)</v>
      </c>
      <c r="D143" s="129"/>
      <c r="E143" s="130" t="str">
        <f aca="false">ADMIN1!AC143</f>
        <v>Malaga</v>
      </c>
      <c r="F143" s="131" t="str">
        <f aca="false">ADMIN1!V143</f>
        <v>kg</v>
      </c>
      <c r="G143" s="132" t="n">
        <f aca="false">ADMIN1!AE143</f>
        <v>4.6</v>
      </c>
      <c r="H143" s="132" t="n">
        <f aca="false">IF(ADMIN1!W143="", "", ADMIN1!W143)</f>
        <v>4.3</v>
      </c>
      <c r="I143" s="132" t="n">
        <f aca="false">IF(ADMIN1!X143="", "", ADMIN1!X143)</f>
        <v>4</v>
      </c>
      <c r="J143" s="133" t="n">
        <f aca="false">IF(ADMIN1!Y143="", "", ADMIN1!Y143)</f>
        <v>3.7</v>
      </c>
      <c r="K143" s="134" t="n">
        <f aca="false">ADMIN1!AD143</f>
        <v>0</v>
      </c>
      <c r="L143" s="135" t="n">
        <f aca="false">ADMIN1!AF143</f>
        <v>0</v>
      </c>
      <c r="M143" s="62"/>
      <c r="N143" s="136"/>
      <c r="O143" s="137" t="n">
        <f aca="false">ADMIN1!AS143</f>
        <v>0</v>
      </c>
      <c r="P143" s="136"/>
      <c r="Q143" s="138" t="n">
        <f aca="false">ADMIN1!AV143</f>
        <v>0</v>
      </c>
      <c r="R143" s="136"/>
      <c r="S143" s="139" t="n">
        <f aca="false">ADMIN1!AY143</f>
        <v>0</v>
      </c>
      <c r="T143" s="136"/>
      <c r="U143" s="139" t="n">
        <f aca="false">ADMIN1!BB143</f>
        <v>0</v>
      </c>
      <c r="V143" s="136"/>
      <c r="W143" s="139" t="n">
        <f aca="false">ADMIN1!BE143</f>
        <v>0</v>
      </c>
      <c r="X143" s="136"/>
      <c r="Y143" s="138" t="n">
        <f aca="false">ADMIN1!BH143</f>
        <v>0</v>
      </c>
      <c r="Z143" s="136"/>
      <c r="AA143" s="139" t="n">
        <f aca="false">ADMIN1!BK143</f>
        <v>0</v>
      </c>
      <c r="AB143" s="136"/>
      <c r="AC143" s="138" t="n">
        <f aca="false">ADMIN1!BN143</f>
        <v>0</v>
      </c>
      <c r="AD143" s="136"/>
      <c r="AE143" s="139" t="n">
        <f aca="false">ADMIN1!BQ143</f>
        <v>0</v>
      </c>
      <c r="AF143" s="136"/>
      <c r="AG143" s="138" t="n">
        <f aca="false">ADMIN1!BT143</f>
        <v>0</v>
      </c>
      <c r="AH143" s="136"/>
      <c r="AI143" s="139" t="n">
        <f aca="false">ADMIN1!BW143</f>
        <v>0</v>
      </c>
      <c r="AJ143" s="136"/>
      <c r="AK143" s="138" t="n">
        <f aca="false">ADMIN1!BZ143</f>
        <v>0</v>
      </c>
      <c r="AL143" s="136"/>
      <c r="AM143" s="139" t="n">
        <f aca="false">ADMIN1!CC143</f>
        <v>0</v>
      </c>
      <c r="AN143" s="136"/>
      <c r="AO143" s="138" t="n">
        <f aca="false">ADMIN1!CF143</f>
        <v>0</v>
      </c>
      <c r="AP143" s="136"/>
      <c r="AQ143" s="140" t="n">
        <f aca="false">ADMIN1!CI143</f>
        <v>0</v>
      </c>
      <c r="AR143" s="81"/>
    </row>
    <row r="144" customFormat="false" ht="30" hidden="false" customHeight="true" outlineLevel="0" collapsed="false">
      <c r="A144" s="127" t="n">
        <f aca="false">ADMIN1!Q144</f>
        <v>1115</v>
      </c>
      <c r="B144" s="128" t="str">
        <f aca="false">IF(ADMIN1!S144=0, "", ADMIN1!S144)</f>
        <v>❤️</v>
      </c>
      <c r="C144" s="129" t="str">
        <f aca="false">ADMIN1!R144</f>
        <v>Mangue Osteen BIO (Qualité supérieure, pûrie sur plante)</v>
      </c>
      <c r="D144" s="129"/>
      <c r="E144" s="130" t="str">
        <f aca="false">ADMIN1!AC144</f>
        <v>Salobrena</v>
      </c>
      <c r="F144" s="131" t="str">
        <f aca="false">ADMIN1!V144</f>
        <v>kg</v>
      </c>
      <c r="G144" s="132" t="n">
        <f aca="false">ADMIN1!AE144</f>
        <v>6.66</v>
      </c>
      <c r="H144" s="132" t="n">
        <f aca="false">IF(ADMIN1!W144="", "", ADMIN1!W144)</f>
        <v>6.15</v>
      </c>
      <c r="I144" s="132" t="n">
        <f aca="false">IF(ADMIN1!X144="", "", ADMIN1!X144)</f>
        <v>5.65</v>
      </c>
      <c r="J144" s="133" t="n">
        <f aca="false">IF(ADMIN1!Y144="", "", ADMIN1!Y144)</f>
        <v>5.14</v>
      </c>
      <c r="K144" s="134" t="n">
        <f aca="false">ADMIN1!AD144</f>
        <v>0</v>
      </c>
      <c r="L144" s="135" t="n">
        <f aca="false">ADMIN1!AF144</f>
        <v>0</v>
      </c>
      <c r="M144" s="62"/>
      <c r="N144" s="136"/>
      <c r="O144" s="137" t="n">
        <f aca="false">ADMIN1!AS144</f>
        <v>0</v>
      </c>
      <c r="P144" s="136"/>
      <c r="Q144" s="138" t="n">
        <f aca="false">ADMIN1!AV144</f>
        <v>0</v>
      </c>
      <c r="R144" s="136"/>
      <c r="S144" s="139" t="n">
        <f aca="false">ADMIN1!AY144</f>
        <v>0</v>
      </c>
      <c r="T144" s="136"/>
      <c r="U144" s="139" t="n">
        <f aca="false">ADMIN1!BB144</f>
        <v>0</v>
      </c>
      <c r="V144" s="136"/>
      <c r="W144" s="139" t="n">
        <f aca="false">ADMIN1!BE144</f>
        <v>0</v>
      </c>
      <c r="X144" s="136"/>
      <c r="Y144" s="138" t="n">
        <f aca="false">ADMIN1!BH144</f>
        <v>0</v>
      </c>
      <c r="Z144" s="136"/>
      <c r="AA144" s="139" t="n">
        <f aca="false">ADMIN1!BK144</f>
        <v>0</v>
      </c>
      <c r="AB144" s="136"/>
      <c r="AC144" s="138" t="n">
        <f aca="false">ADMIN1!BN144</f>
        <v>0</v>
      </c>
      <c r="AD144" s="136"/>
      <c r="AE144" s="139" t="n">
        <f aca="false">ADMIN1!BQ144</f>
        <v>0</v>
      </c>
      <c r="AF144" s="136"/>
      <c r="AG144" s="138" t="n">
        <f aca="false">ADMIN1!BT144</f>
        <v>0</v>
      </c>
      <c r="AH144" s="136"/>
      <c r="AI144" s="139" t="n">
        <f aca="false">ADMIN1!BW144</f>
        <v>0</v>
      </c>
      <c r="AJ144" s="136"/>
      <c r="AK144" s="138" t="n">
        <f aca="false">ADMIN1!BZ144</f>
        <v>0</v>
      </c>
      <c r="AL144" s="136"/>
      <c r="AM144" s="139" t="n">
        <f aca="false">ADMIN1!CC144</f>
        <v>0</v>
      </c>
      <c r="AN144" s="136"/>
      <c r="AO144" s="138" t="n">
        <f aca="false">ADMIN1!CF144</f>
        <v>0</v>
      </c>
      <c r="AP144" s="136"/>
      <c r="AQ144" s="140" t="n">
        <f aca="false">ADMIN1!CI144</f>
        <v>0</v>
      </c>
      <c r="AR144" s="81"/>
    </row>
    <row r="145" customFormat="false" ht="30" hidden="false" customHeight="true" outlineLevel="0" collapsed="false">
      <c r="A145" s="127" t="n">
        <f aca="false">ADMIN1!Q145</f>
        <v>1843</v>
      </c>
      <c r="B145" s="128" t="str">
        <f aca="false">IF(ADMIN1!S145=0, "", ADMIN1!S145)</f>
        <v/>
      </c>
      <c r="C145" s="129" t="str">
        <f aca="false">ADMIN1!R145</f>
        <v>Mangue Palmer Rouge BIO (Grand)</v>
      </c>
      <c r="D145" s="129"/>
      <c r="E145" s="130" t="str">
        <f aca="false">ADMIN1!AC145</f>
        <v>Grenade</v>
      </c>
      <c r="F145" s="131" t="str">
        <f aca="false">ADMIN1!V145</f>
        <v>kg</v>
      </c>
      <c r="G145" s="132" t="n">
        <f aca="false">ADMIN1!AE145</f>
        <v>6.66</v>
      </c>
      <c r="H145" s="132" t="n">
        <f aca="false">IF(ADMIN1!W145="", "", ADMIN1!W145)</f>
        <v>6.15</v>
      </c>
      <c r="I145" s="132" t="n">
        <f aca="false">IF(ADMIN1!X145="", "", ADMIN1!X145)</f>
        <v>5.65</v>
      </c>
      <c r="J145" s="133" t="str">
        <f aca="false">IF(ADMIN1!Y145="", "", ADMIN1!Y145)</f>
        <v/>
      </c>
      <c r="K145" s="134" t="n">
        <f aca="false">ADMIN1!AD145</f>
        <v>0</v>
      </c>
      <c r="L145" s="135" t="n">
        <f aca="false">ADMIN1!AF145</f>
        <v>0</v>
      </c>
      <c r="M145" s="62"/>
      <c r="N145" s="136"/>
      <c r="O145" s="137" t="n">
        <f aca="false">ADMIN1!AS145</f>
        <v>0</v>
      </c>
      <c r="P145" s="136"/>
      <c r="Q145" s="138" t="n">
        <f aca="false">ADMIN1!AV145</f>
        <v>0</v>
      </c>
      <c r="R145" s="136"/>
      <c r="S145" s="139" t="n">
        <f aca="false">ADMIN1!AY145</f>
        <v>0</v>
      </c>
      <c r="T145" s="136"/>
      <c r="U145" s="139" t="n">
        <f aca="false">ADMIN1!BB145</f>
        <v>0</v>
      </c>
      <c r="V145" s="136"/>
      <c r="W145" s="139" t="n">
        <f aca="false">ADMIN1!BE145</f>
        <v>0</v>
      </c>
      <c r="X145" s="136"/>
      <c r="Y145" s="138" t="n">
        <f aca="false">ADMIN1!BH145</f>
        <v>0</v>
      </c>
      <c r="Z145" s="136"/>
      <c r="AA145" s="139" t="n">
        <f aca="false">ADMIN1!BK145</f>
        <v>0</v>
      </c>
      <c r="AB145" s="136"/>
      <c r="AC145" s="138" t="n">
        <f aca="false">ADMIN1!BN145</f>
        <v>0</v>
      </c>
      <c r="AD145" s="136"/>
      <c r="AE145" s="139" t="n">
        <f aca="false">ADMIN1!BQ145</f>
        <v>0</v>
      </c>
      <c r="AF145" s="136"/>
      <c r="AG145" s="138" t="n">
        <f aca="false">ADMIN1!BT145</f>
        <v>0</v>
      </c>
      <c r="AH145" s="136"/>
      <c r="AI145" s="139" t="n">
        <f aca="false">ADMIN1!BW145</f>
        <v>0</v>
      </c>
      <c r="AJ145" s="136"/>
      <c r="AK145" s="138" t="n">
        <f aca="false">ADMIN1!BZ145</f>
        <v>0</v>
      </c>
      <c r="AL145" s="136"/>
      <c r="AM145" s="139" t="n">
        <f aca="false">ADMIN1!CC145</f>
        <v>0</v>
      </c>
      <c r="AN145" s="136"/>
      <c r="AO145" s="138" t="n">
        <f aca="false">ADMIN1!CF145</f>
        <v>0</v>
      </c>
      <c r="AP145" s="136"/>
      <c r="AQ145" s="140" t="n">
        <f aca="false">ADMIN1!CI145</f>
        <v>0</v>
      </c>
      <c r="AR145" s="81"/>
    </row>
    <row r="146" customFormat="false" ht="30" hidden="false" customHeight="true" outlineLevel="0" collapsed="false">
      <c r="A146" s="127" t="n">
        <f aca="false">ADMIN1!Q146</f>
        <v>3868</v>
      </c>
      <c r="B146" s="128" t="str">
        <f aca="false">IF(ADMIN1!S146=0, "", ADMIN1!S146)</f>
        <v/>
      </c>
      <c r="C146" s="129" t="str">
        <f aca="false">ADMIN1!R146</f>
        <v>Mangue rouge Palmer semi-sèche déshydratée de fabrication artisanale (Sachet 500g)</v>
      </c>
      <c r="D146" s="129"/>
      <c r="E146" s="130" t="str">
        <f aca="false">ADMIN1!AC146</f>
        <v>Grenade</v>
      </c>
      <c r="F146" s="131" t="str">
        <f aca="false">ADMIN1!V146</f>
        <v>Pièce</v>
      </c>
      <c r="G146" s="132" t="n">
        <f aca="false">ADMIN1!AE146</f>
        <v>13.23</v>
      </c>
      <c r="H146" s="132" t="str">
        <f aca="false">IF(ADMIN1!W146="", "", ADMIN1!W146)</f>
        <v/>
      </c>
      <c r="I146" s="132" t="str">
        <f aca="false">IF(ADMIN1!X146="", "", ADMIN1!X146)</f>
        <v/>
      </c>
      <c r="J146" s="133" t="str">
        <f aca="false">IF(ADMIN1!Y146="", "", ADMIN1!Y146)</f>
        <v/>
      </c>
      <c r="K146" s="134" t="n">
        <f aca="false">ADMIN1!AD146</f>
        <v>0</v>
      </c>
      <c r="L146" s="135" t="n">
        <f aca="false">ADMIN1!AF146</f>
        <v>0</v>
      </c>
      <c r="M146" s="62"/>
      <c r="N146" s="136"/>
      <c r="O146" s="137" t="n">
        <f aca="false">ADMIN1!AS146</f>
        <v>0</v>
      </c>
      <c r="P146" s="136"/>
      <c r="Q146" s="138" t="n">
        <f aca="false">ADMIN1!AV146</f>
        <v>0</v>
      </c>
      <c r="R146" s="136"/>
      <c r="S146" s="139" t="n">
        <f aca="false">ADMIN1!AY146</f>
        <v>0</v>
      </c>
      <c r="T146" s="136"/>
      <c r="U146" s="139" t="n">
        <f aca="false">ADMIN1!BB146</f>
        <v>0</v>
      </c>
      <c r="V146" s="136"/>
      <c r="W146" s="139" t="n">
        <f aca="false">ADMIN1!BE146</f>
        <v>0</v>
      </c>
      <c r="X146" s="136"/>
      <c r="Y146" s="138" t="n">
        <f aca="false">ADMIN1!BH146</f>
        <v>0</v>
      </c>
      <c r="Z146" s="136"/>
      <c r="AA146" s="139" t="n">
        <f aca="false">ADMIN1!BK146</f>
        <v>0</v>
      </c>
      <c r="AB146" s="136"/>
      <c r="AC146" s="138" t="n">
        <f aca="false">ADMIN1!BN146</f>
        <v>0</v>
      </c>
      <c r="AD146" s="136"/>
      <c r="AE146" s="139" t="n">
        <f aca="false">ADMIN1!BQ146</f>
        <v>0</v>
      </c>
      <c r="AF146" s="136"/>
      <c r="AG146" s="138" t="n">
        <f aca="false">ADMIN1!BT146</f>
        <v>0</v>
      </c>
      <c r="AH146" s="136"/>
      <c r="AI146" s="139" t="n">
        <f aca="false">ADMIN1!BW146</f>
        <v>0</v>
      </c>
      <c r="AJ146" s="136"/>
      <c r="AK146" s="138" t="n">
        <f aca="false">ADMIN1!BZ146</f>
        <v>0</v>
      </c>
      <c r="AL146" s="136"/>
      <c r="AM146" s="139" t="n">
        <f aca="false">ADMIN1!CC146</f>
        <v>0</v>
      </c>
      <c r="AN146" s="136"/>
      <c r="AO146" s="138" t="n">
        <f aca="false">ADMIN1!CF146</f>
        <v>0</v>
      </c>
      <c r="AP146" s="136"/>
      <c r="AQ146" s="140" t="n">
        <f aca="false">ADMIN1!CI146</f>
        <v>0</v>
      </c>
      <c r="AR146" s="81"/>
    </row>
    <row r="147" customFormat="false" ht="30" hidden="false" customHeight="true" outlineLevel="0" collapsed="false">
      <c r="A147" s="127" t="n">
        <f aca="false">ADMIN1!Q147</f>
        <v>3230</v>
      </c>
      <c r="B147" s="128" t="str">
        <f aca="false">IF(ADMIN1!S147=0, "", ADMIN1!S147)</f>
        <v/>
      </c>
      <c r="C147" s="129" t="str">
        <f aca="false">ADMIN1!R147</f>
        <v>Mangue Sensation</v>
      </c>
      <c r="D147" s="129"/>
      <c r="E147" s="130" t="str">
        <f aca="false">ADMIN1!AC147</f>
        <v>Grenade</v>
      </c>
      <c r="F147" s="131" t="str">
        <f aca="false">ADMIN1!V147</f>
        <v>kg</v>
      </c>
      <c r="G147" s="132" t="n">
        <f aca="false">ADMIN1!AE147</f>
        <v>6.66</v>
      </c>
      <c r="H147" s="132" t="n">
        <f aca="false">IF(ADMIN1!W147="", "", ADMIN1!W147)</f>
        <v>6.15</v>
      </c>
      <c r="I147" s="132" t="n">
        <f aca="false">IF(ADMIN1!X147="", "", ADMIN1!X147)</f>
        <v>5.65</v>
      </c>
      <c r="J147" s="133" t="str">
        <f aca="false">IF(ADMIN1!Y147="", "", ADMIN1!Y147)</f>
        <v/>
      </c>
      <c r="K147" s="134" t="n">
        <f aca="false">ADMIN1!AD147</f>
        <v>0</v>
      </c>
      <c r="L147" s="135" t="n">
        <f aca="false">ADMIN1!AF147</f>
        <v>0</v>
      </c>
      <c r="M147" s="62"/>
      <c r="N147" s="136"/>
      <c r="O147" s="137" t="n">
        <f aca="false">ADMIN1!AS147</f>
        <v>0</v>
      </c>
      <c r="P147" s="136"/>
      <c r="Q147" s="138" t="n">
        <f aca="false">ADMIN1!AV147</f>
        <v>0</v>
      </c>
      <c r="R147" s="136"/>
      <c r="S147" s="139" t="n">
        <f aca="false">ADMIN1!AY147</f>
        <v>0</v>
      </c>
      <c r="T147" s="136"/>
      <c r="U147" s="139" t="n">
        <f aca="false">ADMIN1!BB147</f>
        <v>0</v>
      </c>
      <c r="V147" s="136"/>
      <c r="W147" s="139" t="n">
        <f aca="false">ADMIN1!BE147</f>
        <v>0</v>
      </c>
      <c r="X147" s="136"/>
      <c r="Y147" s="138" t="n">
        <f aca="false">ADMIN1!BH147</f>
        <v>0</v>
      </c>
      <c r="Z147" s="136"/>
      <c r="AA147" s="139" t="n">
        <f aca="false">ADMIN1!BK147</f>
        <v>0</v>
      </c>
      <c r="AB147" s="136"/>
      <c r="AC147" s="138" t="n">
        <f aca="false">ADMIN1!BN147</f>
        <v>0</v>
      </c>
      <c r="AD147" s="136"/>
      <c r="AE147" s="139" t="n">
        <f aca="false">ADMIN1!BQ147</f>
        <v>0</v>
      </c>
      <c r="AF147" s="136"/>
      <c r="AG147" s="138" t="n">
        <f aca="false">ADMIN1!BT147</f>
        <v>0</v>
      </c>
      <c r="AH147" s="136"/>
      <c r="AI147" s="139" t="n">
        <f aca="false">ADMIN1!BW147</f>
        <v>0</v>
      </c>
      <c r="AJ147" s="136"/>
      <c r="AK147" s="138" t="n">
        <f aca="false">ADMIN1!BZ147</f>
        <v>0</v>
      </c>
      <c r="AL147" s="136"/>
      <c r="AM147" s="139" t="n">
        <f aca="false">ADMIN1!CC147</f>
        <v>0</v>
      </c>
      <c r="AN147" s="136"/>
      <c r="AO147" s="138" t="n">
        <f aca="false">ADMIN1!CF147</f>
        <v>0</v>
      </c>
      <c r="AP147" s="136"/>
      <c r="AQ147" s="140" t="n">
        <f aca="false">ADMIN1!CI147</f>
        <v>0</v>
      </c>
      <c r="AR147" s="81"/>
    </row>
    <row r="148" customFormat="false" ht="30" hidden="false" customHeight="true" outlineLevel="0" collapsed="false">
      <c r="A148" s="127" t="n">
        <f aca="false">ADMIN1!Q148</f>
        <v>3248</v>
      </c>
      <c r="B148" s="128" t="str">
        <f aca="false">IF(ADMIN1!S148=0, "", ADMIN1!S148)</f>
        <v>OFFRE</v>
      </c>
      <c r="C148" s="129" t="str">
        <f aca="false">ADMIN1!R148</f>
        <v>Mangue Super Haden </v>
      </c>
      <c r="D148" s="129"/>
      <c r="E148" s="130" t="str">
        <f aca="false">ADMIN1!AC148</f>
        <v>Grenade</v>
      </c>
      <c r="F148" s="131" t="str">
        <f aca="false">ADMIN1!V148</f>
        <v>kg</v>
      </c>
      <c r="G148" s="132" t="n">
        <f aca="false">ADMIN1!AE148</f>
        <v>5.68</v>
      </c>
      <c r="H148" s="132" t="n">
        <f aca="false">IF(ADMIN1!W148="", "", ADMIN1!W148)</f>
        <v>5.27</v>
      </c>
      <c r="I148" s="132" t="n">
        <f aca="false">IF(ADMIN1!X148="", "", ADMIN1!X148)</f>
        <v>4.86</v>
      </c>
      <c r="J148" s="133" t="n">
        <f aca="false">IF(ADMIN1!Y148="", "", ADMIN1!Y148)</f>
        <v>4.45</v>
      </c>
      <c r="K148" s="134" t="n">
        <f aca="false">ADMIN1!AD148</f>
        <v>0</v>
      </c>
      <c r="L148" s="135" t="n">
        <f aca="false">ADMIN1!AF148</f>
        <v>0</v>
      </c>
      <c r="M148" s="62"/>
      <c r="N148" s="136"/>
      <c r="O148" s="137" t="n">
        <f aca="false">ADMIN1!AS148</f>
        <v>0</v>
      </c>
      <c r="P148" s="136"/>
      <c r="Q148" s="138" t="n">
        <f aca="false">ADMIN1!AV148</f>
        <v>0</v>
      </c>
      <c r="R148" s="136"/>
      <c r="S148" s="139" t="n">
        <f aca="false">ADMIN1!AY148</f>
        <v>0</v>
      </c>
      <c r="T148" s="136"/>
      <c r="U148" s="139" t="n">
        <f aca="false">ADMIN1!BB148</f>
        <v>0</v>
      </c>
      <c r="V148" s="136"/>
      <c r="W148" s="139" t="n">
        <f aca="false">ADMIN1!BE148</f>
        <v>0</v>
      </c>
      <c r="X148" s="136"/>
      <c r="Y148" s="138" t="n">
        <f aca="false">ADMIN1!BH148</f>
        <v>0</v>
      </c>
      <c r="Z148" s="136"/>
      <c r="AA148" s="139" t="n">
        <f aca="false">ADMIN1!BK148</f>
        <v>0</v>
      </c>
      <c r="AB148" s="136"/>
      <c r="AC148" s="138" t="n">
        <f aca="false">ADMIN1!BN148</f>
        <v>0</v>
      </c>
      <c r="AD148" s="136"/>
      <c r="AE148" s="139" t="n">
        <f aca="false">ADMIN1!BQ148</f>
        <v>0</v>
      </c>
      <c r="AF148" s="136"/>
      <c r="AG148" s="138" t="n">
        <f aca="false">ADMIN1!BT148</f>
        <v>0</v>
      </c>
      <c r="AH148" s="136"/>
      <c r="AI148" s="139" t="n">
        <f aca="false">ADMIN1!BW148</f>
        <v>0</v>
      </c>
      <c r="AJ148" s="136"/>
      <c r="AK148" s="138" t="n">
        <f aca="false">ADMIN1!BZ148</f>
        <v>0</v>
      </c>
      <c r="AL148" s="136"/>
      <c r="AM148" s="139" t="n">
        <f aca="false">ADMIN1!CC148</f>
        <v>0</v>
      </c>
      <c r="AN148" s="136"/>
      <c r="AO148" s="138" t="n">
        <f aca="false">ADMIN1!CF148</f>
        <v>0</v>
      </c>
      <c r="AP148" s="136"/>
      <c r="AQ148" s="140" t="n">
        <f aca="false">ADMIN1!CI148</f>
        <v>0</v>
      </c>
      <c r="AR148" s="81"/>
    </row>
    <row r="149" customFormat="false" ht="30" hidden="false" customHeight="true" outlineLevel="0" collapsed="false">
      <c r="A149" s="127" t="n">
        <f aca="false">ADMIN1!Q149</f>
        <v>3215</v>
      </c>
      <c r="B149" s="128" t="str">
        <f aca="false">IF(ADMIN1!S149=0, "", ADMIN1!S149)</f>
        <v>❤️</v>
      </c>
      <c r="C149" s="129" t="str">
        <f aca="false">ADMIN1!R149</f>
        <v>Mangue Zill </v>
      </c>
      <c r="D149" s="129"/>
      <c r="E149" s="130" t="str">
        <f aca="false">ADMIN1!AC149</f>
        <v>Grenade</v>
      </c>
      <c r="F149" s="131" t="str">
        <f aca="false">ADMIN1!V149</f>
        <v>kg</v>
      </c>
      <c r="G149" s="132" t="n">
        <f aca="false">ADMIN1!AE149</f>
        <v>7.05</v>
      </c>
      <c r="H149" s="132" t="n">
        <f aca="false">IF(ADMIN1!W149="", "", ADMIN1!W149)</f>
        <v>6.5</v>
      </c>
      <c r="I149" s="132" t="n">
        <f aca="false">IF(ADMIN1!X149="", "", ADMIN1!X149)</f>
        <v>5.96</v>
      </c>
      <c r="J149" s="133" t="n">
        <f aca="false">IF(ADMIN1!Y149="", "", ADMIN1!Y149)</f>
        <v>5.41</v>
      </c>
      <c r="K149" s="134" t="n">
        <f aca="false">ADMIN1!AD149</f>
        <v>0</v>
      </c>
      <c r="L149" s="135" t="n">
        <f aca="false">ADMIN1!AF149</f>
        <v>0</v>
      </c>
      <c r="M149" s="62"/>
      <c r="N149" s="136"/>
      <c r="O149" s="137" t="n">
        <f aca="false">ADMIN1!AS149</f>
        <v>0</v>
      </c>
      <c r="P149" s="136"/>
      <c r="Q149" s="138" t="n">
        <f aca="false">ADMIN1!AV149</f>
        <v>0</v>
      </c>
      <c r="R149" s="136"/>
      <c r="S149" s="139" t="n">
        <f aca="false">ADMIN1!AY149</f>
        <v>0</v>
      </c>
      <c r="T149" s="136"/>
      <c r="U149" s="139" t="n">
        <f aca="false">ADMIN1!BB149</f>
        <v>0</v>
      </c>
      <c r="V149" s="136"/>
      <c r="W149" s="139" t="n">
        <f aca="false">ADMIN1!BE149</f>
        <v>0</v>
      </c>
      <c r="X149" s="136"/>
      <c r="Y149" s="138" t="n">
        <f aca="false">ADMIN1!BH149</f>
        <v>0</v>
      </c>
      <c r="Z149" s="136"/>
      <c r="AA149" s="139" t="n">
        <f aca="false">ADMIN1!BK149</f>
        <v>0</v>
      </c>
      <c r="AB149" s="136"/>
      <c r="AC149" s="138" t="n">
        <f aca="false">ADMIN1!BN149</f>
        <v>0</v>
      </c>
      <c r="AD149" s="136"/>
      <c r="AE149" s="139" t="n">
        <f aca="false">ADMIN1!BQ149</f>
        <v>0</v>
      </c>
      <c r="AF149" s="136"/>
      <c r="AG149" s="138" t="n">
        <f aca="false">ADMIN1!BT149</f>
        <v>0</v>
      </c>
      <c r="AH149" s="136"/>
      <c r="AI149" s="139" t="n">
        <f aca="false">ADMIN1!BW149</f>
        <v>0</v>
      </c>
      <c r="AJ149" s="136"/>
      <c r="AK149" s="138" t="n">
        <f aca="false">ADMIN1!BZ149</f>
        <v>0</v>
      </c>
      <c r="AL149" s="136"/>
      <c r="AM149" s="139" t="n">
        <f aca="false">ADMIN1!CC149</f>
        <v>0</v>
      </c>
      <c r="AN149" s="136"/>
      <c r="AO149" s="138" t="n">
        <f aca="false">ADMIN1!CF149</f>
        <v>0</v>
      </c>
      <c r="AP149" s="136"/>
      <c r="AQ149" s="140" t="n">
        <f aca="false">ADMIN1!CI149</f>
        <v>0</v>
      </c>
      <c r="AR149" s="81"/>
    </row>
    <row r="150" customFormat="false" ht="30" hidden="false" customHeight="true" outlineLevel="0" collapsed="false">
      <c r="A150" s="127" t="n">
        <f aca="false">ADMIN1!Q150</f>
        <v>3112</v>
      </c>
      <c r="B150" s="128" t="str">
        <f aca="false">IF(ADMIN1!S150=0, "", ADMIN1!S150)</f>
        <v>❤️</v>
      </c>
      <c r="C150" s="129" t="str">
        <f aca="false">ADMIN1!R150</f>
        <v>Melon peau de crapaud</v>
      </c>
      <c r="D150" s="129"/>
      <c r="E150" s="130" t="str">
        <f aca="false">ADMIN1!AC150</f>
        <v>Cordova</v>
      </c>
      <c r="F150" s="131" t="str">
        <f aca="false">ADMIN1!V150</f>
        <v>kg</v>
      </c>
      <c r="G150" s="132" t="n">
        <f aca="false">ADMIN1!AE150</f>
        <v>3.5</v>
      </c>
      <c r="H150" s="132" t="n">
        <f aca="false">IF(ADMIN1!W150="", "", ADMIN1!W150)</f>
        <v>3.31</v>
      </c>
      <c r="I150" s="132" t="n">
        <f aca="false">IF(ADMIN1!X150="", "", ADMIN1!X150)</f>
        <v>3.12</v>
      </c>
      <c r="J150" s="133" t="n">
        <f aca="false">IF(ADMIN1!Y150="", "", ADMIN1!Y150)</f>
        <v>2.93</v>
      </c>
      <c r="K150" s="134" t="n">
        <f aca="false">ADMIN1!AD150</f>
        <v>0</v>
      </c>
      <c r="L150" s="135" t="n">
        <f aca="false">ADMIN1!AF150</f>
        <v>0</v>
      </c>
      <c r="M150" s="62"/>
      <c r="N150" s="136"/>
      <c r="O150" s="137" t="n">
        <f aca="false">ADMIN1!AS150</f>
        <v>0</v>
      </c>
      <c r="P150" s="136"/>
      <c r="Q150" s="138" t="n">
        <f aca="false">ADMIN1!AV150</f>
        <v>0</v>
      </c>
      <c r="R150" s="136"/>
      <c r="S150" s="139" t="n">
        <f aca="false">ADMIN1!AY150</f>
        <v>0</v>
      </c>
      <c r="T150" s="136"/>
      <c r="U150" s="139" t="n">
        <f aca="false">ADMIN1!BB150</f>
        <v>0</v>
      </c>
      <c r="V150" s="136"/>
      <c r="W150" s="139" t="n">
        <f aca="false">ADMIN1!BE150</f>
        <v>0</v>
      </c>
      <c r="X150" s="136"/>
      <c r="Y150" s="138" t="n">
        <f aca="false">ADMIN1!BH150</f>
        <v>0</v>
      </c>
      <c r="Z150" s="136"/>
      <c r="AA150" s="139" t="n">
        <f aca="false">ADMIN1!BK150</f>
        <v>0</v>
      </c>
      <c r="AB150" s="136"/>
      <c r="AC150" s="138" t="n">
        <f aca="false">ADMIN1!BN150</f>
        <v>0</v>
      </c>
      <c r="AD150" s="136"/>
      <c r="AE150" s="139" t="n">
        <f aca="false">ADMIN1!BQ150</f>
        <v>0</v>
      </c>
      <c r="AF150" s="136"/>
      <c r="AG150" s="138" t="n">
        <f aca="false">ADMIN1!BT150</f>
        <v>0</v>
      </c>
      <c r="AH150" s="136"/>
      <c r="AI150" s="139" t="n">
        <f aca="false">ADMIN1!BW150</f>
        <v>0</v>
      </c>
      <c r="AJ150" s="136"/>
      <c r="AK150" s="138" t="n">
        <f aca="false">ADMIN1!BZ150</f>
        <v>0</v>
      </c>
      <c r="AL150" s="136"/>
      <c r="AM150" s="139" t="n">
        <f aca="false">ADMIN1!CC150</f>
        <v>0</v>
      </c>
      <c r="AN150" s="136"/>
      <c r="AO150" s="138" t="n">
        <f aca="false">ADMIN1!CF150</f>
        <v>0</v>
      </c>
      <c r="AP150" s="136"/>
      <c r="AQ150" s="140" t="n">
        <f aca="false">ADMIN1!CI150</f>
        <v>0</v>
      </c>
      <c r="AR150" s="81"/>
    </row>
    <row r="151" customFormat="false" ht="30" hidden="false" customHeight="true" outlineLevel="0" collapsed="false">
      <c r="A151" s="127" t="n">
        <f aca="false">ADMIN1!Q151</f>
        <v>1052</v>
      </c>
      <c r="B151" s="128" t="str">
        <f aca="false">IF(ADMIN1!S151=0, "", ADMIN1!S151)</f>
        <v/>
      </c>
      <c r="C151" s="129" t="str">
        <f aca="false">ADMIN1!R151</f>
        <v>Melon peau de crapaud BIO</v>
      </c>
      <c r="D151" s="129"/>
      <c r="E151" s="130" t="str">
        <f aca="false">ADMIN1!AC151</f>
        <v>Andalousie</v>
      </c>
      <c r="F151" s="131" t="str">
        <f aca="false">ADMIN1!V151</f>
        <v>kg</v>
      </c>
      <c r="G151" s="132" t="n">
        <f aca="false">ADMIN1!AE151</f>
        <v>4.31</v>
      </c>
      <c r="H151" s="132" t="n">
        <f aca="false">IF(ADMIN1!W151="", "", ADMIN1!W151)</f>
        <v>4.04</v>
      </c>
      <c r="I151" s="132" t="n">
        <f aca="false">IF(ADMIN1!X151="", "", ADMIN1!X151)</f>
        <v>3.77</v>
      </c>
      <c r="J151" s="133" t="str">
        <f aca="false">IF(ADMIN1!Y151="", "", ADMIN1!Y151)</f>
        <v/>
      </c>
      <c r="K151" s="134" t="n">
        <f aca="false">ADMIN1!AD151</f>
        <v>0</v>
      </c>
      <c r="L151" s="135" t="n">
        <f aca="false">ADMIN1!AF151</f>
        <v>0</v>
      </c>
      <c r="M151" s="62"/>
      <c r="N151" s="136"/>
      <c r="O151" s="137" t="n">
        <f aca="false">ADMIN1!AS151</f>
        <v>0</v>
      </c>
      <c r="P151" s="136"/>
      <c r="Q151" s="138" t="n">
        <f aca="false">ADMIN1!AV151</f>
        <v>0</v>
      </c>
      <c r="R151" s="136"/>
      <c r="S151" s="139" t="n">
        <f aca="false">ADMIN1!AY151</f>
        <v>0</v>
      </c>
      <c r="T151" s="136"/>
      <c r="U151" s="139" t="n">
        <f aca="false">ADMIN1!BB151</f>
        <v>0</v>
      </c>
      <c r="V151" s="136"/>
      <c r="W151" s="139" t="n">
        <f aca="false">ADMIN1!BE151</f>
        <v>0</v>
      </c>
      <c r="X151" s="136"/>
      <c r="Y151" s="138" t="n">
        <f aca="false">ADMIN1!BH151</f>
        <v>0</v>
      </c>
      <c r="Z151" s="136"/>
      <c r="AA151" s="139" t="n">
        <f aca="false">ADMIN1!BK151</f>
        <v>0</v>
      </c>
      <c r="AB151" s="136"/>
      <c r="AC151" s="138" t="n">
        <f aca="false">ADMIN1!BN151</f>
        <v>0</v>
      </c>
      <c r="AD151" s="136"/>
      <c r="AE151" s="139" t="n">
        <f aca="false">ADMIN1!BQ151</f>
        <v>0</v>
      </c>
      <c r="AF151" s="136"/>
      <c r="AG151" s="138" t="n">
        <f aca="false">ADMIN1!BT151</f>
        <v>0</v>
      </c>
      <c r="AH151" s="136"/>
      <c r="AI151" s="139" t="n">
        <f aca="false">ADMIN1!BW151</f>
        <v>0</v>
      </c>
      <c r="AJ151" s="136"/>
      <c r="AK151" s="138" t="n">
        <f aca="false">ADMIN1!BZ151</f>
        <v>0</v>
      </c>
      <c r="AL151" s="136"/>
      <c r="AM151" s="139" t="n">
        <f aca="false">ADMIN1!CC151</f>
        <v>0</v>
      </c>
      <c r="AN151" s="136"/>
      <c r="AO151" s="138" t="n">
        <f aca="false">ADMIN1!CF151</f>
        <v>0</v>
      </c>
      <c r="AP151" s="136"/>
      <c r="AQ151" s="140" t="n">
        <f aca="false">ADMIN1!CI151</f>
        <v>0</v>
      </c>
      <c r="AR151" s="81"/>
    </row>
    <row r="152" customFormat="false" ht="30" hidden="false" customHeight="true" outlineLevel="0" collapsed="false">
      <c r="A152" s="127" t="n">
        <f aca="false">ADMIN1!Q152</f>
        <v>3925</v>
      </c>
      <c r="B152" s="128" t="str">
        <f aca="false">IF(ADMIN1!S152=0, "", ADMIN1!S152)</f>
        <v>❤️</v>
      </c>
      <c r="C152" s="129" t="str">
        <f aca="false">ADMIN1!R152</f>
        <v>Miel d'avocat (Bocal en verre 1kg)</v>
      </c>
      <c r="D152" s="129"/>
      <c r="E152" s="130" t="str">
        <f aca="false">ADMIN1!AC152</f>
        <v>Grenade</v>
      </c>
      <c r="F152" s="131" t="str">
        <f aca="false">ADMIN1!V152</f>
        <v>Pièce</v>
      </c>
      <c r="G152" s="132" t="n">
        <f aca="false">ADMIN1!AE152</f>
        <v>14.33</v>
      </c>
      <c r="H152" s="132" t="n">
        <f aca="false">IF(ADMIN1!W152="", "", ADMIN1!W152)</f>
        <v>13.05</v>
      </c>
      <c r="I152" s="132" t="str">
        <f aca="false">IF(ADMIN1!X152="", "", ADMIN1!X152)</f>
        <v/>
      </c>
      <c r="J152" s="133" t="str">
        <f aca="false">IF(ADMIN1!Y152="", "", ADMIN1!Y152)</f>
        <v/>
      </c>
      <c r="K152" s="134" t="n">
        <f aca="false">ADMIN1!AD152</f>
        <v>0</v>
      </c>
      <c r="L152" s="135" t="n">
        <f aca="false">ADMIN1!AF152</f>
        <v>0</v>
      </c>
      <c r="M152" s="62"/>
      <c r="N152" s="136"/>
      <c r="O152" s="137" t="n">
        <f aca="false">ADMIN1!AS152</f>
        <v>0</v>
      </c>
      <c r="P152" s="136"/>
      <c r="Q152" s="138" t="n">
        <f aca="false">ADMIN1!AV152</f>
        <v>0</v>
      </c>
      <c r="R152" s="136"/>
      <c r="S152" s="139" t="n">
        <f aca="false">ADMIN1!AY152</f>
        <v>0</v>
      </c>
      <c r="T152" s="136"/>
      <c r="U152" s="139" t="n">
        <f aca="false">ADMIN1!BB152</f>
        <v>0</v>
      </c>
      <c r="V152" s="136"/>
      <c r="W152" s="139" t="n">
        <f aca="false">ADMIN1!BE152</f>
        <v>0</v>
      </c>
      <c r="X152" s="136"/>
      <c r="Y152" s="138" t="n">
        <f aca="false">ADMIN1!BH152</f>
        <v>0</v>
      </c>
      <c r="Z152" s="136"/>
      <c r="AA152" s="139" t="n">
        <f aca="false">ADMIN1!BK152</f>
        <v>0</v>
      </c>
      <c r="AB152" s="136"/>
      <c r="AC152" s="138" t="n">
        <f aca="false">ADMIN1!BN152</f>
        <v>0</v>
      </c>
      <c r="AD152" s="136"/>
      <c r="AE152" s="139" t="n">
        <f aca="false">ADMIN1!BQ152</f>
        <v>0</v>
      </c>
      <c r="AF152" s="136"/>
      <c r="AG152" s="138" t="n">
        <f aca="false">ADMIN1!BT152</f>
        <v>0</v>
      </c>
      <c r="AH152" s="136"/>
      <c r="AI152" s="139" t="n">
        <f aca="false">ADMIN1!BW152</f>
        <v>0</v>
      </c>
      <c r="AJ152" s="136"/>
      <c r="AK152" s="138" t="n">
        <f aca="false">ADMIN1!BZ152</f>
        <v>0</v>
      </c>
      <c r="AL152" s="136"/>
      <c r="AM152" s="139" t="n">
        <f aca="false">ADMIN1!CC152</f>
        <v>0</v>
      </c>
      <c r="AN152" s="136"/>
      <c r="AO152" s="138" t="n">
        <f aca="false">ADMIN1!CF152</f>
        <v>0</v>
      </c>
      <c r="AP152" s="136"/>
      <c r="AQ152" s="140" t="n">
        <f aca="false">ADMIN1!CI152</f>
        <v>0</v>
      </c>
      <c r="AR152" s="81"/>
    </row>
    <row r="153" customFormat="false" ht="30" hidden="false" customHeight="true" outlineLevel="0" collapsed="false">
      <c r="A153" s="127" t="n">
        <f aca="false">ADMIN1!Q153</f>
        <v>1324</v>
      </c>
      <c r="B153" s="128" t="str">
        <f aca="false">IF(ADMIN1!S153=0, "", ADMIN1!S153)</f>
        <v>❤️</v>
      </c>
      <c r="C153" s="129" t="str">
        <f aca="false">ADMIN1!R153</f>
        <v>Miel d'eucalyptus BIO (Bocal en verre 1kg)</v>
      </c>
      <c r="D153" s="129"/>
      <c r="E153" s="130" t="str">
        <f aca="false">ADMIN1!AC153</f>
        <v>Huelva</v>
      </c>
      <c r="F153" s="131" t="str">
        <f aca="false">ADMIN1!V153</f>
        <v>Pièce</v>
      </c>
      <c r="G153" s="132" t="n">
        <f aca="false">ADMIN1!AE153</f>
        <v>21.45</v>
      </c>
      <c r="H153" s="132" t="n">
        <f aca="false">IF(ADMIN1!W153="", "", ADMIN1!W153)</f>
        <v>19.46</v>
      </c>
      <c r="I153" s="132" t="str">
        <f aca="false">IF(ADMIN1!X153="", "", ADMIN1!X153)</f>
        <v/>
      </c>
      <c r="J153" s="133" t="str">
        <f aca="false">IF(ADMIN1!Y153="", "", ADMIN1!Y153)</f>
        <v/>
      </c>
      <c r="K153" s="134" t="n">
        <f aca="false">ADMIN1!AD153</f>
        <v>0</v>
      </c>
      <c r="L153" s="135" t="n">
        <f aca="false">ADMIN1!AF153</f>
        <v>0</v>
      </c>
      <c r="M153" s="62"/>
      <c r="N153" s="136"/>
      <c r="O153" s="137" t="n">
        <f aca="false">ADMIN1!AS153</f>
        <v>0</v>
      </c>
      <c r="P153" s="136"/>
      <c r="Q153" s="138" t="n">
        <f aca="false">ADMIN1!AV153</f>
        <v>0</v>
      </c>
      <c r="R153" s="136"/>
      <c r="S153" s="139" t="n">
        <f aca="false">ADMIN1!AY153</f>
        <v>0</v>
      </c>
      <c r="T153" s="136"/>
      <c r="U153" s="139" t="n">
        <f aca="false">ADMIN1!BB153</f>
        <v>0</v>
      </c>
      <c r="V153" s="136"/>
      <c r="W153" s="139" t="n">
        <f aca="false">ADMIN1!BE153</f>
        <v>0</v>
      </c>
      <c r="X153" s="136"/>
      <c r="Y153" s="138" t="n">
        <f aca="false">ADMIN1!BH153</f>
        <v>0</v>
      </c>
      <c r="Z153" s="136"/>
      <c r="AA153" s="139" t="n">
        <f aca="false">ADMIN1!BK153</f>
        <v>0</v>
      </c>
      <c r="AB153" s="136"/>
      <c r="AC153" s="138" t="n">
        <f aca="false">ADMIN1!BN153</f>
        <v>0</v>
      </c>
      <c r="AD153" s="136"/>
      <c r="AE153" s="139" t="n">
        <f aca="false">ADMIN1!BQ153</f>
        <v>0</v>
      </c>
      <c r="AF153" s="136"/>
      <c r="AG153" s="138" t="n">
        <f aca="false">ADMIN1!BT153</f>
        <v>0</v>
      </c>
      <c r="AH153" s="136"/>
      <c r="AI153" s="139" t="n">
        <f aca="false">ADMIN1!BW153</f>
        <v>0</v>
      </c>
      <c r="AJ153" s="136"/>
      <c r="AK153" s="138" t="n">
        <f aca="false">ADMIN1!BZ153</f>
        <v>0</v>
      </c>
      <c r="AL153" s="136"/>
      <c r="AM153" s="139" t="n">
        <f aca="false">ADMIN1!CC153</f>
        <v>0</v>
      </c>
      <c r="AN153" s="136"/>
      <c r="AO153" s="138" t="n">
        <f aca="false">ADMIN1!CF153</f>
        <v>0</v>
      </c>
      <c r="AP153" s="136"/>
      <c r="AQ153" s="140" t="n">
        <f aca="false">ADMIN1!CI153</f>
        <v>0</v>
      </c>
      <c r="AR153" s="81"/>
    </row>
    <row r="154" customFormat="false" ht="30" hidden="false" customHeight="true" outlineLevel="0" collapsed="false">
      <c r="A154" s="127" t="n">
        <f aca="false">ADMIN1!Q154</f>
        <v>5113</v>
      </c>
      <c r="B154" s="128" t="str">
        <f aca="false">IF(ADMIN1!S154=0, "", ADMIN1!S154)</f>
        <v>❤️</v>
      </c>
      <c r="C154" s="129" t="str">
        <f aca="false">ADMIN1!R154</f>
        <v>Miel de Fleur d'oranger (Bocal en verre 1kg)</v>
      </c>
      <c r="D154" s="129"/>
      <c r="E154" s="130" t="str">
        <f aca="false">ADMIN1!AC154</f>
        <v>Grenade</v>
      </c>
      <c r="F154" s="131" t="str">
        <f aca="false">ADMIN1!V154</f>
        <v>Pièce</v>
      </c>
      <c r="G154" s="132" t="n">
        <f aca="false">ADMIN1!AE154</f>
        <v>14.33</v>
      </c>
      <c r="H154" s="132" t="n">
        <f aca="false">IF(ADMIN1!W154="", "", ADMIN1!W154)</f>
        <v>13.05</v>
      </c>
      <c r="I154" s="132" t="str">
        <f aca="false">IF(ADMIN1!X154="", "", ADMIN1!X154)</f>
        <v/>
      </c>
      <c r="J154" s="133" t="str">
        <f aca="false">IF(ADMIN1!Y154="", "", ADMIN1!Y154)</f>
        <v/>
      </c>
      <c r="K154" s="134" t="n">
        <f aca="false">ADMIN1!AD154</f>
        <v>0</v>
      </c>
      <c r="L154" s="135" t="n">
        <f aca="false">ADMIN1!AF154</f>
        <v>0</v>
      </c>
      <c r="M154" s="62"/>
      <c r="N154" s="136"/>
      <c r="O154" s="137" t="n">
        <f aca="false">ADMIN1!AS154</f>
        <v>0</v>
      </c>
      <c r="P154" s="136"/>
      <c r="Q154" s="138" t="n">
        <f aca="false">ADMIN1!AV154</f>
        <v>0</v>
      </c>
      <c r="R154" s="136"/>
      <c r="S154" s="139" t="n">
        <f aca="false">ADMIN1!AY154</f>
        <v>0</v>
      </c>
      <c r="T154" s="136"/>
      <c r="U154" s="139" t="n">
        <f aca="false">ADMIN1!BB154</f>
        <v>0</v>
      </c>
      <c r="V154" s="136"/>
      <c r="W154" s="139" t="n">
        <f aca="false">ADMIN1!BE154</f>
        <v>0</v>
      </c>
      <c r="X154" s="136"/>
      <c r="Y154" s="138" t="n">
        <f aca="false">ADMIN1!BH154</f>
        <v>0</v>
      </c>
      <c r="Z154" s="136"/>
      <c r="AA154" s="139" t="n">
        <f aca="false">ADMIN1!BK154</f>
        <v>0</v>
      </c>
      <c r="AB154" s="136"/>
      <c r="AC154" s="138" t="n">
        <f aca="false">ADMIN1!BN154</f>
        <v>0</v>
      </c>
      <c r="AD154" s="136"/>
      <c r="AE154" s="139" t="n">
        <f aca="false">ADMIN1!BQ154</f>
        <v>0</v>
      </c>
      <c r="AF154" s="136"/>
      <c r="AG154" s="138" t="n">
        <f aca="false">ADMIN1!BT154</f>
        <v>0</v>
      </c>
      <c r="AH154" s="136"/>
      <c r="AI154" s="139" t="n">
        <f aca="false">ADMIN1!BW154</f>
        <v>0</v>
      </c>
      <c r="AJ154" s="136"/>
      <c r="AK154" s="138" t="n">
        <f aca="false">ADMIN1!BZ154</f>
        <v>0</v>
      </c>
      <c r="AL154" s="136"/>
      <c r="AM154" s="139" t="n">
        <f aca="false">ADMIN1!CC154</f>
        <v>0</v>
      </c>
      <c r="AN154" s="136"/>
      <c r="AO154" s="138" t="n">
        <f aca="false">ADMIN1!CF154</f>
        <v>0</v>
      </c>
      <c r="AP154" s="136"/>
      <c r="AQ154" s="140" t="n">
        <f aca="false">ADMIN1!CI154</f>
        <v>0</v>
      </c>
      <c r="AR154" s="81"/>
    </row>
    <row r="155" customFormat="false" ht="30" hidden="false" customHeight="true" outlineLevel="0" collapsed="false">
      <c r="A155" s="127" t="n">
        <f aca="false">ADMIN1!Q155</f>
        <v>1444</v>
      </c>
      <c r="B155" s="128" t="str">
        <f aca="false">IF(ADMIN1!S155=0, "", ADMIN1!S155)</f>
        <v>❤️</v>
      </c>
      <c r="C155" s="129" t="str">
        <f aca="false">ADMIN1!R155</f>
        <v>Miel de Huelva multifleurs sans filtration CRU BIO  
    - (Bocal en verre 1kg)</v>
      </c>
      <c r="D155" s="129"/>
      <c r="E155" s="130" t="str">
        <f aca="false">ADMIN1!AC155</f>
        <v>Huelva</v>
      </c>
      <c r="F155" s="131" t="str">
        <f aca="false">ADMIN1!V155</f>
        <v>Pièce</v>
      </c>
      <c r="G155" s="132" t="n">
        <f aca="false">ADMIN1!AE155</f>
        <v>16.64</v>
      </c>
      <c r="H155" s="132" t="n">
        <f aca="false">IF(ADMIN1!W155="", "", ADMIN1!W155)</f>
        <v>15.13</v>
      </c>
      <c r="I155" s="132" t="str">
        <f aca="false">IF(ADMIN1!X155="", "", ADMIN1!X155)</f>
        <v/>
      </c>
      <c r="J155" s="133" t="str">
        <f aca="false">IF(ADMIN1!Y155="", "", ADMIN1!Y155)</f>
        <v/>
      </c>
      <c r="K155" s="134" t="n">
        <f aca="false">ADMIN1!AD155</f>
        <v>0</v>
      </c>
      <c r="L155" s="135" t="n">
        <f aca="false">ADMIN1!AF155</f>
        <v>0</v>
      </c>
      <c r="M155" s="62"/>
      <c r="N155" s="136"/>
      <c r="O155" s="137" t="n">
        <f aca="false">ADMIN1!AS155</f>
        <v>0</v>
      </c>
      <c r="P155" s="136"/>
      <c r="Q155" s="138" t="n">
        <f aca="false">ADMIN1!AV155</f>
        <v>0</v>
      </c>
      <c r="R155" s="136"/>
      <c r="S155" s="139" t="n">
        <f aca="false">ADMIN1!AY155</f>
        <v>0</v>
      </c>
      <c r="T155" s="136"/>
      <c r="U155" s="139" t="n">
        <f aca="false">ADMIN1!BB155</f>
        <v>0</v>
      </c>
      <c r="V155" s="136"/>
      <c r="W155" s="139" t="n">
        <f aca="false">ADMIN1!BE155</f>
        <v>0</v>
      </c>
      <c r="X155" s="136"/>
      <c r="Y155" s="138" t="n">
        <f aca="false">ADMIN1!BH155</f>
        <v>0</v>
      </c>
      <c r="Z155" s="136"/>
      <c r="AA155" s="139" t="n">
        <f aca="false">ADMIN1!BK155</f>
        <v>0</v>
      </c>
      <c r="AB155" s="136"/>
      <c r="AC155" s="138" t="n">
        <f aca="false">ADMIN1!BN155</f>
        <v>0</v>
      </c>
      <c r="AD155" s="136"/>
      <c r="AE155" s="139" t="n">
        <f aca="false">ADMIN1!BQ155</f>
        <v>0</v>
      </c>
      <c r="AF155" s="136"/>
      <c r="AG155" s="138" t="n">
        <f aca="false">ADMIN1!BT155</f>
        <v>0</v>
      </c>
      <c r="AH155" s="136"/>
      <c r="AI155" s="139" t="n">
        <f aca="false">ADMIN1!BW155</f>
        <v>0</v>
      </c>
      <c r="AJ155" s="136"/>
      <c r="AK155" s="138" t="n">
        <f aca="false">ADMIN1!BZ155</f>
        <v>0</v>
      </c>
      <c r="AL155" s="136"/>
      <c r="AM155" s="139" t="n">
        <f aca="false">ADMIN1!CC155</f>
        <v>0</v>
      </c>
      <c r="AN155" s="136"/>
      <c r="AO155" s="138" t="n">
        <f aca="false">ADMIN1!CF155</f>
        <v>0</v>
      </c>
      <c r="AP155" s="136"/>
      <c r="AQ155" s="140" t="n">
        <f aca="false">ADMIN1!CI155</f>
        <v>0</v>
      </c>
      <c r="AR155" s="81"/>
    </row>
    <row r="156" customFormat="false" ht="30" hidden="false" customHeight="true" outlineLevel="0" collapsed="false">
      <c r="A156" s="127" t="n">
        <f aca="false">ADMIN1!Q156</f>
        <v>5107</v>
      </c>
      <c r="B156" s="128" t="str">
        <f aca="false">IF(ADMIN1!S156=0, "", ADMIN1!S156)</f>
        <v>❤️</v>
      </c>
      <c r="C156" s="129" t="str">
        <f aca="false">ADMIN1!R156</f>
        <v>Miel de montagne (Bocal en verre 1kg)</v>
      </c>
      <c r="D156" s="129"/>
      <c r="E156" s="130" t="str">
        <f aca="false">ADMIN1!AC156</f>
        <v>Grenade</v>
      </c>
      <c r="F156" s="131" t="str">
        <f aca="false">ADMIN1!V156</f>
        <v>Pièce</v>
      </c>
      <c r="G156" s="132" t="n">
        <f aca="false">ADMIN1!AE156</f>
        <v>14.33</v>
      </c>
      <c r="H156" s="132" t="n">
        <f aca="false">IF(ADMIN1!W156="", "", ADMIN1!W156)</f>
        <v>13.05</v>
      </c>
      <c r="I156" s="132" t="str">
        <f aca="false">IF(ADMIN1!X156="", "", ADMIN1!X156)</f>
        <v/>
      </c>
      <c r="J156" s="133" t="str">
        <f aca="false">IF(ADMIN1!Y156="", "", ADMIN1!Y156)</f>
        <v/>
      </c>
      <c r="K156" s="134" t="n">
        <f aca="false">ADMIN1!AD156</f>
        <v>0</v>
      </c>
      <c r="L156" s="135" t="n">
        <f aca="false">ADMIN1!AF156</f>
        <v>0</v>
      </c>
      <c r="M156" s="62"/>
      <c r="N156" s="136"/>
      <c r="O156" s="137" t="n">
        <f aca="false">ADMIN1!AS156</f>
        <v>0</v>
      </c>
      <c r="P156" s="136"/>
      <c r="Q156" s="138" t="n">
        <f aca="false">ADMIN1!AV156</f>
        <v>0</v>
      </c>
      <c r="R156" s="136"/>
      <c r="S156" s="139" t="n">
        <f aca="false">ADMIN1!AY156</f>
        <v>0</v>
      </c>
      <c r="T156" s="136"/>
      <c r="U156" s="139" t="n">
        <f aca="false">ADMIN1!BB156</f>
        <v>0</v>
      </c>
      <c r="V156" s="136"/>
      <c r="W156" s="139" t="n">
        <f aca="false">ADMIN1!BE156</f>
        <v>0</v>
      </c>
      <c r="X156" s="136"/>
      <c r="Y156" s="138" t="n">
        <f aca="false">ADMIN1!BH156</f>
        <v>0</v>
      </c>
      <c r="Z156" s="136"/>
      <c r="AA156" s="139" t="n">
        <f aca="false">ADMIN1!BK156</f>
        <v>0</v>
      </c>
      <c r="AB156" s="136"/>
      <c r="AC156" s="138" t="n">
        <f aca="false">ADMIN1!BN156</f>
        <v>0</v>
      </c>
      <c r="AD156" s="136"/>
      <c r="AE156" s="139" t="n">
        <f aca="false">ADMIN1!BQ156</f>
        <v>0</v>
      </c>
      <c r="AF156" s="136"/>
      <c r="AG156" s="138" t="n">
        <f aca="false">ADMIN1!BT156</f>
        <v>0</v>
      </c>
      <c r="AH156" s="136"/>
      <c r="AI156" s="139" t="n">
        <f aca="false">ADMIN1!BW156</f>
        <v>0</v>
      </c>
      <c r="AJ156" s="136"/>
      <c r="AK156" s="138" t="n">
        <f aca="false">ADMIN1!BZ156</f>
        <v>0</v>
      </c>
      <c r="AL156" s="136"/>
      <c r="AM156" s="139" t="n">
        <f aca="false">ADMIN1!CC156</f>
        <v>0</v>
      </c>
      <c r="AN156" s="136"/>
      <c r="AO156" s="138" t="n">
        <f aca="false">ADMIN1!CF156</f>
        <v>0</v>
      </c>
      <c r="AP156" s="136"/>
      <c r="AQ156" s="140" t="n">
        <f aca="false">ADMIN1!CI156</f>
        <v>0</v>
      </c>
      <c r="AR156" s="81"/>
    </row>
    <row r="157" customFormat="false" ht="30" hidden="false" customHeight="true" outlineLevel="0" collapsed="false">
      <c r="A157" s="127" t="n">
        <f aca="false">ADMIN1!Q157</f>
        <v>3585</v>
      </c>
      <c r="B157" s="128" t="str">
        <f aca="false">IF(ADMIN1!S157=0, "", ADMIN1!S157)</f>
        <v>❤️</v>
      </c>
      <c r="C157" s="129" t="str">
        <f aca="false">ADMIN1!R157</f>
        <v>Miel de Romarin (Bocal en verre 1kg)</v>
      </c>
      <c r="D157" s="129"/>
      <c r="E157" s="130" t="str">
        <f aca="false">ADMIN1!AC157</f>
        <v>Grenade</v>
      </c>
      <c r="F157" s="131" t="str">
        <f aca="false">ADMIN1!V157</f>
        <v>Pièce</v>
      </c>
      <c r="G157" s="132" t="n">
        <f aca="false">ADMIN1!AE157</f>
        <v>14.33</v>
      </c>
      <c r="H157" s="132" t="n">
        <f aca="false">IF(ADMIN1!W157="", "", ADMIN1!W157)</f>
        <v>13.05</v>
      </c>
      <c r="I157" s="132" t="str">
        <f aca="false">IF(ADMIN1!X157="", "", ADMIN1!X157)</f>
        <v/>
      </c>
      <c r="J157" s="133" t="str">
        <f aca="false">IF(ADMIN1!Y157="", "", ADMIN1!Y157)</f>
        <v/>
      </c>
      <c r="K157" s="134" t="n">
        <f aca="false">ADMIN1!AD157</f>
        <v>0</v>
      </c>
      <c r="L157" s="135" t="n">
        <f aca="false">ADMIN1!AF157</f>
        <v>0</v>
      </c>
      <c r="M157" s="62"/>
      <c r="N157" s="136"/>
      <c r="O157" s="137" t="n">
        <f aca="false">ADMIN1!AS157</f>
        <v>0</v>
      </c>
      <c r="P157" s="136"/>
      <c r="Q157" s="138" t="n">
        <f aca="false">ADMIN1!AV157</f>
        <v>0</v>
      </c>
      <c r="R157" s="136"/>
      <c r="S157" s="139" t="n">
        <f aca="false">ADMIN1!AY157</f>
        <v>0</v>
      </c>
      <c r="T157" s="136"/>
      <c r="U157" s="139" t="n">
        <f aca="false">ADMIN1!BB157</f>
        <v>0</v>
      </c>
      <c r="V157" s="136"/>
      <c r="W157" s="139" t="n">
        <f aca="false">ADMIN1!BE157</f>
        <v>0</v>
      </c>
      <c r="X157" s="136"/>
      <c r="Y157" s="138" t="n">
        <f aca="false">ADMIN1!BH157</f>
        <v>0</v>
      </c>
      <c r="Z157" s="136"/>
      <c r="AA157" s="139" t="n">
        <f aca="false">ADMIN1!BK157</f>
        <v>0</v>
      </c>
      <c r="AB157" s="136"/>
      <c r="AC157" s="138" t="n">
        <f aca="false">ADMIN1!BN157</f>
        <v>0</v>
      </c>
      <c r="AD157" s="136"/>
      <c r="AE157" s="139" t="n">
        <f aca="false">ADMIN1!BQ157</f>
        <v>0</v>
      </c>
      <c r="AF157" s="136"/>
      <c r="AG157" s="138" t="n">
        <f aca="false">ADMIN1!BT157</f>
        <v>0</v>
      </c>
      <c r="AH157" s="136"/>
      <c r="AI157" s="139" t="n">
        <f aca="false">ADMIN1!BW157</f>
        <v>0</v>
      </c>
      <c r="AJ157" s="136"/>
      <c r="AK157" s="138" t="n">
        <f aca="false">ADMIN1!BZ157</f>
        <v>0</v>
      </c>
      <c r="AL157" s="136"/>
      <c r="AM157" s="139" t="n">
        <f aca="false">ADMIN1!CC157</f>
        <v>0</v>
      </c>
      <c r="AN157" s="136"/>
      <c r="AO157" s="138" t="n">
        <f aca="false">ADMIN1!CF157</f>
        <v>0</v>
      </c>
      <c r="AP157" s="136"/>
      <c r="AQ157" s="140" t="n">
        <f aca="false">ADMIN1!CI157</f>
        <v>0</v>
      </c>
      <c r="AR157" s="81"/>
    </row>
    <row r="158" customFormat="false" ht="30" hidden="false" customHeight="true" outlineLevel="0" collapsed="false">
      <c r="A158" s="127" t="n">
        <f aca="false">ADMIN1!Q158</f>
        <v>5114</v>
      </c>
      <c r="B158" s="128" t="str">
        <f aca="false">IF(ADMIN1!S158=0, "", ADMIN1!S158)</f>
        <v>❤️</v>
      </c>
      <c r="C158" s="129" t="str">
        <f aca="false">ADMIN1!R158</f>
        <v>Miel Multi-fleurs (Bocal en verre 1kg)</v>
      </c>
      <c r="D158" s="129"/>
      <c r="E158" s="130" t="str">
        <f aca="false">ADMIN1!AC158</f>
        <v>Grenade</v>
      </c>
      <c r="F158" s="131" t="str">
        <f aca="false">ADMIN1!V158</f>
        <v>Pièce</v>
      </c>
      <c r="G158" s="132" t="n">
        <f aca="false">ADMIN1!AE158</f>
        <v>12.27</v>
      </c>
      <c r="H158" s="132" t="n">
        <f aca="false">IF(ADMIN1!W158="", "", ADMIN1!W158)</f>
        <v>11.2</v>
      </c>
      <c r="I158" s="132" t="str">
        <f aca="false">IF(ADMIN1!X158="", "", ADMIN1!X158)</f>
        <v/>
      </c>
      <c r="J158" s="133" t="str">
        <f aca="false">IF(ADMIN1!Y158="", "", ADMIN1!Y158)</f>
        <v/>
      </c>
      <c r="K158" s="134" t="n">
        <f aca="false">ADMIN1!AD158</f>
        <v>0</v>
      </c>
      <c r="L158" s="135" t="n">
        <f aca="false">ADMIN1!AF158</f>
        <v>0</v>
      </c>
      <c r="M158" s="62"/>
      <c r="N158" s="136"/>
      <c r="O158" s="137" t="n">
        <f aca="false">ADMIN1!AS158</f>
        <v>0</v>
      </c>
      <c r="P158" s="136"/>
      <c r="Q158" s="138" t="n">
        <f aca="false">ADMIN1!AV158</f>
        <v>0</v>
      </c>
      <c r="R158" s="136"/>
      <c r="S158" s="139" t="n">
        <f aca="false">ADMIN1!AY158</f>
        <v>0</v>
      </c>
      <c r="T158" s="136"/>
      <c r="U158" s="139" t="n">
        <f aca="false">ADMIN1!BB158</f>
        <v>0</v>
      </c>
      <c r="V158" s="136"/>
      <c r="W158" s="139" t="n">
        <f aca="false">ADMIN1!BE158</f>
        <v>0</v>
      </c>
      <c r="X158" s="136"/>
      <c r="Y158" s="138" t="n">
        <f aca="false">ADMIN1!BH158</f>
        <v>0</v>
      </c>
      <c r="Z158" s="136"/>
      <c r="AA158" s="139" t="n">
        <f aca="false">ADMIN1!BK158</f>
        <v>0</v>
      </c>
      <c r="AB158" s="136"/>
      <c r="AC158" s="138" t="n">
        <f aca="false">ADMIN1!BN158</f>
        <v>0</v>
      </c>
      <c r="AD158" s="136"/>
      <c r="AE158" s="139" t="n">
        <f aca="false">ADMIN1!BQ158</f>
        <v>0</v>
      </c>
      <c r="AF158" s="136"/>
      <c r="AG158" s="138" t="n">
        <f aca="false">ADMIN1!BT158</f>
        <v>0</v>
      </c>
      <c r="AH158" s="136"/>
      <c r="AI158" s="139" t="n">
        <f aca="false">ADMIN1!BW158</f>
        <v>0</v>
      </c>
      <c r="AJ158" s="136"/>
      <c r="AK158" s="138" t="n">
        <f aca="false">ADMIN1!BZ158</f>
        <v>0</v>
      </c>
      <c r="AL158" s="136"/>
      <c r="AM158" s="139" t="n">
        <f aca="false">ADMIN1!CC158</f>
        <v>0</v>
      </c>
      <c r="AN158" s="136"/>
      <c r="AO158" s="138" t="n">
        <f aca="false">ADMIN1!CF158</f>
        <v>0</v>
      </c>
      <c r="AP158" s="136"/>
      <c r="AQ158" s="140" t="n">
        <f aca="false">ADMIN1!CI158</f>
        <v>0</v>
      </c>
      <c r="AR158" s="81"/>
    </row>
    <row r="159" customFormat="false" ht="30" hidden="false" customHeight="true" outlineLevel="0" collapsed="false">
      <c r="A159" s="127" t="n">
        <f aca="false">ADMIN1!Q159</f>
        <v>1154</v>
      </c>
      <c r="B159" s="128" t="str">
        <f aca="false">IF(ADMIN1!S159=0, "", ADMIN1!S159)</f>
        <v>❤️</v>
      </c>
      <c r="C159" s="129" t="str">
        <f aca="false">ADMIN1!R159</f>
        <v>Noisette sans coque CRU BIO (Sachet 1kg)</v>
      </c>
      <c r="D159" s="129"/>
      <c r="E159" s="130" t="str">
        <f aca="false">ADMIN1!AC159</f>
        <v>Turquie</v>
      </c>
      <c r="F159" s="131" t="str">
        <f aca="false">ADMIN1!V159</f>
        <v>Pièce</v>
      </c>
      <c r="G159" s="132" t="n">
        <f aca="false">ADMIN1!AE159</f>
        <v>24.86</v>
      </c>
      <c r="H159" s="132" t="n">
        <f aca="false">IF(ADMIN1!W159="", "", ADMIN1!W159)</f>
        <v>22.53</v>
      </c>
      <c r="I159" s="132" t="str">
        <f aca="false">IF(ADMIN1!X159="", "", ADMIN1!X159)</f>
        <v/>
      </c>
      <c r="J159" s="133" t="str">
        <f aca="false">IF(ADMIN1!Y159="", "", ADMIN1!Y159)</f>
        <v/>
      </c>
      <c r="K159" s="134" t="n">
        <f aca="false">ADMIN1!AD159</f>
        <v>0</v>
      </c>
      <c r="L159" s="135" t="n">
        <f aca="false">ADMIN1!AF159</f>
        <v>0</v>
      </c>
      <c r="M159" s="62"/>
      <c r="N159" s="136"/>
      <c r="O159" s="137" t="n">
        <f aca="false">ADMIN1!AS159</f>
        <v>0</v>
      </c>
      <c r="P159" s="136"/>
      <c r="Q159" s="138" t="n">
        <f aca="false">ADMIN1!AV159</f>
        <v>0</v>
      </c>
      <c r="R159" s="136"/>
      <c r="S159" s="139" t="n">
        <f aca="false">ADMIN1!AY159</f>
        <v>0</v>
      </c>
      <c r="T159" s="136"/>
      <c r="U159" s="139" t="n">
        <f aca="false">ADMIN1!BB159</f>
        <v>0</v>
      </c>
      <c r="V159" s="136"/>
      <c r="W159" s="139" t="n">
        <f aca="false">ADMIN1!BE159</f>
        <v>0</v>
      </c>
      <c r="X159" s="136"/>
      <c r="Y159" s="138" t="n">
        <f aca="false">ADMIN1!BH159</f>
        <v>0</v>
      </c>
      <c r="Z159" s="136"/>
      <c r="AA159" s="139" t="n">
        <f aca="false">ADMIN1!BK159</f>
        <v>0</v>
      </c>
      <c r="AB159" s="136"/>
      <c r="AC159" s="138" t="n">
        <f aca="false">ADMIN1!BN159</f>
        <v>0</v>
      </c>
      <c r="AD159" s="136"/>
      <c r="AE159" s="139" t="n">
        <f aca="false">ADMIN1!BQ159</f>
        <v>0</v>
      </c>
      <c r="AF159" s="136"/>
      <c r="AG159" s="138" t="n">
        <f aca="false">ADMIN1!BT159</f>
        <v>0</v>
      </c>
      <c r="AH159" s="136"/>
      <c r="AI159" s="139" t="n">
        <f aca="false">ADMIN1!BW159</f>
        <v>0</v>
      </c>
      <c r="AJ159" s="136"/>
      <c r="AK159" s="138" t="n">
        <f aca="false">ADMIN1!BZ159</f>
        <v>0</v>
      </c>
      <c r="AL159" s="136"/>
      <c r="AM159" s="139" t="n">
        <f aca="false">ADMIN1!CC159</f>
        <v>0</v>
      </c>
      <c r="AN159" s="136"/>
      <c r="AO159" s="138" t="n">
        <f aca="false">ADMIN1!CF159</f>
        <v>0</v>
      </c>
      <c r="AP159" s="136"/>
      <c r="AQ159" s="140" t="n">
        <f aca="false">ADMIN1!CI159</f>
        <v>0</v>
      </c>
      <c r="AR159" s="81"/>
    </row>
    <row r="160" customFormat="false" ht="30" hidden="false" customHeight="true" outlineLevel="0" collapsed="false">
      <c r="A160" s="127" t="n">
        <f aca="false">ADMIN1!Q160</f>
        <v>1027</v>
      </c>
      <c r="B160" s="128" t="str">
        <f aca="false">IF(ADMIN1!S160=0, "", ADMIN1!S160)</f>
        <v>❤️</v>
      </c>
      <c r="C160" s="129" t="str">
        <f aca="false">ADMIN1!R160</f>
        <v>Noix de cajou BIO (Sachet 1kg)</v>
      </c>
      <c r="D160" s="129"/>
      <c r="E160" s="130" t="str">
        <f aca="false">ADMIN1!AC160</f>
        <v>Indes</v>
      </c>
      <c r="F160" s="131" t="str">
        <f aca="false">ADMIN1!V160</f>
        <v>Pièce</v>
      </c>
      <c r="G160" s="132" t="n">
        <f aca="false">ADMIN1!AE160</f>
        <v>22.12</v>
      </c>
      <c r="H160" s="132" t="n">
        <f aca="false">IF(ADMIN1!W160="", "", ADMIN1!W160)</f>
        <v>20.07</v>
      </c>
      <c r="I160" s="132" t="n">
        <f aca="false">IF(ADMIN1!X160="", "", ADMIN1!X160)</f>
        <v>18.01</v>
      </c>
      <c r="J160" s="133" t="str">
        <f aca="false">IF(ADMIN1!Y160="", "", ADMIN1!Y160)</f>
        <v/>
      </c>
      <c r="K160" s="134" t="n">
        <f aca="false">ADMIN1!AD160</f>
        <v>0</v>
      </c>
      <c r="L160" s="135" t="n">
        <f aca="false">ADMIN1!AF160</f>
        <v>0</v>
      </c>
      <c r="M160" s="62"/>
      <c r="N160" s="136"/>
      <c r="O160" s="137" t="n">
        <f aca="false">ADMIN1!AS160</f>
        <v>0</v>
      </c>
      <c r="P160" s="136"/>
      <c r="Q160" s="138" t="n">
        <f aca="false">ADMIN1!AV160</f>
        <v>0</v>
      </c>
      <c r="R160" s="136"/>
      <c r="S160" s="139" t="n">
        <f aca="false">ADMIN1!AY160</f>
        <v>0</v>
      </c>
      <c r="T160" s="136"/>
      <c r="U160" s="139" t="n">
        <f aca="false">ADMIN1!BB160</f>
        <v>0</v>
      </c>
      <c r="V160" s="136"/>
      <c r="W160" s="139" t="n">
        <f aca="false">ADMIN1!BE160</f>
        <v>0</v>
      </c>
      <c r="X160" s="136"/>
      <c r="Y160" s="138" t="n">
        <f aca="false">ADMIN1!BH160</f>
        <v>0</v>
      </c>
      <c r="Z160" s="136"/>
      <c r="AA160" s="139" t="n">
        <f aca="false">ADMIN1!BK160</f>
        <v>0</v>
      </c>
      <c r="AB160" s="136"/>
      <c r="AC160" s="138" t="n">
        <f aca="false">ADMIN1!BN160</f>
        <v>0</v>
      </c>
      <c r="AD160" s="136"/>
      <c r="AE160" s="139" t="n">
        <f aca="false">ADMIN1!BQ160</f>
        <v>0</v>
      </c>
      <c r="AF160" s="136"/>
      <c r="AG160" s="138" t="n">
        <f aca="false">ADMIN1!BT160</f>
        <v>0</v>
      </c>
      <c r="AH160" s="136"/>
      <c r="AI160" s="139" t="n">
        <f aca="false">ADMIN1!BW160</f>
        <v>0</v>
      </c>
      <c r="AJ160" s="136"/>
      <c r="AK160" s="138" t="n">
        <f aca="false">ADMIN1!BZ160</f>
        <v>0</v>
      </c>
      <c r="AL160" s="136"/>
      <c r="AM160" s="139" t="n">
        <f aca="false">ADMIN1!CC160</f>
        <v>0</v>
      </c>
      <c r="AN160" s="136"/>
      <c r="AO160" s="138" t="n">
        <f aca="false">ADMIN1!CF160</f>
        <v>0</v>
      </c>
      <c r="AP160" s="136"/>
      <c r="AQ160" s="140" t="n">
        <f aca="false">ADMIN1!CI160</f>
        <v>0</v>
      </c>
      <c r="AR160" s="81"/>
    </row>
    <row r="161" customFormat="false" ht="30" hidden="false" customHeight="true" outlineLevel="0" collapsed="false">
      <c r="A161" s="127" t="str">
        <f aca="false">ADMIN1!Q161</f>
        <v>1816</v>
      </c>
      <c r="B161" s="128" t="str">
        <f aca="false">IF(ADMIN1!S161=0, "", ADMIN1!S161)</f>
        <v>❤️</v>
      </c>
      <c r="C161" s="129" t="str">
        <f aca="false">ADMIN1!R161</f>
        <v>Noix de Macadamia sans coque BIO
    - (Sachet 1kg)</v>
      </c>
      <c r="D161" s="129"/>
      <c r="E161" s="130" t="str">
        <f aca="false">ADMIN1!AC161</f>
        <v>Kenya</v>
      </c>
      <c r="F161" s="131" t="str">
        <f aca="false">ADMIN1!V161</f>
        <v>Pièce</v>
      </c>
      <c r="G161" s="132" t="n">
        <f aca="false">ADMIN1!AE161</f>
        <v>45.41</v>
      </c>
      <c r="H161" s="132" t="str">
        <f aca="false">IF(ADMIN1!W161="", "", ADMIN1!W161)</f>
        <v/>
      </c>
      <c r="I161" s="132" t="str">
        <f aca="false">IF(ADMIN1!X161="", "", ADMIN1!X161)</f>
        <v/>
      </c>
      <c r="J161" s="133" t="str">
        <f aca="false">IF(ADMIN1!Y161="", "", ADMIN1!Y161)</f>
        <v/>
      </c>
      <c r="K161" s="134" t="n">
        <f aca="false">ADMIN1!AD161</f>
        <v>0</v>
      </c>
      <c r="L161" s="135" t="n">
        <f aca="false">ADMIN1!AF161</f>
        <v>0</v>
      </c>
      <c r="M161" s="62"/>
      <c r="N161" s="136"/>
      <c r="O161" s="137" t="n">
        <f aca="false">ADMIN1!AS161</f>
        <v>0</v>
      </c>
      <c r="P161" s="136"/>
      <c r="Q161" s="138" t="n">
        <f aca="false">ADMIN1!AV161</f>
        <v>0</v>
      </c>
      <c r="R161" s="136"/>
      <c r="S161" s="139" t="n">
        <f aca="false">ADMIN1!AY161</f>
        <v>0</v>
      </c>
      <c r="T161" s="136"/>
      <c r="U161" s="139" t="n">
        <f aca="false">ADMIN1!BB161</f>
        <v>0</v>
      </c>
      <c r="V161" s="136"/>
      <c r="W161" s="139" t="n">
        <f aca="false">ADMIN1!BE161</f>
        <v>0</v>
      </c>
      <c r="X161" s="136"/>
      <c r="Y161" s="138" t="n">
        <f aca="false">ADMIN1!BH161</f>
        <v>0</v>
      </c>
      <c r="Z161" s="136"/>
      <c r="AA161" s="139" t="n">
        <f aca="false">ADMIN1!BK161</f>
        <v>0</v>
      </c>
      <c r="AB161" s="136"/>
      <c r="AC161" s="138" t="n">
        <f aca="false">ADMIN1!BN161</f>
        <v>0</v>
      </c>
      <c r="AD161" s="136"/>
      <c r="AE161" s="139" t="n">
        <f aca="false">ADMIN1!BQ161</f>
        <v>0</v>
      </c>
      <c r="AF161" s="136"/>
      <c r="AG161" s="138" t="n">
        <f aca="false">ADMIN1!BT161</f>
        <v>0</v>
      </c>
      <c r="AH161" s="136"/>
      <c r="AI161" s="139" t="n">
        <f aca="false">ADMIN1!BW161</f>
        <v>0</v>
      </c>
      <c r="AJ161" s="136"/>
      <c r="AK161" s="138" t="n">
        <f aca="false">ADMIN1!BZ161</f>
        <v>0</v>
      </c>
      <c r="AL161" s="136"/>
      <c r="AM161" s="139" t="n">
        <f aca="false">ADMIN1!CC161</f>
        <v>0</v>
      </c>
      <c r="AN161" s="136"/>
      <c r="AO161" s="138" t="n">
        <f aca="false">ADMIN1!CF161</f>
        <v>0</v>
      </c>
      <c r="AP161" s="136"/>
      <c r="AQ161" s="140" t="n">
        <f aca="false">ADMIN1!CI161</f>
        <v>0</v>
      </c>
      <c r="AR161" s="81"/>
    </row>
    <row r="162" customFormat="false" ht="30" hidden="false" customHeight="true" outlineLevel="0" collapsed="false">
      <c r="A162" s="127" t="str">
        <f aca="false">ADMIN1!Q162</f>
        <v>1816</v>
      </c>
      <c r="B162" s="128" t="str">
        <f aca="false">IF(ADMIN1!S162=0, "", ADMIN1!S162)</f>
        <v>❤️</v>
      </c>
      <c r="C162" s="129" t="str">
        <f aca="false">ADMIN1!R162</f>
        <v>Noix de Macadamia sans coque BIO
    - (Sachet 500g)</v>
      </c>
      <c r="D162" s="129"/>
      <c r="E162" s="130" t="str">
        <f aca="false">ADMIN1!AC162</f>
        <v>Kenya</v>
      </c>
      <c r="F162" s="131" t="str">
        <f aca="false">ADMIN1!V162</f>
        <v>Pièce</v>
      </c>
      <c r="G162" s="132" t="n">
        <f aca="false">ADMIN1!AE162</f>
        <v>24.19</v>
      </c>
      <c r="H162" s="132" t="str">
        <f aca="false">IF(ADMIN1!W162="", "", ADMIN1!W162)</f>
        <v/>
      </c>
      <c r="I162" s="132" t="str">
        <f aca="false">IF(ADMIN1!X162="", "", ADMIN1!X162)</f>
        <v/>
      </c>
      <c r="J162" s="133" t="str">
        <f aca="false">IF(ADMIN1!Y162="", "", ADMIN1!Y162)</f>
        <v/>
      </c>
      <c r="K162" s="134" t="n">
        <f aca="false">ADMIN1!AD162</f>
        <v>0</v>
      </c>
      <c r="L162" s="135" t="n">
        <f aca="false">ADMIN1!AF162</f>
        <v>0</v>
      </c>
      <c r="M162" s="62"/>
      <c r="N162" s="136"/>
      <c r="O162" s="137" t="n">
        <f aca="false">ADMIN1!AS162</f>
        <v>0</v>
      </c>
      <c r="P162" s="136"/>
      <c r="Q162" s="138" t="n">
        <f aca="false">ADMIN1!AV162</f>
        <v>0</v>
      </c>
      <c r="R162" s="136"/>
      <c r="S162" s="139" t="n">
        <f aca="false">ADMIN1!AY162</f>
        <v>0</v>
      </c>
      <c r="T162" s="136"/>
      <c r="U162" s="139" t="n">
        <f aca="false">ADMIN1!BB162</f>
        <v>0</v>
      </c>
      <c r="V162" s="136"/>
      <c r="W162" s="139" t="n">
        <f aca="false">ADMIN1!BE162</f>
        <v>0</v>
      </c>
      <c r="X162" s="136"/>
      <c r="Y162" s="138" t="n">
        <f aca="false">ADMIN1!BH162</f>
        <v>0</v>
      </c>
      <c r="Z162" s="136"/>
      <c r="AA162" s="139" t="n">
        <f aca="false">ADMIN1!BK162</f>
        <v>0</v>
      </c>
      <c r="AB162" s="136"/>
      <c r="AC162" s="138" t="n">
        <f aca="false">ADMIN1!BN162</f>
        <v>0</v>
      </c>
      <c r="AD162" s="136"/>
      <c r="AE162" s="139" t="n">
        <f aca="false">ADMIN1!BQ162</f>
        <v>0</v>
      </c>
      <c r="AF162" s="136"/>
      <c r="AG162" s="138" t="n">
        <f aca="false">ADMIN1!BT162</f>
        <v>0</v>
      </c>
      <c r="AH162" s="136"/>
      <c r="AI162" s="139" t="n">
        <f aca="false">ADMIN1!BW162</f>
        <v>0</v>
      </c>
      <c r="AJ162" s="136"/>
      <c r="AK162" s="138" t="n">
        <f aca="false">ADMIN1!BZ162</f>
        <v>0</v>
      </c>
      <c r="AL162" s="136"/>
      <c r="AM162" s="139" t="n">
        <f aca="false">ADMIN1!CC162</f>
        <v>0</v>
      </c>
      <c r="AN162" s="136"/>
      <c r="AO162" s="138" t="n">
        <f aca="false">ADMIN1!CF162</f>
        <v>0</v>
      </c>
      <c r="AP162" s="136"/>
      <c r="AQ162" s="140" t="n">
        <f aca="false">ADMIN1!CI162</f>
        <v>0</v>
      </c>
      <c r="AR162" s="81"/>
    </row>
    <row r="163" customFormat="false" ht="30" hidden="false" customHeight="true" outlineLevel="0" collapsed="false">
      <c r="A163" s="127" t="n">
        <f aca="false">ADMIN1!Q163</f>
        <v>6005</v>
      </c>
      <c r="B163" s="128" t="str">
        <f aca="false">IF(ADMIN1!S163=0, "", ADMIN1!S163)</f>
        <v>❤️</v>
      </c>
      <c r="C163" s="129" t="str">
        <f aca="false">ADMIN1!R163</f>
        <v>Noix de Pécan sans coque BIO (Sachet 1kg)</v>
      </c>
      <c r="D163" s="129"/>
      <c r="E163" s="130" t="str">
        <f aca="false">ADMIN1!AC163</f>
        <v>Mexique</v>
      </c>
      <c r="F163" s="131" t="str">
        <f aca="false">ADMIN1!V163</f>
        <v>Pièce</v>
      </c>
      <c r="G163" s="132" t="n">
        <f aca="false">ADMIN1!AE163</f>
        <v>38.56</v>
      </c>
      <c r="H163" s="132" t="n">
        <f aca="false">IF(ADMIN1!W163="", "", ADMIN1!W163)</f>
        <v>34.86</v>
      </c>
      <c r="I163" s="132" t="str">
        <f aca="false">IF(ADMIN1!X163="", "", ADMIN1!X163)</f>
        <v/>
      </c>
      <c r="J163" s="133" t="str">
        <f aca="false">IF(ADMIN1!Y163="", "", ADMIN1!Y163)</f>
        <v/>
      </c>
      <c r="K163" s="134" t="n">
        <f aca="false">ADMIN1!AD163</f>
        <v>0</v>
      </c>
      <c r="L163" s="135" t="n">
        <f aca="false">ADMIN1!AF163</f>
        <v>0</v>
      </c>
      <c r="M163" s="62"/>
      <c r="N163" s="136"/>
      <c r="O163" s="137" t="n">
        <f aca="false">ADMIN1!AS163</f>
        <v>0</v>
      </c>
      <c r="P163" s="136"/>
      <c r="Q163" s="138" t="n">
        <f aca="false">ADMIN1!AV163</f>
        <v>0</v>
      </c>
      <c r="R163" s="136"/>
      <c r="S163" s="139" t="n">
        <f aca="false">ADMIN1!AY163</f>
        <v>0</v>
      </c>
      <c r="T163" s="136"/>
      <c r="U163" s="139" t="n">
        <f aca="false">ADMIN1!BB163</f>
        <v>0</v>
      </c>
      <c r="V163" s="136"/>
      <c r="W163" s="139" t="n">
        <f aca="false">ADMIN1!BE163</f>
        <v>0</v>
      </c>
      <c r="X163" s="136"/>
      <c r="Y163" s="138" t="n">
        <f aca="false">ADMIN1!BH163</f>
        <v>0</v>
      </c>
      <c r="Z163" s="136"/>
      <c r="AA163" s="139" t="n">
        <f aca="false">ADMIN1!BK163</f>
        <v>0</v>
      </c>
      <c r="AB163" s="136"/>
      <c r="AC163" s="138" t="n">
        <f aca="false">ADMIN1!BN163</f>
        <v>0</v>
      </c>
      <c r="AD163" s="136"/>
      <c r="AE163" s="139" t="n">
        <f aca="false">ADMIN1!BQ163</f>
        <v>0</v>
      </c>
      <c r="AF163" s="136"/>
      <c r="AG163" s="138" t="n">
        <f aca="false">ADMIN1!BT163</f>
        <v>0</v>
      </c>
      <c r="AH163" s="136"/>
      <c r="AI163" s="139" t="n">
        <f aca="false">ADMIN1!BW163</f>
        <v>0</v>
      </c>
      <c r="AJ163" s="136"/>
      <c r="AK163" s="138" t="n">
        <f aca="false">ADMIN1!BZ163</f>
        <v>0</v>
      </c>
      <c r="AL163" s="136"/>
      <c r="AM163" s="139" t="n">
        <f aca="false">ADMIN1!CC163</f>
        <v>0</v>
      </c>
      <c r="AN163" s="136"/>
      <c r="AO163" s="138" t="n">
        <f aca="false">ADMIN1!CF163</f>
        <v>0</v>
      </c>
      <c r="AP163" s="136"/>
      <c r="AQ163" s="140" t="n">
        <f aca="false">ADMIN1!CI163</f>
        <v>0</v>
      </c>
      <c r="AR163" s="81"/>
    </row>
    <row r="164" customFormat="false" ht="30" hidden="false" customHeight="true" outlineLevel="0" collapsed="false">
      <c r="A164" s="127" t="n">
        <f aca="false">ADMIN1!Q164</f>
        <v>6005</v>
      </c>
      <c r="B164" s="128" t="str">
        <f aca="false">IF(ADMIN1!S164=0, "", ADMIN1!S164)</f>
        <v>❤️</v>
      </c>
      <c r="C164" s="129" t="str">
        <f aca="false">ADMIN1!R164</f>
        <v>Noix de Pécan sans coque BIO (Sachet 500g)</v>
      </c>
      <c r="D164" s="129"/>
      <c r="E164" s="130" t="str">
        <f aca="false">ADMIN1!AC164</f>
        <v>Mexique</v>
      </c>
      <c r="F164" s="131" t="str">
        <f aca="false">ADMIN1!V164</f>
        <v>Pièce</v>
      </c>
      <c r="G164" s="132" t="n">
        <f aca="false">ADMIN1!AE164</f>
        <v>20.75</v>
      </c>
      <c r="H164" s="132" t="str">
        <f aca="false">IF(ADMIN1!W164="", "", ADMIN1!W164)</f>
        <v/>
      </c>
      <c r="I164" s="132" t="str">
        <f aca="false">IF(ADMIN1!X164="", "", ADMIN1!X164)</f>
        <v/>
      </c>
      <c r="J164" s="133" t="str">
        <f aca="false">IF(ADMIN1!Y164="", "", ADMIN1!Y164)</f>
        <v/>
      </c>
      <c r="K164" s="134" t="n">
        <f aca="false">ADMIN1!AD164</f>
        <v>0</v>
      </c>
      <c r="L164" s="135" t="n">
        <f aca="false">ADMIN1!AF164</f>
        <v>0</v>
      </c>
      <c r="M164" s="62"/>
      <c r="N164" s="136"/>
      <c r="O164" s="137" t="n">
        <f aca="false">ADMIN1!AS164</f>
        <v>0</v>
      </c>
      <c r="P164" s="136"/>
      <c r="Q164" s="138" t="n">
        <f aca="false">ADMIN1!AV164</f>
        <v>0</v>
      </c>
      <c r="R164" s="136"/>
      <c r="S164" s="139" t="n">
        <f aca="false">ADMIN1!AY164</f>
        <v>0</v>
      </c>
      <c r="T164" s="136"/>
      <c r="U164" s="139" t="n">
        <f aca="false">ADMIN1!BB164</f>
        <v>0</v>
      </c>
      <c r="V164" s="136"/>
      <c r="W164" s="139" t="n">
        <f aca="false">ADMIN1!BE164</f>
        <v>0</v>
      </c>
      <c r="X164" s="136"/>
      <c r="Y164" s="138" t="n">
        <f aca="false">ADMIN1!BH164</f>
        <v>0</v>
      </c>
      <c r="Z164" s="136"/>
      <c r="AA164" s="139" t="n">
        <f aca="false">ADMIN1!BK164</f>
        <v>0</v>
      </c>
      <c r="AB164" s="136"/>
      <c r="AC164" s="138" t="n">
        <f aca="false">ADMIN1!BN164</f>
        <v>0</v>
      </c>
      <c r="AD164" s="136"/>
      <c r="AE164" s="139" t="n">
        <f aca="false">ADMIN1!BQ164</f>
        <v>0</v>
      </c>
      <c r="AF164" s="136"/>
      <c r="AG164" s="138" t="n">
        <f aca="false">ADMIN1!BT164</f>
        <v>0</v>
      </c>
      <c r="AH164" s="136"/>
      <c r="AI164" s="139" t="n">
        <f aca="false">ADMIN1!BW164</f>
        <v>0</v>
      </c>
      <c r="AJ164" s="136"/>
      <c r="AK164" s="138" t="n">
        <f aca="false">ADMIN1!BZ164</f>
        <v>0</v>
      </c>
      <c r="AL164" s="136"/>
      <c r="AM164" s="139" t="n">
        <f aca="false">ADMIN1!CC164</f>
        <v>0</v>
      </c>
      <c r="AN164" s="136"/>
      <c r="AO164" s="138" t="n">
        <f aca="false">ADMIN1!CF164</f>
        <v>0</v>
      </c>
      <c r="AP164" s="136"/>
      <c r="AQ164" s="140" t="n">
        <f aca="false">ADMIN1!CI164</f>
        <v>0</v>
      </c>
      <c r="AR164" s="81"/>
    </row>
    <row r="165" customFormat="false" ht="30" hidden="false" customHeight="true" outlineLevel="0" collapsed="false">
      <c r="A165" s="127" t="n">
        <f aca="false">ADMIN1!Q165</f>
        <v>1101</v>
      </c>
      <c r="B165" s="128" t="str">
        <f aca="false">IF(ADMIN1!S165=0, "", ADMIN1!S165)</f>
        <v/>
      </c>
      <c r="C165" s="129" t="str">
        <f aca="false">ADMIN1!R165</f>
        <v>Oignon blanc BIO</v>
      </c>
      <c r="D165" s="129"/>
      <c r="E165" s="130" t="str">
        <f aca="false">ADMIN1!AC165</f>
        <v>Malagua</v>
      </c>
      <c r="F165" s="131" t="str">
        <f aca="false">ADMIN1!V165</f>
        <v>kg</v>
      </c>
      <c r="G165" s="132" t="n">
        <f aca="false">ADMIN1!AE165</f>
        <v>3.64</v>
      </c>
      <c r="H165" s="132" t="n">
        <f aca="false">IF(ADMIN1!W165="", "", ADMIN1!W165)</f>
        <v>3.43</v>
      </c>
      <c r="I165" s="132" t="n">
        <f aca="false">IF(ADMIN1!X165="", "", ADMIN1!X165)</f>
        <v>3.23</v>
      </c>
      <c r="J165" s="133" t="str">
        <f aca="false">IF(ADMIN1!Y165="", "", ADMIN1!Y165)</f>
        <v/>
      </c>
      <c r="K165" s="134" t="n">
        <f aca="false">ADMIN1!AD165</f>
        <v>0</v>
      </c>
      <c r="L165" s="135" t="n">
        <f aca="false">ADMIN1!AF165</f>
        <v>0</v>
      </c>
      <c r="M165" s="62"/>
      <c r="N165" s="136"/>
      <c r="O165" s="137" t="n">
        <f aca="false">ADMIN1!AS165</f>
        <v>0</v>
      </c>
      <c r="P165" s="136"/>
      <c r="Q165" s="138" t="n">
        <f aca="false">ADMIN1!AV165</f>
        <v>0</v>
      </c>
      <c r="R165" s="136"/>
      <c r="S165" s="139" t="n">
        <f aca="false">ADMIN1!AY165</f>
        <v>0</v>
      </c>
      <c r="T165" s="136"/>
      <c r="U165" s="139" t="n">
        <f aca="false">ADMIN1!BB165</f>
        <v>0</v>
      </c>
      <c r="V165" s="136"/>
      <c r="W165" s="139" t="n">
        <f aca="false">ADMIN1!BE165</f>
        <v>0</v>
      </c>
      <c r="X165" s="136"/>
      <c r="Y165" s="138" t="n">
        <f aca="false">ADMIN1!BH165</f>
        <v>0</v>
      </c>
      <c r="Z165" s="136"/>
      <c r="AA165" s="139" t="n">
        <f aca="false">ADMIN1!BK165</f>
        <v>0</v>
      </c>
      <c r="AB165" s="136"/>
      <c r="AC165" s="138" t="n">
        <f aca="false">ADMIN1!BN165</f>
        <v>0</v>
      </c>
      <c r="AD165" s="136"/>
      <c r="AE165" s="139" t="n">
        <f aca="false">ADMIN1!BQ165</f>
        <v>0</v>
      </c>
      <c r="AF165" s="136"/>
      <c r="AG165" s="138" t="n">
        <f aca="false">ADMIN1!BT165</f>
        <v>0</v>
      </c>
      <c r="AH165" s="136"/>
      <c r="AI165" s="139" t="n">
        <f aca="false">ADMIN1!BW165</f>
        <v>0</v>
      </c>
      <c r="AJ165" s="136"/>
      <c r="AK165" s="138" t="n">
        <f aca="false">ADMIN1!BZ165</f>
        <v>0</v>
      </c>
      <c r="AL165" s="136"/>
      <c r="AM165" s="139" t="n">
        <f aca="false">ADMIN1!CC165</f>
        <v>0</v>
      </c>
      <c r="AN165" s="136"/>
      <c r="AO165" s="138" t="n">
        <f aca="false">ADMIN1!CF165</f>
        <v>0</v>
      </c>
      <c r="AP165" s="136"/>
      <c r="AQ165" s="140" t="n">
        <f aca="false">ADMIN1!CI165</f>
        <v>0</v>
      </c>
      <c r="AR165" s="81"/>
    </row>
    <row r="166" customFormat="false" ht="30" hidden="false" customHeight="true" outlineLevel="0" collapsed="false">
      <c r="A166" s="127" t="n">
        <f aca="false">ADMIN1!Q166</f>
        <v>1151</v>
      </c>
      <c r="B166" s="128" t="str">
        <f aca="false">IF(ADMIN1!S166=0, "", ADMIN1!S166)</f>
        <v/>
      </c>
      <c r="C166" s="129" t="str">
        <f aca="false">ADMIN1!R166</f>
        <v>Oignon rouge BIO</v>
      </c>
      <c r="D166" s="129"/>
      <c r="E166" s="130" t="str">
        <f aca="false">ADMIN1!AC166</f>
        <v>Malagua</v>
      </c>
      <c r="F166" s="131" t="str">
        <f aca="false">ADMIN1!V166</f>
        <v>kg</v>
      </c>
      <c r="G166" s="132" t="n">
        <f aca="false">ADMIN1!AE166</f>
        <v>3.78</v>
      </c>
      <c r="H166" s="132" t="n">
        <f aca="false">IF(ADMIN1!W166="", "", ADMIN1!W166)</f>
        <v>3.56</v>
      </c>
      <c r="I166" s="132" t="n">
        <f aca="false">IF(ADMIN1!X166="", "", ADMIN1!X166)</f>
        <v>3.34</v>
      </c>
      <c r="J166" s="133" t="str">
        <f aca="false">IF(ADMIN1!Y166="", "", ADMIN1!Y166)</f>
        <v/>
      </c>
      <c r="K166" s="134" t="n">
        <f aca="false">ADMIN1!AD166</f>
        <v>0</v>
      </c>
      <c r="L166" s="135" t="n">
        <f aca="false">ADMIN1!AF166</f>
        <v>0</v>
      </c>
      <c r="M166" s="62"/>
      <c r="N166" s="136"/>
      <c r="O166" s="137" t="n">
        <f aca="false">ADMIN1!AS166</f>
        <v>0</v>
      </c>
      <c r="P166" s="136"/>
      <c r="Q166" s="138" t="n">
        <f aca="false">ADMIN1!AV166</f>
        <v>0</v>
      </c>
      <c r="R166" s="136"/>
      <c r="S166" s="139" t="n">
        <f aca="false">ADMIN1!AY166</f>
        <v>0</v>
      </c>
      <c r="T166" s="136"/>
      <c r="U166" s="139" t="n">
        <f aca="false">ADMIN1!BB166</f>
        <v>0</v>
      </c>
      <c r="V166" s="136"/>
      <c r="W166" s="139" t="n">
        <f aca="false">ADMIN1!BE166</f>
        <v>0</v>
      </c>
      <c r="X166" s="136"/>
      <c r="Y166" s="138" t="n">
        <f aca="false">ADMIN1!BH166</f>
        <v>0</v>
      </c>
      <c r="Z166" s="136"/>
      <c r="AA166" s="139" t="n">
        <f aca="false">ADMIN1!BK166</f>
        <v>0</v>
      </c>
      <c r="AB166" s="136"/>
      <c r="AC166" s="138" t="n">
        <f aca="false">ADMIN1!BN166</f>
        <v>0</v>
      </c>
      <c r="AD166" s="136"/>
      <c r="AE166" s="139" t="n">
        <f aca="false">ADMIN1!BQ166</f>
        <v>0</v>
      </c>
      <c r="AF166" s="136"/>
      <c r="AG166" s="138" t="n">
        <f aca="false">ADMIN1!BT166</f>
        <v>0</v>
      </c>
      <c r="AH166" s="136"/>
      <c r="AI166" s="139" t="n">
        <f aca="false">ADMIN1!BW166</f>
        <v>0</v>
      </c>
      <c r="AJ166" s="136"/>
      <c r="AK166" s="138" t="n">
        <f aca="false">ADMIN1!BZ166</f>
        <v>0</v>
      </c>
      <c r="AL166" s="136"/>
      <c r="AM166" s="139" t="n">
        <f aca="false">ADMIN1!CC166</f>
        <v>0</v>
      </c>
      <c r="AN166" s="136"/>
      <c r="AO166" s="138" t="n">
        <f aca="false">ADMIN1!CF166</f>
        <v>0</v>
      </c>
      <c r="AP166" s="136"/>
      <c r="AQ166" s="140" t="n">
        <f aca="false">ADMIN1!CI166</f>
        <v>0</v>
      </c>
      <c r="AR166" s="81"/>
    </row>
    <row r="167" customFormat="false" ht="30" hidden="false" customHeight="true" outlineLevel="0" collapsed="false">
      <c r="A167" s="127" t="n">
        <f aca="false">ADMIN1!Q167</f>
        <v>6025</v>
      </c>
      <c r="B167" s="128" t="str">
        <f aca="false">IF(ADMIN1!S167=0, "", ADMIN1!S167)</f>
        <v/>
      </c>
      <c r="C167" s="129" t="str">
        <f aca="false">ADMIN1!R167</f>
        <v>Olives Aloreña biologiques avec vinaigrette, non pasteurisées (Bocal 800g)</v>
      </c>
      <c r="D167" s="129"/>
      <c r="E167" s="130" t="str">
        <f aca="false">ADMIN1!AC167</f>
        <v>Malagua</v>
      </c>
      <c r="F167" s="131" t="str">
        <f aca="false">ADMIN1!V167</f>
        <v>Pièce</v>
      </c>
      <c r="G167" s="132" t="n">
        <f aca="false">ADMIN1!AE167</f>
        <v>7.05</v>
      </c>
      <c r="H167" s="132" t="n">
        <f aca="false">IF(ADMIN1!W167="", "", ADMIN1!W167)</f>
        <v>6.5</v>
      </c>
      <c r="I167" s="132" t="str">
        <f aca="false">IF(ADMIN1!X167="", "", ADMIN1!X167)</f>
        <v/>
      </c>
      <c r="J167" s="133" t="str">
        <f aca="false">IF(ADMIN1!Y167="", "", ADMIN1!Y167)</f>
        <v/>
      </c>
      <c r="K167" s="134" t="n">
        <f aca="false">ADMIN1!AD167</f>
        <v>0</v>
      </c>
      <c r="L167" s="135" t="n">
        <f aca="false">ADMIN1!AF167</f>
        <v>0</v>
      </c>
      <c r="M167" s="62"/>
      <c r="N167" s="136"/>
      <c r="O167" s="137" t="n">
        <f aca="false">ADMIN1!AS167</f>
        <v>0</v>
      </c>
      <c r="P167" s="136"/>
      <c r="Q167" s="138" t="n">
        <f aca="false">ADMIN1!AV167</f>
        <v>0</v>
      </c>
      <c r="R167" s="136"/>
      <c r="S167" s="139" t="n">
        <f aca="false">ADMIN1!AY167</f>
        <v>0</v>
      </c>
      <c r="T167" s="136"/>
      <c r="U167" s="139" t="n">
        <f aca="false">ADMIN1!BB167</f>
        <v>0</v>
      </c>
      <c r="V167" s="136"/>
      <c r="W167" s="139" t="n">
        <f aca="false">ADMIN1!BE167</f>
        <v>0</v>
      </c>
      <c r="X167" s="136"/>
      <c r="Y167" s="138" t="n">
        <f aca="false">ADMIN1!BH167</f>
        <v>0</v>
      </c>
      <c r="Z167" s="136"/>
      <c r="AA167" s="139" t="n">
        <f aca="false">ADMIN1!BK167</f>
        <v>0</v>
      </c>
      <c r="AB167" s="136"/>
      <c r="AC167" s="138" t="n">
        <f aca="false">ADMIN1!BN167</f>
        <v>0</v>
      </c>
      <c r="AD167" s="136"/>
      <c r="AE167" s="139" t="n">
        <f aca="false">ADMIN1!BQ167</f>
        <v>0</v>
      </c>
      <c r="AF167" s="136"/>
      <c r="AG167" s="138" t="n">
        <f aca="false">ADMIN1!BT167</f>
        <v>0</v>
      </c>
      <c r="AH167" s="136"/>
      <c r="AI167" s="139" t="n">
        <f aca="false">ADMIN1!BW167</f>
        <v>0</v>
      </c>
      <c r="AJ167" s="136"/>
      <c r="AK167" s="138" t="n">
        <f aca="false">ADMIN1!BZ167</f>
        <v>0</v>
      </c>
      <c r="AL167" s="136"/>
      <c r="AM167" s="139" t="n">
        <f aca="false">ADMIN1!CC167</f>
        <v>0</v>
      </c>
      <c r="AN167" s="136"/>
      <c r="AO167" s="138" t="n">
        <f aca="false">ADMIN1!CF167</f>
        <v>0</v>
      </c>
      <c r="AP167" s="136"/>
      <c r="AQ167" s="140" t="n">
        <f aca="false">ADMIN1!CI167</f>
        <v>0</v>
      </c>
      <c r="AR167" s="81"/>
    </row>
    <row r="168" customFormat="false" ht="30" hidden="false" customHeight="true" outlineLevel="0" collapsed="false">
      <c r="A168" s="127" t="n">
        <f aca="false">ADMIN1!Q168</f>
        <v>5119</v>
      </c>
      <c r="B168" s="128" t="str">
        <f aca="false">IF(ADMIN1!S168=0, "", ADMIN1!S168)</f>
        <v/>
      </c>
      <c r="C168" s="129" t="str">
        <f aca="false">ADMIN1!R168</f>
        <v>Olives fermentées BIO non pasteurisées (Bocal en verre 450g) (Fraîches, semi-sèches, sèches, au choix) (sans sel, sans eau et sans autres ajouts)</v>
      </c>
      <c r="D168" s="129"/>
      <c r="E168" s="130" t="str">
        <f aca="false">ADMIN1!AC168</f>
        <v>Valence</v>
      </c>
      <c r="F168" s="131" t="str">
        <f aca="false">ADMIN1!V168</f>
        <v>Pièce</v>
      </c>
      <c r="G168" s="132" t="n">
        <f aca="false">ADMIN1!AE168</f>
        <v>11.72</v>
      </c>
      <c r="H168" s="132" t="str">
        <f aca="false">IF(ADMIN1!W168="", "", ADMIN1!W168)</f>
        <v/>
      </c>
      <c r="I168" s="132" t="str">
        <f aca="false">IF(ADMIN1!X168="", "", ADMIN1!X168)</f>
        <v/>
      </c>
      <c r="J168" s="133" t="str">
        <f aca="false">IF(ADMIN1!Y168="", "", ADMIN1!Y168)</f>
        <v/>
      </c>
      <c r="K168" s="134" t="n">
        <f aca="false">ADMIN1!AD168</f>
        <v>0</v>
      </c>
      <c r="L168" s="135" t="n">
        <f aca="false">ADMIN1!AF168</f>
        <v>0</v>
      </c>
      <c r="M168" s="62"/>
      <c r="N168" s="136"/>
      <c r="O168" s="137" t="n">
        <f aca="false">ADMIN1!AS168</f>
        <v>0</v>
      </c>
      <c r="P168" s="136"/>
      <c r="Q168" s="138" t="n">
        <f aca="false">ADMIN1!AV168</f>
        <v>0</v>
      </c>
      <c r="R168" s="136"/>
      <c r="S168" s="139" t="n">
        <f aca="false">ADMIN1!AY168</f>
        <v>0</v>
      </c>
      <c r="T168" s="136"/>
      <c r="U168" s="139" t="n">
        <f aca="false">ADMIN1!BB168</f>
        <v>0</v>
      </c>
      <c r="V168" s="136"/>
      <c r="W168" s="139" t="n">
        <f aca="false">ADMIN1!BE168</f>
        <v>0</v>
      </c>
      <c r="X168" s="136"/>
      <c r="Y168" s="138" t="n">
        <f aca="false">ADMIN1!BH168</f>
        <v>0</v>
      </c>
      <c r="Z168" s="136"/>
      <c r="AA168" s="139" t="n">
        <f aca="false">ADMIN1!BK168</f>
        <v>0</v>
      </c>
      <c r="AB168" s="136"/>
      <c r="AC168" s="138" t="n">
        <f aca="false">ADMIN1!BN168</f>
        <v>0</v>
      </c>
      <c r="AD168" s="136"/>
      <c r="AE168" s="139" t="n">
        <f aca="false">ADMIN1!BQ168</f>
        <v>0</v>
      </c>
      <c r="AF168" s="136"/>
      <c r="AG168" s="138" t="n">
        <f aca="false">ADMIN1!BT168</f>
        <v>0</v>
      </c>
      <c r="AH168" s="136"/>
      <c r="AI168" s="139" t="n">
        <f aca="false">ADMIN1!BW168</f>
        <v>0</v>
      </c>
      <c r="AJ168" s="136"/>
      <c r="AK168" s="138" t="n">
        <f aca="false">ADMIN1!BZ168</f>
        <v>0</v>
      </c>
      <c r="AL168" s="136"/>
      <c r="AM168" s="139" t="n">
        <f aca="false">ADMIN1!CC168</f>
        <v>0</v>
      </c>
      <c r="AN168" s="136"/>
      <c r="AO168" s="138" t="n">
        <f aca="false">ADMIN1!CF168</f>
        <v>0</v>
      </c>
      <c r="AP168" s="136"/>
      <c r="AQ168" s="140" t="n">
        <f aca="false">ADMIN1!CI168</f>
        <v>0</v>
      </c>
      <c r="AR168" s="81"/>
    </row>
    <row r="169" customFormat="false" ht="30" hidden="false" customHeight="true" outlineLevel="0" collapsed="false">
      <c r="A169" s="127" t="n">
        <f aca="false">ADMIN1!Q169</f>
        <v>1541</v>
      </c>
      <c r="B169" s="128" t="str">
        <f aca="false">IF(ADMIN1!S169=0, "", ADMIN1!S169)</f>
        <v>❤️</v>
      </c>
      <c r="C169" s="129" t="str">
        <f aca="false">ADMIN1!R169</f>
        <v>Olives noires BIO (sans noyau, semi-séchées, non pasteurisées) (Bocal 500g) </v>
      </c>
      <c r="D169" s="129"/>
      <c r="E169" s="130" t="str">
        <f aca="false">ADMIN1!AC169</f>
        <v>Import</v>
      </c>
      <c r="F169" s="131" t="str">
        <f aca="false">ADMIN1!V169</f>
        <v>Pièce</v>
      </c>
      <c r="G169" s="132" t="n">
        <f aca="false">ADMIN1!AE169</f>
        <v>10.63</v>
      </c>
      <c r="H169" s="132" t="str">
        <f aca="false">IF(ADMIN1!W169="", "", ADMIN1!W169)</f>
        <v/>
      </c>
      <c r="I169" s="132" t="str">
        <f aca="false">IF(ADMIN1!X169="", "", ADMIN1!X169)</f>
        <v/>
      </c>
      <c r="J169" s="133" t="str">
        <f aca="false">IF(ADMIN1!Y169="", "", ADMIN1!Y169)</f>
        <v/>
      </c>
      <c r="K169" s="134" t="n">
        <f aca="false">ADMIN1!AD169</f>
        <v>0</v>
      </c>
      <c r="L169" s="135" t="n">
        <f aca="false">ADMIN1!AF169</f>
        <v>0</v>
      </c>
      <c r="M169" s="62"/>
      <c r="N169" s="136"/>
      <c r="O169" s="137" t="n">
        <f aca="false">ADMIN1!AS169</f>
        <v>0</v>
      </c>
      <c r="P169" s="136"/>
      <c r="Q169" s="138" t="n">
        <f aca="false">ADMIN1!AV169</f>
        <v>0</v>
      </c>
      <c r="R169" s="136"/>
      <c r="S169" s="139" t="n">
        <f aca="false">ADMIN1!AY169</f>
        <v>0</v>
      </c>
      <c r="T169" s="136"/>
      <c r="U169" s="139" t="n">
        <f aca="false">ADMIN1!BB169</f>
        <v>0</v>
      </c>
      <c r="V169" s="136"/>
      <c r="W169" s="139" t="n">
        <f aca="false">ADMIN1!BE169</f>
        <v>0</v>
      </c>
      <c r="X169" s="136"/>
      <c r="Y169" s="138" t="n">
        <f aca="false">ADMIN1!BH169</f>
        <v>0</v>
      </c>
      <c r="Z169" s="136"/>
      <c r="AA169" s="139" t="n">
        <f aca="false">ADMIN1!BK169</f>
        <v>0</v>
      </c>
      <c r="AB169" s="136"/>
      <c r="AC169" s="138" t="n">
        <f aca="false">ADMIN1!BN169</f>
        <v>0</v>
      </c>
      <c r="AD169" s="136"/>
      <c r="AE169" s="139" t="n">
        <f aca="false">ADMIN1!BQ169</f>
        <v>0</v>
      </c>
      <c r="AF169" s="136"/>
      <c r="AG169" s="138" t="n">
        <f aca="false">ADMIN1!BT169</f>
        <v>0</v>
      </c>
      <c r="AH169" s="136"/>
      <c r="AI169" s="139" t="n">
        <f aca="false">ADMIN1!BW169</f>
        <v>0</v>
      </c>
      <c r="AJ169" s="136"/>
      <c r="AK169" s="138" t="n">
        <f aca="false">ADMIN1!BZ169</f>
        <v>0</v>
      </c>
      <c r="AL169" s="136"/>
      <c r="AM169" s="139" t="n">
        <f aca="false">ADMIN1!CC169</f>
        <v>0</v>
      </c>
      <c r="AN169" s="136"/>
      <c r="AO169" s="138" t="n">
        <f aca="false">ADMIN1!CF169</f>
        <v>0</v>
      </c>
      <c r="AP169" s="136"/>
      <c r="AQ169" s="140" t="n">
        <f aca="false">ADMIN1!CI169</f>
        <v>0</v>
      </c>
      <c r="AR169" s="81"/>
    </row>
    <row r="170" customFormat="false" ht="30" hidden="false" customHeight="true" outlineLevel="0" collapsed="false">
      <c r="A170" s="127" t="n">
        <f aca="false">ADMIN1!Q170</f>
        <v>5159</v>
      </c>
      <c r="B170" s="128" t="str">
        <f aca="false">IF(ADMIN1!S170=0, "", ADMIN1!S170)</f>
        <v/>
      </c>
      <c r="C170" s="129" t="str">
        <f aca="false">ADMIN1!R170</f>
        <v>Olives vertes Gordal Manzanilla fraîches</v>
      </c>
      <c r="D170" s="129"/>
      <c r="E170" s="130" t="str">
        <f aca="false">ADMIN1!AC170</f>
        <v>Grenade</v>
      </c>
      <c r="F170" s="131" t="str">
        <f aca="false">ADMIN1!V170</f>
        <v>kg</v>
      </c>
      <c r="G170" s="132" t="n">
        <f aca="false">ADMIN1!AE170</f>
        <v>5.68</v>
      </c>
      <c r="H170" s="132" t="n">
        <f aca="false">IF(ADMIN1!W170="", "", ADMIN1!W170)</f>
        <v>5.27</v>
      </c>
      <c r="I170" s="132" t="str">
        <f aca="false">IF(ADMIN1!X170="", "", ADMIN1!X170)</f>
        <v/>
      </c>
      <c r="J170" s="133" t="str">
        <f aca="false">IF(ADMIN1!Y170="", "", ADMIN1!Y170)</f>
        <v/>
      </c>
      <c r="K170" s="134" t="n">
        <f aca="false">ADMIN1!AD170</f>
        <v>0</v>
      </c>
      <c r="L170" s="135" t="n">
        <f aca="false">ADMIN1!AF170</f>
        <v>0</v>
      </c>
      <c r="M170" s="62"/>
      <c r="N170" s="136"/>
      <c r="O170" s="137" t="n">
        <f aca="false">ADMIN1!AS170</f>
        <v>0</v>
      </c>
      <c r="P170" s="136"/>
      <c r="Q170" s="138" t="n">
        <f aca="false">ADMIN1!AV170</f>
        <v>0</v>
      </c>
      <c r="R170" s="136"/>
      <c r="S170" s="139" t="n">
        <f aca="false">ADMIN1!AY170</f>
        <v>0</v>
      </c>
      <c r="T170" s="136"/>
      <c r="U170" s="139" t="n">
        <f aca="false">ADMIN1!BB170</f>
        <v>0</v>
      </c>
      <c r="V170" s="136"/>
      <c r="W170" s="139" t="n">
        <f aca="false">ADMIN1!BE170</f>
        <v>0</v>
      </c>
      <c r="X170" s="136"/>
      <c r="Y170" s="138" t="n">
        <f aca="false">ADMIN1!BH170</f>
        <v>0</v>
      </c>
      <c r="Z170" s="136"/>
      <c r="AA170" s="139" t="n">
        <f aca="false">ADMIN1!BK170</f>
        <v>0</v>
      </c>
      <c r="AB170" s="136"/>
      <c r="AC170" s="138" t="n">
        <f aca="false">ADMIN1!BN170</f>
        <v>0</v>
      </c>
      <c r="AD170" s="136"/>
      <c r="AE170" s="139" t="n">
        <f aca="false">ADMIN1!BQ170</f>
        <v>0</v>
      </c>
      <c r="AF170" s="136"/>
      <c r="AG170" s="138" t="n">
        <f aca="false">ADMIN1!BT170</f>
        <v>0</v>
      </c>
      <c r="AH170" s="136"/>
      <c r="AI170" s="139" t="n">
        <f aca="false">ADMIN1!BW170</f>
        <v>0</v>
      </c>
      <c r="AJ170" s="136"/>
      <c r="AK170" s="138" t="n">
        <f aca="false">ADMIN1!BZ170</f>
        <v>0</v>
      </c>
      <c r="AL170" s="136"/>
      <c r="AM170" s="139" t="n">
        <f aca="false">ADMIN1!CC170</f>
        <v>0</v>
      </c>
      <c r="AN170" s="136"/>
      <c r="AO170" s="138" t="n">
        <f aca="false">ADMIN1!CF170</f>
        <v>0</v>
      </c>
      <c r="AP170" s="136"/>
      <c r="AQ170" s="140" t="n">
        <f aca="false">ADMIN1!CI170</f>
        <v>0</v>
      </c>
      <c r="AR170" s="81"/>
    </row>
    <row r="171" customFormat="false" ht="30" hidden="false" customHeight="true" outlineLevel="0" collapsed="false">
      <c r="A171" s="127" t="str">
        <f aca="false">ADMIN1!Q171</f>
        <v>3073.135</v>
      </c>
      <c r="B171" s="128" t="str">
        <f aca="false">IF(ADMIN1!S171=0, "", ADMIN1!S171)</f>
        <v/>
      </c>
      <c r="C171" s="129" t="str">
        <f aca="false">ADMIN1!R171</f>
        <v>Orange Valencialate</v>
      </c>
      <c r="D171" s="129"/>
      <c r="E171" s="130" t="str">
        <f aca="false">ADMIN1!AC171</f>
        <v>Andalousie</v>
      </c>
      <c r="F171" s="131" t="str">
        <f aca="false">ADMIN1!V171</f>
        <v>kg</v>
      </c>
      <c r="G171" s="132" t="n">
        <f aca="false">ADMIN1!AE171</f>
        <v>4.87</v>
      </c>
      <c r="H171" s="132" t="n">
        <f aca="false">IF(ADMIN1!W171="", "", ADMIN1!W171)</f>
        <v>4.54</v>
      </c>
      <c r="I171" s="132" t="n">
        <f aca="false">IF(ADMIN1!X171="", "", ADMIN1!X171)</f>
        <v>4.21</v>
      </c>
      <c r="J171" s="133" t="str">
        <f aca="false">IF(ADMIN1!Y171="", "", ADMIN1!Y171)</f>
        <v/>
      </c>
      <c r="K171" s="134" t="n">
        <f aca="false">ADMIN1!AD171</f>
        <v>0</v>
      </c>
      <c r="L171" s="135" t="n">
        <f aca="false">ADMIN1!AF171</f>
        <v>0</v>
      </c>
      <c r="M171" s="62"/>
      <c r="N171" s="136"/>
      <c r="O171" s="137" t="n">
        <f aca="false">ADMIN1!AS171</f>
        <v>0</v>
      </c>
      <c r="P171" s="136"/>
      <c r="Q171" s="138" t="n">
        <f aca="false">ADMIN1!AV171</f>
        <v>0</v>
      </c>
      <c r="R171" s="136"/>
      <c r="S171" s="139" t="n">
        <f aca="false">ADMIN1!AY171</f>
        <v>0</v>
      </c>
      <c r="T171" s="136"/>
      <c r="U171" s="139" t="n">
        <f aca="false">ADMIN1!BB171</f>
        <v>0</v>
      </c>
      <c r="V171" s="136"/>
      <c r="W171" s="139" t="n">
        <f aca="false">ADMIN1!BE171</f>
        <v>0</v>
      </c>
      <c r="X171" s="136"/>
      <c r="Y171" s="138" t="n">
        <f aca="false">ADMIN1!BH171</f>
        <v>0</v>
      </c>
      <c r="Z171" s="136"/>
      <c r="AA171" s="139" t="n">
        <f aca="false">ADMIN1!BK171</f>
        <v>0</v>
      </c>
      <c r="AB171" s="136"/>
      <c r="AC171" s="138" t="n">
        <f aca="false">ADMIN1!BN171</f>
        <v>0</v>
      </c>
      <c r="AD171" s="136"/>
      <c r="AE171" s="139" t="n">
        <f aca="false">ADMIN1!BQ171</f>
        <v>0</v>
      </c>
      <c r="AF171" s="136"/>
      <c r="AG171" s="138" t="n">
        <f aca="false">ADMIN1!BT171</f>
        <v>0</v>
      </c>
      <c r="AH171" s="136"/>
      <c r="AI171" s="139" t="n">
        <f aca="false">ADMIN1!BW171</f>
        <v>0</v>
      </c>
      <c r="AJ171" s="136"/>
      <c r="AK171" s="138" t="n">
        <f aca="false">ADMIN1!BZ171</f>
        <v>0</v>
      </c>
      <c r="AL171" s="136"/>
      <c r="AM171" s="139" t="n">
        <f aca="false">ADMIN1!CC171</f>
        <v>0</v>
      </c>
      <c r="AN171" s="136"/>
      <c r="AO171" s="138" t="n">
        <f aca="false">ADMIN1!CF171</f>
        <v>0</v>
      </c>
      <c r="AP171" s="136"/>
      <c r="AQ171" s="140" t="n">
        <f aca="false">ADMIN1!CI171</f>
        <v>0</v>
      </c>
      <c r="AR171" s="81"/>
    </row>
    <row r="172" customFormat="false" ht="30" hidden="false" customHeight="true" outlineLevel="0" collapsed="false">
      <c r="A172" s="127" t="str">
        <f aca="false">ADMIN1!Q172</f>
        <v>3441-3442</v>
      </c>
      <c r="B172" s="128" t="str">
        <f aca="false">IF(ADMIN1!S172=0, "", ADMIN1!S172)</f>
        <v/>
      </c>
      <c r="C172" s="129" t="str">
        <f aca="false">ADMIN1!R172</f>
        <v>Pamplemousse Star Ruby</v>
      </c>
      <c r="D172" s="129"/>
      <c r="E172" s="130" t="str">
        <f aca="false">ADMIN1!AC172</f>
        <v>Afrique
du Sud</v>
      </c>
      <c r="F172" s="131" t="str">
        <f aca="false">ADMIN1!V172</f>
        <v>kg</v>
      </c>
      <c r="G172" s="132" t="n">
        <f aca="false">ADMIN1!AE172</f>
        <v>5.15</v>
      </c>
      <c r="H172" s="132" t="n">
        <f aca="false">IF(ADMIN1!W172="", "", ADMIN1!W172)</f>
        <v>4.79</v>
      </c>
      <c r="I172" s="132" t="n">
        <f aca="false">IF(ADMIN1!X172="", "", ADMIN1!X172)</f>
        <v>4.44</v>
      </c>
      <c r="J172" s="133" t="str">
        <f aca="false">IF(ADMIN1!Y172="", "", ADMIN1!Y172)</f>
        <v/>
      </c>
      <c r="K172" s="134" t="n">
        <f aca="false">ADMIN1!AD172</f>
        <v>0</v>
      </c>
      <c r="L172" s="135" t="n">
        <f aca="false">ADMIN1!AF172</f>
        <v>0</v>
      </c>
      <c r="M172" s="62"/>
      <c r="N172" s="136"/>
      <c r="O172" s="137" t="n">
        <f aca="false">ADMIN1!AS172</f>
        <v>0</v>
      </c>
      <c r="P172" s="136"/>
      <c r="Q172" s="138" t="n">
        <f aca="false">ADMIN1!AV172</f>
        <v>0</v>
      </c>
      <c r="R172" s="136"/>
      <c r="S172" s="139" t="n">
        <f aca="false">ADMIN1!AY172</f>
        <v>0</v>
      </c>
      <c r="T172" s="136"/>
      <c r="U172" s="139" t="n">
        <f aca="false">ADMIN1!BB172</f>
        <v>0</v>
      </c>
      <c r="V172" s="136"/>
      <c r="W172" s="139" t="n">
        <f aca="false">ADMIN1!BE172</f>
        <v>0</v>
      </c>
      <c r="X172" s="136"/>
      <c r="Y172" s="138" t="n">
        <f aca="false">ADMIN1!BH172</f>
        <v>0</v>
      </c>
      <c r="Z172" s="136"/>
      <c r="AA172" s="139" t="n">
        <f aca="false">ADMIN1!BK172</f>
        <v>0</v>
      </c>
      <c r="AB172" s="136"/>
      <c r="AC172" s="138" t="n">
        <f aca="false">ADMIN1!BN172</f>
        <v>0</v>
      </c>
      <c r="AD172" s="136"/>
      <c r="AE172" s="139" t="n">
        <f aca="false">ADMIN1!BQ172</f>
        <v>0</v>
      </c>
      <c r="AF172" s="136"/>
      <c r="AG172" s="138" t="n">
        <f aca="false">ADMIN1!BT172</f>
        <v>0</v>
      </c>
      <c r="AH172" s="136"/>
      <c r="AI172" s="139" t="n">
        <f aca="false">ADMIN1!BW172</f>
        <v>0</v>
      </c>
      <c r="AJ172" s="136"/>
      <c r="AK172" s="138" t="n">
        <f aca="false">ADMIN1!BZ172</f>
        <v>0</v>
      </c>
      <c r="AL172" s="136"/>
      <c r="AM172" s="139" t="n">
        <f aca="false">ADMIN1!CC172</f>
        <v>0</v>
      </c>
      <c r="AN172" s="136"/>
      <c r="AO172" s="138" t="n">
        <f aca="false">ADMIN1!CF172</f>
        <v>0</v>
      </c>
      <c r="AP172" s="136"/>
      <c r="AQ172" s="140" t="n">
        <f aca="false">ADMIN1!CI172</f>
        <v>0</v>
      </c>
      <c r="AR172" s="81"/>
    </row>
    <row r="173" customFormat="false" ht="30" hidden="false" customHeight="true" outlineLevel="0" collapsed="false">
      <c r="A173" s="127" t="n">
        <f aca="false">ADMIN1!Q173</f>
        <v>6124</v>
      </c>
      <c r="B173" s="128" t="str">
        <f aca="false">IF(ADMIN1!S173=0, "", ADMIN1!S173)</f>
        <v/>
      </c>
      <c r="C173" s="129" t="str">
        <f aca="false">ADMIN1!R173</f>
        <v>Pamplemousse Star Ruby BIO</v>
      </c>
      <c r="D173" s="129"/>
      <c r="E173" s="130" t="str">
        <f aca="false">ADMIN1!AC173</f>
        <v>Malagua</v>
      </c>
      <c r="F173" s="131" t="str">
        <f aca="false">ADMIN1!V173</f>
        <v>kg</v>
      </c>
      <c r="G173" s="132" t="n">
        <f aca="false">ADMIN1!AE173</f>
        <v>5.56</v>
      </c>
      <c r="H173" s="132" t="n">
        <f aca="false">IF(ADMIN1!W173="", "", ADMIN1!W173)</f>
        <v>5.16</v>
      </c>
      <c r="I173" s="132" t="n">
        <f aca="false">IF(ADMIN1!X173="", "", ADMIN1!X173)</f>
        <v>4.77</v>
      </c>
      <c r="J173" s="133" t="str">
        <f aca="false">IF(ADMIN1!Y173="", "", ADMIN1!Y173)</f>
        <v/>
      </c>
      <c r="K173" s="134" t="n">
        <f aca="false">ADMIN1!AD173</f>
        <v>0</v>
      </c>
      <c r="L173" s="135" t="n">
        <f aca="false">ADMIN1!AF173</f>
        <v>0</v>
      </c>
      <c r="M173" s="62"/>
      <c r="N173" s="136"/>
      <c r="O173" s="137" t="n">
        <f aca="false">ADMIN1!AS173</f>
        <v>0</v>
      </c>
      <c r="P173" s="136"/>
      <c r="Q173" s="138" t="n">
        <f aca="false">ADMIN1!AV173</f>
        <v>0</v>
      </c>
      <c r="R173" s="136"/>
      <c r="S173" s="139" t="n">
        <f aca="false">ADMIN1!AY173</f>
        <v>0</v>
      </c>
      <c r="T173" s="136"/>
      <c r="U173" s="139" t="n">
        <f aca="false">ADMIN1!BB173</f>
        <v>0</v>
      </c>
      <c r="V173" s="136"/>
      <c r="W173" s="139" t="n">
        <f aca="false">ADMIN1!BE173</f>
        <v>0</v>
      </c>
      <c r="X173" s="136"/>
      <c r="Y173" s="138" t="n">
        <f aca="false">ADMIN1!BH173</f>
        <v>0</v>
      </c>
      <c r="Z173" s="136"/>
      <c r="AA173" s="139" t="n">
        <f aca="false">ADMIN1!BK173</f>
        <v>0</v>
      </c>
      <c r="AB173" s="136"/>
      <c r="AC173" s="138" t="n">
        <f aca="false">ADMIN1!BN173</f>
        <v>0</v>
      </c>
      <c r="AD173" s="136"/>
      <c r="AE173" s="139" t="n">
        <f aca="false">ADMIN1!BQ173</f>
        <v>0</v>
      </c>
      <c r="AF173" s="136"/>
      <c r="AG173" s="138" t="n">
        <f aca="false">ADMIN1!BT173</f>
        <v>0</v>
      </c>
      <c r="AH173" s="136"/>
      <c r="AI173" s="139" t="n">
        <f aca="false">ADMIN1!BW173</f>
        <v>0</v>
      </c>
      <c r="AJ173" s="136"/>
      <c r="AK173" s="138" t="n">
        <f aca="false">ADMIN1!BZ173</f>
        <v>0</v>
      </c>
      <c r="AL173" s="136"/>
      <c r="AM173" s="139" t="n">
        <f aca="false">ADMIN1!CC173</f>
        <v>0</v>
      </c>
      <c r="AN173" s="136"/>
      <c r="AO173" s="138" t="n">
        <f aca="false">ADMIN1!CF173</f>
        <v>0</v>
      </c>
      <c r="AP173" s="136"/>
      <c r="AQ173" s="140" t="n">
        <f aca="false">ADMIN1!CI173</f>
        <v>0</v>
      </c>
      <c r="AR173" s="81"/>
    </row>
    <row r="174" customFormat="false" ht="30" hidden="false" customHeight="true" outlineLevel="0" collapsed="false">
      <c r="A174" s="127" t="str">
        <f aca="false">ADMIN1!Q174</f>
        <v>3694-3006</v>
      </c>
      <c r="B174" s="128" t="str">
        <f aca="false">IF(ADMIN1!S174=0, "", ADMIN1!S174)</f>
        <v/>
      </c>
      <c r="C174" s="129" t="str">
        <f aca="false">ADMIN1!R174</f>
        <v>Papaye Intenzza/Siluet (Rouge à l'intérieur)</v>
      </c>
      <c r="D174" s="129"/>
      <c r="E174" s="130" t="str">
        <f aca="false">ADMIN1!AC174</f>
        <v>Grenade</v>
      </c>
      <c r="F174" s="131" t="str">
        <f aca="false">ADMIN1!V174</f>
        <v>kg</v>
      </c>
      <c r="G174" s="132" t="n">
        <f aca="false">ADMIN1!AE174</f>
        <v>5.66</v>
      </c>
      <c r="H174" s="132" t="n">
        <f aca="false">IF(ADMIN1!W174="", "", ADMIN1!W174)</f>
        <v>5.25</v>
      </c>
      <c r="I174" s="132" t="n">
        <f aca="false">IF(ADMIN1!X174="", "", ADMIN1!X174)</f>
        <v>4.85</v>
      </c>
      <c r="J174" s="133" t="n">
        <f aca="false">IF(ADMIN1!Y174="", "", ADMIN1!Y174)</f>
        <v>4.44</v>
      </c>
      <c r="K174" s="134" t="n">
        <f aca="false">ADMIN1!AD174</f>
        <v>0</v>
      </c>
      <c r="L174" s="135" t="n">
        <f aca="false">ADMIN1!AF174</f>
        <v>0</v>
      </c>
      <c r="M174" s="62"/>
      <c r="N174" s="136"/>
      <c r="O174" s="137" t="n">
        <f aca="false">ADMIN1!AS174</f>
        <v>0</v>
      </c>
      <c r="P174" s="136"/>
      <c r="Q174" s="138" t="n">
        <f aca="false">ADMIN1!AV174</f>
        <v>0</v>
      </c>
      <c r="R174" s="136"/>
      <c r="S174" s="139" t="n">
        <f aca="false">ADMIN1!AY174</f>
        <v>0</v>
      </c>
      <c r="T174" s="136"/>
      <c r="U174" s="139" t="n">
        <f aca="false">ADMIN1!BB174</f>
        <v>0</v>
      </c>
      <c r="V174" s="136"/>
      <c r="W174" s="139" t="n">
        <f aca="false">ADMIN1!BE174</f>
        <v>0</v>
      </c>
      <c r="X174" s="136"/>
      <c r="Y174" s="138" t="n">
        <f aca="false">ADMIN1!BH174</f>
        <v>0</v>
      </c>
      <c r="Z174" s="136"/>
      <c r="AA174" s="139" t="n">
        <f aca="false">ADMIN1!BK174</f>
        <v>0</v>
      </c>
      <c r="AB174" s="136"/>
      <c r="AC174" s="138" t="n">
        <f aca="false">ADMIN1!BN174</f>
        <v>0</v>
      </c>
      <c r="AD174" s="136"/>
      <c r="AE174" s="139" t="n">
        <f aca="false">ADMIN1!BQ174</f>
        <v>0</v>
      </c>
      <c r="AF174" s="136"/>
      <c r="AG174" s="138" t="n">
        <f aca="false">ADMIN1!BT174</f>
        <v>0</v>
      </c>
      <c r="AH174" s="136"/>
      <c r="AI174" s="139" t="n">
        <f aca="false">ADMIN1!BW174</f>
        <v>0</v>
      </c>
      <c r="AJ174" s="136"/>
      <c r="AK174" s="138" t="n">
        <f aca="false">ADMIN1!BZ174</f>
        <v>0</v>
      </c>
      <c r="AL174" s="136"/>
      <c r="AM174" s="139" t="n">
        <f aca="false">ADMIN1!CC174</f>
        <v>0</v>
      </c>
      <c r="AN174" s="136"/>
      <c r="AO174" s="138" t="n">
        <f aca="false">ADMIN1!CF174</f>
        <v>0</v>
      </c>
      <c r="AP174" s="136"/>
      <c r="AQ174" s="140" t="n">
        <f aca="false">ADMIN1!CI174</f>
        <v>0</v>
      </c>
      <c r="AR174" s="81"/>
    </row>
    <row r="175" customFormat="false" ht="30" hidden="false" customHeight="true" outlineLevel="0" collapsed="false">
      <c r="A175" s="127" t="n">
        <f aca="false">ADMIN1!Q175</f>
        <v>1576</v>
      </c>
      <c r="B175" s="128" t="str">
        <f aca="false">IF(ADMIN1!S175=0, "", ADMIN1!S175)</f>
        <v>❤️</v>
      </c>
      <c r="C175" s="129" t="str">
        <f aca="false">ADMIN1!R175</f>
        <v>Patate douce BIO (Grande)</v>
      </c>
      <c r="D175" s="129"/>
      <c r="E175" s="130" t="str">
        <f aca="false">ADMIN1!AC175</f>
        <v>Malaga</v>
      </c>
      <c r="F175" s="131" t="str">
        <f aca="false">ADMIN1!V175</f>
        <v>kg</v>
      </c>
      <c r="G175" s="132" t="n">
        <f aca="false">ADMIN1!AE175</f>
        <v>4.19</v>
      </c>
      <c r="H175" s="132" t="n">
        <f aca="false">IF(ADMIN1!W175="", "", ADMIN1!W175)</f>
        <v>3.93</v>
      </c>
      <c r="I175" s="132" t="n">
        <f aca="false">IF(ADMIN1!X175="", "", ADMIN1!X175)</f>
        <v>3.67</v>
      </c>
      <c r="J175" s="133" t="n">
        <f aca="false">IF(ADMIN1!Y175="", "", ADMIN1!Y175)</f>
        <v>3.41</v>
      </c>
      <c r="K175" s="134" t="n">
        <f aca="false">ADMIN1!AD175</f>
        <v>0</v>
      </c>
      <c r="L175" s="135" t="n">
        <f aca="false">ADMIN1!AF175</f>
        <v>0</v>
      </c>
      <c r="M175" s="62"/>
      <c r="N175" s="136"/>
      <c r="O175" s="137" t="n">
        <f aca="false">ADMIN1!AS175</f>
        <v>0</v>
      </c>
      <c r="P175" s="136"/>
      <c r="Q175" s="138" t="n">
        <f aca="false">ADMIN1!AV175</f>
        <v>0</v>
      </c>
      <c r="R175" s="136"/>
      <c r="S175" s="139" t="n">
        <f aca="false">ADMIN1!AY175</f>
        <v>0</v>
      </c>
      <c r="T175" s="136"/>
      <c r="U175" s="139" t="n">
        <f aca="false">ADMIN1!BB175</f>
        <v>0</v>
      </c>
      <c r="V175" s="136"/>
      <c r="W175" s="139" t="n">
        <f aca="false">ADMIN1!BE175</f>
        <v>0</v>
      </c>
      <c r="X175" s="136"/>
      <c r="Y175" s="138" t="n">
        <f aca="false">ADMIN1!BH175</f>
        <v>0</v>
      </c>
      <c r="Z175" s="136"/>
      <c r="AA175" s="139" t="n">
        <f aca="false">ADMIN1!BK175</f>
        <v>0</v>
      </c>
      <c r="AB175" s="136"/>
      <c r="AC175" s="138" t="n">
        <f aca="false">ADMIN1!BN175</f>
        <v>0</v>
      </c>
      <c r="AD175" s="136"/>
      <c r="AE175" s="139" t="n">
        <f aca="false">ADMIN1!BQ175</f>
        <v>0</v>
      </c>
      <c r="AF175" s="136"/>
      <c r="AG175" s="138" t="n">
        <f aca="false">ADMIN1!BT175</f>
        <v>0</v>
      </c>
      <c r="AH175" s="136"/>
      <c r="AI175" s="139" t="n">
        <f aca="false">ADMIN1!BW175</f>
        <v>0</v>
      </c>
      <c r="AJ175" s="136"/>
      <c r="AK175" s="138" t="n">
        <f aca="false">ADMIN1!BZ175</f>
        <v>0</v>
      </c>
      <c r="AL175" s="136"/>
      <c r="AM175" s="139" t="n">
        <f aca="false">ADMIN1!CC175</f>
        <v>0</v>
      </c>
      <c r="AN175" s="136"/>
      <c r="AO175" s="138" t="n">
        <f aca="false">ADMIN1!CF175</f>
        <v>0</v>
      </c>
      <c r="AP175" s="136"/>
      <c r="AQ175" s="140" t="n">
        <f aca="false">ADMIN1!CI175</f>
        <v>0</v>
      </c>
      <c r="AR175" s="81"/>
    </row>
    <row r="176" customFormat="false" ht="30" hidden="false" customHeight="true" outlineLevel="0" collapsed="false">
      <c r="A176" s="127" t="n">
        <f aca="false">ADMIN1!Q176</f>
        <v>1015</v>
      </c>
      <c r="B176" s="128" t="str">
        <f aca="false">IF(ADMIN1!S176=0, "", ADMIN1!S176)</f>
        <v>❤️</v>
      </c>
      <c r="C176" s="129" t="str">
        <f aca="false">ADMIN1!R176</f>
        <v>Patate douce BIO (Moyenne)</v>
      </c>
      <c r="D176" s="129"/>
      <c r="E176" s="130" t="str">
        <f aca="false">ADMIN1!AC176</f>
        <v>Malaga</v>
      </c>
      <c r="F176" s="131" t="str">
        <f aca="false">ADMIN1!V176</f>
        <v>kg</v>
      </c>
      <c r="G176" s="132" t="n">
        <f aca="false">ADMIN1!AE176</f>
        <v>3.92</v>
      </c>
      <c r="H176" s="132" t="n">
        <f aca="false">IF(ADMIN1!W176="", "", ADMIN1!W176)</f>
        <v>3.69</v>
      </c>
      <c r="I176" s="132" t="n">
        <f aca="false">IF(ADMIN1!X176="", "", ADMIN1!X176)</f>
        <v>3.45</v>
      </c>
      <c r="J176" s="133" t="n">
        <f aca="false">IF(ADMIN1!Y176="", "", ADMIN1!Y176)</f>
        <v>3.22</v>
      </c>
      <c r="K176" s="134" t="n">
        <f aca="false">ADMIN1!AD176</f>
        <v>0</v>
      </c>
      <c r="L176" s="135" t="n">
        <f aca="false">ADMIN1!AF176</f>
        <v>0</v>
      </c>
      <c r="M176" s="62"/>
      <c r="N176" s="136"/>
      <c r="O176" s="137" t="n">
        <f aca="false">ADMIN1!AS176</f>
        <v>0</v>
      </c>
      <c r="P176" s="136"/>
      <c r="Q176" s="138" t="n">
        <f aca="false">ADMIN1!AV176</f>
        <v>0</v>
      </c>
      <c r="R176" s="136"/>
      <c r="S176" s="139" t="n">
        <f aca="false">ADMIN1!AY176</f>
        <v>0</v>
      </c>
      <c r="T176" s="136"/>
      <c r="U176" s="139" t="n">
        <f aca="false">ADMIN1!BB176</f>
        <v>0</v>
      </c>
      <c r="V176" s="136"/>
      <c r="W176" s="139" t="n">
        <f aca="false">ADMIN1!BE176</f>
        <v>0</v>
      </c>
      <c r="X176" s="136"/>
      <c r="Y176" s="138" t="n">
        <f aca="false">ADMIN1!BH176</f>
        <v>0</v>
      </c>
      <c r="Z176" s="136"/>
      <c r="AA176" s="139" t="n">
        <f aca="false">ADMIN1!BK176</f>
        <v>0</v>
      </c>
      <c r="AB176" s="136"/>
      <c r="AC176" s="138" t="n">
        <f aca="false">ADMIN1!BN176</f>
        <v>0</v>
      </c>
      <c r="AD176" s="136"/>
      <c r="AE176" s="139" t="n">
        <f aca="false">ADMIN1!BQ176</f>
        <v>0</v>
      </c>
      <c r="AF176" s="136"/>
      <c r="AG176" s="138" t="n">
        <f aca="false">ADMIN1!BT176</f>
        <v>0</v>
      </c>
      <c r="AH176" s="136"/>
      <c r="AI176" s="139" t="n">
        <f aca="false">ADMIN1!BW176</f>
        <v>0</v>
      </c>
      <c r="AJ176" s="136"/>
      <c r="AK176" s="138" t="n">
        <f aca="false">ADMIN1!BZ176</f>
        <v>0</v>
      </c>
      <c r="AL176" s="136"/>
      <c r="AM176" s="139" t="n">
        <f aca="false">ADMIN1!CC176</f>
        <v>0</v>
      </c>
      <c r="AN176" s="136"/>
      <c r="AO176" s="138" t="n">
        <f aca="false">ADMIN1!CF176</f>
        <v>0</v>
      </c>
      <c r="AP176" s="136"/>
      <c r="AQ176" s="140" t="n">
        <f aca="false">ADMIN1!CI176</f>
        <v>0</v>
      </c>
      <c r="AR176" s="81"/>
    </row>
    <row r="177" customFormat="false" ht="30" hidden="false" customHeight="true" outlineLevel="0" collapsed="false">
      <c r="A177" s="127" t="n">
        <f aca="false">ADMIN1!Q177</f>
        <v>1761</v>
      </c>
      <c r="B177" s="128" t="str">
        <f aca="false">IF(ADMIN1!S177=0, "", ADMIN1!S177)</f>
        <v/>
      </c>
      <c r="C177" s="129" t="str">
        <f aca="false">ADMIN1!R177</f>
        <v>Patate Douce Violette BIO (Moyenne, grande)</v>
      </c>
      <c r="D177" s="129"/>
      <c r="E177" s="130" t="str">
        <f aca="false">ADMIN1!AC177</f>
        <v>Malaga</v>
      </c>
      <c r="F177" s="131" t="str">
        <f aca="false">ADMIN1!V177</f>
        <v>kg</v>
      </c>
      <c r="G177" s="132" t="n">
        <f aca="false">ADMIN1!AE177</f>
        <v>5.29</v>
      </c>
      <c r="H177" s="132" t="str">
        <f aca="false">IF(ADMIN1!W177="", "", ADMIN1!W177)</f>
        <v/>
      </c>
      <c r="I177" s="132" t="str">
        <f aca="false">IF(ADMIN1!X177="", "", ADMIN1!X177)</f>
        <v/>
      </c>
      <c r="J177" s="133" t="str">
        <f aca="false">IF(ADMIN1!Y177="", "", ADMIN1!Y177)</f>
        <v/>
      </c>
      <c r="K177" s="134" t="n">
        <f aca="false">ADMIN1!AD177</f>
        <v>0</v>
      </c>
      <c r="L177" s="135" t="n">
        <f aca="false">ADMIN1!AF177</f>
        <v>0</v>
      </c>
      <c r="M177" s="62"/>
      <c r="N177" s="136"/>
      <c r="O177" s="137" t="n">
        <f aca="false">ADMIN1!AS177</f>
        <v>0</v>
      </c>
      <c r="P177" s="136"/>
      <c r="Q177" s="138" t="n">
        <f aca="false">ADMIN1!AV177</f>
        <v>0</v>
      </c>
      <c r="R177" s="136"/>
      <c r="S177" s="139" t="n">
        <f aca="false">ADMIN1!AY177</f>
        <v>0</v>
      </c>
      <c r="T177" s="136"/>
      <c r="U177" s="139" t="n">
        <f aca="false">ADMIN1!BB177</f>
        <v>0</v>
      </c>
      <c r="V177" s="136"/>
      <c r="W177" s="139" t="n">
        <f aca="false">ADMIN1!BE177</f>
        <v>0</v>
      </c>
      <c r="X177" s="136"/>
      <c r="Y177" s="138" t="n">
        <f aca="false">ADMIN1!BH177</f>
        <v>0</v>
      </c>
      <c r="Z177" s="136"/>
      <c r="AA177" s="139" t="n">
        <f aca="false">ADMIN1!BK177</f>
        <v>0</v>
      </c>
      <c r="AB177" s="136"/>
      <c r="AC177" s="138" t="n">
        <f aca="false">ADMIN1!BN177</f>
        <v>0</v>
      </c>
      <c r="AD177" s="136"/>
      <c r="AE177" s="139" t="n">
        <f aca="false">ADMIN1!BQ177</f>
        <v>0</v>
      </c>
      <c r="AF177" s="136"/>
      <c r="AG177" s="138" t="n">
        <f aca="false">ADMIN1!BT177</f>
        <v>0</v>
      </c>
      <c r="AH177" s="136"/>
      <c r="AI177" s="139" t="n">
        <f aca="false">ADMIN1!BW177</f>
        <v>0</v>
      </c>
      <c r="AJ177" s="136"/>
      <c r="AK177" s="138" t="n">
        <f aca="false">ADMIN1!BZ177</f>
        <v>0</v>
      </c>
      <c r="AL177" s="136"/>
      <c r="AM177" s="139" t="n">
        <f aca="false">ADMIN1!CC177</f>
        <v>0</v>
      </c>
      <c r="AN177" s="136"/>
      <c r="AO177" s="138" t="n">
        <f aca="false">ADMIN1!CF177</f>
        <v>0</v>
      </c>
      <c r="AP177" s="136"/>
      <c r="AQ177" s="140" t="n">
        <f aca="false">ADMIN1!CI177</f>
        <v>0</v>
      </c>
      <c r="AR177" s="81"/>
    </row>
    <row r="178" customFormat="false" ht="30" hidden="false" customHeight="true" outlineLevel="0" collapsed="false">
      <c r="A178" s="127" t="str">
        <f aca="false">ADMIN1!Q178</f>
        <v>5106-3735-3533</v>
      </c>
      <c r="B178" s="128" t="str">
        <f aca="false">IF(ADMIN1!S178=0, "", ADMIN1!S178)</f>
        <v/>
      </c>
      <c r="C178" s="129" t="str">
        <f aca="false">ADMIN1!R178</f>
        <v>Piment frais Rouge/Vert/Jaune (500g)</v>
      </c>
      <c r="D178" s="129"/>
      <c r="E178" s="130" t="str">
        <f aca="false">ADMIN1!AC178</f>
        <v>Grenade</v>
      </c>
      <c r="F178" s="131" t="str">
        <f aca="false">ADMIN1!V178</f>
        <v>Pièce</v>
      </c>
      <c r="G178" s="132" t="n">
        <f aca="false">ADMIN1!AE178</f>
        <v>3.09</v>
      </c>
      <c r="H178" s="132" t="str">
        <f aca="false">IF(ADMIN1!W178="", "", ADMIN1!W178)</f>
        <v/>
      </c>
      <c r="I178" s="132" t="str">
        <f aca="false">IF(ADMIN1!X178="", "", ADMIN1!X178)</f>
        <v/>
      </c>
      <c r="J178" s="133" t="str">
        <f aca="false">IF(ADMIN1!Y178="", "", ADMIN1!Y178)</f>
        <v/>
      </c>
      <c r="K178" s="134" t="n">
        <f aca="false">ADMIN1!AD178</f>
        <v>0</v>
      </c>
      <c r="L178" s="135" t="n">
        <f aca="false">ADMIN1!AF178</f>
        <v>0</v>
      </c>
      <c r="M178" s="62"/>
      <c r="N178" s="136"/>
      <c r="O178" s="137" t="n">
        <f aca="false">ADMIN1!AS178</f>
        <v>0</v>
      </c>
      <c r="P178" s="136"/>
      <c r="Q178" s="138" t="n">
        <f aca="false">ADMIN1!AV178</f>
        <v>0</v>
      </c>
      <c r="R178" s="136"/>
      <c r="S178" s="139" t="n">
        <f aca="false">ADMIN1!AY178</f>
        <v>0</v>
      </c>
      <c r="T178" s="136"/>
      <c r="U178" s="139" t="n">
        <f aca="false">ADMIN1!BB178</f>
        <v>0</v>
      </c>
      <c r="V178" s="136"/>
      <c r="W178" s="139" t="n">
        <f aca="false">ADMIN1!BE178</f>
        <v>0</v>
      </c>
      <c r="X178" s="136"/>
      <c r="Y178" s="138" t="n">
        <f aca="false">ADMIN1!BH178</f>
        <v>0</v>
      </c>
      <c r="Z178" s="136"/>
      <c r="AA178" s="139" t="n">
        <f aca="false">ADMIN1!BK178</f>
        <v>0</v>
      </c>
      <c r="AB178" s="136"/>
      <c r="AC178" s="138" t="n">
        <f aca="false">ADMIN1!BN178</f>
        <v>0</v>
      </c>
      <c r="AD178" s="136"/>
      <c r="AE178" s="139" t="n">
        <f aca="false">ADMIN1!BQ178</f>
        <v>0</v>
      </c>
      <c r="AF178" s="136"/>
      <c r="AG178" s="138" t="n">
        <f aca="false">ADMIN1!BT178</f>
        <v>0</v>
      </c>
      <c r="AH178" s="136"/>
      <c r="AI178" s="139" t="n">
        <f aca="false">ADMIN1!BW178</f>
        <v>0</v>
      </c>
      <c r="AJ178" s="136"/>
      <c r="AK178" s="138" t="n">
        <f aca="false">ADMIN1!BZ178</f>
        <v>0</v>
      </c>
      <c r="AL178" s="136"/>
      <c r="AM178" s="139" t="n">
        <f aca="false">ADMIN1!CC178</f>
        <v>0</v>
      </c>
      <c r="AN178" s="136"/>
      <c r="AO178" s="138" t="n">
        <f aca="false">ADMIN1!CF178</f>
        <v>0</v>
      </c>
      <c r="AP178" s="136"/>
      <c r="AQ178" s="140" t="n">
        <f aca="false">ADMIN1!CI178</f>
        <v>0</v>
      </c>
      <c r="AR178" s="81"/>
    </row>
    <row r="179" customFormat="false" ht="30" hidden="false" customHeight="true" outlineLevel="0" collapsed="false">
      <c r="A179" s="127" t="str">
        <f aca="false">ADMIN1!Q179</f>
        <v>3757-3987</v>
      </c>
      <c r="B179" s="128" t="str">
        <f aca="false">IF(ADMIN1!S179=0, "", ADMIN1!S179)</f>
        <v>OFFRE</v>
      </c>
      <c r="C179" s="129" t="str">
        <f aca="false">ADMIN1!R179</f>
        <v>Pitahaya différentes variétés (rouge, blanche, violette (grand)</v>
      </c>
      <c r="D179" s="129"/>
      <c r="E179" s="130" t="str">
        <f aca="false">ADMIN1!AC179</f>
        <v>Malaga</v>
      </c>
      <c r="F179" s="131" t="str">
        <f aca="false">ADMIN1!V179</f>
        <v>kg</v>
      </c>
      <c r="G179" s="132" t="n">
        <f aca="false">ADMIN1!AE179</f>
        <v>12.14</v>
      </c>
      <c r="H179" s="132" t="n">
        <f aca="false">IF(ADMIN1!W179="", "", ADMIN1!W179)</f>
        <v>11.08</v>
      </c>
      <c r="I179" s="132" t="n">
        <f aca="false">IF(ADMIN1!X179="", "", ADMIN1!X179)</f>
        <v>10.03</v>
      </c>
      <c r="J179" s="133" t="str">
        <f aca="false">IF(ADMIN1!Y179="", "", ADMIN1!Y179)</f>
        <v/>
      </c>
      <c r="K179" s="134" t="n">
        <f aca="false">ADMIN1!AD179</f>
        <v>0</v>
      </c>
      <c r="L179" s="135" t="n">
        <f aca="false">ADMIN1!AF179</f>
        <v>0</v>
      </c>
      <c r="M179" s="62"/>
      <c r="N179" s="136"/>
      <c r="O179" s="137" t="n">
        <f aca="false">ADMIN1!AS179</f>
        <v>0</v>
      </c>
      <c r="P179" s="136"/>
      <c r="Q179" s="138" t="n">
        <f aca="false">ADMIN1!AV179</f>
        <v>0</v>
      </c>
      <c r="R179" s="136"/>
      <c r="S179" s="139" t="n">
        <f aca="false">ADMIN1!AY179</f>
        <v>0</v>
      </c>
      <c r="T179" s="136"/>
      <c r="U179" s="139" t="n">
        <f aca="false">ADMIN1!BB179</f>
        <v>0</v>
      </c>
      <c r="V179" s="136"/>
      <c r="W179" s="139" t="n">
        <f aca="false">ADMIN1!BE179</f>
        <v>0</v>
      </c>
      <c r="X179" s="136"/>
      <c r="Y179" s="138" t="n">
        <f aca="false">ADMIN1!BH179</f>
        <v>0</v>
      </c>
      <c r="Z179" s="136"/>
      <c r="AA179" s="139" t="n">
        <f aca="false">ADMIN1!BK179</f>
        <v>0</v>
      </c>
      <c r="AB179" s="136"/>
      <c r="AC179" s="138" t="n">
        <f aca="false">ADMIN1!BN179</f>
        <v>0</v>
      </c>
      <c r="AD179" s="136"/>
      <c r="AE179" s="139" t="n">
        <f aca="false">ADMIN1!BQ179</f>
        <v>0</v>
      </c>
      <c r="AF179" s="136"/>
      <c r="AG179" s="138" t="n">
        <f aca="false">ADMIN1!BT179</f>
        <v>0</v>
      </c>
      <c r="AH179" s="136"/>
      <c r="AI179" s="139" t="n">
        <f aca="false">ADMIN1!BW179</f>
        <v>0</v>
      </c>
      <c r="AJ179" s="136"/>
      <c r="AK179" s="138" t="n">
        <f aca="false">ADMIN1!BZ179</f>
        <v>0</v>
      </c>
      <c r="AL179" s="136"/>
      <c r="AM179" s="139" t="n">
        <f aca="false">ADMIN1!CC179</f>
        <v>0</v>
      </c>
      <c r="AN179" s="136"/>
      <c r="AO179" s="138" t="n">
        <f aca="false">ADMIN1!CF179</f>
        <v>0</v>
      </c>
      <c r="AP179" s="136"/>
      <c r="AQ179" s="140" t="n">
        <f aca="false">ADMIN1!CI179</f>
        <v>0</v>
      </c>
      <c r="AR179" s="81"/>
    </row>
    <row r="180" customFormat="false" ht="30" hidden="false" customHeight="true" outlineLevel="0" collapsed="false">
      <c r="A180" s="127" t="n">
        <f aca="false">ADMIN1!Q180</f>
        <v>1982</v>
      </c>
      <c r="B180" s="128" t="str">
        <f aca="false">IF(ADMIN1!S180=0, "", ADMIN1!S180)</f>
        <v>❤️</v>
      </c>
      <c r="C180" s="129" t="str">
        <f aca="false">ADMIN1!R180</f>
        <v>Pitahaya rouge BIO</v>
      </c>
      <c r="D180" s="129"/>
      <c r="E180" s="130" t="str">
        <f aca="false">ADMIN1!AC180</f>
        <v>Grenade</v>
      </c>
      <c r="F180" s="131" t="str">
        <f aca="false">ADMIN1!V180</f>
        <v>kg</v>
      </c>
      <c r="G180" s="132" t="n">
        <f aca="false">ADMIN1!AE180</f>
        <v>15.27</v>
      </c>
      <c r="H180" s="132" t="n">
        <f aca="false">IF(ADMIN1!W180="", "", ADMIN1!W180)</f>
        <v>13.9</v>
      </c>
      <c r="I180" s="132" t="str">
        <f aca="false">IF(ADMIN1!X180="", "", ADMIN1!X180)</f>
        <v/>
      </c>
      <c r="J180" s="133" t="str">
        <f aca="false">IF(ADMIN1!Y180="", "", ADMIN1!Y180)</f>
        <v/>
      </c>
      <c r="K180" s="134" t="n">
        <f aca="false">ADMIN1!AD180</f>
        <v>0</v>
      </c>
      <c r="L180" s="135" t="n">
        <f aca="false">ADMIN1!AF180</f>
        <v>0</v>
      </c>
      <c r="M180" s="62"/>
      <c r="N180" s="136"/>
      <c r="O180" s="137" t="n">
        <f aca="false">ADMIN1!AS180</f>
        <v>0</v>
      </c>
      <c r="P180" s="136"/>
      <c r="Q180" s="138" t="n">
        <f aca="false">ADMIN1!AV180</f>
        <v>0</v>
      </c>
      <c r="R180" s="136"/>
      <c r="S180" s="139" t="n">
        <f aca="false">ADMIN1!AY180</f>
        <v>0</v>
      </c>
      <c r="T180" s="136"/>
      <c r="U180" s="139" t="n">
        <f aca="false">ADMIN1!BB180</f>
        <v>0</v>
      </c>
      <c r="V180" s="136"/>
      <c r="W180" s="139" t="n">
        <f aca="false">ADMIN1!BE180</f>
        <v>0</v>
      </c>
      <c r="X180" s="136"/>
      <c r="Y180" s="138" t="n">
        <f aca="false">ADMIN1!BH180</f>
        <v>0</v>
      </c>
      <c r="Z180" s="136"/>
      <c r="AA180" s="139" t="n">
        <f aca="false">ADMIN1!BK180</f>
        <v>0</v>
      </c>
      <c r="AB180" s="136"/>
      <c r="AC180" s="138" t="n">
        <f aca="false">ADMIN1!BN180</f>
        <v>0</v>
      </c>
      <c r="AD180" s="136"/>
      <c r="AE180" s="139" t="n">
        <f aca="false">ADMIN1!BQ180</f>
        <v>0</v>
      </c>
      <c r="AF180" s="136"/>
      <c r="AG180" s="138" t="n">
        <f aca="false">ADMIN1!BT180</f>
        <v>0</v>
      </c>
      <c r="AH180" s="136"/>
      <c r="AI180" s="139" t="n">
        <f aca="false">ADMIN1!BW180</f>
        <v>0</v>
      </c>
      <c r="AJ180" s="136"/>
      <c r="AK180" s="138" t="n">
        <f aca="false">ADMIN1!BZ180</f>
        <v>0</v>
      </c>
      <c r="AL180" s="136"/>
      <c r="AM180" s="139" t="n">
        <f aca="false">ADMIN1!CC180</f>
        <v>0</v>
      </c>
      <c r="AN180" s="136"/>
      <c r="AO180" s="138" t="n">
        <f aca="false">ADMIN1!CF180</f>
        <v>0</v>
      </c>
      <c r="AP180" s="136"/>
      <c r="AQ180" s="140" t="n">
        <f aca="false">ADMIN1!CI180</f>
        <v>0</v>
      </c>
      <c r="AR180" s="81"/>
    </row>
    <row r="181" customFormat="false" ht="30" hidden="false" customHeight="true" outlineLevel="0" collapsed="false">
      <c r="A181" s="127" t="n">
        <f aca="false">ADMIN1!Q181</f>
        <v>3043</v>
      </c>
      <c r="B181" s="128" t="str">
        <f aca="false">IF(ADMIN1!S181=0, "", ADMIN1!S181)</f>
        <v/>
      </c>
      <c r="C181" s="129" t="str">
        <f aca="false">ADMIN1!R181</f>
        <v>Poire Conférence  </v>
      </c>
      <c r="D181" s="129"/>
      <c r="E181" s="130" t="str">
        <f aca="false">ADMIN1!AC181</f>
        <v>Espagne</v>
      </c>
      <c r="F181" s="131" t="str">
        <f aca="false">ADMIN1!V181</f>
        <v>kg</v>
      </c>
      <c r="G181" s="132" t="n">
        <f aca="false">ADMIN1!AE181</f>
        <v>5.01</v>
      </c>
      <c r="H181" s="132" t="n">
        <f aca="false">IF(ADMIN1!W181="", "", ADMIN1!W181)</f>
        <v>4.67</v>
      </c>
      <c r="I181" s="132" t="n">
        <f aca="false">IF(ADMIN1!X181="", "", ADMIN1!X181)</f>
        <v>4.33</v>
      </c>
      <c r="J181" s="133" t="str">
        <f aca="false">IF(ADMIN1!Y181="", "", ADMIN1!Y181)</f>
        <v/>
      </c>
      <c r="K181" s="134" t="n">
        <f aca="false">ADMIN1!AD181</f>
        <v>0</v>
      </c>
      <c r="L181" s="135" t="n">
        <f aca="false">ADMIN1!AF181</f>
        <v>0</v>
      </c>
      <c r="M181" s="62"/>
      <c r="N181" s="136"/>
      <c r="O181" s="137" t="n">
        <f aca="false">ADMIN1!AS181</f>
        <v>0</v>
      </c>
      <c r="P181" s="136"/>
      <c r="Q181" s="138" t="n">
        <f aca="false">ADMIN1!AV181</f>
        <v>0</v>
      </c>
      <c r="R181" s="136"/>
      <c r="S181" s="139" t="n">
        <f aca="false">ADMIN1!AY181</f>
        <v>0</v>
      </c>
      <c r="T181" s="136"/>
      <c r="U181" s="139" t="n">
        <f aca="false">ADMIN1!BB181</f>
        <v>0</v>
      </c>
      <c r="V181" s="136"/>
      <c r="W181" s="139" t="n">
        <f aca="false">ADMIN1!BE181</f>
        <v>0</v>
      </c>
      <c r="X181" s="136"/>
      <c r="Y181" s="138" t="n">
        <f aca="false">ADMIN1!BH181</f>
        <v>0</v>
      </c>
      <c r="Z181" s="136"/>
      <c r="AA181" s="139" t="n">
        <f aca="false">ADMIN1!BK181</f>
        <v>0</v>
      </c>
      <c r="AB181" s="136"/>
      <c r="AC181" s="138" t="n">
        <f aca="false">ADMIN1!BN181</f>
        <v>0</v>
      </c>
      <c r="AD181" s="136"/>
      <c r="AE181" s="139" t="n">
        <f aca="false">ADMIN1!BQ181</f>
        <v>0</v>
      </c>
      <c r="AF181" s="136"/>
      <c r="AG181" s="138" t="n">
        <f aca="false">ADMIN1!BT181</f>
        <v>0</v>
      </c>
      <c r="AH181" s="136"/>
      <c r="AI181" s="139" t="n">
        <f aca="false">ADMIN1!BW181</f>
        <v>0</v>
      </c>
      <c r="AJ181" s="136"/>
      <c r="AK181" s="138" t="n">
        <f aca="false">ADMIN1!BZ181</f>
        <v>0</v>
      </c>
      <c r="AL181" s="136"/>
      <c r="AM181" s="139" t="n">
        <f aca="false">ADMIN1!CC181</f>
        <v>0</v>
      </c>
      <c r="AN181" s="136"/>
      <c r="AO181" s="138" t="n">
        <f aca="false">ADMIN1!CF181</f>
        <v>0</v>
      </c>
      <c r="AP181" s="136"/>
      <c r="AQ181" s="140" t="n">
        <f aca="false">ADMIN1!CI181</f>
        <v>0</v>
      </c>
      <c r="AR181" s="81"/>
    </row>
    <row r="182" customFormat="false" ht="30" hidden="false" customHeight="true" outlineLevel="0" collapsed="false">
      <c r="A182" s="127" t="n">
        <f aca="false">ADMIN1!Q182</f>
        <v>1123</v>
      </c>
      <c r="B182" s="128" t="str">
        <f aca="false">IF(ADMIN1!S182=0, "", ADMIN1!S182)</f>
        <v/>
      </c>
      <c r="C182" s="129" t="str">
        <f aca="false">ADMIN1!R182</f>
        <v>Poire Conférence BIO</v>
      </c>
      <c r="D182" s="129"/>
      <c r="E182" s="130" t="str">
        <f aca="false">ADMIN1!AC182</f>
        <v>Espagne</v>
      </c>
      <c r="F182" s="131" t="str">
        <f aca="false">ADMIN1!V182</f>
        <v>kg</v>
      </c>
      <c r="G182" s="132" t="n">
        <f aca="false">ADMIN1!AE182</f>
        <v>5.42</v>
      </c>
      <c r="H182" s="132" t="n">
        <f aca="false">IF(ADMIN1!W182="", "", ADMIN1!W182)</f>
        <v>5.04</v>
      </c>
      <c r="I182" s="132" t="n">
        <f aca="false">IF(ADMIN1!X182="", "", ADMIN1!X182)</f>
        <v>4.65</v>
      </c>
      <c r="J182" s="133" t="str">
        <f aca="false">IF(ADMIN1!Y182="", "", ADMIN1!Y182)</f>
        <v/>
      </c>
      <c r="K182" s="134" t="n">
        <f aca="false">ADMIN1!AD182</f>
        <v>0</v>
      </c>
      <c r="L182" s="135" t="n">
        <f aca="false">ADMIN1!AF182</f>
        <v>0</v>
      </c>
      <c r="M182" s="62"/>
      <c r="N182" s="136"/>
      <c r="O182" s="137" t="n">
        <f aca="false">ADMIN1!AS182</f>
        <v>0</v>
      </c>
      <c r="P182" s="136"/>
      <c r="Q182" s="138" t="n">
        <f aca="false">ADMIN1!AV182</f>
        <v>0</v>
      </c>
      <c r="R182" s="136"/>
      <c r="S182" s="139" t="n">
        <f aca="false">ADMIN1!AY182</f>
        <v>0</v>
      </c>
      <c r="T182" s="136"/>
      <c r="U182" s="139" t="n">
        <f aca="false">ADMIN1!BB182</f>
        <v>0</v>
      </c>
      <c r="V182" s="136"/>
      <c r="W182" s="139" t="n">
        <f aca="false">ADMIN1!BE182</f>
        <v>0</v>
      </c>
      <c r="X182" s="136"/>
      <c r="Y182" s="138" t="n">
        <f aca="false">ADMIN1!BH182</f>
        <v>0</v>
      </c>
      <c r="Z182" s="136"/>
      <c r="AA182" s="139" t="n">
        <f aca="false">ADMIN1!BK182</f>
        <v>0</v>
      </c>
      <c r="AB182" s="136"/>
      <c r="AC182" s="138" t="n">
        <f aca="false">ADMIN1!BN182</f>
        <v>0</v>
      </c>
      <c r="AD182" s="136"/>
      <c r="AE182" s="139" t="n">
        <f aca="false">ADMIN1!BQ182</f>
        <v>0</v>
      </c>
      <c r="AF182" s="136"/>
      <c r="AG182" s="138" t="n">
        <f aca="false">ADMIN1!BT182</f>
        <v>0</v>
      </c>
      <c r="AH182" s="136"/>
      <c r="AI182" s="139" t="n">
        <f aca="false">ADMIN1!BW182</f>
        <v>0</v>
      </c>
      <c r="AJ182" s="136"/>
      <c r="AK182" s="138" t="n">
        <f aca="false">ADMIN1!BZ182</f>
        <v>0</v>
      </c>
      <c r="AL182" s="136"/>
      <c r="AM182" s="139" t="n">
        <f aca="false">ADMIN1!CC182</f>
        <v>0</v>
      </c>
      <c r="AN182" s="136"/>
      <c r="AO182" s="138" t="n">
        <f aca="false">ADMIN1!CF182</f>
        <v>0</v>
      </c>
      <c r="AP182" s="136"/>
      <c r="AQ182" s="140" t="n">
        <f aca="false">ADMIN1!CI182</f>
        <v>0</v>
      </c>
      <c r="AR182" s="81"/>
    </row>
    <row r="183" customFormat="false" ht="30" hidden="false" customHeight="true" outlineLevel="0" collapsed="false">
      <c r="A183" s="127" t="n">
        <f aca="false">ADMIN1!Q183</f>
        <v>1062</v>
      </c>
      <c r="B183" s="128" t="str">
        <f aca="false">IF(ADMIN1!S183=0, "", ADMIN1!S183)</f>
        <v/>
      </c>
      <c r="C183" s="129" t="str">
        <f aca="false">ADMIN1!R183</f>
        <v>Poireau BIO</v>
      </c>
      <c r="D183" s="129"/>
      <c r="E183" s="130" t="str">
        <f aca="false">ADMIN1!AC183</f>
        <v>Malaga</v>
      </c>
      <c r="F183" s="131" t="str">
        <f aca="false">ADMIN1!V183</f>
        <v>kg</v>
      </c>
      <c r="G183" s="132" t="n">
        <f aca="false">ADMIN1!AE183</f>
        <v>5.01</v>
      </c>
      <c r="H183" s="132" t="n">
        <f aca="false">IF(ADMIN1!W183="", "", ADMIN1!W183)</f>
        <v>4.67</v>
      </c>
      <c r="I183" s="132" t="str">
        <f aca="false">IF(ADMIN1!X183="", "", ADMIN1!X183)</f>
        <v/>
      </c>
      <c r="J183" s="133" t="str">
        <f aca="false">IF(ADMIN1!Y183="", "", ADMIN1!Y183)</f>
        <v/>
      </c>
      <c r="K183" s="134" t="n">
        <f aca="false">ADMIN1!AD183</f>
        <v>0</v>
      </c>
      <c r="L183" s="135" t="n">
        <f aca="false">ADMIN1!AF183</f>
        <v>0</v>
      </c>
      <c r="M183" s="62"/>
      <c r="N183" s="136"/>
      <c r="O183" s="137" t="n">
        <f aca="false">ADMIN1!AS183</f>
        <v>0</v>
      </c>
      <c r="P183" s="136"/>
      <c r="Q183" s="138" t="n">
        <f aca="false">ADMIN1!AV183</f>
        <v>0</v>
      </c>
      <c r="R183" s="136"/>
      <c r="S183" s="139" t="n">
        <f aca="false">ADMIN1!AY183</f>
        <v>0</v>
      </c>
      <c r="T183" s="136"/>
      <c r="U183" s="139" t="n">
        <f aca="false">ADMIN1!BB183</f>
        <v>0</v>
      </c>
      <c r="V183" s="136"/>
      <c r="W183" s="139" t="n">
        <f aca="false">ADMIN1!BE183</f>
        <v>0</v>
      </c>
      <c r="X183" s="136"/>
      <c r="Y183" s="138" t="n">
        <f aca="false">ADMIN1!BH183</f>
        <v>0</v>
      </c>
      <c r="Z183" s="136"/>
      <c r="AA183" s="139" t="n">
        <f aca="false">ADMIN1!BK183</f>
        <v>0</v>
      </c>
      <c r="AB183" s="136"/>
      <c r="AC183" s="138" t="n">
        <f aca="false">ADMIN1!BN183</f>
        <v>0</v>
      </c>
      <c r="AD183" s="136"/>
      <c r="AE183" s="139" t="n">
        <f aca="false">ADMIN1!BQ183</f>
        <v>0</v>
      </c>
      <c r="AF183" s="136"/>
      <c r="AG183" s="138" t="n">
        <f aca="false">ADMIN1!BT183</f>
        <v>0</v>
      </c>
      <c r="AH183" s="136"/>
      <c r="AI183" s="139" t="n">
        <f aca="false">ADMIN1!BW183</f>
        <v>0</v>
      </c>
      <c r="AJ183" s="136"/>
      <c r="AK183" s="138" t="n">
        <f aca="false">ADMIN1!BZ183</f>
        <v>0</v>
      </c>
      <c r="AL183" s="136"/>
      <c r="AM183" s="139" t="n">
        <f aca="false">ADMIN1!CC183</f>
        <v>0</v>
      </c>
      <c r="AN183" s="136"/>
      <c r="AO183" s="138" t="n">
        <f aca="false">ADMIN1!CF183</f>
        <v>0</v>
      </c>
      <c r="AP183" s="136"/>
      <c r="AQ183" s="140" t="n">
        <f aca="false">ADMIN1!CI183</f>
        <v>0</v>
      </c>
      <c r="AR183" s="81"/>
    </row>
    <row r="184" customFormat="false" ht="30" hidden="false" customHeight="true" outlineLevel="0" collapsed="false">
      <c r="A184" s="127" t="n">
        <f aca="false">ADMIN1!Q184</f>
        <v>3313</v>
      </c>
      <c r="B184" s="128" t="str">
        <f aca="false">IF(ADMIN1!S184=0, "", ADMIN1!S184)</f>
        <v>❤️</v>
      </c>
      <c r="C184" s="129" t="str">
        <f aca="false">ADMIN1!R184</f>
        <v>Poivron mini en couleur</v>
      </c>
      <c r="D184" s="129"/>
      <c r="E184" s="130" t="str">
        <f aca="false">ADMIN1!AC184</f>
        <v>Grenade</v>
      </c>
      <c r="F184" s="131" t="str">
        <f aca="false">ADMIN1!V184</f>
        <v>kg</v>
      </c>
      <c r="G184" s="132" t="n">
        <f aca="false">ADMIN1!AE184</f>
        <v>4.87</v>
      </c>
      <c r="H184" s="132" t="n">
        <f aca="false">IF(ADMIN1!W184="", "", ADMIN1!W184)</f>
        <v>4.54</v>
      </c>
      <c r="I184" s="132" t="n">
        <f aca="false">IF(ADMIN1!X184="", "", ADMIN1!X184)</f>
        <v>4.21</v>
      </c>
      <c r="J184" s="133" t="str">
        <f aca="false">IF(ADMIN1!Y184="", "", ADMIN1!Y184)</f>
        <v/>
      </c>
      <c r="K184" s="134" t="n">
        <f aca="false">ADMIN1!AD184</f>
        <v>0</v>
      </c>
      <c r="L184" s="135" t="n">
        <f aca="false">ADMIN1!AF184</f>
        <v>0</v>
      </c>
      <c r="M184" s="62"/>
      <c r="N184" s="136"/>
      <c r="O184" s="137" t="n">
        <f aca="false">ADMIN1!AS184</f>
        <v>0</v>
      </c>
      <c r="P184" s="136"/>
      <c r="Q184" s="138" t="n">
        <f aca="false">ADMIN1!AV184</f>
        <v>0</v>
      </c>
      <c r="R184" s="136"/>
      <c r="S184" s="139" t="n">
        <f aca="false">ADMIN1!AY184</f>
        <v>0</v>
      </c>
      <c r="T184" s="136"/>
      <c r="U184" s="139" t="n">
        <f aca="false">ADMIN1!BB184</f>
        <v>0</v>
      </c>
      <c r="V184" s="136"/>
      <c r="W184" s="139" t="n">
        <f aca="false">ADMIN1!BE184</f>
        <v>0</v>
      </c>
      <c r="X184" s="136"/>
      <c r="Y184" s="138" t="n">
        <f aca="false">ADMIN1!BH184</f>
        <v>0</v>
      </c>
      <c r="Z184" s="136"/>
      <c r="AA184" s="139" t="n">
        <f aca="false">ADMIN1!BK184</f>
        <v>0</v>
      </c>
      <c r="AB184" s="136"/>
      <c r="AC184" s="138" t="n">
        <f aca="false">ADMIN1!BN184</f>
        <v>0</v>
      </c>
      <c r="AD184" s="136"/>
      <c r="AE184" s="139" t="n">
        <f aca="false">ADMIN1!BQ184</f>
        <v>0</v>
      </c>
      <c r="AF184" s="136"/>
      <c r="AG184" s="138" t="n">
        <f aca="false">ADMIN1!BT184</f>
        <v>0</v>
      </c>
      <c r="AH184" s="136"/>
      <c r="AI184" s="139" t="n">
        <f aca="false">ADMIN1!BW184</f>
        <v>0</v>
      </c>
      <c r="AJ184" s="136"/>
      <c r="AK184" s="138" t="n">
        <f aca="false">ADMIN1!BZ184</f>
        <v>0</v>
      </c>
      <c r="AL184" s="136"/>
      <c r="AM184" s="139" t="n">
        <f aca="false">ADMIN1!CC184</f>
        <v>0</v>
      </c>
      <c r="AN184" s="136"/>
      <c r="AO184" s="138" t="n">
        <f aca="false">ADMIN1!CF184</f>
        <v>0</v>
      </c>
      <c r="AP184" s="136"/>
      <c r="AQ184" s="140" t="n">
        <f aca="false">ADMIN1!CI184</f>
        <v>0</v>
      </c>
      <c r="AR184" s="81"/>
    </row>
    <row r="185" customFormat="false" ht="30" hidden="false" customHeight="true" outlineLevel="0" collapsed="false">
      <c r="A185" s="127" t="n">
        <f aca="false">ADMIN1!Q185</f>
        <v>3027</v>
      </c>
      <c r="B185" s="128" t="str">
        <f aca="false">IF(ADMIN1!S185=0, "", ADMIN1!S185)</f>
        <v/>
      </c>
      <c r="C185" s="129" t="str">
        <f aca="false">ADMIN1!R185</f>
        <v>Poivron rouge California </v>
      </c>
      <c r="D185" s="129"/>
      <c r="E185" s="130" t="str">
        <f aca="false">ADMIN1!AC185</f>
        <v>Grenade</v>
      </c>
      <c r="F185" s="131" t="str">
        <f aca="false">ADMIN1!V185</f>
        <v>kg</v>
      </c>
      <c r="G185" s="132" t="n">
        <f aca="false">ADMIN1!AE185</f>
        <v>4.19</v>
      </c>
      <c r="H185" s="132" t="n">
        <f aca="false">IF(ADMIN1!W185="", "", ADMIN1!W185)</f>
        <v>3.93</v>
      </c>
      <c r="I185" s="132" t="n">
        <f aca="false">IF(ADMIN1!X185="", "", ADMIN1!X185)</f>
        <v>3.67</v>
      </c>
      <c r="J185" s="133" t="str">
        <f aca="false">IF(ADMIN1!Y185="", "", ADMIN1!Y185)</f>
        <v/>
      </c>
      <c r="K185" s="134" t="n">
        <f aca="false">ADMIN1!AD185</f>
        <v>0</v>
      </c>
      <c r="L185" s="135" t="n">
        <f aca="false">ADMIN1!AF185</f>
        <v>0</v>
      </c>
      <c r="M185" s="62"/>
      <c r="N185" s="136"/>
      <c r="O185" s="137" t="n">
        <f aca="false">ADMIN1!AS185</f>
        <v>0</v>
      </c>
      <c r="P185" s="136"/>
      <c r="Q185" s="138" t="n">
        <f aca="false">ADMIN1!AV185</f>
        <v>0</v>
      </c>
      <c r="R185" s="136"/>
      <c r="S185" s="139" t="n">
        <f aca="false">ADMIN1!AY185</f>
        <v>0</v>
      </c>
      <c r="T185" s="136"/>
      <c r="U185" s="139" t="n">
        <f aca="false">ADMIN1!BB185</f>
        <v>0</v>
      </c>
      <c r="V185" s="136"/>
      <c r="W185" s="139" t="n">
        <f aca="false">ADMIN1!BE185</f>
        <v>0</v>
      </c>
      <c r="X185" s="136"/>
      <c r="Y185" s="138" t="n">
        <f aca="false">ADMIN1!BH185</f>
        <v>0</v>
      </c>
      <c r="Z185" s="136"/>
      <c r="AA185" s="139" t="n">
        <f aca="false">ADMIN1!BK185</f>
        <v>0</v>
      </c>
      <c r="AB185" s="136"/>
      <c r="AC185" s="138" t="n">
        <f aca="false">ADMIN1!BN185</f>
        <v>0</v>
      </c>
      <c r="AD185" s="136"/>
      <c r="AE185" s="139" t="n">
        <f aca="false">ADMIN1!BQ185</f>
        <v>0</v>
      </c>
      <c r="AF185" s="136"/>
      <c r="AG185" s="138" t="n">
        <f aca="false">ADMIN1!BT185</f>
        <v>0</v>
      </c>
      <c r="AH185" s="136"/>
      <c r="AI185" s="139" t="n">
        <f aca="false">ADMIN1!BW185</f>
        <v>0</v>
      </c>
      <c r="AJ185" s="136"/>
      <c r="AK185" s="138" t="n">
        <f aca="false">ADMIN1!BZ185</f>
        <v>0</v>
      </c>
      <c r="AL185" s="136"/>
      <c r="AM185" s="139" t="n">
        <f aca="false">ADMIN1!CC185</f>
        <v>0</v>
      </c>
      <c r="AN185" s="136"/>
      <c r="AO185" s="138" t="n">
        <f aca="false">ADMIN1!CF185</f>
        <v>0</v>
      </c>
      <c r="AP185" s="136"/>
      <c r="AQ185" s="140" t="n">
        <f aca="false">ADMIN1!CI185</f>
        <v>0</v>
      </c>
      <c r="AR185" s="81"/>
    </row>
    <row r="186" customFormat="false" ht="30" hidden="false" customHeight="true" outlineLevel="0" collapsed="false">
      <c r="A186" s="127" t="n">
        <f aca="false">ADMIN1!Q186</f>
        <v>1043</v>
      </c>
      <c r="B186" s="128" t="str">
        <f aca="false">IF(ADMIN1!S186=0, "", ADMIN1!S186)</f>
        <v/>
      </c>
      <c r="C186" s="129" t="str">
        <f aca="false">ADMIN1!R186</f>
        <v>Poivron rouge Ramiro BIO</v>
      </c>
      <c r="D186" s="129"/>
      <c r="E186" s="130" t="str">
        <f aca="false">ADMIN1!AC186</f>
        <v>Malaga</v>
      </c>
      <c r="F186" s="131" t="str">
        <f aca="false">ADMIN1!V186</f>
        <v>kg</v>
      </c>
      <c r="G186" s="132" t="n">
        <f aca="false">ADMIN1!AE186</f>
        <v>6.38</v>
      </c>
      <c r="H186" s="132" t="n">
        <f aca="false">IF(ADMIN1!W186="", "", ADMIN1!W186)</f>
        <v>5.9</v>
      </c>
      <c r="I186" s="132" t="str">
        <f aca="false">IF(ADMIN1!X186="", "", ADMIN1!X186)</f>
        <v/>
      </c>
      <c r="J186" s="133" t="str">
        <f aca="false">IF(ADMIN1!Y186="", "", ADMIN1!Y186)</f>
        <v/>
      </c>
      <c r="K186" s="134" t="n">
        <f aca="false">ADMIN1!AD186</f>
        <v>0</v>
      </c>
      <c r="L186" s="135" t="n">
        <f aca="false">ADMIN1!AF186</f>
        <v>0</v>
      </c>
      <c r="M186" s="62"/>
      <c r="N186" s="136"/>
      <c r="O186" s="137" t="n">
        <f aca="false">ADMIN1!AS186</f>
        <v>0</v>
      </c>
      <c r="P186" s="136"/>
      <c r="Q186" s="138" t="n">
        <f aca="false">ADMIN1!AV186</f>
        <v>0</v>
      </c>
      <c r="R186" s="136"/>
      <c r="S186" s="139" t="n">
        <f aca="false">ADMIN1!AY186</f>
        <v>0</v>
      </c>
      <c r="T186" s="136"/>
      <c r="U186" s="139" t="n">
        <f aca="false">ADMIN1!BB186</f>
        <v>0</v>
      </c>
      <c r="V186" s="136"/>
      <c r="W186" s="139" t="n">
        <f aca="false">ADMIN1!BE186</f>
        <v>0</v>
      </c>
      <c r="X186" s="136"/>
      <c r="Y186" s="138" t="n">
        <f aca="false">ADMIN1!BH186</f>
        <v>0</v>
      </c>
      <c r="Z186" s="136"/>
      <c r="AA186" s="139" t="n">
        <f aca="false">ADMIN1!BK186</f>
        <v>0</v>
      </c>
      <c r="AB186" s="136"/>
      <c r="AC186" s="138" t="n">
        <f aca="false">ADMIN1!BN186</f>
        <v>0</v>
      </c>
      <c r="AD186" s="136"/>
      <c r="AE186" s="139" t="n">
        <f aca="false">ADMIN1!BQ186</f>
        <v>0</v>
      </c>
      <c r="AF186" s="136"/>
      <c r="AG186" s="138" t="n">
        <f aca="false">ADMIN1!BT186</f>
        <v>0</v>
      </c>
      <c r="AH186" s="136"/>
      <c r="AI186" s="139" t="n">
        <f aca="false">ADMIN1!BW186</f>
        <v>0</v>
      </c>
      <c r="AJ186" s="136"/>
      <c r="AK186" s="138" t="n">
        <f aca="false">ADMIN1!BZ186</f>
        <v>0</v>
      </c>
      <c r="AL186" s="136"/>
      <c r="AM186" s="139" t="n">
        <f aca="false">ADMIN1!CC186</f>
        <v>0</v>
      </c>
      <c r="AN186" s="136"/>
      <c r="AO186" s="138" t="n">
        <f aca="false">ADMIN1!CF186</f>
        <v>0</v>
      </c>
      <c r="AP186" s="136"/>
      <c r="AQ186" s="140" t="n">
        <f aca="false">ADMIN1!CI186</f>
        <v>0</v>
      </c>
      <c r="AR186" s="81"/>
    </row>
    <row r="187" customFormat="false" ht="30" hidden="false" customHeight="true" outlineLevel="0" collapsed="false">
      <c r="A187" s="127" t="n">
        <f aca="false">ADMIN1!Q187</f>
        <v>6041</v>
      </c>
      <c r="B187" s="128" t="str">
        <f aca="false">IF(ADMIN1!S187=0, "", ADMIN1!S187)</f>
        <v>❤️</v>
      </c>
      <c r="C187" s="129" t="str">
        <f aca="false">ADMIN1!R187</f>
        <v>Polen Frais BIO (Bocal 500g)</v>
      </c>
      <c r="D187" s="129"/>
      <c r="E187" s="130" t="str">
        <f aca="false">ADMIN1!AC187</f>
        <v>Cordoue</v>
      </c>
      <c r="F187" s="131" t="str">
        <f aca="false">ADMIN1!V187</f>
        <v>Pièce</v>
      </c>
      <c r="G187" s="132" t="n">
        <f aca="false">ADMIN1!AE187</f>
        <v>19.38</v>
      </c>
      <c r="H187" s="132" t="str">
        <f aca="false">IF(ADMIN1!W187="", "", ADMIN1!W187)</f>
        <v/>
      </c>
      <c r="I187" s="132" t="str">
        <f aca="false">IF(ADMIN1!X187="", "", ADMIN1!X187)</f>
        <v/>
      </c>
      <c r="J187" s="133" t="str">
        <f aca="false">IF(ADMIN1!Y187="", "", ADMIN1!Y187)</f>
        <v/>
      </c>
      <c r="K187" s="134" t="n">
        <f aca="false">ADMIN1!AD187</f>
        <v>0</v>
      </c>
      <c r="L187" s="135" t="n">
        <f aca="false">ADMIN1!AF187</f>
        <v>0</v>
      </c>
      <c r="M187" s="62"/>
      <c r="N187" s="136"/>
      <c r="O187" s="137" t="n">
        <f aca="false">ADMIN1!AS187</f>
        <v>0</v>
      </c>
      <c r="P187" s="136"/>
      <c r="Q187" s="138" t="n">
        <f aca="false">ADMIN1!AV187</f>
        <v>0</v>
      </c>
      <c r="R187" s="136"/>
      <c r="S187" s="139" t="n">
        <f aca="false">ADMIN1!AY187</f>
        <v>0</v>
      </c>
      <c r="T187" s="136"/>
      <c r="U187" s="139" t="n">
        <f aca="false">ADMIN1!BB187</f>
        <v>0</v>
      </c>
      <c r="V187" s="136"/>
      <c r="W187" s="139" t="n">
        <f aca="false">ADMIN1!BE187</f>
        <v>0</v>
      </c>
      <c r="X187" s="136"/>
      <c r="Y187" s="138" t="n">
        <f aca="false">ADMIN1!BH187</f>
        <v>0</v>
      </c>
      <c r="Z187" s="136"/>
      <c r="AA187" s="139" t="n">
        <f aca="false">ADMIN1!BK187</f>
        <v>0</v>
      </c>
      <c r="AB187" s="136"/>
      <c r="AC187" s="138" t="n">
        <f aca="false">ADMIN1!BN187</f>
        <v>0</v>
      </c>
      <c r="AD187" s="136"/>
      <c r="AE187" s="139" t="n">
        <f aca="false">ADMIN1!BQ187</f>
        <v>0</v>
      </c>
      <c r="AF187" s="136"/>
      <c r="AG187" s="138" t="n">
        <f aca="false">ADMIN1!BT187</f>
        <v>0</v>
      </c>
      <c r="AH187" s="136"/>
      <c r="AI187" s="139" t="n">
        <f aca="false">ADMIN1!BW187</f>
        <v>0</v>
      </c>
      <c r="AJ187" s="136"/>
      <c r="AK187" s="138" t="n">
        <f aca="false">ADMIN1!BZ187</f>
        <v>0</v>
      </c>
      <c r="AL187" s="136"/>
      <c r="AM187" s="139" t="n">
        <f aca="false">ADMIN1!CC187</f>
        <v>0</v>
      </c>
      <c r="AN187" s="136"/>
      <c r="AO187" s="138" t="n">
        <f aca="false">ADMIN1!CF187</f>
        <v>0</v>
      </c>
      <c r="AP187" s="136"/>
      <c r="AQ187" s="140" t="n">
        <f aca="false">ADMIN1!CI187</f>
        <v>0</v>
      </c>
      <c r="AR187" s="81"/>
    </row>
    <row r="188" customFormat="false" ht="30" hidden="false" customHeight="true" outlineLevel="0" collapsed="false">
      <c r="A188" s="127" t="str">
        <f aca="false">ADMIN1!Q188</f>
        <v>1564</v>
      </c>
      <c r="B188" s="128" t="str">
        <f aca="false">IF(ADMIN1!S188=0, "", ADMIN1!S188)</f>
        <v>❤️</v>
      </c>
      <c r="C188" s="129" t="str">
        <f aca="false">ADMIN1!R188</f>
        <v>Polen sec BIO (Bocal 500g)</v>
      </c>
      <c r="D188" s="129"/>
      <c r="E188" s="130" t="str">
        <f aca="false">ADMIN1!AC188</f>
        <v>Huelva</v>
      </c>
      <c r="F188" s="131" t="str">
        <f aca="false">ADMIN1!V188</f>
        <v>Pièce</v>
      </c>
      <c r="G188" s="132" t="n">
        <f aca="false">ADMIN1!AE188</f>
        <v>20.08</v>
      </c>
      <c r="H188" s="132" t="str">
        <f aca="false">IF(ADMIN1!W188="", "", ADMIN1!W188)</f>
        <v/>
      </c>
      <c r="I188" s="132" t="str">
        <f aca="false">IF(ADMIN1!X188="", "", ADMIN1!X188)</f>
        <v/>
      </c>
      <c r="J188" s="133" t="str">
        <f aca="false">IF(ADMIN1!Y188="", "", ADMIN1!Y188)</f>
        <v/>
      </c>
      <c r="K188" s="134" t="n">
        <f aca="false">ADMIN1!AD188</f>
        <v>0</v>
      </c>
      <c r="L188" s="135" t="n">
        <f aca="false">ADMIN1!AF188</f>
        <v>0</v>
      </c>
      <c r="M188" s="62"/>
      <c r="N188" s="136"/>
      <c r="O188" s="137" t="n">
        <f aca="false">ADMIN1!AS188</f>
        <v>0</v>
      </c>
      <c r="P188" s="136"/>
      <c r="Q188" s="138" t="n">
        <f aca="false">ADMIN1!AV188</f>
        <v>0</v>
      </c>
      <c r="R188" s="136"/>
      <c r="S188" s="139" t="n">
        <f aca="false">ADMIN1!AY188</f>
        <v>0</v>
      </c>
      <c r="T188" s="136"/>
      <c r="U188" s="139" t="n">
        <f aca="false">ADMIN1!BB188</f>
        <v>0</v>
      </c>
      <c r="V188" s="136"/>
      <c r="W188" s="139" t="n">
        <f aca="false">ADMIN1!BE188</f>
        <v>0</v>
      </c>
      <c r="X188" s="136"/>
      <c r="Y188" s="138" t="n">
        <f aca="false">ADMIN1!BH188</f>
        <v>0</v>
      </c>
      <c r="Z188" s="136"/>
      <c r="AA188" s="139" t="n">
        <f aca="false">ADMIN1!BK188</f>
        <v>0</v>
      </c>
      <c r="AB188" s="136"/>
      <c r="AC188" s="138" t="n">
        <f aca="false">ADMIN1!BN188</f>
        <v>0</v>
      </c>
      <c r="AD188" s="136"/>
      <c r="AE188" s="139" t="n">
        <f aca="false">ADMIN1!BQ188</f>
        <v>0</v>
      </c>
      <c r="AF188" s="136"/>
      <c r="AG188" s="138" t="n">
        <f aca="false">ADMIN1!BT188</f>
        <v>0</v>
      </c>
      <c r="AH188" s="136"/>
      <c r="AI188" s="139" t="n">
        <f aca="false">ADMIN1!BW188</f>
        <v>0</v>
      </c>
      <c r="AJ188" s="136"/>
      <c r="AK188" s="138" t="n">
        <f aca="false">ADMIN1!BZ188</f>
        <v>0</v>
      </c>
      <c r="AL188" s="136"/>
      <c r="AM188" s="139" t="n">
        <f aca="false">ADMIN1!CC188</f>
        <v>0</v>
      </c>
      <c r="AN188" s="136"/>
      <c r="AO188" s="138" t="n">
        <f aca="false">ADMIN1!CF188</f>
        <v>0</v>
      </c>
      <c r="AP188" s="136"/>
      <c r="AQ188" s="140" t="n">
        <f aca="false">ADMIN1!CI188</f>
        <v>0</v>
      </c>
      <c r="AR188" s="81"/>
    </row>
    <row r="189" customFormat="false" ht="30" hidden="false" customHeight="true" outlineLevel="0" collapsed="false">
      <c r="A189" s="127" t="n">
        <f aca="false">ADMIN1!Q189</f>
        <v>1147</v>
      </c>
      <c r="B189" s="128" t="str">
        <f aca="false">IF(ADMIN1!S189=0, "", ADMIN1!S189)</f>
        <v/>
      </c>
      <c r="C189" s="129" t="str">
        <f aca="false">ADMIN1!R189</f>
        <v>Pomme de terre rouge BIO</v>
      </c>
      <c r="D189" s="129"/>
      <c r="E189" s="130" t="str">
        <f aca="false">ADMIN1!AC189</f>
        <v>Grenade</v>
      </c>
      <c r="F189" s="131" t="str">
        <f aca="false">ADMIN1!V189</f>
        <v>kg</v>
      </c>
      <c r="G189" s="132" t="n">
        <f aca="false">ADMIN1!AE189</f>
        <v>3.92</v>
      </c>
      <c r="H189" s="132" t="n">
        <f aca="false">IF(ADMIN1!W189="", "", ADMIN1!W189)</f>
        <v>3.69</v>
      </c>
      <c r="I189" s="132" t="n">
        <f aca="false">IF(ADMIN1!X189="", "", ADMIN1!X189)</f>
        <v>3.45</v>
      </c>
      <c r="J189" s="133" t="str">
        <f aca="false">IF(ADMIN1!Y189="", "", ADMIN1!Y189)</f>
        <v/>
      </c>
      <c r="K189" s="134" t="n">
        <f aca="false">ADMIN1!AD189</f>
        <v>0</v>
      </c>
      <c r="L189" s="135" t="n">
        <f aca="false">ADMIN1!AF189</f>
        <v>0</v>
      </c>
      <c r="M189" s="62"/>
      <c r="N189" s="136"/>
      <c r="O189" s="137" t="n">
        <f aca="false">ADMIN1!AS189</f>
        <v>0</v>
      </c>
      <c r="P189" s="136"/>
      <c r="Q189" s="138" t="n">
        <f aca="false">ADMIN1!AV189</f>
        <v>0</v>
      </c>
      <c r="R189" s="136"/>
      <c r="S189" s="139" t="n">
        <f aca="false">ADMIN1!AY189</f>
        <v>0</v>
      </c>
      <c r="T189" s="136"/>
      <c r="U189" s="139" t="n">
        <f aca="false">ADMIN1!BB189</f>
        <v>0</v>
      </c>
      <c r="V189" s="136"/>
      <c r="W189" s="139" t="n">
        <f aca="false">ADMIN1!BE189</f>
        <v>0</v>
      </c>
      <c r="X189" s="136"/>
      <c r="Y189" s="138" t="n">
        <f aca="false">ADMIN1!BH189</f>
        <v>0</v>
      </c>
      <c r="Z189" s="136"/>
      <c r="AA189" s="139" t="n">
        <f aca="false">ADMIN1!BK189</f>
        <v>0</v>
      </c>
      <c r="AB189" s="136"/>
      <c r="AC189" s="138" t="n">
        <f aca="false">ADMIN1!BN189</f>
        <v>0</v>
      </c>
      <c r="AD189" s="136"/>
      <c r="AE189" s="139" t="n">
        <f aca="false">ADMIN1!BQ189</f>
        <v>0</v>
      </c>
      <c r="AF189" s="136"/>
      <c r="AG189" s="138" t="n">
        <f aca="false">ADMIN1!BT189</f>
        <v>0</v>
      </c>
      <c r="AH189" s="136"/>
      <c r="AI189" s="139" t="n">
        <f aca="false">ADMIN1!BW189</f>
        <v>0</v>
      </c>
      <c r="AJ189" s="136"/>
      <c r="AK189" s="138" t="n">
        <f aca="false">ADMIN1!BZ189</f>
        <v>0</v>
      </c>
      <c r="AL189" s="136"/>
      <c r="AM189" s="139" t="n">
        <f aca="false">ADMIN1!CC189</f>
        <v>0</v>
      </c>
      <c r="AN189" s="136"/>
      <c r="AO189" s="138" t="n">
        <f aca="false">ADMIN1!CF189</f>
        <v>0</v>
      </c>
      <c r="AP189" s="136"/>
      <c r="AQ189" s="140" t="n">
        <f aca="false">ADMIN1!CI189</f>
        <v>0</v>
      </c>
      <c r="AR189" s="81"/>
    </row>
    <row r="190" customFormat="false" ht="30" hidden="false" customHeight="true" outlineLevel="0" collapsed="false">
      <c r="A190" s="127" t="str">
        <f aca="false">ADMIN1!Q190</f>
        <v>5124-3852</v>
      </c>
      <c r="B190" s="128" t="str">
        <f aca="false">IF(ADMIN1!S190=0, "", ADMIN1!S190)</f>
        <v/>
      </c>
      <c r="C190" s="129" t="str">
        <f aca="false">ADMIN1!R190</f>
        <v>Pomme Golden (Nouvelle récolte!!)</v>
      </c>
      <c r="D190" s="129"/>
      <c r="E190" s="130" t="str">
        <f aca="false">ADMIN1!AC190</f>
        <v>Grenade</v>
      </c>
      <c r="F190" s="131" t="str">
        <f aca="false">ADMIN1!V190</f>
        <v>kg</v>
      </c>
      <c r="G190" s="132" t="n">
        <f aca="false">ADMIN1!AE190</f>
        <v>3.92</v>
      </c>
      <c r="H190" s="132" t="n">
        <f aca="false">IF(ADMIN1!W190="", "", ADMIN1!W190)</f>
        <v>3.69</v>
      </c>
      <c r="I190" s="132" t="n">
        <f aca="false">IF(ADMIN1!X190="", "", ADMIN1!X190)</f>
        <v>3.45</v>
      </c>
      <c r="J190" s="133" t="str">
        <f aca="false">IF(ADMIN1!Y190="", "", ADMIN1!Y190)</f>
        <v/>
      </c>
      <c r="K190" s="134" t="n">
        <f aca="false">ADMIN1!AD190</f>
        <v>0</v>
      </c>
      <c r="L190" s="135" t="n">
        <f aca="false">ADMIN1!AF190</f>
        <v>0</v>
      </c>
      <c r="M190" s="62"/>
      <c r="N190" s="136"/>
      <c r="O190" s="137" t="n">
        <f aca="false">ADMIN1!AS190</f>
        <v>0</v>
      </c>
      <c r="P190" s="136"/>
      <c r="Q190" s="138" t="n">
        <f aca="false">ADMIN1!AV190</f>
        <v>0</v>
      </c>
      <c r="R190" s="136"/>
      <c r="S190" s="139" t="n">
        <f aca="false">ADMIN1!AY190</f>
        <v>0</v>
      </c>
      <c r="T190" s="136"/>
      <c r="U190" s="139" t="n">
        <f aca="false">ADMIN1!BB190</f>
        <v>0</v>
      </c>
      <c r="V190" s="136"/>
      <c r="W190" s="139" t="n">
        <f aca="false">ADMIN1!BE190</f>
        <v>0</v>
      </c>
      <c r="X190" s="136"/>
      <c r="Y190" s="138" t="n">
        <f aca="false">ADMIN1!BH190</f>
        <v>0</v>
      </c>
      <c r="Z190" s="136"/>
      <c r="AA190" s="139" t="n">
        <f aca="false">ADMIN1!BK190</f>
        <v>0</v>
      </c>
      <c r="AB190" s="136"/>
      <c r="AC190" s="138" t="n">
        <f aca="false">ADMIN1!BN190</f>
        <v>0</v>
      </c>
      <c r="AD190" s="136"/>
      <c r="AE190" s="139" t="n">
        <f aca="false">ADMIN1!BQ190</f>
        <v>0</v>
      </c>
      <c r="AF190" s="136"/>
      <c r="AG190" s="138" t="n">
        <f aca="false">ADMIN1!BT190</f>
        <v>0</v>
      </c>
      <c r="AH190" s="136"/>
      <c r="AI190" s="139" t="n">
        <f aca="false">ADMIN1!BW190</f>
        <v>0</v>
      </c>
      <c r="AJ190" s="136"/>
      <c r="AK190" s="138" t="n">
        <f aca="false">ADMIN1!BZ190</f>
        <v>0</v>
      </c>
      <c r="AL190" s="136"/>
      <c r="AM190" s="139" t="n">
        <f aca="false">ADMIN1!CC190</f>
        <v>0</v>
      </c>
      <c r="AN190" s="136"/>
      <c r="AO190" s="138" t="n">
        <f aca="false">ADMIN1!CF190</f>
        <v>0</v>
      </c>
      <c r="AP190" s="136"/>
      <c r="AQ190" s="140" t="n">
        <f aca="false">ADMIN1!CI190</f>
        <v>0</v>
      </c>
      <c r="AR190" s="81"/>
    </row>
    <row r="191" customFormat="false" ht="30" hidden="false" customHeight="true" outlineLevel="0" collapsed="false">
      <c r="A191" s="127" t="n">
        <f aca="false">ADMIN1!Q191</f>
        <v>3706</v>
      </c>
      <c r="B191" s="128" t="str">
        <f aca="false">IF(ADMIN1!S191=0, "", ADMIN1!S191)</f>
        <v/>
      </c>
      <c r="C191" s="129" t="str">
        <f aca="false">ADMIN1!R191</f>
        <v>Pomme Reineta Sierra Nevada</v>
      </c>
      <c r="D191" s="129"/>
      <c r="E191" s="130" t="str">
        <f aca="false">ADMIN1!AC191</f>
        <v>Grenade</v>
      </c>
      <c r="F191" s="131" t="str">
        <f aca="false">ADMIN1!V191</f>
        <v>kg</v>
      </c>
      <c r="G191" s="132" t="n">
        <f aca="false">ADMIN1!AE191</f>
        <v>4.05</v>
      </c>
      <c r="H191" s="132" t="n">
        <f aca="false">IF(ADMIN1!W191="", "", ADMIN1!W191)</f>
        <v>3.8</v>
      </c>
      <c r="I191" s="132" t="n">
        <f aca="false">IF(ADMIN1!X191="", "", ADMIN1!X191)</f>
        <v>3.56</v>
      </c>
      <c r="J191" s="133" t="str">
        <f aca="false">IF(ADMIN1!Y191="", "", ADMIN1!Y191)</f>
        <v/>
      </c>
      <c r="K191" s="134" t="n">
        <f aca="false">ADMIN1!AD191</f>
        <v>0</v>
      </c>
      <c r="L191" s="135" t="n">
        <f aca="false">ADMIN1!AF191</f>
        <v>0</v>
      </c>
      <c r="M191" s="62"/>
      <c r="N191" s="136"/>
      <c r="O191" s="137" t="n">
        <f aca="false">ADMIN1!AS191</f>
        <v>0</v>
      </c>
      <c r="P191" s="136"/>
      <c r="Q191" s="138" t="n">
        <f aca="false">ADMIN1!AV191</f>
        <v>0</v>
      </c>
      <c r="R191" s="136"/>
      <c r="S191" s="139" t="n">
        <f aca="false">ADMIN1!AY191</f>
        <v>0</v>
      </c>
      <c r="T191" s="136"/>
      <c r="U191" s="139" t="n">
        <f aca="false">ADMIN1!BB191</f>
        <v>0</v>
      </c>
      <c r="V191" s="136"/>
      <c r="W191" s="139" t="n">
        <f aca="false">ADMIN1!BE191</f>
        <v>0</v>
      </c>
      <c r="X191" s="136"/>
      <c r="Y191" s="138" t="n">
        <f aca="false">ADMIN1!BH191</f>
        <v>0</v>
      </c>
      <c r="Z191" s="136"/>
      <c r="AA191" s="139" t="n">
        <f aca="false">ADMIN1!BK191</f>
        <v>0</v>
      </c>
      <c r="AB191" s="136"/>
      <c r="AC191" s="138" t="n">
        <f aca="false">ADMIN1!BN191</f>
        <v>0</v>
      </c>
      <c r="AD191" s="136"/>
      <c r="AE191" s="139" t="n">
        <f aca="false">ADMIN1!BQ191</f>
        <v>0</v>
      </c>
      <c r="AF191" s="136"/>
      <c r="AG191" s="138" t="n">
        <f aca="false">ADMIN1!BT191</f>
        <v>0</v>
      </c>
      <c r="AH191" s="136"/>
      <c r="AI191" s="139" t="n">
        <f aca="false">ADMIN1!BW191</f>
        <v>0</v>
      </c>
      <c r="AJ191" s="136"/>
      <c r="AK191" s="138" t="n">
        <f aca="false">ADMIN1!BZ191</f>
        <v>0</v>
      </c>
      <c r="AL191" s="136"/>
      <c r="AM191" s="139" t="n">
        <f aca="false">ADMIN1!CC191</f>
        <v>0</v>
      </c>
      <c r="AN191" s="136"/>
      <c r="AO191" s="138" t="n">
        <f aca="false">ADMIN1!CF191</f>
        <v>0</v>
      </c>
      <c r="AP191" s="136"/>
      <c r="AQ191" s="140" t="n">
        <f aca="false">ADMIN1!CI191</f>
        <v>0</v>
      </c>
      <c r="AR191" s="81"/>
    </row>
    <row r="192" customFormat="false" ht="30" hidden="false" customHeight="true" outlineLevel="0" collapsed="false">
      <c r="A192" s="127" t="n">
        <f aca="false">ADMIN1!Q192</f>
        <v>3145</v>
      </c>
      <c r="B192" s="128" t="str">
        <f aca="false">IF(ADMIN1!S192=0, "", ADMIN1!S192)</f>
        <v/>
      </c>
      <c r="C192" s="129" t="str">
        <f aca="false">ADMIN1!R192</f>
        <v>Pomme rouge Starky Sierra Nevada</v>
      </c>
      <c r="D192" s="129"/>
      <c r="E192" s="130" t="str">
        <f aca="false">ADMIN1!AC192</f>
        <v>Grenade</v>
      </c>
      <c r="F192" s="131" t="str">
        <f aca="false">ADMIN1!V192</f>
        <v>kg</v>
      </c>
      <c r="G192" s="132" t="n">
        <f aca="false">ADMIN1!AE192</f>
        <v>4.05</v>
      </c>
      <c r="H192" s="132" t="n">
        <f aca="false">IF(ADMIN1!W192="", "", ADMIN1!W192)</f>
        <v>3.8</v>
      </c>
      <c r="I192" s="132" t="n">
        <f aca="false">IF(ADMIN1!X192="", "", ADMIN1!X192)</f>
        <v>3.56</v>
      </c>
      <c r="J192" s="133" t="str">
        <f aca="false">IF(ADMIN1!Y192="", "", ADMIN1!Y192)</f>
        <v/>
      </c>
      <c r="K192" s="134" t="n">
        <f aca="false">ADMIN1!AD192</f>
        <v>0</v>
      </c>
      <c r="L192" s="135" t="n">
        <f aca="false">ADMIN1!AF192</f>
        <v>0</v>
      </c>
      <c r="M192" s="62"/>
      <c r="N192" s="136"/>
      <c r="O192" s="137" t="n">
        <f aca="false">ADMIN1!AS192</f>
        <v>0</v>
      </c>
      <c r="P192" s="136"/>
      <c r="Q192" s="138" t="n">
        <f aca="false">ADMIN1!AV192</f>
        <v>0</v>
      </c>
      <c r="R192" s="136"/>
      <c r="S192" s="139" t="n">
        <f aca="false">ADMIN1!AY192</f>
        <v>0</v>
      </c>
      <c r="T192" s="136"/>
      <c r="U192" s="139" t="n">
        <f aca="false">ADMIN1!BB192</f>
        <v>0</v>
      </c>
      <c r="V192" s="136"/>
      <c r="W192" s="139" t="n">
        <f aca="false">ADMIN1!BE192</f>
        <v>0</v>
      </c>
      <c r="X192" s="136"/>
      <c r="Y192" s="138" t="n">
        <f aca="false">ADMIN1!BH192</f>
        <v>0</v>
      </c>
      <c r="Z192" s="136"/>
      <c r="AA192" s="139" t="n">
        <f aca="false">ADMIN1!BK192</f>
        <v>0</v>
      </c>
      <c r="AB192" s="136"/>
      <c r="AC192" s="138" t="n">
        <f aca="false">ADMIN1!BN192</f>
        <v>0</v>
      </c>
      <c r="AD192" s="136"/>
      <c r="AE192" s="139" t="n">
        <f aca="false">ADMIN1!BQ192</f>
        <v>0</v>
      </c>
      <c r="AF192" s="136"/>
      <c r="AG192" s="138" t="n">
        <f aca="false">ADMIN1!BT192</f>
        <v>0</v>
      </c>
      <c r="AH192" s="136"/>
      <c r="AI192" s="139" t="n">
        <f aca="false">ADMIN1!BW192</f>
        <v>0</v>
      </c>
      <c r="AJ192" s="136"/>
      <c r="AK192" s="138" t="n">
        <f aca="false">ADMIN1!BZ192</f>
        <v>0</v>
      </c>
      <c r="AL192" s="136"/>
      <c r="AM192" s="139" t="n">
        <f aca="false">ADMIN1!CC192</f>
        <v>0</v>
      </c>
      <c r="AN192" s="136"/>
      <c r="AO192" s="138" t="n">
        <f aca="false">ADMIN1!CF192</f>
        <v>0</v>
      </c>
      <c r="AP192" s="136"/>
      <c r="AQ192" s="140" t="n">
        <f aca="false">ADMIN1!CI192</f>
        <v>0</v>
      </c>
      <c r="AR192" s="81"/>
    </row>
    <row r="193" customFormat="false" ht="30" hidden="false" customHeight="true" outlineLevel="0" collapsed="false">
      <c r="A193" s="127" t="n">
        <f aca="false">ADMIN1!Q193</f>
        <v>5149</v>
      </c>
      <c r="B193" s="128" t="str">
        <f aca="false">IF(ADMIN1!S193=0, "", ADMIN1!S193)</f>
        <v/>
      </c>
      <c r="C193" s="129" t="str">
        <f aca="false">ADMIN1!R193</f>
        <v>Pomme rouge Top Sierra Nevada</v>
      </c>
      <c r="D193" s="129"/>
      <c r="E193" s="130" t="str">
        <f aca="false">ADMIN1!AC193</f>
        <v>Grenade</v>
      </c>
      <c r="F193" s="131" t="str">
        <f aca="false">ADMIN1!V193</f>
        <v>kg</v>
      </c>
      <c r="G193" s="132" t="n">
        <f aca="false">ADMIN1!AE193</f>
        <v>4.05</v>
      </c>
      <c r="H193" s="132" t="str">
        <f aca="false">IF(ADMIN1!W193="", "", ADMIN1!W193)</f>
        <v/>
      </c>
      <c r="I193" s="132" t="str">
        <f aca="false">IF(ADMIN1!X193="", "", ADMIN1!X193)</f>
        <v/>
      </c>
      <c r="J193" s="133" t="str">
        <f aca="false">IF(ADMIN1!Y193="", "", ADMIN1!Y193)</f>
        <v/>
      </c>
      <c r="K193" s="134" t="n">
        <f aca="false">ADMIN1!AD193</f>
        <v>0</v>
      </c>
      <c r="L193" s="135" t="n">
        <f aca="false">ADMIN1!AF193</f>
        <v>0</v>
      </c>
      <c r="M193" s="62"/>
      <c r="N193" s="136"/>
      <c r="O193" s="137" t="n">
        <f aca="false">ADMIN1!AS193</f>
        <v>0</v>
      </c>
      <c r="P193" s="136"/>
      <c r="Q193" s="138" t="n">
        <f aca="false">ADMIN1!AV193</f>
        <v>0</v>
      </c>
      <c r="R193" s="136"/>
      <c r="S193" s="139" t="n">
        <f aca="false">ADMIN1!AY193</f>
        <v>0</v>
      </c>
      <c r="T193" s="136"/>
      <c r="U193" s="139" t="n">
        <f aca="false">ADMIN1!BB193</f>
        <v>0</v>
      </c>
      <c r="V193" s="136"/>
      <c r="W193" s="139" t="n">
        <f aca="false">ADMIN1!BE193</f>
        <v>0</v>
      </c>
      <c r="X193" s="136"/>
      <c r="Y193" s="138" t="n">
        <f aca="false">ADMIN1!BH193</f>
        <v>0</v>
      </c>
      <c r="Z193" s="136"/>
      <c r="AA193" s="139" t="n">
        <f aca="false">ADMIN1!BK193</f>
        <v>0</v>
      </c>
      <c r="AB193" s="136"/>
      <c r="AC193" s="138" t="n">
        <f aca="false">ADMIN1!BN193</f>
        <v>0</v>
      </c>
      <c r="AD193" s="136"/>
      <c r="AE193" s="139" t="n">
        <f aca="false">ADMIN1!BQ193</f>
        <v>0</v>
      </c>
      <c r="AF193" s="136"/>
      <c r="AG193" s="138" t="n">
        <f aca="false">ADMIN1!BT193</f>
        <v>0</v>
      </c>
      <c r="AH193" s="136"/>
      <c r="AI193" s="139" t="n">
        <f aca="false">ADMIN1!BW193</f>
        <v>0</v>
      </c>
      <c r="AJ193" s="136"/>
      <c r="AK193" s="138" t="n">
        <f aca="false">ADMIN1!BZ193</f>
        <v>0</v>
      </c>
      <c r="AL193" s="136"/>
      <c r="AM193" s="139" t="n">
        <f aca="false">ADMIN1!CC193</f>
        <v>0</v>
      </c>
      <c r="AN193" s="136"/>
      <c r="AO193" s="138" t="n">
        <f aca="false">ADMIN1!CF193</f>
        <v>0</v>
      </c>
      <c r="AP193" s="136"/>
      <c r="AQ193" s="140" t="n">
        <f aca="false">ADMIN1!CI193</f>
        <v>0</v>
      </c>
      <c r="AR193" s="81"/>
    </row>
    <row r="194" customFormat="false" ht="30" hidden="false" customHeight="true" outlineLevel="0" collapsed="false">
      <c r="A194" s="127" t="n">
        <f aca="false">ADMIN1!Q194</f>
        <v>3659</v>
      </c>
      <c r="B194" s="128" t="str">
        <f aca="false">IF(ADMIN1!S194=0, "", ADMIN1!S194)</f>
        <v/>
      </c>
      <c r="C194" s="129" t="str">
        <f aca="false">ADMIN1!R194</f>
        <v>Pomme variété ancienne de Sierra Nevada</v>
      </c>
      <c r="D194" s="129"/>
      <c r="E194" s="130" t="str">
        <f aca="false">ADMIN1!AC194</f>
        <v>Grenade</v>
      </c>
      <c r="F194" s="131" t="str">
        <f aca="false">ADMIN1!V194</f>
        <v>kg</v>
      </c>
      <c r="G194" s="132" t="n">
        <f aca="false">ADMIN1!AE194</f>
        <v>4.05</v>
      </c>
      <c r="H194" s="132" t="str">
        <f aca="false">IF(ADMIN1!W194="", "", ADMIN1!W194)</f>
        <v/>
      </c>
      <c r="I194" s="132" t="str">
        <f aca="false">IF(ADMIN1!X194="", "", ADMIN1!X194)</f>
        <v/>
      </c>
      <c r="J194" s="133" t="str">
        <f aca="false">IF(ADMIN1!Y194="", "", ADMIN1!Y194)</f>
        <v/>
      </c>
      <c r="K194" s="134" t="n">
        <f aca="false">ADMIN1!AD194</f>
        <v>0</v>
      </c>
      <c r="L194" s="135" t="n">
        <f aca="false">ADMIN1!AF194</f>
        <v>0</v>
      </c>
      <c r="M194" s="62"/>
      <c r="N194" s="136"/>
      <c r="O194" s="137" t="n">
        <f aca="false">ADMIN1!AS194</f>
        <v>0</v>
      </c>
      <c r="P194" s="136"/>
      <c r="Q194" s="138" t="n">
        <f aca="false">ADMIN1!AV194</f>
        <v>0</v>
      </c>
      <c r="R194" s="136"/>
      <c r="S194" s="139" t="n">
        <f aca="false">ADMIN1!AY194</f>
        <v>0</v>
      </c>
      <c r="T194" s="136"/>
      <c r="U194" s="139" t="n">
        <f aca="false">ADMIN1!BB194</f>
        <v>0</v>
      </c>
      <c r="V194" s="136"/>
      <c r="W194" s="139" t="n">
        <f aca="false">ADMIN1!BE194</f>
        <v>0</v>
      </c>
      <c r="X194" s="136"/>
      <c r="Y194" s="138" t="n">
        <f aca="false">ADMIN1!BH194</f>
        <v>0</v>
      </c>
      <c r="Z194" s="136"/>
      <c r="AA194" s="139" t="n">
        <f aca="false">ADMIN1!BK194</f>
        <v>0</v>
      </c>
      <c r="AB194" s="136"/>
      <c r="AC194" s="138" t="n">
        <f aca="false">ADMIN1!BN194</f>
        <v>0</v>
      </c>
      <c r="AD194" s="136"/>
      <c r="AE194" s="139" t="n">
        <f aca="false">ADMIN1!BQ194</f>
        <v>0</v>
      </c>
      <c r="AF194" s="136"/>
      <c r="AG194" s="138" t="n">
        <f aca="false">ADMIN1!BT194</f>
        <v>0</v>
      </c>
      <c r="AH194" s="136"/>
      <c r="AI194" s="139" t="n">
        <f aca="false">ADMIN1!BW194</f>
        <v>0</v>
      </c>
      <c r="AJ194" s="136"/>
      <c r="AK194" s="138" t="n">
        <f aca="false">ADMIN1!BZ194</f>
        <v>0</v>
      </c>
      <c r="AL194" s="136"/>
      <c r="AM194" s="139" t="n">
        <f aca="false">ADMIN1!CC194</f>
        <v>0</v>
      </c>
      <c r="AN194" s="136"/>
      <c r="AO194" s="138" t="n">
        <f aca="false">ADMIN1!CF194</f>
        <v>0</v>
      </c>
      <c r="AP194" s="136"/>
      <c r="AQ194" s="140" t="n">
        <f aca="false">ADMIN1!CI194</f>
        <v>0</v>
      </c>
      <c r="AR194" s="81"/>
    </row>
    <row r="195" customFormat="false" ht="30" hidden="false" customHeight="true" outlineLevel="0" collapsed="false">
      <c r="A195" s="127" t="n">
        <f aca="false">ADMIN1!Q195</f>
        <v>3824</v>
      </c>
      <c r="B195" s="128" t="str">
        <f aca="false">IF(ADMIN1!S195=0, "", ADMIN1!S195)</f>
        <v>❤️</v>
      </c>
      <c r="C195" s="129" t="str">
        <f aca="false">ADMIN1!R195</f>
        <v>Radis Daikon</v>
      </c>
      <c r="D195" s="129"/>
      <c r="E195" s="130" t="str">
        <f aca="false">ADMIN1!AC195</f>
        <v>Espagne</v>
      </c>
      <c r="F195" s="131" t="str">
        <f aca="false">ADMIN1!V195</f>
        <v>kg</v>
      </c>
      <c r="G195" s="132" t="n">
        <f aca="false">ADMIN1!AE195</f>
        <v>4.05</v>
      </c>
      <c r="H195" s="132" t="n">
        <f aca="false">IF(ADMIN1!W195="", "", ADMIN1!W195)</f>
        <v>3.8</v>
      </c>
      <c r="I195" s="132" t="str">
        <f aca="false">IF(ADMIN1!X195="", "", ADMIN1!X195)</f>
        <v/>
      </c>
      <c r="J195" s="133" t="str">
        <f aca="false">IF(ADMIN1!Y195="", "", ADMIN1!Y195)</f>
        <v/>
      </c>
      <c r="K195" s="134" t="n">
        <f aca="false">ADMIN1!AD195</f>
        <v>0</v>
      </c>
      <c r="L195" s="135" t="n">
        <f aca="false">ADMIN1!AF195</f>
        <v>0</v>
      </c>
      <c r="M195" s="62"/>
      <c r="N195" s="136"/>
      <c r="O195" s="137" t="n">
        <f aca="false">ADMIN1!AS195</f>
        <v>0</v>
      </c>
      <c r="P195" s="136"/>
      <c r="Q195" s="138" t="n">
        <f aca="false">ADMIN1!AV195</f>
        <v>0</v>
      </c>
      <c r="R195" s="136"/>
      <c r="S195" s="139" t="n">
        <f aca="false">ADMIN1!AY195</f>
        <v>0</v>
      </c>
      <c r="T195" s="136"/>
      <c r="U195" s="139" t="n">
        <f aca="false">ADMIN1!BB195</f>
        <v>0</v>
      </c>
      <c r="V195" s="136"/>
      <c r="W195" s="139" t="n">
        <f aca="false">ADMIN1!BE195</f>
        <v>0</v>
      </c>
      <c r="X195" s="136"/>
      <c r="Y195" s="138" t="n">
        <f aca="false">ADMIN1!BH195</f>
        <v>0</v>
      </c>
      <c r="Z195" s="136"/>
      <c r="AA195" s="139" t="n">
        <f aca="false">ADMIN1!BK195</f>
        <v>0</v>
      </c>
      <c r="AB195" s="136"/>
      <c r="AC195" s="138" t="n">
        <f aca="false">ADMIN1!BN195</f>
        <v>0</v>
      </c>
      <c r="AD195" s="136"/>
      <c r="AE195" s="139" t="n">
        <f aca="false">ADMIN1!BQ195</f>
        <v>0</v>
      </c>
      <c r="AF195" s="136"/>
      <c r="AG195" s="138" t="n">
        <f aca="false">ADMIN1!BT195</f>
        <v>0</v>
      </c>
      <c r="AH195" s="136"/>
      <c r="AI195" s="139" t="n">
        <f aca="false">ADMIN1!BW195</f>
        <v>0</v>
      </c>
      <c r="AJ195" s="136"/>
      <c r="AK195" s="138" t="n">
        <f aca="false">ADMIN1!BZ195</f>
        <v>0</v>
      </c>
      <c r="AL195" s="136"/>
      <c r="AM195" s="139" t="n">
        <f aca="false">ADMIN1!CC195</f>
        <v>0</v>
      </c>
      <c r="AN195" s="136"/>
      <c r="AO195" s="138" t="n">
        <f aca="false">ADMIN1!CF195</f>
        <v>0</v>
      </c>
      <c r="AP195" s="136"/>
      <c r="AQ195" s="140" t="n">
        <f aca="false">ADMIN1!CI195</f>
        <v>0</v>
      </c>
      <c r="AR195" s="81"/>
    </row>
    <row r="196" customFormat="false" ht="30" hidden="false" customHeight="true" outlineLevel="0" collapsed="false">
      <c r="A196" s="127" t="n">
        <f aca="false">ADMIN1!Q196</f>
        <v>1867</v>
      </c>
      <c r="B196" s="128" t="str">
        <f aca="false">IF(ADMIN1!S196=0, "", ADMIN1!S196)</f>
        <v>❤️</v>
      </c>
      <c r="C196" s="129" t="str">
        <f aca="false">ADMIN1!R196</f>
        <v>Raisin blanc italien avec pépins BIO</v>
      </c>
      <c r="D196" s="129"/>
      <c r="E196" s="130" t="str">
        <f aca="false">ADMIN1!AC196</f>
        <v>Grenade</v>
      </c>
      <c r="F196" s="131" t="str">
        <f aca="false">ADMIN1!V196</f>
        <v>kg</v>
      </c>
      <c r="G196" s="132" t="n">
        <f aca="false">ADMIN1!AE196</f>
        <v>5.52</v>
      </c>
      <c r="H196" s="132" t="n">
        <f aca="false">IF(ADMIN1!W196="", "", ADMIN1!W196)</f>
        <v>5.13</v>
      </c>
      <c r="I196" s="132" t="n">
        <f aca="false">IF(ADMIN1!X196="", "", ADMIN1!X196)</f>
        <v>4.73</v>
      </c>
      <c r="J196" s="133" t="str">
        <f aca="false">IF(ADMIN1!Y196="", "", ADMIN1!Y196)</f>
        <v/>
      </c>
      <c r="K196" s="134" t="n">
        <f aca="false">ADMIN1!AD196</f>
        <v>0</v>
      </c>
      <c r="L196" s="135" t="n">
        <f aca="false">ADMIN1!AF196</f>
        <v>0</v>
      </c>
      <c r="M196" s="62"/>
      <c r="N196" s="136"/>
      <c r="O196" s="137" t="n">
        <f aca="false">ADMIN1!AS196</f>
        <v>0</v>
      </c>
      <c r="P196" s="136"/>
      <c r="Q196" s="138" t="n">
        <f aca="false">ADMIN1!AV196</f>
        <v>0</v>
      </c>
      <c r="R196" s="136"/>
      <c r="S196" s="139" t="n">
        <f aca="false">ADMIN1!AY196</f>
        <v>0</v>
      </c>
      <c r="T196" s="136"/>
      <c r="U196" s="139" t="n">
        <f aca="false">ADMIN1!BB196</f>
        <v>0</v>
      </c>
      <c r="V196" s="136"/>
      <c r="W196" s="139" t="n">
        <f aca="false">ADMIN1!BE196</f>
        <v>0</v>
      </c>
      <c r="X196" s="136"/>
      <c r="Y196" s="138" t="n">
        <f aca="false">ADMIN1!BH196</f>
        <v>0</v>
      </c>
      <c r="Z196" s="136"/>
      <c r="AA196" s="139" t="n">
        <f aca="false">ADMIN1!BK196</f>
        <v>0</v>
      </c>
      <c r="AB196" s="136"/>
      <c r="AC196" s="138" t="n">
        <f aca="false">ADMIN1!BN196</f>
        <v>0</v>
      </c>
      <c r="AD196" s="136"/>
      <c r="AE196" s="139" t="n">
        <f aca="false">ADMIN1!BQ196</f>
        <v>0</v>
      </c>
      <c r="AF196" s="136"/>
      <c r="AG196" s="138" t="n">
        <f aca="false">ADMIN1!BT196</f>
        <v>0</v>
      </c>
      <c r="AH196" s="136"/>
      <c r="AI196" s="139" t="n">
        <f aca="false">ADMIN1!BW196</f>
        <v>0</v>
      </c>
      <c r="AJ196" s="136"/>
      <c r="AK196" s="138" t="n">
        <f aca="false">ADMIN1!BZ196</f>
        <v>0</v>
      </c>
      <c r="AL196" s="136"/>
      <c r="AM196" s="139" t="n">
        <f aca="false">ADMIN1!CC196</f>
        <v>0</v>
      </c>
      <c r="AN196" s="136"/>
      <c r="AO196" s="138" t="n">
        <f aca="false">ADMIN1!CF196</f>
        <v>0</v>
      </c>
      <c r="AP196" s="136"/>
      <c r="AQ196" s="140" t="n">
        <f aca="false">ADMIN1!CI196</f>
        <v>0</v>
      </c>
      <c r="AR196" s="81"/>
    </row>
    <row r="197" customFormat="false" ht="30" hidden="false" customHeight="true" outlineLevel="0" collapsed="false">
      <c r="A197" s="127" t="n">
        <f aca="false">ADMIN1!Q197</f>
        <v>3155</v>
      </c>
      <c r="B197" s="128" t="str">
        <f aca="false">IF(ADMIN1!S197=0, "", ADMIN1!S197)</f>
        <v>❤️</v>
      </c>
      <c r="C197" s="129" t="str">
        <f aca="false">ADMIN1!R197</f>
        <v>Raisin Muscat Blanc</v>
      </c>
      <c r="D197" s="129"/>
      <c r="E197" s="130" t="str">
        <f aca="false">ADMIN1!AC197</f>
        <v>Malaga</v>
      </c>
      <c r="F197" s="131" t="str">
        <f aca="false">ADMIN1!V197</f>
        <v>kg</v>
      </c>
      <c r="G197" s="132" t="n">
        <f aca="false">ADMIN1!AE197</f>
        <v>6.52</v>
      </c>
      <c r="H197" s="132" t="n">
        <f aca="false">IF(ADMIN1!W197="", "", ADMIN1!W197)</f>
        <v>6.03</v>
      </c>
      <c r="I197" s="132" t="n">
        <f aca="false">IF(ADMIN1!X197="", "", ADMIN1!X197)</f>
        <v>5.53</v>
      </c>
      <c r="J197" s="133" t="str">
        <f aca="false">IF(ADMIN1!Y197="", "", ADMIN1!Y197)</f>
        <v/>
      </c>
      <c r="K197" s="134" t="n">
        <f aca="false">ADMIN1!AD197</f>
        <v>0</v>
      </c>
      <c r="L197" s="135" t="n">
        <f aca="false">ADMIN1!AF197</f>
        <v>0</v>
      </c>
      <c r="M197" s="62"/>
      <c r="N197" s="136"/>
      <c r="O197" s="137" t="n">
        <f aca="false">ADMIN1!AS197</f>
        <v>0</v>
      </c>
      <c r="P197" s="136"/>
      <c r="Q197" s="138" t="n">
        <f aca="false">ADMIN1!AV197</f>
        <v>0</v>
      </c>
      <c r="R197" s="136"/>
      <c r="S197" s="139" t="n">
        <f aca="false">ADMIN1!AY197</f>
        <v>0</v>
      </c>
      <c r="T197" s="136"/>
      <c r="U197" s="139" t="n">
        <f aca="false">ADMIN1!BB197</f>
        <v>0</v>
      </c>
      <c r="V197" s="136"/>
      <c r="W197" s="139" t="n">
        <f aca="false">ADMIN1!BE197</f>
        <v>0</v>
      </c>
      <c r="X197" s="136"/>
      <c r="Y197" s="138" t="n">
        <f aca="false">ADMIN1!BH197</f>
        <v>0</v>
      </c>
      <c r="Z197" s="136"/>
      <c r="AA197" s="139" t="n">
        <f aca="false">ADMIN1!BK197</f>
        <v>0</v>
      </c>
      <c r="AB197" s="136"/>
      <c r="AC197" s="138" t="n">
        <f aca="false">ADMIN1!BN197</f>
        <v>0</v>
      </c>
      <c r="AD197" s="136"/>
      <c r="AE197" s="139" t="n">
        <f aca="false">ADMIN1!BQ197</f>
        <v>0</v>
      </c>
      <c r="AF197" s="136"/>
      <c r="AG197" s="138" t="n">
        <f aca="false">ADMIN1!BT197</f>
        <v>0</v>
      </c>
      <c r="AH197" s="136"/>
      <c r="AI197" s="139" t="n">
        <f aca="false">ADMIN1!BW197</f>
        <v>0</v>
      </c>
      <c r="AJ197" s="136"/>
      <c r="AK197" s="138" t="n">
        <f aca="false">ADMIN1!BZ197</f>
        <v>0</v>
      </c>
      <c r="AL197" s="136"/>
      <c r="AM197" s="139" t="n">
        <f aca="false">ADMIN1!CC197</f>
        <v>0</v>
      </c>
      <c r="AN197" s="136"/>
      <c r="AO197" s="138" t="n">
        <f aca="false">ADMIN1!CF197</f>
        <v>0</v>
      </c>
      <c r="AP197" s="136"/>
      <c r="AQ197" s="140" t="n">
        <f aca="false">ADMIN1!CI197</f>
        <v>0</v>
      </c>
      <c r="AR197" s="81"/>
    </row>
    <row r="198" customFormat="false" ht="30" hidden="false" customHeight="true" outlineLevel="0" collapsed="false">
      <c r="A198" s="127" t="n">
        <f aca="false">ADMIN1!Q198</f>
        <v>1774</v>
      </c>
      <c r="B198" s="128" t="str">
        <f aca="false">IF(ADMIN1!S198=0, "", ADMIN1!S198)</f>
        <v/>
      </c>
      <c r="C198" s="129" t="str">
        <f aca="false">ADMIN1!R198</f>
        <v>Raisin noir d'automne Royal sans pépins BIO</v>
      </c>
      <c r="D198" s="129"/>
      <c r="E198" s="130" t="str">
        <f aca="false">ADMIN1!AC198</f>
        <v>Grenade</v>
      </c>
      <c r="F198" s="131" t="str">
        <f aca="false">ADMIN1!V198</f>
        <v>kg</v>
      </c>
      <c r="G198" s="132" t="n">
        <f aca="false">ADMIN1!AE198</f>
        <v>5.83</v>
      </c>
      <c r="H198" s="132" t="n">
        <f aca="false">IF(ADMIN1!W198="", "", ADMIN1!W198)</f>
        <v>5.4</v>
      </c>
      <c r="I198" s="132" t="n">
        <f aca="false">IF(ADMIN1!X198="", "", ADMIN1!X198)</f>
        <v>4.98</v>
      </c>
      <c r="J198" s="133" t="str">
        <f aca="false">IF(ADMIN1!Y198="", "", ADMIN1!Y198)</f>
        <v/>
      </c>
      <c r="K198" s="134" t="n">
        <f aca="false">ADMIN1!AD198</f>
        <v>0</v>
      </c>
      <c r="L198" s="135" t="n">
        <f aca="false">ADMIN1!AF198</f>
        <v>0</v>
      </c>
      <c r="M198" s="62"/>
      <c r="N198" s="136"/>
      <c r="O198" s="137" t="n">
        <f aca="false">ADMIN1!AS198</f>
        <v>0</v>
      </c>
      <c r="P198" s="136"/>
      <c r="Q198" s="138" t="n">
        <f aca="false">ADMIN1!AV198</f>
        <v>0</v>
      </c>
      <c r="R198" s="136"/>
      <c r="S198" s="139" t="n">
        <f aca="false">ADMIN1!AY198</f>
        <v>0</v>
      </c>
      <c r="T198" s="136"/>
      <c r="U198" s="139" t="n">
        <f aca="false">ADMIN1!BB198</f>
        <v>0</v>
      </c>
      <c r="V198" s="136"/>
      <c r="W198" s="139" t="n">
        <f aca="false">ADMIN1!BE198</f>
        <v>0</v>
      </c>
      <c r="X198" s="136"/>
      <c r="Y198" s="138" t="n">
        <f aca="false">ADMIN1!BH198</f>
        <v>0</v>
      </c>
      <c r="Z198" s="136"/>
      <c r="AA198" s="139" t="n">
        <f aca="false">ADMIN1!BK198</f>
        <v>0</v>
      </c>
      <c r="AB198" s="136"/>
      <c r="AC198" s="138" t="n">
        <f aca="false">ADMIN1!BN198</f>
        <v>0</v>
      </c>
      <c r="AD198" s="136"/>
      <c r="AE198" s="139" t="n">
        <f aca="false">ADMIN1!BQ198</f>
        <v>0</v>
      </c>
      <c r="AF198" s="136"/>
      <c r="AG198" s="138" t="n">
        <f aca="false">ADMIN1!BT198</f>
        <v>0</v>
      </c>
      <c r="AH198" s="136"/>
      <c r="AI198" s="139" t="n">
        <f aca="false">ADMIN1!BW198</f>
        <v>0</v>
      </c>
      <c r="AJ198" s="136"/>
      <c r="AK198" s="138" t="n">
        <f aca="false">ADMIN1!BZ198</f>
        <v>0</v>
      </c>
      <c r="AL198" s="136"/>
      <c r="AM198" s="139" t="n">
        <f aca="false">ADMIN1!CC198</f>
        <v>0</v>
      </c>
      <c r="AN198" s="136"/>
      <c r="AO198" s="138" t="n">
        <f aca="false">ADMIN1!CF198</f>
        <v>0</v>
      </c>
      <c r="AP198" s="136"/>
      <c r="AQ198" s="140" t="n">
        <f aca="false">ADMIN1!CI198</f>
        <v>0</v>
      </c>
      <c r="AR198" s="81"/>
    </row>
    <row r="199" customFormat="false" ht="30" hidden="false" customHeight="true" outlineLevel="0" collapsed="false">
      <c r="A199" s="127" t="n">
        <f aca="false">ADMIN1!Q199</f>
        <v>6254</v>
      </c>
      <c r="B199" s="128" t="str">
        <f aca="false">IF(ADMIN1!S199=0, "", ADMIN1!S199)</f>
        <v/>
      </c>
      <c r="C199" s="129" t="str">
        <f aca="false">ADMIN1!R199</f>
        <v>Raisin rouge crimson BIO</v>
      </c>
      <c r="D199" s="129"/>
      <c r="E199" s="130" t="str">
        <f aca="false">ADMIN1!AC199</f>
        <v>Grenade</v>
      </c>
      <c r="F199" s="131" t="str">
        <f aca="false">ADMIN1!V199</f>
        <v>kg</v>
      </c>
      <c r="G199" s="132" t="n">
        <f aca="false">ADMIN1!AE199</f>
        <v>6.04</v>
      </c>
      <c r="H199" s="132" t="n">
        <f aca="false">IF(ADMIN1!W199="", "", ADMIN1!W199)</f>
        <v>5.59</v>
      </c>
      <c r="I199" s="132" t="n">
        <f aca="false">IF(ADMIN1!X199="", "", ADMIN1!X199)</f>
        <v>5.15</v>
      </c>
      <c r="J199" s="133" t="str">
        <f aca="false">IF(ADMIN1!Y199="", "", ADMIN1!Y199)</f>
        <v/>
      </c>
      <c r="K199" s="134" t="n">
        <f aca="false">ADMIN1!AD199</f>
        <v>0</v>
      </c>
      <c r="L199" s="135" t="n">
        <f aca="false">ADMIN1!AF199</f>
        <v>0</v>
      </c>
      <c r="M199" s="62"/>
      <c r="N199" s="136"/>
      <c r="O199" s="137" t="n">
        <f aca="false">ADMIN1!AS199</f>
        <v>0</v>
      </c>
      <c r="P199" s="136"/>
      <c r="Q199" s="138" t="n">
        <f aca="false">ADMIN1!AV199</f>
        <v>0</v>
      </c>
      <c r="R199" s="136"/>
      <c r="S199" s="139" t="n">
        <f aca="false">ADMIN1!AY199</f>
        <v>0</v>
      </c>
      <c r="T199" s="136"/>
      <c r="U199" s="139" t="n">
        <f aca="false">ADMIN1!BB199</f>
        <v>0</v>
      </c>
      <c r="V199" s="136"/>
      <c r="W199" s="139" t="n">
        <f aca="false">ADMIN1!BE199</f>
        <v>0</v>
      </c>
      <c r="X199" s="136"/>
      <c r="Y199" s="138" t="n">
        <f aca="false">ADMIN1!BH199</f>
        <v>0</v>
      </c>
      <c r="Z199" s="136"/>
      <c r="AA199" s="139" t="n">
        <f aca="false">ADMIN1!BK199</f>
        <v>0</v>
      </c>
      <c r="AB199" s="136"/>
      <c r="AC199" s="138" t="n">
        <f aca="false">ADMIN1!BN199</f>
        <v>0</v>
      </c>
      <c r="AD199" s="136"/>
      <c r="AE199" s="139" t="n">
        <f aca="false">ADMIN1!BQ199</f>
        <v>0</v>
      </c>
      <c r="AF199" s="136"/>
      <c r="AG199" s="138" t="n">
        <f aca="false">ADMIN1!BT199</f>
        <v>0</v>
      </c>
      <c r="AH199" s="136"/>
      <c r="AI199" s="139" t="n">
        <f aca="false">ADMIN1!BW199</f>
        <v>0</v>
      </c>
      <c r="AJ199" s="136"/>
      <c r="AK199" s="138" t="n">
        <f aca="false">ADMIN1!BZ199</f>
        <v>0</v>
      </c>
      <c r="AL199" s="136"/>
      <c r="AM199" s="139" t="n">
        <f aca="false">ADMIN1!CC199</f>
        <v>0</v>
      </c>
      <c r="AN199" s="136"/>
      <c r="AO199" s="138" t="n">
        <f aca="false">ADMIN1!CF199</f>
        <v>0</v>
      </c>
      <c r="AP199" s="136"/>
      <c r="AQ199" s="140" t="n">
        <f aca="false">ADMIN1!CI199</f>
        <v>0</v>
      </c>
      <c r="AR199" s="81"/>
    </row>
    <row r="200" customFormat="false" ht="30" hidden="false" customHeight="true" outlineLevel="0" collapsed="false">
      <c r="A200" s="127" t="n">
        <f aca="false">ADMIN1!Q200</f>
        <v>1073</v>
      </c>
      <c r="B200" s="128" t="str">
        <f aca="false">IF(ADMIN1!S200=0, "", ADMIN1!S200)</f>
        <v>❤️</v>
      </c>
      <c r="C200" s="129" t="str">
        <f aca="false">ADMIN1!R200</f>
        <v>Raisin sec Sultana BIO
    - (Sachet 1kg)</v>
      </c>
      <c r="D200" s="129"/>
      <c r="E200" s="130" t="str">
        <f aca="false">ADMIN1!AC200</f>
        <v>Turquie</v>
      </c>
      <c r="F200" s="131" t="str">
        <f aca="false">ADMIN1!V200</f>
        <v>Pièce</v>
      </c>
      <c r="G200" s="132" t="n">
        <f aca="false">ADMIN1!AE200</f>
        <v>8.42</v>
      </c>
      <c r="H200" s="132" t="n">
        <f aca="false">IF(ADMIN1!W200="", "", ADMIN1!W200)</f>
        <v>7.74</v>
      </c>
      <c r="I200" s="132" t="n">
        <f aca="false">IF(ADMIN1!X200="", "", ADMIN1!X200)</f>
        <v>7.05</v>
      </c>
      <c r="J200" s="133" t="str">
        <f aca="false">IF(ADMIN1!Y200="", "", ADMIN1!Y200)</f>
        <v/>
      </c>
      <c r="K200" s="134" t="n">
        <f aca="false">ADMIN1!AD200</f>
        <v>0</v>
      </c>
      <c r="L200" s="135" t="n">
        <f aca="false">ADMIN1!AF200</f>
        <v>0</v>
      </c>
      <c r="M200" s="62"/>
      <c r="N200" s="136"/>
      <c r="O200" s="137" t="n">
        <f aca="false">ADMIN1!AS200</f>
        <v>0</v>
      </c>
      <c r="P200" s="136"/>
      <c r="Q200" s="138" t="n">
        <f aca="false">ADMIN1!AV200</f>
        <v>0</v>
      </c>
      <c r="R200" s="136"/>
      <c r="S200" s="139" t="n">
        <f aca="false">ADMIN1!AY200</f>
        <v>0</v>
      </c>
      <c r="T200" s="136"/>
      <c r="U200" s="139" t="n">
        <f aca="false">ADMIN1!BB200</f>
        <v>0</v>
      </c>
      <c r="V200" s="136"/>
      <c r="W200" s="139" t="n">
        <f aca="false">ADMIN1!BE200</f>
        <v>0</v>
      </c>
      <c r="X200" s="136"/>
      <c r="Y200" s="138" t="n">
        <f aca="false">ADMIN1!BH200</f>
        <v>0</v>
      </c>
      <c r="Z200" s="136"/>
      <c r="AA200" s="139" t="n">
        <f aca="false">ADMIN1!BK200</f>
        <v>0</v>
      </c>
      <c r="AB200" s="136"/>
      <c r="AC200" s="138" t="n">
        <f aca="false">ADMIN1!BN200</f>
        <v>0</v>
      </c>
      <c r="AD200" s="136"/>
      <c r="AE200" s="139" t="n">
        <f aca="false">ADMIN1!BQ200</f>
        <v>0</v>
      </c>
      <c r="AF200" s="136"/>
      <c r="AG200" s="138" t="n">
        <f aca="false">ADMIN1!BT200</f>
        <v>0</v>
      </c>
      <c r="AH200" s="136"/>
      <c r="AI200" s="139" t="n">
        <f aca="false">ADMIN1!BW200</f>
        <v>0</v>
      </c>
      <c r="AJ200" s="136"/>
      <c r="AK200" s="138" t="n">
        <f aca="false">ADMIN1!BZ200</f>
        <v>0</v>
      </c>
      <c r="AL200" s="136"/>
      <c r="AM200" s="139" t="n">
        <f aca="false">ADMIN1!CC200</f>
        <v>0</v>
      </c>
      <c r="AN200" s="136"/>
      <c r="AO200" s="138" t="n">
        <f aca="false">ADMIN1!CF200</f>
        <v>0</v>
      </c>
      <c r="AP200" s="136"/>
      <c r="AQ200" s="140" t="n">
        <f aca="false">ADMIN1!CI200</f>
        <v>0</v>
      </c>
      <c r="AR200" s="81"/>
    </row>
    <row r="201" customFormat="false" ht="30" hidden="false" customHeight="true" outlineLevel="0" collapsed="false">
      <c r="A201" s="127" t="n">
        <f aca="false">ADMIN1!Q201</f>
        <v>3752</v>
      </c>
      <c r="B201" s="128" t="str">
        <f aca="false">IF(ADMIN1!S201=0, "", ADMIN1!S201)</f>
        <v>❤️</v>
      </c>
      <c r="C201" s="129" t="str">
        <f aca="false">ADMIN1!R201</f>
        <v>Raisins secs Muscat en grains
    - (Sachet 500g)</v>
      </c>
      <c r="D201" s="129"/>
      <c r="E201" s="130" t="str">
        <f aca="false">ADMIN1!AC201</f>
        <v>Malaga</v>
      </c>
      <c r="F201" s="131" t="str">
        <f aca="false">ADMIN1!V201</f>
        <v>Pièce</v>
      </c>
      <c r="G201" s="132" t="n">
        <f aca="false">ADMIN1!AE201</f>
        <v>7.48</v>
      </c>
      <c r="H201" s="132" t="str">
        <f aca="false">IF(ADMIN1!W201="", "", ADMIN1!W201)</f>
        <v/>
      </c>
      <c r="I201" s="132" t="str">
        <f aca="false">IF(ADMIN1!X201="", "", ADMIN1!X201)</f>
        <v/>
      </c>
      <c r="J201" s="133" t="str">
        <f aca="false">IF(ADMIN1!Y201="", "", ADMIN1!Y201)</f>
        <v/>
      </c>
      <c r="K201" s="134" t="n">
        <f aca="false">ADMIN1!AD201</f>
        <v>0</v>
      </c>
      <c r="L201" s="135" t="n">
        <f aca="false">ADMIN1!AF201</f>
        <v>0</v>
      </c>
      <c r="M201" s="62"/>
      <c r="N201" s="136"/>
      <c r="O201" s="137" t="n">
        <f aca="false">ADMIN1!AS201</f>
        <v>0</v>
      </c>
      <c r="P201" s="136"/>
      <c r="Q201" s="138" t="n">
        <f aca="false">ADMIN1!AV201</f>
        <v>0</v>
      </c>
      <c r="R201" s="136"/>
      <c r="S201" s="139" t="n">
        <f aca="false">ADMIN1!AY201</f>
        <v>0</v>
      </c>
      <c r="T201" s="136"/>
      <c r="U201" s="139" t="n">
        <f aca="false">ADMIN1!BB201</f>
        <v>0</v>
      </c>
      <c r="V201" s="136"/>
      <c r="W201" s="139" t="n">
        <f aca="false">ADMIN1!BE201</f>
        <v>0</v>
      </c>
      <c r="X201" s="136"/>
      <c r="Y201" s="138" t="n">
        <f aca="false">ADMIN1!BH201</f>
        <v>0</v>
      </c>
      <c r="Z201" s="136"/>
      <c r="AA201" s="139" t="n">
        <f aca="false">ADMIN1!BK201</f>
        <v>0</v>
      </c>
      <c r="AB201" s="136"/>
      <c r="AC201" s="138" t="n">
        <f aca="false">ADMIN1!BN201</f>
        <v>0</v>
      </c>
      <c r="AD201" s="136"/>
      <c r="AE201" s="139" t="n">
        <f aca="false">ADMIN1!BQ201</f>
        <v>0</v>
      </c>
      <c r="AF201" s="136"/>
      <c r="AG201" s="138" t="n">
        <f aca="false">ADMIN1!BT201</f>
        <v>0</v>
      </c>
      <c r="AH201" s="136"/>
      <c r="AI201" s="139" t="n">
        <f aca="false">ADMIN1!BW201</f>
        <v>0</v>
      </c>
      <c r="AJ201" s="136"/>
      <c r="AK201" s="138" t="n">
        <f aca="false">ADMIN1!BZ201</f>
        <v>0</v>
      </c>
      <c r="AL201" s="136"/>
      <c r="AM201" s="139" t="n">
        <f aca="false">ADMIN1!CC201</f>
        <v>0</v>
      </c>
      <c r="AN201" s="136"/>
      <c r="AO201" s="138" t="n">
        <f aca="false">ADMIN1!CF201</f>
        <v>0</v>
      </c>
      <c r="AP201" s="136"/>
      <c r="AQ201" s="140" t="n">
        <f aca="false">ADMIN1!CI201</f>
        <v>0</v>
      </c>
      <c r="AR201" s="81"/>
    </row>
    <row r="202" customFormat="false" ht="30" hidden="false" customHeight="true" outlineLevel="0" collapsed="false">
      <c r="A202" s="127" t="n">
        <f aca="false">ADMIN1!Q202</f>
        <v>3713</v>
      </c>
      <c r="B202" s="128" t="str">
        <f aca="false">IF(ADMIN1!S202=0, "", ADMIN1!S202)</f>
        <v>❤️</v>
      </c>
      <c r="C202" s="129" t="str">
        <f aca="false">ADMIN1!R202</f>
        <v>Sel rose de l'Himalaya moulu
    - (Sachet 1kg)</v>
      </c>
      <c r="D202" s="129"/>
      <c r="E202" s="130" t="str">
        <f aca="false">ADMIN1!AC202</f>
        <v>Pakistan</v>
      </c>
      <c r="F202" s="131" t="str">
        <f aca="false">ADMIN1!V202</f>
        <v>kg</v>
      </c>
      <c r="G202" s="132" t="n">
        <f aca="false">ADMIN1!AE202</f>
        <v>4.05</v>
      </c>
      <c r="H202" s="132" t="n">
        <f aca="false">IF(ADMIN1!W202="", "", ADMIN1!W202)</f>
        <v>3.8</v>
      </c>
      <c r="I202" s="132" t="str">
        <f aca="false">IF(ADMIN1!X202="", "", ADMIN1!X202)</f>
        <v/>
      </c>
      <c r="J202" s="133" t="str">
        <f aca="false">IF(ADMIN1!Y202="", "", ADMIN1!Y202)</f>
        <v/>
      </c>
      <c r="K202" s="134" t="n">
        <f aca="false">ADMIN1!AD202</f>
        <v>0</v>
      </c>
      <c r="L202" s="135" t="n">
        <f aca="false">ADMIN1!AF202</f>
        <v>0</v>
      </c>
      <c r="M202" s="62"/>
      <c r="N202" s="136"/>
      <c r="O202" s="137" t="n">
        <f aca="false">ADMIN1!AS202</f>
        <v>0</v>
      </c>
      <c r="P202" s="136"/>
      <c r="Q202" s="138" t="n">
        <f aca="false">ADMIN1!AV202</f>
        <v>0</v>
      </c>
      <c r="R202" s="136"/>
      <c r="S202" s="139" t="n">
        <f aca="false">ADMIN1!AY202</f>
        <v>0</v>
      </c>
      <c r="T202" s="136"/>
      <c r="U202" s="139" t="n">
        <f aca="false">ADMIN1!BB202</f>
        <v>0</v>
      </c>
      <c r="V202" s="136"/>
      <c r="W202" s="139" t="n">
        <f aca="false">ADMIN1!BE202</f>
        <v>0</v>
      </c>
      <c r="X202" s="136"/>
      <c r="Y202" s="138" t="n">
        <f aca="false">ADMIN1!BH202</f>
        <v>0</v>
      </c>
      <c r="Z202" s="136"/>
      <c r="AA202" s="139" t="n">
        <f aca="false">ADMIN1!BK202</f>
        <v>0</v>
      </c>
      <c r="AB202" s="136"/>
      <c r="AC202" s="138" t="n">
        <f aca="false">ADMIN1!BN202</f>
        <v>0</v>
      </c>
      <c r="AD202" s="136"/>
      <c r="AE202" s="139" t="n">
        <f aca="false">ADMIN1!BQ202</f>
        <v>0</v>
      </c>
      <c r="AF202" s="136"/>
      <c r="AG202" s="138" t="n">
        <f aca="false">ADMIN1!BT202</f>
        <v>0</v>
      </c>
      <c r="AH202" s="136"/>
      <c r="AI202" s="139" t="n">
        <f aca="false">ADMIN1!BW202</f>
        <v>0</v>
      </c>
      <c r="AJ202" s="136"/>
      <c r="AK202" s="138" t="n">
        <f aca="false">ADMIN1!BZ202</f>
        <v>0</v>
      </c>
      <c r="AL202" s="136"/>
      <c r="AM202" s="139" t="n">
        <f aca="false">ADMIN1!CC202</f>
        <v>0</v>
      </c>
      <c r="AN202" s="136"/>
      <c r="AO202" s="138" t="n">
        <f aca="false">ADMIN1!CF202</f>
        <v>0</v>
      </c>
      <c r="AP202" s="136"/>
      <c r="AQ202" s="140" t="n">
        <f aca="false">ADMIN1!CI202</f>
        <v>0</v>
      </c>
      <c r="AR202" s="81"/>
    </row>
    <row r="203" customFormat="false" ht="30" hidden="false" customHeight="true" outlineLevel="0" collapsed="false">
      <c r="A203" s="127" t="n">
        <f aca="false">ADMIN1!Q203</f>
        <v>1358</v>
      </c>
      <c r="B203" s="128" t="str">
        <f aca="false">IF(ADMIN1!S203=0, "", ADMIN1!S203)</f>
        <v>❤️</v>
      </c>
      <c r="C203" s="129" t="str">
        <f aca="false">ADMIN1!R203</f>
        <v>Sésame CRU BIO (Sachet 1kg)</v>
      </c>
      <c r="D203" s="129"/>
      <c r="E203" s="130" t="str">
        <f aca="false">ADMIN1!AC203</f>
        <v>Paraguay
Egypte</v>
      </c>
      <c r="F203" s="131" t="str">
        <f aca="false">ADMIN1!V203</f>
        <v>Pièce</v>
      </c>
      <c r="G203" s="132" t="n">
        <f aca="false">ADMIN1!AE203</f>
        <v>8.3</v>
      </c>
      <c r="H203" s="132" t="n">
        <f aca="false">IF(ADMIN1!W203="", "", ADMIN1!W203)</f>
        <v>7.63</v>
      </c>
      <c r="I203" s="132" t="str">
        <f aca="false">IF(ADMIN1!X203="", "", ADMIN1!X203)</f>
        <v/>
      </c>
      <c r="J203" s="133" t="str">
        <f aca="false">IF(ADMIN1!Y203="", "", ADMIN1!Y203)</f>
        <v/>
      </c>
      <c r="K203" s="134" t="n">
        <f aca="false">ADMIN1!AD203</f>
        <v>0</v>
      </c>
      <c r="L203" s="135" t="n">
        <f aca="false">ADMIN1!AF203</f>
        <v>0</v>
      </c>
      <c r="M203" s="62"/>
      <c r="N203" s="136"/>
      <c r="O203" s="137" t="n">
        <f aca="false">ADMIN1!AS203</f>
        <v>0</v>
      </c>
      <c r="P203" s="136"/>
      <c r="Q203" s="138" t="n">
        <f aca="false">ADMIN1!AV203</f>
        <v>0</v>
      </c>
      <c r="R203" s="136"/>
      <c r="S203" s="139" t="n">
        <f aca="false">ADMIN1!AY203</f>
        <v>0</v>
      </c>
      <c r="T203" s="136"/>
      <c r="U203" s="139" t="n">
        <f aca="false">ADMIN1!BB203</f>
        <v>0</v>
      </c>
      <c r="V203" s="136"/>
      <c r="W203" s="139" t="n">
        <f aca="false">ADMIN1!BE203</f>
        <v>0</v>
      </c>
      <c r="X203" s="136"/>
      <c r="Y203" s="138" t="n">
        <f aca="false">ADMIN1!BH203</f>
        <v>0</v>
      </c>
      <c r="Z203" s="136"/>
      <c r="AA203" s="139" t="n">
        <f aca="false">ADMIN1!BK203</f>
        <v>0</v>
      </c>
      <c r="AB203" s="136"/>
      <c r="AC203" s="138" t="n">
        <f aca="false">ADMIN1!BN203</f>
        <v>0</v>
      </c>
      <c r="AD203" s="136"/>
      <c r="AE203" s="139" t="n">
        <f aca="false">ADMIN1!BQ203</f>
        <v>0</v>
      </c>
      <c r="AF203" s="136"/>
      <c r="AG203" s="138" t="n">
        <f aca="false">ADMIN1!BT203</f>
        <v>0</v>
      </c>
      <c r="AH203" s="136"/>
      <c r="AI203" s="139" t="n">
        <f aca="false">ADMIN1!BW203</f>
        <v>0</v>
      </c>
      <c r="AJ203" s="136"/>
      <c r="AK203" s="138" t="n">
        <f aca="false">ADMIN1!BZ203</f>
        <v>0</v>
      </c>
      <c r="AL203" s="136"/>
      <c r="AM203" s="139" t="n">
        <f aca="false">ADMIN1!CC203</f>
        <v>0</v>
      </c>
      <c r="AN203" s="136"/>
      <c r="AO203" s="138" t="n">
        <f aca="false">ADMIN1!CF203</f>
        <v>0</v>
      </c>
      <c r="AP203" s="136"/>
      <c r="AQ203" s="140" t="n">
        <f aca="false">ADMIN1!CI203</f>
        <v>0</v>
      </c>
      <c r="AR203" s="81"/>
    </row>
    <row r="204" customFormat="false" ht="30" hidden="false" customHeight="true" outlineLevel="0" collapsed="false">
      <c r="A204" s="127" t="n">
        <f aca="false">ADMIN1!Q204</f>
        <v>1860</v>
      </c>
      <c r="B204" s="128" t="str">
        <f aca="false">IF(ADMIN1!S204=0, "", ADMIN1!S204)</f>
        <v>❤️</v>
      </c>
      <c r="C204" s="129" t="str">
        <f aca="false">ADMIN1!R204</f>
        <v>Souchet BIO (Sachet 1kg)</v>
      </c>
      <c r="D204" s="129"/>
      <c r="E204" s="130" t="str">
        <f aca="false">ADMIN1!AC204</f>
        <v>Import</v>
      </c>
      <c r="F204" s="131" t="str">
        <f aca="false">ADMIN1!V204</f>
        <v>Pièce</v>
      </c>
      <c r="G204" s="132" t="n">
        <f aca="false">ADMIN1!AE204</f>
        <v>9.79</v>
      </c>
      <c r="H204" s="132" t="n">
        <f aca="false">IF(ADMIN1!W204="", "", ADMIN1!W204)</f>
        <v>8.97</v>
      </c>
      <c r="I204" s="132" t="n">
        <f aca="false">IF(ADMIN1!X204="", "", ADMIN1!X204)</f>
        <v>8.15</v>
      </c>
      <c r="J204" s="133" t="str">
        <f aca="false">IF(ADMIN1!Y204="", "", ADMIN1!Y204)</f>
        <v/>
      </c>
      <c r="K204" s="134" t="n">
        <f aca="false">ADMIN1!AD204</f>
        <v>0</v>
      </c>
      <c r="L204" s="135" t="n">
        <f aca="false">ADMIN1!AF204</f>
        <v>0</v>
      </c>
      <c r="M204" s="62"/>
      <c r="N204" s="136"/>
      <c r="O204" s="137" t="n">
        <f aca="false">ADMIN1!AS204</f>
        <v>0</v>
      </c>
      <c r="P204" s="136"/>
      <c r="Q204" s="138" t="n">
        <f aca="false">ADMIN1!AV204</f>
        <v>0</v>
      </c>
      <c r="R204" s="136"/>
      <c r="S204" s="139" t="n">
        <f aca="false">ADMIN1!AY204</f>
        <v>0</v>
      </c>
      <c r="T204" s="136"/>
      <c r="U204" s="139" t="n">
        <f aca="false">ADMIN1!BB204</f>
        <v>0</v>
      </c>
      <c r="V204" s="136"/>
      <c r="W204" s="139" t="n">
        <f aca="false">ADMIN1!BE204</f>
        <v>0</v>
      </c>
      <c r="X204" s="136"/>
      <c r="Y204" s="138" t="n">
        <f aca="false">ADMIN1!BH204</f>
        <v>0</v>
      </c>
      <c r="Z204" s="136"/>
      <c r="AA204" s="139" t="n">
        <f aca="false">ADMIN1!BK204</f>
        <v>0</v>
      </c>
      <c r="AB204" s="136"/>
      <c r="AC204" s="138" t="n">
        <f aca="false">ADMIN1!BN204</f>
        <v>0</v>
      </c>
      <c r="AD204" s="136"/>
      <c r="AE204" s="139" t="n">
        <f aca="false">ADMIN1!BQ204</f>
        <v>0</v>
      </c>
      <c r="AF204" s="136"/>
      <c r="AG204" s="138" t="n">
        <f aca="false">ADMIN1!BT204</f>
        <v>0</v>
      </c>
      <c r="AH204" s="136"/>
      <c r="AI204" s="139" t="n">
        <f aca="false">ADMIN1!BW204</f>
        <v>0</v>
      </c>
      <c r="AJ204" s="136"/>
      <c r="AK204" s="138" t="n">
        <f aca="false">ADMIN1!BZ204</f>
        <v>0</v>
      </c>
      <c r="AL204" s="136"/>
      <c r="AM204" s="139" t="n">
        <f aca="false">ADMIN1!CC204</f>
        <v>0</v>
      </c>
      <c r="AN204" s="136"/>
      <c r="AO204" s="138" t="n">
        <f aca="false">ADMIN1!CF204</f>
        <v>0</v>
      </c>
      <c r="AP204" s="136"/>
      <c r="AQ204" s="140" t="n">
        <f aca="false">ADMIN1!CI204</f>
        <v>0</v>
      </c>
      <c r="AR204" s="81"/>
    </row>
    <row r="205" customFormat="false" ht="30" hidden="false" customHeight="true" outlineLevel="0" collapsed="false">
      <c r="A205" s="127" t="n">
        <f aca="false">ADMIN1!Q205</f>
        <v>1496</v>
      </c>
      <c r="B205" s="128" t="str">
        <f aca="false">IF(ADMIN1!S205=0, "", ADMIN1!S205)</f>
        <v>❤️</v>
      </c>
      <c r="C205" s="129" t="str">
        <f aca="false">ADMIN1!R205</f>
        <v>Spaguetti de mer déshydraté BIO (Sachet 1kg)</v>
      </c>
      <c r="D205" s="129"/>
      <c r="E205" s="130" t="str">
        <f aca="false">ADMIN1!AC205</f>
        <v>Galice</v>
      </c>
      <c r="F205" s="131" t="str">
        <f aca="false">ADMIN1!V205</f>
        <v>Pièce</v>
      </c>
      <c r="G205" s="132" t="n">
        <f aca="false">ADMIN1!AE205</f>
        <v>39.26</v>
      </c>
      <c r="H205" s="132" t="str">
        <f aca="false">IF(ADMIN1!W205="", "", ADMIN1!W205)</f>
        <v/>
      </c>
      <c r="I205" s="132" t="str">
        <f aca="false">IF(ADMIN1!X205="", "", ADMIN1!X205)</f>
        <v/>
      </c>
      <c r="J205" s="133" t="str">
        <f aca="false">IF(ADMIN1!Y205="", "", ADMIN1!Y205)</f>
        <v/>
      </c>
      <c r="K205" s="134" t="n">
        <f aca="false">ADMIN1!AD205</f>
        <v>0</v>
      </c>
      <c r="L205" s="135" t="n">
        <f aca="false">ADMIN1!AF205</f>
        <v>0</v>
      </c>
      <c r="M205" s="62"/>
      <c r="N205" s="136"/>
      <c r="O205" s="137" t="n">
        <f aca="false">ADMIN1!AS205</f>
        <v>0</v>
      </c>
      <c r="P205" s="136"/>
      <c r="Q205" s="138" t="n">
        <f aca="false">ADMIN1!AV205</f>
        <v>0</v>
      </c>
      <c r="R205" s="136"/>
      <c r="S205" s="139" t="n">
        <f aca="false">ADMIN1!AY205</f>
        <v>0</v>
      </c>
      <c r="T205" s="136"/>
      <c r="U205" s="139" t="n">
        <f aca="false">ADMIN1!BB205</f>
        <v>0</v>
      </c>
      <c r="V205" s="136"/>
      <c r="W205" s="139" t="n">
        <f aca="false">ADMIN1!BE205</f>
        <v>0</v>
      </c>
      <c r="X205" s="136"/>
      <c r="Y205" s="138" t="n">
        <f aca="false">ADMIN1!BH205</f>
        <v>0</v>
      </c>
      <c r="Z205" s="136"/>
      <c r="AA205" s="139" t="n">
        <f aca="false">ADMIN1!BK205</f>
        <v>0</v>
      </c>
      <c r="AB205" s="136"/>
      <c r="AC205" s="138" t="n">
        <f aca="false">ADMIN1!BN205</f>
        <v>0</v>
      </c>
      <c r="AD205" s="136"/>
      <c r="AE205" s="139" t="n">
        <f aca="false">ADMIN1!BQ205</f>
        <v>0</v>
      </c>
      <c r="AF205" s="136"/>
      <c r="AG205" s="138" t="n">
        <f aca="false">ADMIN1!BT205</f>
        <v>0</v>
      </c>
      <c r="AH205" s="136"/>
      <c r="AI205" s="139" t="n">
        <f aca="false">ADMIN1!BW205</f>
        <v>0</v>
      </c>
      <c r="AJ205" s="136"/>
      <c r="AK205" s="138" t="n">
        <f aca="false">ADMIN1!BZ205</f>
        <v>0</v>
      </c>
      <c r="AL205" s="136"/>
      <c r="AM205" s="139" t="n">
        <f aca="false">ADMIN1!CC205</f>
        <v>0</v>
      </c>
      <c r="AN205" s="136"/>
      <c r="AO205" s="138" t="n">
        <f aca="false">ADMIN1!CF205</f>
        <v>0</v>
      </c>
      <c r="AP205" s="136"/>
      <c r="AQ205" s="140" t="n">
        <f aca="false">ADMIN1!CI205</f>
        <v>0</v>
      </c>
      <c r="AR205" s="81"/>
    </row>
    <row r="206" customFormat="false" ht="30" hidden="false" customHeight="true" outlineLevel="0" collapsed="false">
      <c r="A206" s="127" t="n">
        <f aca="false">ADMIN1!Q206</f>
        <v>1496</v>
      </c>
      <c r="B206" s="128" t="str">
        <f aca="false">IF(ADMIN1!S206=0, "", ADMIN1!S206)</f>
        <v>❤️</v>
      </c>
      <c r="C206" s="129" t="str">
        <f aca="false">ADMIN1!R206</f>
        <v>Spaguetti de mer déshydraté BIO (Sachet 500g)</v>
      </c>
      <c r="D206" s="129"/>
      <c r="E206" s="130" t="str">
        <f aca="false">ADMIN1!AC206</f>
        <v>Galice</v>
      </c>
      <c r="F206" s="131" t="str">
        <f aca="false">ADMIN1!V206</f>
        <v>Pièce</v>
      </c>
      <c r="G206" s="132" t="n">
        <f aca="false">ADMIN1!AE206</f>
        <v>21.18</v>
      </c>
      <c r="H206" s="132" t="str">
        <f aca="false">IF(ADMIN1!W206="", "", ADMIN1!W206)</f>
        <v/>
      </c>
      <c r="I206" s="132" t="str">
        <f aca="false">IF(ADMIN1!X206="", "", ADMIN1!X206)</f>
        <v/>
      </c>
      <c r="J206" s="133" t="str">
        <f aca="false">IF(ADMIN1!Y206="", "", ADMIN1!Y206)</f>
        <v/>
      </c>
      <c r="K206" s="134" t="n">
        <f aca="false">ADMIN1!AD206</f>
        <v>0</v>
      </c>
      <c r="L206" s="135" t="n">
        <f aca="false">ADMIN1!AF206</f>
        <v>0</v>
      </c>
      <c r="M206" s="62"/>
      <c r="N206" s="136"/>
      <c r="O206" s="137" t="n">
        <f aca="false">ADMIN1!AS206</f>
        <v>0</v>
      </c>
      <c r="P206" s="136"/>
      <c r="Q206" s="138" t="n">
        <f aca="false">ADMIN1!AV206</f>
        <v>0</v>
      </c>
      <c r="R206" s="136"/>
      <c r="S206" s="139" t="n">
        <f aca="false">ADMIN1!AY206</f>
        <v>0</v>
      </c>
      <c r="T206" s="136"/>
      <c r="U206" s="139" t="n">
        <f aca="false">ADMIN1!BB206</f>
        <v>0</v>
      </c>
      <c r="V206" s="136"/>
      <c r="W206" s="139" t="n">
        <f aca="false">ADMIN1!BE206</f>
        <v>0</v>
      </c>
      <c r="X206" s="136"/>
      <c r="Y206" s="138" t="n">
        <f aca="false">ADMIN1!BH206</f>
        <v>0</v>
      </c>
      <c r="Z206" s="136"/>
      <c r="AA206" s="139" t="n">
        <f aca="false">ADMIN1!BK206</f>
        <v>0</v>
      </c>
      <c r="AB206" s="136"/>
      <c r="AC206" s="138" t="n">
        <f aca="false">ADMIN1!BN206</f>
        <v>0</v>
      </c>
      <c r="AD206" s="136"/>
      <c r="AE206" s="139" t="n">
        <f aca="false">ADMIN1!BQ206</f>
        <v>0</v>
      </c>
      <c r="AF206" s="136"/>
      <c r="AG206" s="138" t="n">
        <f aca="false">ADMIN1!BT206</f>
        <v>0</v>
      </c>
      <c r="AH206" s="136"/>
      <c r="AI206" s="139" t="n">
        <f aca="false">ADMIN1!BW206</f>
        <v>0</v>
      </c>
      <c r="AJ206" s="136"/>
      <c r="AK206" s="138" t="n">
        <f aca="false">ADMIN1!BZ206</f>
        <v>0</v>
      </c>
      <c r="AL206" s="136"/>
      <c r="AM206" s="139" t="n">
        <f aca="false">ADMIN1!CC206</f>
        <v>0</v>
      </c>
      <c r="AN206" s="136"/>
      <c r="AO206" s="138" t="n">
        <f aca="false">ADMIN1!CF206</f>
        <v>0</v>
      </c>
      <c r="AP206" s="136"/>
      <c r="AQ206" s="140" t="n">
        <f aca="false">ADMIN1!CI206</f>
        <v>0</v>
      </c>
      <c r="AR206" s="81"/>
    </row>
    <row r="207" customFormat="false" ht="30" hidden="false" customHeight="true" outlineLevel="0" collapsed="false">
      <c r="A207" s="127" t="n">
        <f aca="false">ADMIN1!Q207</f>
        <v>1575</v>
      </c>
      <c r="B207" s="128" t="str">
        <f aca="false">IF(ADMIN1!S207=0, "", ADMIN1!S207)</f>
        <v>❤️</v>
      </c>
      <c r="C207" s="129" t="str">
        <f aca="false">ADMIN1!R207</f>
        <v>Sucre de coco BIO (Sachet 1kg)</v>
      </c>
      <c r="D207" s="129"/>
      <c r="E207" s="130" t="str">
        <f aca="false">ADMIN1!AC207</f>
        <v>Indonésie</v>
      </c>
      <c r="F207" s="131" t="str">
        <f aca="false">ADMIN1!V207</f>
        <v>Pièce</v>
      </c>
      <c r="G207" s="132" t="n">
        <f aca="false">ADMIN1!AE207</f>
        <v>13.51</v>
      </c>
      <c r="H207" s="132" t="n">
        <f aca="false">IF(ADMIN1!W207="", "", ADMIN1!W207)</f>
        <v>12.32</v>
      </c>
      <c r="I207" s="132" t="str">
        <f aca="false">IF(ADMIN1!X207="", "", ADMIN1!X207)</f>
        <v/>
      </c>
      <c r="J207" s="133" t="str">
        <f aca="false">IF(ADMIN1!Y207="", "", ADMIN1!Y207)</f>
        <v/>
      </c>
      <c r="K207" s="134" t="n">
        <f aca="false">ADMIN1!AD207</f>
        <v>0</v>
      </c>
      <c r="L207" s="135" t="n">
        <f aca="false">ADMIN1!AF207</f>
        <v>0</v>
      </c>
      <c r="M207" s="62"/>
      <c r="N207" s="136"/>
      <c r="O207" s="137" t="n">
        <f aca="false">ADMIN1!AS207</f>
        <v>0</v>
      </c>
      <c r="P207" s="136"/>
      <c r="Q207" s="138" t="n">
        <f aca="false">ADMIN1!AV207</f>
        <v>0</v>
      </c>
      <c r="R207" s="136"/>
      <c r="S207" s="139" t="n">
        <f aca="false">ADMIN1!AY207</f>
        <v>0</v>
      </c>
      <c r="T207" s="136"/>
      <c r="U207" s="139" t="n">
        <f aca="false">ADMIN1!BB207</f>
        <v>0</v>
      </c>
      <c r="V207" s="136"/>
      <c r="W207" s="139" t="n">
        <f aca="false">ADMIN1!BE207</f>
        <v>0</v>
      </c>
      <c r="X207" s="136"/>
      <c r="Y207" s="138" t="n">
        <f aca="false">ADMIN1!BH207</f>
        <v>0</v>
      </c>
      <c r="Z207" s="136"/>
      <c r="AA207" s="139" t="n">
        <f aca="false">ADMIN1!BK207</f>
        <v>0</v>
      </c>
      <c r="AB207" s="136"/>
      <c r="AC207" s="138" t="n">
        <f aca="false">ADMIN1!BN207</f>
        <v>0</v>
      </c>
      <c r="AD207" s="136"/>
      <c r="AE207" s="139" t="n">
        <f aca="false">ADMIN1!BQ207</f>
        <v>0</v>
      </c>
      <c r="AF207" s="136"/>
      <c r="AG207" s="138" t="n">
        <f aca="false">ADMIN1!BT207</f>
        <v>0</v>
      </c>
      <c r="AH207" s="136"/>
      <c r="AI207" s="139" t="n">
        <f aca="false">ADMIN1!BW207</f>
        <v>0</v>
      </c>
      <c r="AJ207" s="136"/>
      <c r="AK207" s="138" t="n">
        <f aca="false">ADMIN1!BZ207</f>
        <v>0</v>
      </c>
      <c r="AL207" s="136"/>
      <c r="AM207" s="139" t="n">
        <f aca="false">ADMIN1!CC207</f>
        <v>0</v>
      </c>
      <c r="AN207" s="136"/>
      <c r="AO207" s="138" t="n">
        <f aca="false">ADMIN1!CF207</f>
        <v>0</v>
      </c>
      <c r="AP207" s="136"/>
      <c r="AQ207" s="140" t="n">
        <f aca="false">ADMIN1!CI207</f>
        <v>0</v>
      </c>
      <c r="AR207" s="81"/>
    </row>
    <row r="208" customFormat="false" ht="30" hidden="false" customHeight="true" outlineLevel="0" collapsed="false">
      <c r="A208" s="127" t="n">
        <f aca="false">ADMIN1!Q208</f>
        <v>6110</v>
      </c>
      <c r="B208" s="128" t="str">
        <f aca="false">IF(ADMIN1!S208=0, "", ADMIN1!S208)</f>
        <v>❤️</v>
      </c>
      <c r="C208" s="129" t="str">
        <f aca="false">ADMIN1!R208</f>
        <v>Tomate déshydratée CRU BIO (à basse température 35º, qualité supérieure)</v>
      </c>
      <c r="D208" s="129"/>
      <c r="E208" s="130" t="str">
        <f aca="false">ADMIN1!AC208</f>
        <v>Espagne</v>
      </c>
      <c r="F208" s="131" t="str">
        <f aca="false">ADMIN1!V208</f>
        <v>Pièce</v>
      </c>
      <c r="G208" s="132" t="n">
        <f aca="false">ADMIN1!AE208</f>
        <v>8.85</v>
      </c>
      <c r="H208" s="132" t="str">
        <f aca="false">IF(ADMIN1!W208="", "", ADMIN1!W208)</f>
        <v/>
      </c>
      <c r="I208" s="132" t="str">
        <f aca="false">IF(ADMIN1!X208="", "", ADMIN1!X208)</f>
        <v/>
      </c>
      <c r="J208" s="133" t="str">
        <f aca="false">IF(ADMIN1!Y208="", "", ADMIN1!Y208)</f>
        <v/>
      </c>
      <c r="K208" s="134" t="n">
        <f aca="false">ADMIN1!AD208</f>
        <v>0</v>
      </c>
      <c r="L208" s="135" t="n">
        <f aca="false">ADMIN1!AF208</f>
        <v>0</v>
      </c>
      <c r="M208" s="62"/>
      <c r="N208" s="136"/>
      <c r="O208" s="137" t="n">
        <f aca="false">ADMIN1!AS208</f>
        <v>0</v>
      </c>
      <c r="P208" s="136"/>
      <c r="Q208" s="138" t="n">
        <f aca="false">ADMIN1!AV208</f>
        <v>0</v>
      </c>
      <c r="R208" s="136"/>
      <c r="S208" s="139" t="n">
        <f aca="false">ADMIN1!AY208</f>
        <v>0</v>
      </c>
      <c r="T208" s="136"/>
      <c r="U208" s="139" t="n">
        <f aca="false">ADMIN1!BB208</f>
        <v>0</v>
      </c>
      <c r="V208" s="136"/>
      <c r="W208" s="139" t="n">
        <f aca="false">ADMIN1!BE208</f>
        <v>0</v>
      </c>
      <c r="X208" s="136"/>
      <c r="Y208" s="138" t="n">
        <f aca="false">ADMIN1!BH208</f>
        <v>0</v>
      </c>
      <c r="Z208" s="136"/>
      <c r="AA208" s="139" t="n">
        <f aca="false">ADMIN1!BK208</f>
        <v>0</v>
      </c>
      <c r="AB208" s="136"/>
      <c r="AC208" s="138" t="n">
        <f aca="false">ADMIN1!BN208</f>
        <v>0</v>
      </c>
      <c r="AD208" s="136"/>
      <c r="AE208" s="139" t="n">
        <f aca="false">ADMIN1!BQ208</f>
        <v>0</v>
      </c>
      <c r="AF208" s="136"/>
      <c r="AG208" s="138" t="n">
        <f aca="false">ADMIN1!BT208</f>
        <v>0</v>
      </c>
      <c r="AH208" s="136"/>
      <c r="AI208" s="139" t="n">
        <f aca="false">ADMIN1!BW208</f>
        <v>0</v>
      </c>
      <c r="AJ208" s="136"/>
      <c r="AK208" s="138" t="n">
        <f aca="false">ADMIN1!BZ208</f>
        <v>0</v>
      </c>
      <c r="AL208" s="136"/>
      <c r="AM208" s="139" t="n">
        <f aca="false">ADMIN1!CC208</f>
        <v>0</v>
      </c>
      <c r="AN208" s="136"/>
      <c r="AO208" s="138" t="n">
        <f aca="false">ADMIN1!CF208</f>
        <v>0</v>
      </c>
      <c r="AP208" s="136"/>
      <c r="AQ208" s="140" t="n">
        <f aca="false">ADMIN1!CI208</f>
        <v>0</v>
      </c>
      <c r="AR208" s="81"/>
    </row>
    <row r="209" customFormat="false" ht="30" hidden="false" customHeight="true" outlineLevel="0" collapsed="false">
      <c r="A209" s="127" t="n">
        <f aca="false">ADMIN1!Q209</f>
        <v>6110</v>
      </c>
      <c r="B209" s="128" t="str">
        <f aca="false">IF(ADMIN1!S209=0, "", ADMIN1!S209)</f>
        <v>❤️</v>
      </c>
      <c r="C209" s="129" t="str">
        <f aca="false">ADMIN1!R209</f>
        <v>Tomate déshydratée CRU BIO (à basse température 35º, qualité supérieure)</v>
      </c>
      <c r="D209" s="129"/>
      <c r="E209" s="130" t="str">
        <f aca="false">ADMIN1!AC209</f>
        <v>Espagne</v>
      </c>
      <c r="F209" s="131" t="str">
        <f aca="false">ADMIN1!V209</f>
        <v>Pièce</v>
      </c>
      <c r="G209" s="132" t="n">
        <f aca="false">ADMIN1!AE209</f>
        <v>34.45</v>
      </c>
      <c r="H209" s="132" t="str">
        <f aca="false">IF(ADMIN1!W209="", "", ADMIN1!W209)</f>
        <v/>
      </c>
      <c r="I209" s="132" t="str">
        <f aca="false">IF(ADMIN1!X209="", "", ADMIN1!X209)</f>
        <v/>
      </c>
      <c r="J209" s="133" t="str">
        <f aca="false">IF(ADMIN1!Y209="", "", ADMIN1!Y209)</f>
        <v/>
      </c>
      <c r="K209" s="134" t="n">
        <f aca="false">ADMIN1!AD209</f>
        <v>0</v>
      </c>
      <c r="L209" s="135" t="n">
        <f aca="false">ADMIN1!AF209</f>
        <v>0</v>
      </c>
      <c r="M209" s="62"/>
      <c r="N209" s="136"/>
      <c r="O209" s="137" t="n">
        <f aca="false">ADMIN1!AS209</f>
        <v>0</v>
      </c>
      <c r="P209" s="136"/>
      <c r="Q209" s="138" t="n">
        <f aca="false">ADMIN1!AV209</f>
        <v>0</v>
      </c>
      <c r="R209" s="136"/>
      <c r="S209" s="139" t="n">
        <f aca="false">ADMIN1!AY209</f>
        <v>0</v>
      </c>
      <c r="T209" s="136"/>
      <c r="U209" s="139" t="n">
        <f aca="false">ADMIN1!BB209</f>
        <v>0</v>
      </c>
      <c r="V209" s="136"/>
      <c r="W209" s="139" t="n">
        <f aca="false">ADMIN1!BE209</f>
        <v>0</v>
      </c>
      <c r="X209" s="136"/>
      <c r="Y209" s="138" t="n">
        <f aca="false">ADMIN1!BH209</f>
        <v>0</v>
      </c>
      <c r="Z209" s="136"/>
      <c r="AA209" s="139" t="n">
        <f aca="false">ADMIN1!BK209</f>
        <v>0</v>
      </c>
      <c r="AB209" s="136"/>
      <c r="AC209" s="138" t="n">
        <f aca="false">ADMIN1!BN209</f>
        <v>0</v>
      </c>
      <c r="AD209" s="136"/>
      <c r="AE209" s="139" t="n">
        <f aca="false">ADMIN1!BQ209</f>
        <v>0</v>
      </c>
      <c r="AF209" s="136"/>
      <c r="AG209" s="138" t="n">
        <f aca="false">ADMIN1!BT209</f>
        <v>0</v>
      </c>
      <c r="AH209" s="136"/>
      <c r="AI209" s="139" t="n">
        <f aca="false">ADMIN1!BW209</f>
        <v>0</v>
      </c>
      <c r="AJ209" s="136"/>
      <c r="AK209" s="138" t="n">
        <f aca="false">ADMIN1!BZ209</f>
        <v>0</v>
      </c>
      <c r="AL209" s="136"/>
      <c r="AM209" s="139" t="n">
        <f aca="false">ADMIN1!CC209</f>
        <v>0</v>
      </c>
      <c r="AN209" s="136"/>
      <c r="AO209" s="138" t="n">
        <f aca="false">ADMIN1!CF209</f>
        <v>0</v>
      </c>
      <c r="AP209" s="136"/>
      <c r="AQ209" s="140" t="n">
        <f aca="false">ADMIN1!CI209</f>
        <v>0</v>
      </c>
      <c r="AR209" s="81"/>
    </row>
    <row r="210" customFormat="false" ht="30" hidden="true" customHeight="true" outlineLevel="0" collapsed="false">
      <c r="A210" s="127" t="n">
        <f aca="false">ADMIN1!Q210</f>
        <v>0</v>
      </c>
      <c r="B210" s="128" t="str">
        <f aca="false">IF(ADMIN1!S210=0, "", ADMIN1!S210)</f>
        <v/>
      </c>
      <c r="C210" s="129" t="n">
        <f aca="false">ADMIN1!R210</f>
        <v>0</v>
      </c>
      <c r="D210" s="129"/>
      <c r="E210" s="130" t="n">
        <f aca="false">ADMIN1!AC210</f>
        <v>0</v>
      </c>
      <c r="F210" s="131" t="n">
        <f aca="false">ADMIN1!V210</f>
        <v>0</v>
      </c>
      <c r="G210" s="132" t="n">
        <f aca="false">ADMIN1!AE210</f>
        <v>1.6</v>
      </c>
      <c r="H210" s="132" t="str">
        <f aca="false">IF(ADMIN1!W210="", "", ADMIN1!W210)</f>
        <v/>
      </c>
      <c r="I210" s="132" t="str">
        <f aca="false">IF(ADMIN1!X210="", "", ADMIN1!X210)</f>
        <v/>
      </c>
      <c r="J210" s="133" t="str">
        <f aca="false">IF(ADMIN1!Y210="", "", ADMIN1!Y210)</f>
        <v/>
      </c>
      <c r="K210" s="134" t="n">
        <f aca="false">ADMIN1!AD210</f>
        <v>0</v>
      </c>
      <c r="L210" s="135" t="n">
        <f aca="false">ADMIN1!AF210</f>
        <v>0</v>
      </c>
      <c r="M210" s="62"/>
      <c r="N210" s="136"/>
      <c r="O210" s="137" t="n">
        <f aca="false">ADMIN1!AS210</f>
        <v>0</v>
      </c>
      <c r="P210" s="136"/>
      <c r="Q210" s="138" t="n">
        <f aca="false">ADMIN1!AV210</f>
        <v>0</v>
      </c>
      <c r="R210" s="136"/>
      <c r="S210" s="139" t="n">
        <f aca="false">ADMIN1!AY210</f>
        <v>0</v>
      </c>
      <c r="T210" s="136"/>
      <c r="U210" s="139" t="n">
        <f aca="false">ADMIN1!BB210</f>
        <v>0</v>
      </c>
      <c r="V210" s="136"/>
      <c r="W210" s="139" t="n">
        <f aca="false">ADMIN1!BE210</f>
        <v>0</v>
      </c>
      <c r="X210" s="136"/>
      <c r="Y210" s="138" t="n">
        <f aca="false">ADMIN1!BH210</f>
        <v>0</v>
      </c>
      <c r="Z210" s="136"/>
      <c r="AA210" s="139" t="n">
        <f aca="false">ADMIN1!BK210</f>
        <v>0</v>
      </c>
      <c r="AB210" s="136"/>
      <c r="AC210" s="138" t="n">
        <f aca="false">ADMIN1!BN210</f>
        <v>0</v>
      </c>
      <c r="AD210" s="136"/>
      <c r="AE210" s="139" t="n">
        <f aca="false">ADMIN1!BQ210</f>
        <v>0</v>
      </c>
      <c r="AF210" s="136"/>
      <c r="AG210" s="138" t="n">
        <f aca="false">ADMIN1!BT210</f>
        <v>0</v>
      </c>
      <c r="AH210" s="136"/>
      <c r="AI210" s="139" t="n">
        <f aca="false">ADMIN1!BW210</f>
        <v>0</v>
      </c>
      <c r="AJ210" s="136"/>
      <c r="AK210" s="138" t="n">
        <f aca="false">ADMIN1!BZ210</f>
        <v>0</v>
      </c>
      <c r="AL210" s="136"/>
      <c r="AM210" s="139" t="n">
        <f aca="false">ADMIN1!CC210</f>
        <v>0</v>
      </c>
      <c r="AN210" s="136"/>
      <c r="AO210" s="138" t="n">
        <f aca="false">ADMIN1!CF210</f>
        <v>0</v>
      </c>
      <c r="AP210" s="136"/>
      <c r="AQ210" s="140" t="n">
        <f aca="false">ADMIN1!CI210</f>
        <v>0</v>
      </c>
      <c r="AR210" s="81"/>
    </row>
    <row r="211" customFormat="false" ht="30" hidden="true" customHeight="true" outlineLevel="0" collapsed="false">
      <c r="A211" s="127" t="n">
        <f aca="false">ADMIN1!Q211</f>
        <v>0</v>
      </c>
      <c r="B211" s="128" t="str">
        <f aca="false">IF(ADMIN1!S211=0, "", ADMIN1!S211)</f>
        <v/>
      </c>
      <c r="C211" s="129" t="n">
        <f aca="false">ADMIN1!R211</f>
        <v>0</v>
      </c>
      <c r="D211" s="129"/>
      <c r="E211" s="130" t="n">
        <f aca="false">ADMIN1!AC211</f>
        <v>0</v>
      </c>
      <c r="F211" s="131" t="n">
        <f aca="false">ADMIN1!V211</f>
        <v>0</v>
      </c>
      <c r="G211" s="132" t="n">
        <f aca="false">ADMIN1!AE211</f>
        <v>1.6</v>
      </c>
      <c r="H211" s="132" t="str">
        <f aca="false">IF(ADMIN1!W211="", "", ADMIN1!W211)</f>
        <v/>
      </c>
      <c r="I211" s="132" t="str">
        <f aca="false">IF(ADMIN1!X211="", "", ADMIN1!X211)</f>
        <v/>
      </c>
      <c r="J211" s="133" t="str">
        <f aca="false">IF(ADMIN1!Y211="", "", ADMIN1!Y211)</f>
        <v/>
      </c>
      <c r="K211" s="134" t="n">
        <f aca="false">ADMIN1!AD211</f>
        <v>0</v>
      </c>
      <c r="L211" s="135" t="n">
        <f aca="false">ADMIN1!AF211</f>
        <v>0</v>
      </c>
      <c r="M211" s="62"/>
      <c r="N211" s="136"/>
      <c r="O211" s="137" t="n">
        <f aca="false">ADMIN1!AS211</f>
        <v>0</v>
      </c>
      <c r="P211" s="136"/>
      <c r="Q211" s="138" t="n">
        <f aca="false">ADMIN1!AV211</f>
        <v>0</v>
      </c>
      <c r="R211" s="136"/>
      <c r="S211" s="139" t="n">
        <f aca="false">ADMIN1!AY211</f>
        <v>0</v>
      </c>
      <c r="T211" s="136"/>
      <c r="U211" s="139" t="n">
        <f aca="false">ADMIN1!BB211</f>
        <v>0</v>
      </c>
      <c r="V211" s="136"/>
      <c r="W211" s="139" t="n">
        <f aca="false">ADMIN1!BE211</f>
        <v>0</v>
      </c>
      <c r="X211" s="136"/>
      <c r="Y211" s="138" t="n">
        <f aca="false">ADMIN1!BH211</f>
        <v>0</v>
      </c>
      <c r="Z211" s="136"/>
      <c r="AA211" s="139" t="n">
        <f aca="false">ADMIN1!BK211</f>
        <v>0</v>
      </c>
      <c r="AB211" s="136"/>
      <c r="AC211" s="138" t="n">
        <f aca="false">ADMIN1!BN211</f>
        <v>0</v>
      </c>
      <c r="AD211" s="136"/>
      <c r="AE211" s="139" t="n">
        <f aca="false">ADMIN1!BQ211</f>
        <v>0</v>
      </c>
      <c r="AF211" s="136"/>
      <c r="AG211" s="138" t="n">
        <f aca="false">ADMIN1!BT211</f>
        <v>0</v>
      </c>
      <c r="AH211" s="136"/>
      <c r="AI211" s="139" t="n">
        <f aca="false">ADMIN1!BW211</f>
        <v>0</v>
      </c>
      <c r="AJ211" s="136"/>
      <c r="AK211" s="138" t="n">
        <f aca="false">ADMIN1!BZ211</f>
        <v>0</v>
      </c>
      <c r="AL211" s="136"/>
      <c r="AM211" s="139" t="n">
        <f aca="false">ADMIN1!CC211</f>
        <v>0</v>
      </c>
      <c r="AN211" s="136"/>
      <c r="AO211" s="138" t="n">
        <f aca="false">ADMIN1!CF211</f>
        <v>0</v>
      </c>
      <c r="AP211" s="136"/>
      <c r="AQ211" s="140" t="n">
        <f aca="false">ADMIN1!CI211</f>
        <v>0</v>
      </c>
      <c r="AR211" s="81"/>
    </row>
    <row r="212" customFormat="false" ht="30" hidden="true" customHeight="true" outlineLevel="0" collapsed="false">
      <c r="A212" s="127" t="n">
        <f aca="false">ADMIN1!Q212</f>
        <v>0</v>
      </c>
      <c r="B212" s="128" t="str">
        <f aca="false">IF(ADMIN1!S212=0, "", ADMIN1!S212)</f>
        <v/>
      </c>
      <c r="C212" s="129" t="n">
        <f aca="false">ADMIN1!R212</f>
        <v>0</v>
      </c>
      <c r="D212" s="129"/>
      <c r="E212" s="130" t="n">
        <f aca="false">ADMIN1!AC212</f>
        <v>0</v>
      </c>
      <c r="F212" s="131" t="n">
        <f aca="false">ADMIN1!V212</f>
        <v>0</v>
      </c>
      <c r="G212" s="132" t="n">
        <f aca="false">ADMIN1!AE212</f>
        <v>1.6</v>
      </c>
      <c r="H212" s="132" t="str">
        <f aca="false">IF(ADMIN1!W212="", "", ADMIN1!W212)</f>
        <v/>
      </c>
      <c r="I212" s="132" t="str">
        <f aca="false">IF(ADMIN1!X212="", "", ADMIN1!X212)</f>
        <v/>
      </c>
      <c r="J212" s="133" t="str">
        <f aca="false">IF(ADMIN1!Y212="", "", ADMIN1!Y212)</f>
        <v/>
      </c>
      <c r="K212" s="134" t="n">
        <f aca="false">ADMIN1!AD212</f>
        <v>0</v>
      </c>
      <c r="L212" s="135" t="n">
        <f aca="false">ADMIN1!AF212</f>
        <v>0</v>
      </c>
      <c r="M212" s="62"/>
      <c r="N212" s="136"/>
      <c r="O212" s="137" t="n">
        <f aca="false">ADMIN1!AS212</f>
        <v>0</v>
      </c>
      <c r="P212" s="136"/>
      <c r="Q212" s="138" t="n">
        <f aca="false">ADMIN1!AV212</f>
        <v>0</v>
      </c>
      <c r="R212" s="136"/>
      <c r="S212" s="139" t="n">
        <f aca="false">ADMIN1!AY212</f>
        <v>0</v>
      </c>
      <c r="T212" s="136"/>
      <c r="U212" s="139" t="n">
        <f aca="false">ADMIN1!BB212</f>
        <v>0</v>
      </c>
      <c r="V212" s="136"/>
      <c r="W212" s="139" t="n">
        <f aca="false">ADMIN1!BE212</f>
        <v>0</v>
      </c>
      <c r="X212" s="136"/>
      <c r="Y212" s="138" t="n">
        <f aca="false">ADMIN1!BH212</f>
        <v>0</v>
      </c>
      <c r="Z212" s="136"/>
      <c r="AA212" s="139" t="n">
        <f aca="false">ADMIN1!BK212</f>
        <v>0</v>
      </c>
      <c r="AB212" s="136"/>
      <c r="AC212" s="138" t="n">
        <f aca="false">ADMIN1!BN212</f>
        <v>0</v>
      </c>
      <c r="AD212" s="136"/>
      <c r="AE212" s="139" t="n">
        <f aca="false">ADMIN1!BQ212</f>
        <v>0</v>
      </c>
      <c r="AF212" s="136"/>
      <c r="AG212" s="138" t="n">
        <f aca="false">ADMIN1!BT212</f>
        <v>0</v>
      </c>
      <c r="AH212" s="136"/>
      <c r="AI212" s="139" t="n">
        <f aca="false">ADMIN1!BW212</f>
        <v>0</v>
      </c>
      <c r="AJ212" s="136"/>
      <c r="AK212" s="138" t="n">
        <f aca="false">ADMIN1!BZ212</f>
        <v>0</v>
      </c>
      <c r="AL212" s="136"/>
      <c r="AM212" s="139" t="n">
        <f aca="false">ADMIN1!CC212</f>
        <v>0</v>
      </c>
      <c r="AN212" s="136"/>
      <c r="AO212" s="138" t="n">
        <f aca="false">ADMIN1!CF212</f>
        <v>0</v>
      </c>
      <c r="AP212" s="136"/>
      <c r="AQ212" s="140" t="n">
        <f aca="false">ADMIN1!CI212</f>
        <v>0</v>
      </c>
      <c r="AR212" s="81"/>
    </row>
    <row r="213" customFormat="false" ht="30" hidden="true" customHeight="true" outlineLevel="0" collapsed="false">
      <c r="A213" s="127" t="n">
        <f aca="false">ADMIN1!Q213</f>
        <v>0</v>
      </c>
      <c r="B213" s="128" t="str">
        <f aca="false">IF(ADMIN1!S213=0, "", ADMIN1!S213)</f>
        <v/>
      </c>
      <c r="C213" s="129" t="n">
        <f aca="false">ADMIN1!R213</f>
        <v>0</v>
      </c>
      <c r="D213" s="129"/>
      <c r="E213" s="130" t="n">
        <f aca="false">ADMIN1!AC213</f>
        <v>0</v>
      </c>
      <c r="F213" s="131" t="n">
        <f aca="false">ADMIN1!V213</f>
        <v>0</v>
      </c>
      <c r="G213" s="132" t="n">
        <f aca="false">ADMIN1!AE213</f>
        <v>1.6</v>
      </c>
      <c r="H213" s="132" t="str">
        <f aca="false">IF(ADMIN1!W213="", "", ADMIN1!W213)</f>
        <v/>
      </c>
      <c r="I213" s="132" t="str">
        <f aca="false">IF(ADMIN1!X213="", "", ADMIN1!X213)</f>
        <v/>
      </c>
      <c r="J213" s="133" t="str">
        <f aca="false">IF(ADMIN1!Y213="", "", ADMIN1!Y213)</f>
        <v/>
      </c>
      <c r="K213" s="134" t="n">
        <f aca="false">ADMIN1!AD213</f>
        <v>0</v>
      </c>
      <c r="L213" s="135" t="n">
        <f aca="false">ADMIN1!AF213</f>
        <v>0</v>
      </c>
      <c r="M213" s="62"/>
      <c r="N213" s="136"/>
      <c r="O213" s="137" t="n">
        <f aca="false">ADMIN1!AS213</f>
        <v>0</v>
      </c>
      <c r="P213" s="136"/>
      <c r="Q213" s="138" t="n">
        <f aca="false">ADMIN1!AV213</f>
        <v>0</v>
      </c>
      <c r="R213" s="136"/>
      <c r="S213" s="139" t="n">
        <f aca="false">ADMIN1!AY213</f>
        <v>0</v>
      </c>
      <c r="T213" s="136"/>
      <c r="U213" s="139" t="n">
        <f aca="false">ADMIN1!BB213</f>
        <v>0</v>
      </c>
      <c r="V213" s="136"/>
      <c r="W213" s="139" t="n">
        <f aca="false">ADMIN1!BE213</f>
        <v>0</v>
      </c>
      <c r="X213" s="136"/>
      <c r="Y213" s="138" t="n">
        <f aca="false">ADMIN1!BH213</f>
        <v>0</v>
      </c>
      <c r="Z213" s="136"/>
      <c r="AA213" s="139" t="n">
        <f aca="false">ADMIN1!BK213</f>
        <v>0</v>
      </c>
      <c r="AB213" s="136"/>
      <c r="AC213" s="138" t="n">
        <f aca="false">ADMIN1!BN213</f>
        <v>0</v>
      </c>
      <c r="AD213" s="136"/>
      <c r="AE213" s="139" t="n">
        <f aca="false">ADMIN1!BQ213</f>
        <v>0</v>
      </c>
      <c r="AF213" s="136"/>
      <c r="AG213" s="138" t="n">
        <f aca="false">ADMIN1!BT213</f>
        <v>0</v>
      </c>
      <c r="AH213" s="136"/>
      <c r="AI213" s="139" t="n">
        <f aca="false">ADMIN1!BW213</f>
        <v>0</v>
      </c>
      <c r="AJ213" s="136"/>
      <c r="AK213" s="138" t="n">
        <f aca="false">ADMIN1!BZ213</f>
        <v>0</v>
      </c>
      <c r="AL213" s="136"/>
      <c r="AM213" s="139" t="n">
        <f aca="false">ADMIN1!CC213</f>
        <v>0</v>
      </c>
      <c r="AN213" s="136"/>
      <c r="AO213" s="138" t="n">
        <f aca="false">ADMIN1!CF213</f>
        <v>0</v>
      </c>
      <c r="AP213" s="136"/>
      <c r="AQ213" s="140" t="n">
        <f aca="false">ADMIN1!CI213</f>
        <v>0</v>
      </c>
      <c r="AR213" s="81"/>
    </row>
    <row r="214" customFormat="false" ht="30" hidden="true" customHeight="true" outlineLevel="0" collapsed="false">
      <c r="A214" s="127" t="n">
        <f aca="false">ADMIN1!Q214</f>
        <v>0</v>
      </c>
      <c r="B214" s="128" t="str">
        <f aca="false">IF(ADMIN1!S214=0, "", ADMIN1!S214)</f>
        <v/>
      </c>
      <c r="C214" s="129" t="n">
        <f aca="false">ADMIN1!R214</f>
        <v>0</v>
      </c>
      <c r="D214" s="129"/>
      <c r="E214" s="130" t="n">
        <f aca="false">ADMIN1!AC214</f>
        <v>0</v>
      </c>
      <c r="F214" s="131" t="n">
        <f aca="false">ADMIN1!V214</f>
        <v>0</v>
      </c>
      <c r="G214" s="132" t="n">
        <f aca="false">ADMIN1!AE214</f>
        <v>1.6</v>
      </c>
      <c r="H214" s="132" t="str">
        <f aca="false">IF(ADMIN1!W214="", "", ADMIN1!W214)</f>
        <v/>
      </c>
      <c r="I214" s="132" t="str">
        <f aca="false">IF(ADMIN1!X214="", "", ADMIN1!X214)</f>
        <v/>
      </c>
      <c r="J214" s="133" t="str">
        <f aca="false">IF(ADMIN1!Y214="", "", ADMIN1!Y214)</f>
        <v/>
      </c>
      <c r="K214" s="134" t="n">
        <f aca="false">ADMIN1!AD214</f>
        <v>0</v>
      </c>
      <c r="L214" s="135" t="n">
        <f aca="false">ADMIN1!AF214</f>
        <v>0</v>
      </c>
      <c r="M214" s="62"/>
      <c r="N214" s="136"/>
      <c r="O214" s="137" t="n">
        <f aca="false">ADMIN1!AS214</f>
        <v>0</v>
      </c>
      <c r="P214" s="136"/>
      <c r="Q214" s="138" t="n">
        <f aca="false">ADMIN1!AV214</f>
        <v>0</v>
      </c>
      <c r="R214" s="136"/>
      <c r="S214" s="139" t="n">
        <f aca="false">ADMIN1!AY214</f>
        <v>0</v>
      </c>
      <c r="T214" s="136"/>
      <c r="U214" s="139" t="n">
        <f aca="false">ADMIN1!BB214</f>
        <v>0</v>
      </c>
      <c r="V214" s="136"/>
      <c r="W214" s="139" t="n">
        <f aca="false">ADMIN1!BE214</f>
        <v>0</v>
      </c>
      <c r="X214" s="136"/>
      <c r="Y214" s="138" t="n">
        <f aca="false">ADMIN1!BH214</f>
        <v>0</v>
      </c>
      <c r="Z214" s="136"/>
      <c r="AA214" s="139" t="n">
        <f aca="false">ADMIN1!BK214</f>
        <v>0</v>
      </c>
      <c r="AB214" s="136"/>
      <c r="AC214" s="138" t="n">
        <f aca="false">ADMIN1!BN214</f>
        <v>0</v>
      </c>
      <c r="AD214" s="136"/>
      <c r="AE214" s="139" t="n">
        <f aca="false">ADMIN1!BQ214</f>
        <v>0</v>
      </c>
      <c r="AF214" s="136"/>
      <c r="AG214" s="138" t="n">
        <f aca="false">ADMIN1!BT214</f>
        <v>0</v>
      </c>
      <c r="AH214" s="136"/>
      <c r="AI214" s="139" t="n">
        <f aca="false">ADMIN1!BW214</f>
        <v>0</v>
      </c>
      <c r="AJ214" s="136"/>
      <c r="AK214" s="138" t="n">
        <f aca="false">ADMIN1!BZ214</f>
        <v>0</v>
      </c>
      <c r="AL214" s="136"/>
      <c r="AM214" s="139" t="n">
        <f aca="false">ADMIN1!CC214</f>
        <v>0</v>
      </c>
      <c r="AN214" s="136"/>
      <c r="AO214" s="138" t="n">
        <f aca="false">ADMIN1!CF214</f>
        <v>0</v>
      </c>
      <c r="AP214" s="136"/>
      <c r="AQ214" s="140" t="n">
        <f aca="false">ADMIN1!CI214</f>
        <v>0</v>
      </c>
      <c r="AR214" s="81"/>
    </row>
    <row r="215" customFormat="false" ht="30" hidden="true" customHeight="true" outlineLevel="0" collapsed="false">
      <c r="A215" s="127" t="n">
        <f aca="false">ADMIN1!Q215</f>
        <v>0</v>
      </c>
      <c r="B215" s="128" t="str">
        <f aca="false">IF(ADMIN1!S215=0, "", ADMIN1!S215)</f>
        <v/>
      </c>
      <c r="C215" s="129" t="n">
        <f aca="false">ADMIN1!R215</f>
        <v>0</v>
      </c>
      <c r="D215" s="129"/>
      <c r="E215" s="130" t="n">
        <f aca="false">ADMIN1!AC215</f>
        <v>0</v>
      </c>
      <c r="F215" s="131" t="n">
        <f aca="false">ADMIN1!V215</f>
        <v>0</v>
      </c>
      <c r="G215" s="132" t="n">
        <f aca="false">ADMIN1!AE215</f>
        <v>1.6</v>
      </c>
      <c r="H215" s="132" t="str">
        <f aca="false">IF(ADMIN1!W215="", "", ADMIN1!W215)</f>
        <v/>
      </c>
      <c r="I215" s="132" t="str">
        <f aca="false">IF(ADMIN1!X215="", "", ADMIN1!X215)</f>
        <v/>
      </c>
      <c r="J215" s="133" t="str">
        <f aca="false">IF(ADMIN1!Y215="", "", ADMIN1!Y215)</f>
        <v/>
      </c>
      <c r="K215" s="134" t="n">
        <f aca="false">ADMIN1!AD215</f>
        <v>0</v>
      </c>
      <c r="L215" s="135" t="n">
        <f aca="false">ADMIN1!AF215</f>
        <v>0</v>
      </c>
      <c r="M215" s="62"/>
      <c r="N215" s="136"/>
      <c r="O215" s="137" t="n">
        <f aca="false">ADMIN1!AS215</f>
        <v>0</v>
      </c>
      <c r="P215" s="136"/>
      <c r="Q215" s="138" t="n">
        <f aca="false">ADMIN1!AV215</f>
        <v>0</v>
      </c>
      <c r="R215" s="136"/>
      <c r="S215" s="139" t="n">
        <f aca="false">ADMIN1!AY215</f>
        <v>0</v>
      </c>
      <c r="T215" s="136"/>
      <c r="U215" s="139" t="n">
        <f aca="false">ADMIN1!BB215</f>
        <v>0</v>
      </c>
      <c r="V215" s="136"/>
      <c r="W215" s="139" t="n">
        <f aca="false">ADMIN1!BE215</f>
        <v>0</v>
      </c>
      <c r="X215" s="136"/>
      <c r="Y215" s="138" t="n">
        <f aca="false">ADMIN1!BH215</f>
        <v>0</v>
      </c>
      <c r="Z215" s="136"/>
      <c r="AA215" s="139" t="n">
        <f aca="false">ADMIN1!BK215</f>
        <v>0</v>
      </c>
      <c r="AB215" s="136"/>
      <c r="AC215" s="138" t="n">
        <f aca="false">ADMIN1!BN215</f>
        <v>0</v>
      </c>
      <c r="AD215" s="136"/>
      <c r="AE215" s="139" t="n">
        <f aca="false">ADMIN1!BQ215</f>
        <v>0</v>
      </c>
      <c r="AF215" s="136"/>
      <c r="AG215" s="138" t="n">
        <f aca="false">ADMIN1!BT215</f>
        <v>0</v>
      </c>
      <c r="AH215" s="136"/>
      <c r="AI215" s="139" t="n">
        <f aca="false">ADMIN1!BW215</f>
        <v>0</v>
      </c>
      <c r="AJ215" s="136"/>
      <c r="AK215" s="138" t="n">
        <f aca="false">ADMIN1!BZ215</f>
        <v>0</v>
      </c>
      <c r="AL215" s="136"/>
      <c r="AM215" s="139" t="n">
        <f aca="false">ADMIN1!CC215</f>
        <v>0</v>
      </c>
      <c r="AN215" s="136"/>
      <c r="AO215" s="138" t="n">
        <f aca="false">ADMIN1!CF215</f>
        <v>0</v>
      </c>
      <c r="AP215" s="136"/>
      <c r="AQ215" s="140" t="n">
        <f aca="false">ADMIN1!CI215</f>
        <v>0</v>
      </c>
      <c r="AR215" s="81"/>
    </row>
    <row r="216" customFormat="false" ht="30" hidden="true" customHeight="true" outlineLevel="0" collapsed="false">
      <c r="A216" s="127" t="n">
        <f aca="false">ADMIN1!Q216</f>
        <v>0</v>
      </c>
      <c r="B216" s="128" t="str">
        <f aca="false">IF(ADMIN1!S216=0, "", ADMIN1!S216)</f>
        <v/>
      </c>
      <c r="C216" s="129" t="n">
        <f aca="false">ADMIN1!R216</f>
        <v>0</v>
      </c>
      <c r="D216" s="129"/>
      <c r="E216" s="130" t="n">
        <f aca="false">ADMIN1!AC216</f>
        <v>0</v>
      </c>
      <c r="F216" s="131" t="n">
        <f aca="false">ADMIN1!V216</f>
        <v>0</v>
      </c>
      <c r="G216" s="132" t="n">
        <f aca="false">ADMIN1!AE216</f>
        <v>1.6</v>
      </c>
      <c r="H216" s="132" t="str">
        <f aca="false">IF(ADMIN1!W216="", "", ADMIN1!W216)</f>
        <v/>
      </c>
      <c r="I216" s="132" t="str">
        <f aca="false">IF(ADMIN1!X216="", "", ADMIN1!X216)</f>
        <v/>
      </c>
      <c r="J216" s="133" t="str">
        <f aca="false">IF(ADMIN1!Y216="", "", ADMIN1!Y216)</f>
        <v/>
      </c>
      <c r="K216" s="134" t="n">
        <f aca="false">ADMIN1!AD216</f>
        <v>0</v>
      </c>
      <c r="L216" s="135" t="n">
        <f aca="false">ADMIN1!AF216</f>
        <v>0</v>
      </c>
      <c r="M216" s="62"/>
      <c r="N216" s="136"/>
      <c r="O216" s="137" t="n">
        <f aca="false">ADMIN1!AS216</f>
        <v>0</v>
      </c>
      <c r="P216" s="136"/>
      <c r="Q216" s="138" t="n">
        <f aca="false">ADMIN1!AV216</f>
        <v>0</v>
      </c>
      <c r="R216" s="136"/>
      <c r="S216" s="139" t="n">
        <f aca="false">ADMIN1!AY216</f>
        <v>0</v>
      </c>
      <c r="T216" s="136"/>
      <c r="U216" s="139" t="n">
        <f aca="false">ADMIN1!BB216</f>
        <v>0</v>
      </c>
      <c r="V216" s="136"/>
      <c r="W216" s="139" t="n">
        <f aca="false">ADMIN1!BE216</f>
        <v>0</v>
      </c>
      <c r="X216" s="136"/>
      <c r="Y216" s="138" t="n">
        <f aca="false">ADMIN1!BH216</f>
        <v>0</v>
      </c>
      <c r="Z216" s="136"/>
      <c r="AA216" s="139" t="n">
        <f aca="false">ADMIN1!BK216</f>
        <v>0</v>
      </c>
      <c r="AB216" s="136"/>
      <c r="AC216" s="138" t="n">
        <f aca="false">ADMIN1!BN216</f>
        <v>0</v>
      </c>
      <c r="AD216" s="136"/>
      <c r="AE216" s="139" t="n">
        <f aca="false">ADMIN1!BQ216</f>
        <v>0</v>
      </c>
      <c r="AF216" s="136"/>
      <c r="AG216" s="138" t="n">
        <f aca="false">ADMIN1!BT216</f>
        <v>0</v>
      </c>
      <c r="AH216" s="136"/>
      <c r="AI216" s="139" t="n">
        <f aca="false">ADMIN1!BW216</f>
        <v>0</v>
      </c>
      <c r="AJ216" s="136"/>
      <c r="AK216" s="138" t="n">
        <f aca="false">ADMIN1!BZ216</f>
        <v>0</v>
      </c>
      <c r="AL216" s="136"/>
      <c r="AM216" s="139" t="n">
        <f aca="false">ADMIN1!CC216</f>
        <v>0</v>
      </c>
      <c r="AN216" s="136"/>
      <c r="AO216" s="138" t="n">
        <f aca="false">ADMIN1!CF216</f>
        <v>0</v>
      </c>
      <c r="AP216" s="136"/>
      <c r="AQ216" s="140" t="n">
        <f aca="false">ADMIN1!CI216</f>
        <v>0</v>
      </c>
      <c r="AR216" s="81"/>
    </row>
    <row r="217" customFormat="false" ht="30" hidden="true" customHeight="true" outlineLevel="0" collapsed="false">
      <c r="A217" s="127" t="n">
        <f aca="false">ADMIN1!Q217</f>
        <v>0</v>
      </c>
      <c r="B217" s="128" t="str">
        <f aca="false">IF(ADMIN1!S217=0, "", ADMIN1!S217)</f>
        <v/>
      </c>
      <c r="C217" s="129" t="n">
        <f aca="false">ADMIN1!R217</f>
        <v>0</v>
      </c>
      <c r="D217" s="129"/>
      <c r="E217" s="130" t="n">
        <f aca="false">ADMIN1!AC217</f>
        <v>0</v>
      </c>
      <c r="F217" s="131" t="n">
        <f aca="false">ADMIN1!V217</f>
        <v>0</v>
      </c>
      <c r="G217" s="132" t="n">
        <f aca="false">ADMIN1!AE217</f>
        <v>1.6</v>
      </c>
      <c r="H217" s="132" t="str">
        <f aca="false">IF(ADMIN1!W217="", "", ADMIN1!W217)</f>
        <v/>
      </c>
      <c r="I217" s="132" t="str">
        <f aca="false">IF(ADMIN1!X217="", "", ADMIN1!X217)</f>
        <v/>
      </c>
      <c r="J217" s="133" t="str">
        <f aca="false">IF(ADMIN1!Y217="", "", ADMIN1!Y217)</f>
        <v/>
      </c>
      <c r="K217" s="134" t="n">
        <f aca="false">ADMIN1!AD217</f>
        <v>0</v>
      </c>
      <c r="L217" s="135" t="n">
        <f aca="false">ADMIN1!AF217</f>
        <v>0</v>
      </c>
      <c r="M217" s="62"/>
      <c r="N217" s="136"/>
      <c r="O217" s="137" t="n">
        <f aca="false">ADMIN1!AS217</f>
        <v>0</v>
      </c>
      <c r="P217" s="136"/>
      <c r="Q217" s="138" t="n">
        <f aca="false">ADMIN1!AV217</f>
        <v>0</v>
      </c>
      <c r="R217" s="136"/>
      <c r="S217" s="139" t="n">
        <f aca="false">ADMIN1!AY217</f>
        <v>0</v>
      </c>
      <c r="T217" s="136"/>
      <c r="U217" s="139" t="n">
        <f aca="false">ADMIN1!BB217</f>
        <v>0</v>
      </c>
      <c r="V217" s="136"/>
      <c r="W217" s="139" t="n">
        <f aca="false">ADMIN1!BE217</f>
        <v>0</v>
      </c>
      <c r="X217" s="136"/>
      <c r="Y217" s="138" t="n">
        <f aca="false">ADMIN1!BH217</f>
        <v>0</v>
      </c>
      <c r="Z217" s="136"/>
      <c r="AA217" s="139" t="n">
        <f aca="false">ADMIN1!BK217</f>
        <v>0</v>
      </c>
      <c r="AB217" s="136"/>
      <c r="AC217" s="138" t="n">
        <f aca="false">ADMIN1!BN217</f>
        <v>0</v>
      </c>
      <c r="AD217" s="136"/>
      <c r="AE217" s="139" t="n">
        <f aca="false">ADMIN1!BQ217</f>
        <v>0</v>
      </c>
      <c r="AF217" s="136"/>
      <c r="AG217" s="138" t="n">
        <f aca="false">ADMIN1!BT217</f>
        <v>0</v>
      </c>
      <c r="AH217" s="136"/>
      <c r="AI217" s="139" t="n">
        <f aca="false">ADMIN1!BW217</f>
        <v>0</v>
      </c>
      <c r="AJ217" s="136"/>
      <c r="AK217" s="138" t="n">
        <f aca="false">ADMIN1!BZ217</f>
        <v>0</v>
      </c>
      <c r="AL217" s="136"/>
      <c r="AM217" s="139" t="n">
        <f aca="false">ADMIN1!CC217</f>
        <v>0</v>
      </c>
      <c r="AN217" s="136"/>
      <c r="AO217" s="138" t="n">
        <f aca="false">ADMIN1!CF217</f>
        <v>0</v>
      </c>
      <c r="AP217" s="136"/>
      <c r="AQ217" s="140" t="n">
        <f aca="false">ADMIN1!CI217</f>
        <v>0</v>
      </c>
      <c r="AR217" s="81"/>
    </row>
    <row r="218" customFormat="false" ht="30" hidden="true" customHeight="true" outlineLevel="0" collapsed="false">
      <c r="A218" s="127" t="n">
        <f aca="false">ADMIN1!Q218</f>
        <v>0</v>
      </c>
      <c r="B218" s="128" t="str">
        <f aca="false">IF(ADMIN1!S218=0, "", ADMIN1!S218)</f>
        <v/>
      </c>
      <c r="C218" s="129" t="n">
        <f aca="false">ADMIN1!R218</f>
        <v>0</v>
      </c>
      <c r="D218" s="129"/>
      <c r="E218" s="130" t="n">
        <f aca="false">ADMIN1!AC218</f>
        <v>0</v>
      </c>
      <c r="F218" s="131" t="n">
        <f aca="false">ADMIN1!V218</f>
        <v>0</v>
      </c>
      <c r="G218" s="132" t="n">
        <f aca="false">ADMIN1!AE218</f>
        <v>1.6</v>
      </c>
      <c r="H218" s="132" t="str">
        <f aca="false">IF(ADMIN1!W218="", "", ADMIN1!W218)</f>
        <v/>
      </c>
      <c r="I218" s="132" t="str">
        <f aca="false">IF(ADMIN1!X218="", "", ADMIN1!X218)</f>
        <v/>
      </c>
      <c r="J218" s="133" t="str">
        <f aca="false">IF(ADMIN1!Y218="", "", ADMIN1!Y218)</f>
        <v/>
      </c>
      <c r="K218" s="134" t="n">
        <f aca="false">ADMIN1!AD218</f>
        <v>0</v>
      </c>
      <c r="L218" s="135" t="n">
        <f aca="false">ADMIN1!AF218</f>
        <v>0</v>
      </c>
      <c r="M218" s="62"/>
      <c r="N218" s="136"/>
      <c r="O218" s="137" t="n">
        <f aca="false">ADMIN1!AS218</f>
        <v>0</v>
      </c>
      <c r="P218" s="136"/>
      <c r="Q218" s="138" t="n">
        <f aca="false">ADMIN1!AV218</f>
        <v>0</v>
      </c>
      <c r="R218" s="136"/>
      <c r="S218" s="139" t="n">
        <f aca="false">ADMIN1!AY218</f>
        <v>0</v>
      </c>
      <c r="T218" s="136"/>
      <c r="U218" s="139" t="n">
        <f aca="false">ADMIN1!BB218</f>
        <v>0</v>
      </c>
      <c r="V218" s="136"/>
      <c r="W218" s="139" t="n">
        <f aca="false">ADMIN1!BE218</f>
        <v>0</v>
      </c>
      <c r="X218" s="136"/>
      <c r="Y218" s="138" t="n">
        <f aca="false">ADMIN1!BH218</f>
        <v>0</v>
      </c>
      <c r="Z218" s="136"/>
      <c r="AA218" s="139" t="n">
        <f aca="false">ADMIN1!BK218</f>
        <v>0</v>
      </c>
      <c r="AB218" s="136"/>
      <c r="AC218" s="138" t="n">
        <f aca="false">ADMIN1!BN218</f>
        <v>0</v>
      </c>
      <c r="AD218" s="136"/>
      <c r="AE218" s="139" t="n">
        <f aca="false">ADMIN1!BQ218</f>
        <v>0</v>
      </c>
      <c r="AF218" s="136"/>
      <c r="AG218" s="138" t="n">
        <f aca="false">ADMIN1!BT218</f>
        <v>0</v>
      </c>
      <c r="AH218" s="136"/>
      <c r="AI218" s="139" t="n">
        <f aca="false">ADMIN1!BW218</f>
        <v>0</v>
      </c>
      <c r="AJ218" s="136"/>
      <c r="AK218" s="138" t="n">
        <f aca="false">ADMIN1!BZ218</f>
        <v>0</v>
      </c>
      <c r="AL218" s="136"/>
      <c r="AM218" s="139" t="n">
        <f aca="false">ADMIN1!CC218</f>
        <v>0</v>
      </c>
      <c r="AN218" s="136"/>
      <c r="AO218" s="138" t="n">
        <f aca="false">ADMIN1!CF218</f>
        <v>0</v>
      </c>
      <c r="AP218" s="136"/>
      <c r="AQ218" s="140" t="n">
        <f aca="false">ADMIN1!CI218</f>
        <v>0</v>
      </c>
      <c r="AR218" s="81"/>
    </row>
    <row r="219" customFormat="false" ht="30" hidden="true" customHeight="true" outlineLevel="0" collapsed="false">
      <c r="A219" s="127" t="n">
        <f aca="false">ADMIN1!Q219</f>
        <v>0</v>
      </c>
      <c r="B219" s="128" t="str">
        <f aca="false">IF(ADMIN1!S219=0, "", ADMIN1!S219)</f>
        <v/>
      </c>
      <c r="C219" s="129" t="n">
        <f aca="false">ADMIN1!R219</f>
        <v>0</v>
      </c>
      <c r="D219" s="129"/>
      <c r="E219" s="130" t="n">
        <f aca="false">ADMIN1!AC219</f>
        <v>0</v>
      </c>
      <c r="F219" s="131" t="n">
        <f aca="false">ADMIN1!V219</f>
        <v>0</v>
      </c>
      <c r="G219" s="132" t="n">
        <f aca="false">ADMIN1!AE219</f>
        <v>1.6</v>
      </c>
      <c r="H219" s="132" t="str">
        <f aca="false">IF(ADMIN1!W219="", "", ADMIN1!W219)</f>
        <v/>
      </c>
      <c r="I219" s="132" t="str">
        <f aca="false">IF(ADMIN1!X219="", "", ADMIN1!X219)</f>
        <v/>
      </c>
      <c r="J219" s="133" t="str">
        <f aca="false">IF(ADMIN1!Y219="", "", ADMIN1!Y219)</f>
        <v/>
      </c>
      <c r="K219" s="134" t="n">
        <f aca="false">ADMIN1!AD219</f>
        <v>0</v>
      </c>
      <c r="L219" s="135" t="n">
        <f aca="false">ADMIN1!AF219</f>
        <v>0</v>
      </c>
      <c r="M219" s="62"/>
      <c r="N219" s="136"/>
      <c r="O219" s="137" t="n">
        <f aca="false">ADMIN1!AS219</f>
        <v>0</v>
      </c>
      <c r="P219" s="136"/>
      <c r="Q219" s="138" t="n">
        <f aca="false">ADMIN1!AV219</f>
        <v>0</v>
      </c>
      <c r="R219" s="136"/>
      <c r="S219" s="139" t="n">
        <f aca="false">ADMIN1!AY219</f>
        <v>0</v>
      </c>
      <c r="T219" s="136"/>
      <c r="U219" s="139" t="n">
        <f aca="false">ADMIN1!BB219</f>
        <v>0</v>
      </c>
      <c r="V219" s="136"/>
      <c r="W219" s="139" t="n">
        <f aca="false">ADMIN1!BE219</f>
        <v>0</v>
      </c>
      <c r="X219" s="136"/>
      <c r="Y219" s="138" t="n">
        <f aca="false">ADMIN1!BH219</f>
        <v>0</v>
      </c>
      <c r="Z219" s="136"/>
      <c r="AA219" s="139" t="n">
        <f aca="false">ADMIN1!BK219</f>
        <v>0</v>
      </c>
      <c r="AB219" s="136"/>
      <c r="AC219" s="138" t="n">
        <f aca="false">ADMIN1!BN219</f>
        <v>0</v>
      </c>
      <c r="AD219" s="136"/>
      <c r="AE219" s="139" t="n">
        <f aca="false">ADMIN1!BQ219</f>
        <v>0</v>
      </c>
      <c r="AF219" s="136"/>
      <c r="AG219" s="138" t="n">
        <f aca="false">ADMIN1!BT219</f>
        <v>0</v>
      </c>
      <c r="AH219" s="136"/>
      <c r="AI219" s="139" t="n">
        <f aca="false">ADMIN1!BW219</f>
        <v>0</v>
      </c>
      <c r="AJ219" s="136"/>
      <c r="AK219" s="138" t="n">
        <f aca="false">ADMIN1!BZ219</f>
        <v>0</v>
      </c>
      <c r="AL219" s="136"/>
      <c r="AM219" s="139" t="n">
        <f aca="false">ADMIN1!CC219</f>
        <v>0</v>
      </c>
      <c r="AN219" s="136"/>
      <c r="AO219" s="138" t="n">
        <f aca="false">ADMIN1!CF219</f>
        <v>0</v>
      </c>
      <c r="AP219" s="136"/>
      <c r="AQ219" s="140" t="n">
        <f aca="false">ADMIN1!CI219</f>
        <v>0</v>
      </c>
      <c r="AR219" s="81"/>
    </row>
    <row r="220" customFormat="false" ht="30" hidden="true" customHeight="true" outlineLevel="0" collapsed="false">
      <c r="A220" s="127" t="n">
        <f aca="false">ADMIN1!Q220</f>
        <v>0</v>
      </c>
      <c r="B220" s="128" t="str">
        <f aca="false">IF(ADMIN1!S220=0, "", ADMIN1!S220)</f>
        <v/>
      </c>
      <c r="C220" s="129" t="n">
        <f aca="false">ADMIN1!R220</f>
        <v>0</v>
      </c>
      <c r="D220" s="129"/>
      <c r="E220" s="130" t="n">
        <f aca="false">ADMIN1!AC220</f>
        <v>0</v>
      </c>
      <c r="F220" s="131" t="n">
        <f aca="false">ADMIN1!V220</f>
        <v>0</v>
      </c>
      <c r="G220" s="132" t="n">
        <f aca="false">ADMIN1!AE220</f>
        <v>1.6</v>
      </c>
      <c r="H220" s="132" t="str">
        <f aca="false">IF(ADMIN1!W220="", "", ADMIN1!W220)</f>
        <v/>
      </c>
      <c r="I220" s="132" t="str">
        <f aca="false">IF(ADMIN1!X220="", "", ADMIN1!X220)</f>
        <v/>
      </c>
      <c r="J220" s="133" t="str">
        <f aca="false">IF(ADMIN1!Y220="", "", ADMIN1!Y220)</f>
        <v/>
      </c>
      <c r="K220" s="134" t="n">
        <f aca="false">ADMIN1!AD220</f>
        <v>0</v>
      </c>
      <c r="L220" s="135" t="n">
        <f aca="false">ADMIN1!AF220</f>
        <v>0</v>
      </c>
      <c r="M220" s="62"/>
      <c r="N220" s="136"/>
      <c r="O220" s="137" t="n">
        <f aca="false">ADMIN1!AS220</f>
        <v>0</v>
      </c>
      <c r="P220" s="136"/>
      <c r="Q220" s="138" t="n">
        <f aca="false">ADMIN1!AV220</f>
        <v>0</v>
      </c>
      <c r="R220" s="136"/>
      <c r="S220" s="139" t="n">
        <f aca="false">ADMIN1!AY220</f>
        <v>0</v>
      </c>
      <c r="T220" s="136"/>
      <c r="U220" s="139" t="n">
        <f aca="false">ADMIN1!BB220</f>
        <v>0</v>
      </c>
      <c r="V220" s="136"/>
      <c r="W220" s="139" t="n">
        <f aca="false">ADMIN1!BE220</f>
        <v>0</v>
      </c>
      <c r="X220" s="136"/>
      <c r="Y220" s="138" t="n">
        <f aca="false">ADMIN1!BH220</f>
        <v>0</v>
      </c>
      <c r="Z220" s="136"/>
      <c r="AA220" s="139" t="n">
        <f aca="false">ADMIN1!BK220</f>
        <v>0</v>
      </c>
      <c r="AB220" s="136"/>
      <c r="AC220" s="138" t="n">
        <f aca="false">ADMIN1!BN220</f>
        <v>0</v>
      </c>
      <c r="AD220" s="136"/>
      <c r="AE220" s="139" t="n">
        <f aca="false">ADMIN1!BQ220</f>
        <v>0</v>
      </c>
      <c r="AF220" s="136"/>
      <c r="AG220" s="138" t="n">
        <f aca="false">ADMIN1!BT220</f>
        <v>0</v>
      </c>
      <c r="AH220" s="136"/>
      <c r="AI220" s="139" t="n">
        <f aca="false">ADMIN1!BW220</f>
        <v>0</v>
      </c>
      <c r="AJ220" s="136"/>
      <c r="AK220" s="138" t="n">
        <f aca="false">ADMIN1!BZ220</f>
        <v>0</v>
      </c>
      <c r="AL220" s="136"/>
      <c r="AM220" s="139" t="n">
        <f aca="false">ADMIN1!CC220</f>
        <v>0</v>
      </c>
      <c r="AN220" s="136"/>
      <c r="AO220" s="138" t="n">
        <f aca="false">ADMIN1!CF220</f>
        <v>0</v>
      </c>
      <c r="AP220" s="136"/>
      <c r="AQ220" s="140" t="n">
        <f aca="false">ADMIN1!CI220</f>
        <v>0</v>
      </c>
      <c r="AR220" s="81"/>
    </row>
    <row r="221" customFormat="false" ht="30" hidden="true" customHeight="true" outlineLevel="0" collapsed="false">
      <c r="A221" s="127" t="n">
        <f aca="false">ADMIN1!Q221</f>
        <v>0</v>
      </c>
      <c r="B221" s="128" t="str">
        <f aca="false">IF(ADMIN1!S221=0, "", ADMIN1!S221)</f>
        <v/>
      </c>
      <c r="C221" s="129" t="n">
        <f aca="false">ADMIN1!R221</f>
        <v>0</v>
      </c>
      <c r="D221" s="129"/>
      <c r="E221" s="130" t="n">
        <f aca="false">ADMIN1!AC221</f>
        <v>0</v>
      </c>
      <c r="F221" s="131" t="n">
        <f aca="false">ADMIN1!V221</f>
        <v>0</v>
      </c>
      <c r="G221" s="132" t="n">
        <f aca="false">ADMIN1!AE221</f>
        <v>1.6</v>
      </c>
      <c r="H221" s="132" t="str">
        <f aca="false">IF(ADMIN1!W221="", "", ADMIN1!W221)</f>
        <v/>
      </c>
      <c r="I221" s="132" t="str">
        <f aca="false">IF(ADMIN1!X221="", "", ADMIN1!X221)</f>
        <v/>
      </c>
      <c r="J221" s="133" t="str">
        <f aca="false">IF(ADMIN1!Y221="", "", ADMIN1!Y221)</f>
        <v/>
      </c>
      <c r="K221" s="134" t="n">
        <f aca="false">ADMIN1!AD221</f>
        <v>0</v>
      </c>
      <c r="L221" s="135" t="n">
        <f aca="false">ADMIN1!AF221</f>
        <v>0</v>
      </c>
      <c r="M221" s="62"/>
      <c r="N221" s="136"/>
      <c r="O221" s="137" t="n">
        <f aca="false">ADMIN1!AS221</f>
        <v>0</v>
      </c>
      <c r="P221" s="136"/>
      <c r="Q221" s="138" t="n">
        <f aca="false">ADMIN1!AV221</f>
        <v>0</v>
      </c>
      <c r="R221" s="136"/>
      <c r="S221" s="139" t="n">
        <f aca="false">ADMIN1!AY221</f>
        <v>0</v>
      </c>
      <c r="T221" s="136"/>
      <c r="U221" s="139" t="n">
        <f aca="false">ADMIN1!BB221</f>
        <v>0</v>
      </c>
      <c r="V221" s="136"/>
      <c r="W221" s="139" t="n">
        <f aca="false">ADMIN1!BE221</f>
        <v>0</v>
      </c>
      <c r="X221" s="136"/>
      <c r="Y221" s="138" t="n">
        <f aca="false">ADMIN1!BH221</f>
        <v>0</v>
      </c>
      <c r="Z221" s="136"/>
      <c r="AA221" s="139" t="n">
        <f aca="false">ADMIN1!BK221</f>
        <v>0</v>
      </c>
      <c r="AB221" s="136"/>
      <c r="AC221" s="138" t="n">
        <f aca="false">ADMIN1!BN221</f>
        <v>0</v>
      </c>
      <c r="AD221" s="136"/>
      <c r="AE221" s="139" t="n">
        <f aca="false">ADMIN1!BQ221</f>
        <v>0</v>
      </c>
      <c r="AF221" s="136"/>
      <c r="AG221" s="138" t="n">
        <f aca="false">ADMIN1!BT221</f>
        <v>0</v>
      </c>
      <c r="AH221" s="136"/>
      <c r="AI221" s="139" t="n">
        <f aca="false">ADMIN1!BW221</f>
        <v>0</v>
      </c>
      <c r="AJ221" s="136"/>
      <c r="AK221" s="138" t="n">
        <f aca="false">ADMIN1!BZ221</f>
        <v>0</v>
      </c>
      <c r="AL221" s="136"/>
      <c r="AM221" s="139" t="n">
        <f aca="false">ADMIN1!CC221</f>
        <v>0</v>
      </c>
      <c r="AN221" s="136"/>
      <c r="AO221" s="138" t="n">
        <f aca="false">ADMIN1!CF221</f>
        <v>0</v>
      </c>
      <c r="AP221" s="136"/>
      <c r="AQ221" s="140" t="n">
        <f aca="false">ADMIN1!CI221</f>
        <v>0</v>
      </c>
      <c r="AR221" s="81"/>
    </row>
    <row r="222" customFormat="false" ht="30" hidden="true" customHeight="true" outlineLevel="0" collapsed="false">
      <c r="A222" s="127" t="n">
        <f aca="false">ADMIN1!Q222</f>
        <v>0</v>
      </c>
      <c r="B222" s="128" t="str">
        <f aca="false">IF(ADMIN1!S222=0, "", ADMIN1!S222)</f>
        <v/>
      </c>
      <c r="C222" s="129" t="n">
        <f aca="false">ADMIN1!R222</f>
        <v>0</v>
      </c>
      <c r="D222" s="129"/>
      <c r="E222" s="130" t="n">
        <f aca="false">ADMIN1!AC222</f>
        <v>0</v>
      </c>
      <c r="F222" s="131" t="n">
        <f aca="false">ADMIN1!V222</f>
        <v>0</v>
      </c>
      <c r="G222" s="132" t="n">
        <f aca="false">ADMIN1!AE222</f>
        <v>1.6</v>
      </c>
      <c r="H222" s="132" t="str">
        <f aca="false">IF(ADMIN1!W222="", "", ADMIN1!W222)</f>
        <v/>
      </c>
      <c r="I222" s="132" t="str">
        <f aca="false">IF(ADMIN1!X222="", "", ADMIN1!X222)</f>
        <v/>
      </c>
      <c r="J222" s="133" t="str">
        <f aca="false">IF(ADMIN1!Y222="", "", ADMIN1!Y222)</f>
        <v/>
      </c>
      <c r="K222" s="134" t="n">
        <f aca="false">ADMIN1!AD222</f>
        <v>0</v>
      </c>
      <c r="L222" s="135" t="n">
        <f aca="false">ADMIN1!AF222</f>
        <v>0</v>
      </c>
      <c r="M222" s="62"/>
      <c r="N222" s="136"/>
      <c r="O222" s="137" t="n">
        <f aca="false">ADMIN1!AS222</f>
        <v>0</v>
      </c>
      <c r="P222" s="136"/>
      <c r="Q222" s="138" t="n">
        <f aca="false">ADMIN1!AV222</f>
        <v>0</v>
      </c>
      <c r="R222" s="136"/>
      <c r="S222" s="139" t="n">
        <f aca="false">ADMIN1!AY222</f>
        <v>0</v>
      </c>
      <c r="T222" s="136"/>
      <c r="U222" s="139" t="n">
        <f aca="false">ADMIN1!BB222</f>
        <v>0</v>
      </c>
      <c r="V222" s="136"/>
      <c r="W222" s="139" t="n">
        <f aca="false">ADMIN1!BE222</f>
        <v>0</v>
      </c>
      <c r="X222" s="136"/>
      <c r="Y222" s="138" t="n">
        <f aca="false">ADMIN1!BH222</f>
        <v>0</v>
      </c>
      <c r="Z222" s="136"/>
      <c r="AA222" s="139" t="n">
        <f aca="false">ADMIN1!BK222</f>
        <v>0</v>
      </c>
      <c r="AB222" s="136"/>
      <c r="AC222" s="138" t="n">
        <f aca="false">ADMIN1!BN222</f>
        <v>0</v>
      </c>
      <c r="AD222" s="136"/>
      <c r="AE222" s="139" t="n">
        <f aca="false">ADMIN1!BQ222</f>
        <v>0</v>
      </c>
      <c r="AF222" s="136"/>
      <c r="AG222" s="138" t="n">
        <f aca="false">ADMIN1!BT222</f>
        <v>0</v>
      </c>
      <c r="AH222" s="136"/>
      <c r="AI222" s="139" t="n">
        <f aca="false">ADMIN1!BW222</f>
        <v>0</v>
      </c>
      <c r="AJ222" s="136"/>
      <c r="AK222" s="138" t="n">
        <f aca="false">ADMIN1!BZ222</f>
        <v>0</v>
      </c>
      <c r="AL222" s="136"/>
      <c r="AM222" s="139" t="n">
        <f aca="false">ADMIN1!CC222</f>
        <v>0</v>
      </c>
      <c r="AN222" s="136"/>
      <c r="AO222" s="138" t="n">
        <f aca="false">ADMIN1!CF222</f>
        <v>0</v>
      </c>
      <c r="AP222" s="136"/>
      <c r="AQ222" s="140" t="n">
        <f aca="false">ADMIN1!CI222</f>
        <v>0</v>
      </c>
      <c r="AR222" s="81"/>
    </row>
    <row r="223" customFormat="false" ht="30" hidden="true" customHeight="true" outlineLevel="0" collapsed="false">
      <c r="A223" s="127" t="n">
        <f aca="false">ADMIN1!Q223</f>
        <v>0</v>
      </c>
      <c r="B223" s="128" t="str">
        <f aca="false">IF(ADMIN1!S223=0, "", ADMIN1!S223)</f>
        <v/>
      </c>
      <c r="C223" s="129" t="n">
        <f aca="false">ADMIN1!R223</f>
        <v>0</v>
      </c>
      <c r="D223" s="129"/>
      <c r="E223" s="130" t="n">
        <f aca="false">ADMIN1!AC223</f>
        <v>0</v>
      </c>
      <c r="F223" s="131" t="n">
        <f aca="false">ADMIN1!V223</f>
        <v>0</v>
      </c>
      <c r="G223" s="132" t="n">
        <f aca="false">ADMIN1!AE223</f>
        <v>1.6</v>
      </c>
      <c r="H223" s="132" t="str">
        <f aca="false">IF(ADMIN1!W223="", "", ADMIN1!W223)</f>
        <v/>
      </c>
      <c r="I223" s="132" t="str">
        <f aca="false">IF(ADMIN1!X223="", "", ADMIN1!X223)</f>
        <v/>
      </c>
      <c r="J223" s="133" t="str">
        <f aca="false">IF(ADMIN1!Y223="", "", ADMIN1!Y223)</f>
        <v/>
      </c>
      <c r="K223" s="134" t="n">
        <f aca="false">ADMIN1!AD223</f>
        <v>0</v>
      </c>
      <c r="L223" s="135" t="n">
        <f aca="false">ADMIN1!AF223</f>
        <v>0</v>
      </c>
      <c r="M223" s="62"/>
      <c r="N223" s="136"/>
      <c r="O223" s="137" t="n">
        <f aca="false">ADMIN1!AS223</f>
        <v>0</v>
      </c>
      <c r="P223" s="136"/>
      <c r="Q223" s="138" t="n">
        <f aca="false">ADMIN1!AV223</f>
        <v>0</v>
      </c>
      <c r="R223" s="136"/>
      <c r="S223" s="139" t="n">
        <f aca="false">ADMIN1!AY223</f>
        <v>0</v>
      </c>
      <c r="T223" s="136"/>
      <c r="U223" s="139" t="n">
        <f aca="false">ADMIN1!BB223</f>
        <v>0</v>
      </c>
      <c r="V223" s="136"/>
      <c r="W223" s="139" t="n">
        <f aca="false">ADMIN1!BE223</f>
        <v>0</v>
      </c>
      <c r="X223" s="136"/>
      <c r="Y223" s="138" t="n">
        <f aca="false">ADMIN1!BH223</f>
        <v>0</v>
      </c>
      <c r="Z223" s="136"/>
      <c r="AA223" s="139" t="n">
        <f aca="false">ADMIN1!BK223</f>
        <v>0</v>
      </c>
      <c r="AB223" s="136"/>
      <c r="AC223" s="138" t="n">
        <f aca="false">ADMIN1!BN223</f>
        <v>0</v>
      </c>
      <c r="AD223" s="136"/>
      <c r="AE223" s="139" t="n">
        <f aca="false">ADMIN1!BQ223</f>
        <v>0</v>
      </c>
      <c r="AF223" s="136"/>
      <c r="AG223" s="138" t="n">
        <f aca="false">ADMIN1!BT223</f>
        <v>0</v>
      </c>
      <c r="AH223" s="136"/>
      <c r="AI223" s="139" t="n">
        <f aca="false">ADMIN1!BW223</f>
        <v>0</v>
      </c>
      <c r="AJ223" s="136"/>
      <c r="AK223" s="138" t="n">
        <f aca="false">ADMIN1!BZ223</f>
        <v>0</v>
      </c>
      <c r="AL223" s="136"/>
      <c r="AM223" s="139" t="n">
        <f aca="false">ADMIN1!CC223</f>
        <v>0</v>
      </c>
      <c r="AN223" s="136"/>
      <c r="AO223" s="138" t="n">
        <f aca="false">ADMIN1!CF223</f>
        <v>0</v>
      </c>
      <c r="AP223" s="136"/>
      <c r="AQ223" s="140" t="n">
        <f aca="false">ADMIN1!CI223</f>
        <v>0</v>
      </c>
      <c r="AR223" s="81"/>
    </row>
    <row r="224" customFormat="false" ht="30" hidden="true" customHeight="true" outlineLevel="0" collapsed="false">
      <c r="A224" s="127" t="n">
        <f aca="false">ADMIN1!Q224</f>
        <v>0</v>
      </c>
      <c r="B224" s="128" t="str">
        <f aca="false">IF(ADMIN1!S224=0, "", ADMIN1!S224)</f>
        <v/>
      </c>
      <c r="C224" s="129" t="n">
        <f aca="false">ADMIN1!R224</f>
        <v>0</v>
      </c>
      <c r="D224" s="129"/>
      <c r="E224" s="130" t="n">
        <f aca="false">ADMIN1!AC224</f>
        <v>0</v>
      </c>
      <c r="F224" s="131" t="n">
        <f aca="false">ADMIN1!V224</f>
        <v>0</v>
      </c>
      <c r="G224" s="132" t="n">
        <f aca="false">ADMIN1!AE224</f>
        <v>1.6</v>
      </c>
      <c r="H224" s="132" t="str">
        <f aca="false">IF(ADMIN1!W224="", "", ADMIN1!W224)</f>
        <v/>
      </c>
      <c r="I224" s="132" t="str">
        <f aca="false">IF(ADMIN1!X224="", "", ADMIN1!X224)</f>
        <v/>
      </c>
      <c r="J224" s="133" t="str">
        <f aca="false">IF(ADMIN1!Y224="", "", ADMIN1!Y224)</f>
        <v/>
      </c>
      <c r="K224" s="134" t="n">
        <f aca="false">ADMIN1!AD224</f>
        <v>0</v>
      </c>
      <c r="L224" s="135" t="n">
        <f aca="false">ADMIN1!AF224</f>
        <v>0</v>
      </c>
      <c r="M224" s="62"/>
      <c r="N224" s="136"/>
      <c r="O224" s="137" t="n">
        <f aca="false">ADMIN1!AS224</f>
        <v>0</v>
      </c>
      <c r="P224" s="136"/>
      <c r="Q224" s="138" t="n">
        <f aca="false">ADMIN1!AV224</f>
        <v>0</v>
      </c>
      <c r="R224" s="136"/>
      <c r="S224" s="139" t="n">
        <f aca="false">ADMIN1!AY224</f>
        <v>0</v>
      </c>
      <c r="T224" s="136"/>
      <c r="U224" s="139" t="n">
        <f aca="false">ADMIN1!BB224</f>
        <v>0</v>
      </c>
      <c r="V224" s="136"/>
      <c r="W224" s="139" t="n">
        <f aca="false">ADMIN1!BE224</f>
        <v>0</v>
      </c>
      <c r="X224" s="136"/>
      <c r="Y224" s="138" t="n">
        <f aca="false">ADMIN1!BH224</f>
        <v>0</v>
      </c>
      <c r="Z224" s="136"/>
      <c r="AA224" s="139" t="n">
        <f aca="false">ADMIN1!BK224</f>
        <v>0</v>
      </c>
      <c r="AB224" s="136"/>
      <c r="AC224" s="138" t="n">
        <f aca="false">ADMIN1!BN224</f>
        <v>0</v>
      </c>
      <c r="AD224" s="136"/>
      <c r="AE224" s="139" t="n">
        <f aca="false">ADMIN1!BQ224</f>
        <v>0</v>
      </c>
      <c r="AF224" s="136"/>
      <c r="AG224" s="138" t="n">
        <f aca="false">ADMIN1!BT224</f>
        <v>0</v>
      </c>
      <c r="AH224" s="136"/>
      <c r="AI224" s="139" t="n">
        <f aca="false">ADMIN1!BW224</f>
        <v>0</v>
      </c>
      <c r="AJ224" s="136"/>
      <c r="AK224" s="138" t="n">
        <f aca="false">ADMIN1!BZ224</f>
        <v>0</v>
      </c>
      <c r="AL224" s="136"/>
      <c r="AM224" s="139" t="n">
        <f aca="false">ADMIN1!CC224</f>
        <v>0</v>
      </c>
      <c r="AN224" s="136"/>
      <c r="AO224" s="138" t="n">
        <f aca="false">ADMIN1!CF224</f>
        <v>0</v>
      </c>
      <c r="AP224" s="136"/>
      <c r="AQ224" s="140" t="n">
        <f aca="false">ADMIN1!CI224</f>
        <v>0</v>
      </c>
      <c r="AR224" s="81"/>
    </row>
    <row r="225" customFormat="false" ht="30" hidden="true" customHeight="true" outlineLevel="0" collapsed="false">
      <c r="A225" s="127" t="n">
        <f aca="false">ADMIN1!Q225</f>
        <v>0</v>
      </c>
      <c r="B225" s="128" t="str">
        <f aca="false">IF(ADMIN1!S225=0, "", ADMIN1!S225)</f>
        <v/>
      </c>
      <c r="C225" s="129" t="n">
        <f aca="false">ADMIN1!R225</f>
        <v>0</v>
      </c>
      <c r="D225" s="129"/>
      <c r="E225" s="130" t="n">
        <f aca="false">ADMIN1!AC225</f>
        <v>0</v>
      </c>
      <c r="F225" s="131" t="n">
        <f aca="false">ADMIN1!V225</f>
        <v>0</v>
      </c>
      <c r="G225" s="132" t="n">
        <f aca="false">ADMIN1!AE225</f>
        <v>1.6</v>
      </c>
      <c r="H225" s="132" t="str">
        <f aca="false">IF(ADMIN1!W225="", "", ADMIN1!W225)</f>
        <v/>
      </c>
      <c r="I225" s="132" t="str">
        <f aca="false">IF(ADMIN1!X225="", "", ADMIN1!X225)</f>
        <v/>
      </c>
      <c r="J225" s="133" t="str">
        <f aca="false">IF(ADMIN1!Y225="", "", ADMIN1!Y225)</f>
        <v/>
      </c>
      <c r="K225" s="134" t="n">
        <f aca="false">ADMIN1!AD225</f>
        <v>0</v>
      </c>
      <c r="L225" s="135" t="n">
        <f aca="false">ADMIN1!AF225</f>
        <v>0</v>
      </c>
      <c r="M225" s="62"/>
      <c r="N225" s="136"/>
      <c r="O225" s="137" t="n">
        <f aca="false">ADMIN1!AS225</f>
        <v>0</v>
      </c>
      <c r="P225" s="136"/>
      <c r="Q225" s="138" t="n">
        <f aca="false">ADMIN1!AV225</f>
        <v>0</v>
      </c>
      <c r="R225" s="136"/>
      <c r="S225" s="139" t="n">
        <f aca="false">ADMIN1!AY225</f>
        <v>0</v>
      </c>
      <c r="T225" s="136"/>
      <c r="U225" s="139" t="n">
        <f aca="false">ADMIN1!BB225</f>
        <v>0</v>
      </c>
      <c r="V225" s="136"/>
      <c r="W225" s="139" t="n">
        <f aca="false">ADMIN1!BE225</f>
        <v>0</v>
      </c>
      <c r="X225" s="136"/>
      <c r="Y225" s="138" t="n">
        <f aca="false">ADMIN1!BH225</f>
        <v>0</v>
      </c>
      <c r="Z225" s="136"/>
      <c r="AA225" s="139" t="n">
        <f aca="false">ADMIN1!BK225</f>
        <v>0</v>
      </c>
      <c r="AB225" s="136"/>
      <c r="AC225" s="138" t="n">
        <f aca="false">ADMIN1!BN225</f>
        <v>0</v>
      </c>
      <c r="AD225" s="136"/>
      <c r="AE225" s="139" t="n">
        <f aca="false">ADMIN1!BQ225</f>
        <v>0</v>
      </c>
      <c r="AF225" s="136"/>
      <c r="AG225" s="138" t="n">
        <f aca="false">ADMIN1!BT225</f>
        <v>0</v>
      </c>
      <c r="AH225" s="136"/>
      <c r="AI225" s="139" t="n">
        <f aca="false">ADMIN1!BW225</f>
        <v>0</v>
      </c>
      <c r="AJ225" s="136"/>
      <c r="AK225" s="138" t="n">
        <f aca="false">ADMIN1!BZ225</f>
        <v>0</v>
      </c>
      <c r="AL225" s="136"/>
      <c r="AM225" s="139" t="n">
        <f aca="false">ADMIN1!CC225</f>
        <v>0</v>
      </c>
      <c r="AN225" s="136"/>
      <c r="AO225" s="138" t="n">
        <f aca="false">ADMIN1!CF225</f>
        <v>0</v>
      </c>
      <c r="AP225" s="136"/>
      <c r="AQ225" s="140" t="n">
        <f aca="false">ADMIN1!CI225</f>
        <v>0</v>
      </c>
      <c r="AR225" s="81"/>
    </row>
    <row r="226" customFormat="false" ht="30" hidden="true" customHeight="true" outlineLevel="0" collapsed="false">
      <c r="A226" s="127" t="n">
        <f aca="false">ADMIN1!Q226</f>
        <v>0</v>
      </c>
      <c r="B226" s="128" t="str">
        <f aca="false">IF(ADMIN1!S226=0, "", ADMIN1!S226)</f>
        <v/>
      </c>
      <c r="C226" s="129" t="n">
        <f aca="false">ADMIN1!R226</f>
        <v>0</v>
      </c>
      <c r="D226" s="129"/>
      <c r="E226" s="130" t="n">
        <f aca="false">ADMIN1!AC226</f>
        <v>0</v>
      </c>
      <c r="F226" s="131" t="n">
        <f aca="false">ADMIN1!V226</f>
        <v>0</v>
      </c>
      <c r="G226" s="132" t="n">
        <f aca="false">ADMIN1!AE226</f>
        <v>1.6</v>
      </c>
      <c r="H226" s="132" t="str">
        <f aca="false">IF(ADMIN1!W226="", "", ADMIN1!W226)</f>
        <v/>
      </c>
      <c r="I226" s="132" t="str">
        <f aca="false">IF(ADMIN1!X226="", "", ADMIN1!X226)</f>
        <v/>
      </c>
      <c r="J226" s="133" t="str">
        <f aca="false">IF(ADMIN1!Y226="", "", ADMIN1!Y226)</f>
        <v/>
      </c>
      <c r="K226" s="134" t="n">
        <f aca="false">ADMIN1!AD226</f>
        <v>0</v>
      </c>
      <c r="L226" s="135" t="n">
        <f aca="false">ADMIN1!AF226</f>
        <v>0</v>
      </c>
      <c r="M226" s="62"/>
      <c r="N226" s="136"/>
      <c r="O226" s="137" t="n">
        <f aca="false">ADMIN1!AS226</f>
        <v>0</v>
      </c>
      <c r="P226" s="136"/>
      <c r="Q226" s="138" t="n">
        <f aca="false">ADMIN1!AV226</f>
        <v>0</v>
      </c>
      <c r="R226" s="136"/>
      <c r="S226" s="139" t="n">
        <f aca="false">ADMIN1!AY226</f>
        <v>0</v>
      </c>
      <c r="T226" s="136"/>
      <c r="U226" s="139" t="n">
        <f aca="false">ADMIN1!BB226</f>
        <v>0</v>
      </c>
      <c r="V226" s="136"/>
      <c r="W226" s="139" t="n">
        <f aca="false">ADMIN1!BE226</f>
        <v>0</v>
      </c>
      <c r="X226" s="136"/>
      <c r="Y226" s="138" t="n">
        <f aca="false">ADMIN1!BH226</f>
        <v>0</v>
      </c>
      <c r="Z226" s="136"/>
      <c r="AA226" s="139" t="n">
        <f aca="false">ADMIN1!BK226</f>
        <v>0</v>
      </c>
      <c r="AB226" s="136"/>
      <c r="AC226" s="138" t="n">
        <f aca="false">ADMIN1!BN226</f>
        <v>0</v>
      </c>
      <c r="AD226" s="136"/>
      <c r="AE226" s="139" t="n">
        <f aca="false">ADMIN1!BQ226</f>
        <v>0</v>
      </c>
      <c r="AF226" s="136"/>
      <c r="AG226" s="138" t="n">
        <f aca="false">ADMIN1!BT226</f>
        <v>0</v>
      </c>
      <c r="AH226" s="136"/>
      <c r="AI226" s="139" t="n">
        <f aca="false">ADMIN1!BW226</f>
        <v>0</v>
      </c>
      <c r="AJ226" s="136"/>
      <c r="AK226" s="138" t="n">
        <f aca="false">ADMIN1!BZ226</f>
        <v>0</v>
      </c>
      <c r="AL226" s="136"/>
      <c r="AM226" s="139" t="n">
        <f aca="false">ADMIN1!CC226</f>
        <v>0</v>
      </c>
      <c r="AN226" s="136"/>
      <c r="AO226" s="138" t="n">
        <f aca="false">ADMIN1!CF226</f>
        <v>0</v>
      </c>
      <c r="AP226" s="136"/>
      <c r="AQ226" s="140" t="n">
        <f aca="false">ADMIN1!CI226</f>
        <v>0</v>
      </c>
      <c r="AR226" s="81"/>
    </row>
    <row r="227" customFormat="false" ht="30" hidden="true" customHeight="true" outlineLevel="0" collapsed="false">
      <c r="A227" s="127" t="n">
        <f aca="false">ADMIN1!Q227</f>
        <v>0</v>
      </c>
      <c r="B227" s="128" t="str">
        <f aca="false">IF(ADMIN1!S227=0, "", ADMIN1!S227)</f>
        <v/>
      </c>
      <c r="C227" s="129" t="n">
        <f aca="false">ADMIN1!R227</f>
        <v>0</v>
      </c>
      <c r="D227" s="129"/>
      <c r="E227" s="130" t="n">
        <f aca="false">ADMIN1!AC227</f>
        <v>0</v>
      </c>
      <c r="F227" s="131" t="n">
        <f aca="false">ADMIN1!V227</f>
        <v>0</v>
      </c>
      <c r="G227" s="132" t="n">
        <f aca="false">ADMIN1!AE227</f>
        <v>1.6</v>
      </c>
      <c r="H227" s="132" t="str">
        <f aca="false">IF(ADMIN1!W227="", "", ADMIN1!W227)</f>
        <v/>
      </c>
      <c r="I227" s="132" t="str">
        <f aca="false">IF(ADMIN1!X227="", "", ADMIN1!X227)</f>
        <v/>
      </c>
      <c r="J227" s="133" t="str">
        <f aca="false">IF(ADMIN1!Y227="", "", ADMIN1!Y227)</f>
        <v/>
      </c>
      <c r="K227" s="134" t="n">
        <f aca="false">ADMIN1!AD227</f>
        <v>0</v>
      </c>
      <c r="L227" s="135" t="n">
        <f aca="false">ADMIN1!AF227</f>
        <v>0</v>
      </c>
      <c r="M227" s="62"/>
      <c r="N227" s="136"/>
      <c r="O227" s="137" t="n">
        <f aca="false">ADMIN1!AS227</f>
        <v>0</v>
      </c>
      <c r="P227" s="136"/>
      <c r="Q227" s="138" t="n">
        <f aca="false">ADMIN1!AV227</f>
        <v>0</v>
      </c>
      <c r="R227" s="136"/>
      <c r="S227" s="139" t="n">
        <f aca="false">ADMIN1!AY227</f>
        <v>0</v>
      </c>
      <c r="T227" s="136"/>
      <c r="U227" s="139" t="n">
        <f aca="false">ADMIN1!BB227</f>
        <v>0</v>
      </c>
      <c r="V227" s="136"/>
      <c r="W227" s="139" t="n">
        <f aca="false">ADMIN1!BE227</f>
        <v>0</v>
      </c>
      <c r="X227" s="136"/>
      <c r="Y227" s="138" t="n">
        <f aca="false">ADMIN1!BH227</f>
        <v>0</v>
      </c>
      <c r="Z227" s="136"/>
      <c r="AA227" s="139" t="n">
        <f aca="false">ADMIN1!BK227</f>
        <v>0</v>
      </c>
      <c r="AB227" s="136"/>
      <c r="AC227" s="138" t="n">
        <f aca="false">ADMIN1!BN227</f>
        <v>0</v>
      </c>
      <c r="AD227" s="136"/>
      <c r="AE227" s="139" t="n">
        <f aca="false">ADMIN1!BQ227</f>
        <v>0</v>
      </c>
      <c r="AF227" s="136"/>
      <c r="AG227" s="138" t="n">
        <f aca="false">ADMIN1!BT227</f>
        <v>0</v>
      </c>
      <c r="AH227" s="136"/>
      <c r="AI227" s="139" t="n">
        <f aca="false">ADMIN1!BW227</f>
        <v>0</v>
      </c>
      <c r="AJ227" s="136"/>
      <c r="AK227" s="138" t="n">
        <f aca="false">ADMIN1!BZ227</f>
        <v>0</v>
      </c>
      <c r="AL227" s="136"/>
      <c r="AM227" s="139" t="n">
        <f aca="false">ADMIN1!CC227</f>
        <v>0</v>
      </c>
      <c r="AN227" s="136"/>
      <c r="AO227" s="138" t="n">
        <f aca="false">ADMIN1!CF227</f>
        <v>0</v>
      </c>
      <c r="AP227" s="136"/>
      <c r="AQ227" s="140" t="n">
        <f aca="false">ADMIN1!CI227</f>
        <v>0</v>
      </c>
      <c r="AR227" s="81"/>
    </row>
    <row r="228" customFormat="false" ht="30" hidden="true" customHeight="true" outlineLevel="0" collapsed="false">
      <c r="A228" s="127" t="n">
        <f aca="false">ADMIN1!Q228</f>
        <v>0</v>
      </c>
      <c r="B228" s="128" t="str">
        <f aca="false">IF(ADMIN1!S228=0, "", ADMIN1!S228)</f>
        <v/>
      </c>
      <c r="C228" s="129" t="n">
        <f aca="false">ADMIN1!R228</f>
        <v>0</v>
      </c>
      <c r="D228" s="129"/>
      <c r="E228" s="130" t="n">
        <f aca="false">ADMIN1!AC228</f>
        <v>0</v>
      </c>
      <c r="F228" s="131" t="n">
        <f aca="false">ADMIN1!V228</f>
        <v>0</v>
      </c>
      <c r="G228" s="132" t="n">
        <f aca="false">ADMIN1!AE228</f>
        <v>1.6</v>
      </c>
      <c r="H228" s="132" t="str">
        <f aca="false">IF(ADMIN1!W228="", "", ADMIN1!W228)</f>
        <v/>
      </c>
      <c r="I228" s="132" t="str">
        <f aca="false">IF(ADMIN1!X228="", "", ADMIN1!X228)</f>
        <v/>
      </c>
      <c r="J228" s="133" t="str">
        <f aca="false">IF(ADMIN1!Y228="", "", ADMIN1!Y228)</f>
        <v/>
      </c>
      <c r="K228" s="134" t="n">
        <f aca="false">ADMIN1!AD228</f>
        <v>0</v>
      </c>
      <c r="L228" s="135" t="n">
        <f aca="false">ADMIN1!AF228</f>
        <v>0</v>
      </c>
      <c r="M228" s="62"/>
      <c r="N228" s="136"/>
      <c r="O228" s="137" t="n">
        <f aca="false">ADMIN1!AS228</f>
        <v>0</v>
      </c>
      <c r="P228" s="136"/>
      <c r="Q228" s="138" t="n">
        <f aca="false">ADMIN1!AV228</f>
        <v>0</v>
      </c>
      <c r="R228" s="136"/>
      <c r="S228" s="139" t="n">
        <f aca="false">ADMIN1!AY228</f>
        <v>0</v>
      </c>
      <c r="T228" s="136"/>
      <c r="U228" s="139" t="n">
        <f aca="false">ADMIN1!BB228</f>
        <v>0</v>
      </c>
      <c r="V228" s="136"/>
      <c r="W228" s="139" t="n">
        <f aca="false">ADMIN1!BE228</f>
        <v>0</v>
      </c>
      <c r="X228" s="136"/>
      <c r="Y228" s="138" t="n">
        <f aca="false">ADMIN1!BH228</f>
        <v>0</v>
      </c>
      <c r="Z228" s="136"/>
      <c r="AA228" s="139" t="n">
        <f aca="false">ADMIN1!BK228</f>
        <v>0</v>
      </c>
      <c r="AB228" s="136"/>
      <c r="AC228" s="138" t="n">
        <f aca="false">ADMIN1!BN228</f>
        <v>0</v>
      </c>
      <c r="AD228" s="136"/>
      <c r="AE228" s="139" t="n">
        <f aca="false">ADMIN1!BQ228</f>
        <v>0</v>
      </c>
      <c r="AF228" s="136"/>
      <c r="AG228" s="138" t="n">
        <f aca="false">ADMIN1!BT228</f>
        <v>0</v>
      </c>
      <c r="AH228" s="136"/>
      <c r="AI228" s="139" t="n">
        <f aca="false">ADMIN1!BW228</f>
        <v>0</v>
      </c>
      <c r="AJ228" s="136"/>
      <c r="AK228" s="138" t="n">
        <f aca="false">ADMIN1!BZ228</f>
        <v>0</v>
      </c>
      <c r="AL228" s="136"/>
      <c r="AM228" s="139" t="n">
        <f aca="false">ADMIN1!CC228</f>
        <v>0</v>
      </c>
      <c r="AN228" s="136"/>
      <c r="AO228" s="138" t="n">
        <f aca="false">ADMIN1!CF228</f>
        <v>0</v>
      </c>
      <c r="AP228" s="136"/>
      <c r="AQ228" s="140" t="n">
        <f aca="false">ADMIN1!CI228</f>
        <v>0</v>
      </c>
      <c r="AR228" s="81"/>
    </row>
    <row r="229" customFormat="false" ht="30" hidden="true" customHeight="true" outlineLevel="0" collapsed="false">
      <c r="A229" s="127" t="n">
        <f aca="false">ADMIN1!Q229</f>
        <v>0</v>
      </c>
      <c r="B229" s="128" t="str">
        <f aca="false">IF(ADMIN1!S229=0, "", ADMIN1!S229)</f>
        <v/>
      </c>
      <c r="C229" s="129" t="n">
        <f aca="false">ADMIN1!R229</f>
        <v>0</v>
      </c>
      <c r="D229" s="129"/>
      <c r="E229" s="130" t="n">
        <f aca="false">ADMIN1!AC229</f>
        <v>0</v>
      </c>
      <c r="F229" s="131" t="n">
        <f aca="false">ADMIN1!V229</f>
        <v>0</v>
      </c>
      <c r="G229" s="132" t="n">
        <f aca="false">ADMIN1!AE229</f>
        <v>1.6</v>
      </c>
      <c r="H229" s="132" t="str">
        <f aca="false">IF(ADMIN1!W229="", "", ADMIN1!W229)</f>
        <v/>
      </c>
      <c r="I229" s="132" t="str">
        <f aca="false">IF(ADMIN1!X229="", "", ADMIN1!X229)</f>
        <v/>
      </c>
      <c r="J229" s="133" t="str">
        <f aca="false">IF(ADMIN1!Y229="", "", ADMIN1!Y229)</f>
        <v/>
      </c>
      <c r="K229" s="134" t="n">
        <f aca="false">ADMIN1!AD229</f>
        <v>0</v>
      </c>
      <c r="L229" s="135" t="n">
        <f aca="false">ADMIN1!AF229</f>
        <v>0</v>
      </c>
      <c r="M229" s="62"/>
      <c r="N229" s="136"/>
      <c r="O229" s="137" t="n">
        <f aca="false">ADMIN1!AS229</f>
        <v>0</v>
      </c>
      <c r="P229" s="136"/>
      <c r="Q229" s="138" t="n">
        <f aca="false">ADMIN1!AV229</f>
        <v>0</v>
      </c>
      <c r="R229" s="136"/>
      <c r="S229" s="139" t="n">
        <f aca="false">ADMIN1!AY229</f>
        <v>0</v>
      </c>
      <c r="T229" s="136"/>
      <c r="U229" s="139" t="n">
        <f aca="false">ADMIN1!BB229</f>
        <v>0</v>
      </c>
      <c r="V229" s="136"/>
      <c r="W229" s="139" t="n">
        <f aca="false">ADMIN1!BE229</f>
        <v>0</v>
      </c>
      <c r="X229" s="136"/>
      <c r="Y229" s="138" t="n">
        <f aca="false">ADMIN1!BH229</f>
        <v>0</v>
      </c>
      <c r="Z229" s="136"/>
      <c r="AA229" s="139" t="n">
        <f aca="false">ADMIN1!BK229</f>
        <v>0</v>
      </c>
      <c r="AB229" s="136"/>
      <c r="AC229" s="138" t="n">
        <f aca="false">ADMIN1!BN229</f>
        <v>0</v>
      </c>
      <c r="AD229" s="136"/>
      <c r="AE229" s="139" t="n">
        <f aca="false">ADMIN1!BQ229</f>
        <v>0</v>
      </c>
      <c r="AF229" s="136"/>
      <c r="AG229" s="138" t="n">
        <f aca="false">ADMIN1!BT229</f>
        <v>0</v>
      </c>
      <c r="AH229" s="136"/>
      <c r="AI229" s="139" t="n">
        <f aca="false">ADMIN1!BW229</f>
        <v>0</v>
      </c>
      <c r="AJ229" s="136"/>
      <c r="AK229" s="138" t="n">
        <f aca="false">ADMIN1!BZ229</f>
        <v>0</v>
      </c>
      <c r="AL229" s="136"/>
      <c r="AM229" s="139" t="n">
        <f aca="false">ADMIN1!CC229</f>
        <v>0</v>
      </c>
      <c r="AN229" s="136"/>
      <c r="AO229" s="138" t="n">
        <f aca="false">ADMIN1!CF229</f>
        <v>0</v>
      </c>
      <c r="AP229" s="136"/>
      <c r="AQ229" s="140" t="n">
        <f aca="false">ADMIN1!CI229</f>
        <v>0</v>
      </c>
      <c r="AR229" s="81"/>
    </row>
    <row r="230" customFormat="false" ht="30" hidden="true" customHeight="true" outlineLevel="0" collapsed="false">
      <c r="A230" s="127" t="n">
        <f aca="false">ADMIN1!Q230</f>
        <v>0</v>
      </c>
      <c r="B230" s="128" t="str">
        <f aca="false">IF(ADMIN1!S230=0, "", ADMIN1!S230)</f>
        <v/>
      </c>
      <c r="C230" s="129" t="n">
        <f aca="false">ADMIN1!R230</f>
        <v>0</v>
      </c>
      <c r="D230" s="129"/>
      <c r="E230" s="130" t="n">
        <f aca="false">ADMIN1!AC230</f>
        <v>0</v>
      </c>
      <c r="F230" s="131" t="n">
        <f aca="false">ADMIN1!V230</f>
        <v>0</v>
      </c>
      <c r="G230" s="132" t="n">
        <f aca="false">ADMIN1!AE230</f>
        <v>1.6</v>
      </c>
      <c r="H230" s="132" t="str">
        <f aca="false">IF(ADMIN1!W230="", "", ADMIN1!W230)</f>
        <v/>
      </c>
      <c r="I230" s="132" t="str">
        <f aca="false">IF(ADMIN1!X230="", "", ADMIN1!X230)</f>
        <v/>
      </c>
      <c r="J230" s="133" t="str">
        <f aca="false">IF(ADMIN1!Y230="", "", ADMIN1!Y230)</f>
        <v/>
      </c>
      <c r="K230" s="134" t="n">
        <f aca="false">ADMIN1!AD230</f>
        <v>0</v>
      </c>
      <c r="L230" s="135" t="n">
        <f aca="false">ADMIN1!AF230</f>
        <v>0</v>
      </c>
      <c r="M230" s="62"/>
      <c r="N230" s="136"/>
      <c r="O230" s="137" t="n">
        <f aca="false">ADMIN1!AS230</f>
        <v>0</v>
      </c>
      <c r="P230" s="136"/>
      <c r="Q230" s="138" t="n">
        <f aca="false">ADMIN1!AV230</f>
        <v>0</v>
      </c>
      <c r="R230" s="136"/>
      <c r="S230" s="139" t="n">
        <f aca="false">ADMIN1!AY230</f>
        <v>0</v>
      </c>
      <c r="T230" s="136"/>
      <c r="U230" s="139" t="n">
        <f aca="false">ADMIN1!BB230</f>
        <v>0</v>
      </c>
      <c r="V230" s="136"/>
      <c r="W230" s="139" t="n">
        <f aca="false">ADMIN1!BE230</f>
        <v>0</v>
      </c>
      <c r="X230" s="136"/>
      <c r="Y230" s="138" t="n">
        <f aca="false">ADMIN1!BH230</f>
        <v>0</v>
      </c>
      <c r="Z230" s="136"/>
      <c r="AA230" s="139" t="n">
        <f aca="false">ADMIN1!BK230</f>
        <v>0</v>
      </c>
      <c r="AB230" s="136"/>
      <c r="AC230" s="138" t="n">
        <f aca="false">ADMIN1!BN230</f>
        <v>0</v>
      </c>
      <c r="AD230" s="136"/>
      <c r="AE230" s="139" t="n">
        <f aca="false">ADMIN1!BQ230</f>
        <v>0</v>
      </c>
      <c r="AF230" s="136"/>
      <c r="AG230" s="138" t="n">
        <f aca="false">ADMIN1!BT230</f>
        <v>0</v>
      </c>
      <c r="AH230" s="136"/>
      <c r="AI230" s="139" t="n">
        <f aca="false">ADMIN1!BW230</f>
        <v>0</v>
      </c>
      <c r="AJ230" s="136"/>
      <c r="AK230" s="138" t="n">
        <f aca="false">ADMIN1!BZ230</f>
        <v>0</v>
      </c>
      <c r="AL230" s="136"/>
      <c r="AM230" s="139" t="n">
        <f aca="false">ADMIN1!CC230</f>
        <v>0</v>
      </c>
      <c r="AN230" s="136"/>
      <c r="AO230" s="138" t="n">
        <f aca="false">ADMIN1!CF230</f>
        <v>0</v>
      </c>
      <c r="AP230" s="136"/>
      <c r="AQ230" s="140" t="n">
        <f aca="false">ADMIN1!CI230</f>
        <v>0</v>
      </c>
      <c r="AR230" s="81"/>
    </row>
    <row r="231" customFormat="false" ht="30" hidden="true" customHeight="true" outlineLevel="0" collapsed="false">
      <c r="A231" s="127" t="n">
        <f aca="false">ADMIN1!Q231</f>
        <v>0</v>
      </c>
      <c r="B231" s="128" t="str">
        <f aca="false">IF(ADMIN1!S231=0, "", ADMIN1!S231)</f>
        <v/>
      </c>
      <c r="C231" s="129" t="n">
        <f aca="false">ADMIN1!R231</f>
        <v>0</v>
      </c>
      <c r="D231" s="129"/>
      <c r="E231" s="130" t="n">
        <f aca="false">ADMIN1!AC231</f>
        <v>0</v>
      </c>
      <c r="F231" s="131" t="n">
        <f aca="false">ADMIN1!V231</f>
        <v>0</v>
      </c>
      <c r="G231" s="132" t="n">
        <f aca="false">ADMIN1!AE231</f>
        <v>1.6</v>
      </c>
      <c r="H231" s="132" t="str">
        <f aca="false">IF(ADMIN1!W231="", "", ADMIN1!W231)</f>
        <v/>
      </c>
      <c r="I231" s="132" t="str">
        <f aca="false">IF(ADMIN1!X231="", "", ADMIN1!X231)</f>
        <v/>
      </c>
      <c r="J231" s="133" t="str">
        <f aca="false">IF(ADMIN1!Y231="", "", ADMIN1!Y231)</f>
        <v/>
      </c>
      <c r="K231" s="134" t="n">
        <f aca="false">ADMIN1!AD231</f>
        <v>0</v>
      </c>
      <c r="L231" s="135" t="n">
        <f aca="false">ADMIN1!AF231</f>
        <v>0</v>
      </c>
      <c r="M231" s="62"/>
      <c r="N231" s="136"/>
      <c r="O231" s="137" t="n">
        <f aca="false">ADMIN1!AS231</f>
        <v>0</v>
      </c>
      <c r="P231" s="136"/>
      <c r="Q231" s="138" t="n">
        <f aca="false">ADMIN1!AV231</f>
        <v>0</v>
      </c>
      <c r="R231" s="136"/>
      <c r="S231" s="139" t="n">
        <f aca="false">ADMIN1!AY231</f>
        <v>0</v>
      </c>
      <c r="T231" s="136"/>
      <c r="U231" s="139" t="n">
        <f aca="false">ADMIN1!BB231</f>
        <v>0</v>
      </c>
      <c r="V231" s="136"/>
      <c r="W231" s="139" t="n">
        <f aca="false">ADMIN1!BE231</f>
        <v>0</v>
      </c>
      <c r="X231" s="136"/>
      <c r="Y231" s="138" t="n">
        <f aca="false">ADMIN1!BH231</f>
        <v>0</v>
      </c>
      <c r="Z231" s="136"/>
      <c r="AA231" s="139" t="n">
        <f aca="false">ADMIN1!BK231</f>
        <v>0</v>
      </c>
      <c r="AB231" s="136"/>
      <c r="AC231" s="138" t="n">
        <f aca="false">ADMIN1!BN231</f>
        <v>0</v>
      </c>
      <c r="AD231" s="136"/>
      <c r="AE231" s="139" t="n">
        <f aca="false">ADMIN1!BQ231</f>
        <v>0</v>
      </c>
      <c r="AF231" s="136"/>
      <c r="AG231" s="138" t="n">
        <f aca="false">ADMIN1!BT231</f>
        <v>0</v>
      </c>
      <c r="AH231" s="136"/>
      <c r="AI231" s="139" t="n">
        <f aca="false">ADMIN1!BW231</f>
        <v>0</v>
      </c>
      <c r="AJ231" s="136"/>
      <c r="AK231" s="138" t="n">
        <f aca="false">ADMIN1!BZ231</f>
        <v>0</v>
      </c>
      <c r="AL231" s="136"/>
      <c r="AM231" s="139" t="n">
        <f aca="false">ADMIN1!CC231</f>
        <v>0</v>
      </c>
      <c r="AN231" s="136"/>
      <c r="AO231" s="138" t="n">
        <f aca="false">ADMIN1!CF231</f>
        <v>0</v>
      </c>
      <c r="AP231" s="136"/>
      <c r="AQ231" s="140" t="n">
        <f aca="false">ADMIN1!CI231</f>
        <v>0</v>
      </c>
      <c r="AR231" s="81"/>
    </row>
    <row r="232" customFormat="false" ht="30" hidden="true" customHeight="true" outlineLevel="0" collapsed="false">
      <c r="A232" s="127" t="n">
        <f aca="false">ADMIN1!Q232</f>
        <v>0</v>
      </c>
      <c r="B232" s="128" t="str">
        <f aca="false">IF(ADMIN1!S232=0, "", ADMIN1!S232)</f>
        <v/>
      </c>
      <c r="C232" s="129" t="n">
        <f aca="false">ADMIN1!R232</f>
        <v>0</v>
      </c>
      <c r="D232" s="129"/>
      <c r="E232" s="130" t="n">
        <f aca="false">ADMIN1!AC232</f>
        <v>0</v>
      </c>
      <c r="F232" s="131" t="n">
        <f aca="false">ADMIN1!V232</f>
        <v>0</v>
      </c>
      <c r="G232" s="132" t="n">
        <f aca="false">ADMIN1!AE232</f>
        <v>1.6</v>
      </c>
      <c r="H232" s="132" t="str">
        <f aca="false">IF(ADMIN1!W232="", "", ADMIN1!W232)</f>
        <v/>
      </c>
      <c r="I232" s="132" t="str">
        <f aca="false">IF(ADMIN1!X232="", "", ADMIN1!X232)</f>
        <v/>
      </c>
      <c r="J232" s="133" t="str">
        <f aca="false">IF(ADMIN1!Y232="", "", ADMIN1!Y232)</f>
        <v/>
      </c>
      <c r="K232" s="134" t="n">
        <f aca="false">ADMIN1!AD232</f>
        <v>0</v>
      </c>
      <c r="L232" s="135" t="n">
        <f aca="false">ADMIN1!AF232</f>
        <v>0</v>
      </c>
      <c r="M232" s="62"/>
      <c r="N232" s="136"/>
      <c r="O232" s="137" t="n">
        <f aca="false">ADMIN1!AS232</f>
        <v>0</v>
      </c>
      <c r="P232" s="136"/>
      <c r="Q232" s="138" t="n">
        <f aca="false">ADMIN1!AV232</f>
        <v>0</v>
      </c>
      <c r="R232" s="136"/>
      <c r="S232" s="139" t="n">
        <f aca="false">ADMIN1!AY232</f>
        <v>0</v>
      </c>
      <c r="T232" s="136"/>
      <c r="U232" s="139" t="n">
        <f aca="false">ADMIN1!BB232</f>
        <v>0</v>
      </c>
      <c r="V232" s="136"/>
      <c r="W232" s="139" t="n">
        <f aca="false">ADMIN1!BE232</f>
        <v>0</v>
      </c>
      <c r="X232" s="136"/>
      <c r="Y232" s="138" t="n">
        <f aca="false">ADMIN1!BH232</f>
        <v>0</v>
      </c>
      <c r="Z232" s="136"/>
      <c r="AA232" s="139" t="n">
        <f aca="false">ADMIN1!BK232</f>
        <v>0</v>
      </c>
      <c r="AB232" s="136"/>
      <c r="AC232" s="138" t="n">
        <f aca="false">ADMIN1!BN232</f>
        <v>0</v>
      </c>
      <c r="AD232" s="136"/>
      <c r="AE232" s="139" t="n">
        <f aca="false">ADMIN1!BQ232</f>
        <v>0</v>
      </c>
      <c r="AF232" s="136"/>
      <c r="AG232" s="138" t="n">
        <f aca="false">ADMIN1!BT232</f>
        <v>0</v>
      </c>
      <c r="AH232" s="136"/>
      <c r="AI232" s="139" t="n">
        <f aca="false">ADMIN1!BW232</f>
        <v>0</v>
      </c>
      <c r="AJ232" s="136"/>
      <c r="AK232" s="138" t="n">
        <f aca="false">ADMIN1!BZ232</f>
        <v>0</v>
      </c>
      <c r="AL232" s="136"/>
      <c r="AM232" s="139" t="n">
        <f aca="false">ADMIN1!CC232</f>
        <v>0</v>
      </c>
      <c r="AN232" s="136"/>
      <c r="AO232" s="138" t="n">
        <f aca="false">ADMIN1!CF232</f>
        <v>0</v>
      </c>
      <c r="AP232" s="136"/>
      <c r="AQ232" s="140" t="n">
        <f aca="false">ADMIN1!CI232</f>
        <v>0</v>
      </c>
      <c r="AR232" s="81"/>
    </row>
    <row r="233" customFormat="false" ht="30" hidden="true" customHeight="true" outlineLevel="0" collapsed="false">
      <c r="A233" s="127" t="n">
        <f aca="false">ADMIN1!Q233</f>
        <v>0</v>
      </c>
      <c r="B233" s="128" t="str">
        <f aca="false">IF(ADMIN1!S233=0, "", ADMIN1!S233)</f>
        <v/>
      </c>
      <c r="C233" s="129" t="n">
        <f aca="false">ADMIN1!R233</f>
        <v>0</v>
      </c>
      <c r="D233" s="129"/>
      <c r="E233" s="130" t="n">
        <f aca="false">ADMIN1!AC233</f>
        <v>0</v>
      </c>
      <c r="F233" s="131" t="n">
        <f aca="false">ADMIN1!V233</f>
        <v>0</v>
      </c>
      <c r="G233" s="132" t="n">
        <f aca="false">ADMIN1!AE233</f>
        <v>1.6</v>
      </c>
      <c r="H233" s="132" t="str">
        <f aca="false">IF(ADMIN1!W233="", "", ADMIN1!W233)</f>
        <v/>
      </c>
      <c r="I233" s="132" t="str">
        <f aca="false">IF(ADMIN1!X233="", "", ADMIN1!X233)</f>
        <v/>
      </c>
      <c r="J233" s="133" t="str">
        <f aca="false">IF(ADMIN1!Y233="", "", ADMIN1!Y233)</f>
        <v/>
      </c>
      <c r="K233" s="134" t="n">
        <f aca="false">ADMIN1!AD233</f>
        <v>0</v>
      </c>
      <c r="L233" s="135" t="n">
        <f aca="false">ADMIN1!AF233</f>
        <v>0</v>
      </c>
      <c r="M233" s="62"/>
      <c r="N233" s="136"/>
      <c r="O233" s="137" t="n">
        <f aca="false">ADMIN1!AS233</f>
        <v>0</v>
      </c>
      <c r="P233" s="136"/>
      <c r="Q233" s="138" t="n">
        <f aca="false">ADMIN1!AV233</f>
        <v>0</v>
      </c>
      <c r="R233" s="136"/>
      <c r="S233" s="139" t="n">
        <f aca="false">ADMIN1!AY233</f>
        <v>0</v>
      </c>
      <c r="T233" s="136"/>
      <c r="U233" s="139" t="n">
        <f aca="false">ADMIN1!BB233</f>
        <v>0</v>
      </c>
      <c r="V233" s="136"/>
      <c r="W233" s="139" t="n">
        <f aca="false">ADMIN1!BE233</f>
        <v>0</v>
      </c>
      <c r="X233" s="136"/>
      <c r="Y233" s="138" t="n">
        <f aca="false">ADMIN1!BH233</f>
        <v>0</v>
      </c>
      <c r="Z233" s="136"/>
      <c r="AA233" s="139" t="n">
        <f aca="false">ADMIN1!BK233</f>
        <v>0</v>
      </c>
      <c r="AB233" s="136"/>
      <c r="AC233" s="138" t="n">
        <f aca="false">ADMIN1!BN233</f>
        <v>0</v>
      </c>
      <c r="AD233" s="136"/>
      <c r="AE233" s="139" t="n">
        <f aca="false">ADMIN1!BQ233</f>
        <v>0</v>
      </c>
      <c r="AF233" s="136"/>
      <c r="AG233" s="138" t="n">
        <f aca="false">ADMIN1!BT233</f>
        <v>0</v>
      </c>
      <c r="AH233" s="136"/>
      <c r="AI233" s="139" t="n">
        <f aca="false">ADMIN1!BW233</f>
        <v>0</v>
      </c>
      <c r="AJ233" s="136"/>
      <c r="AK233" s="138" t="n">
        <f aca="false">ADMIN1!BZ233</f>
        <v>0</v>
      </c>
      <c r="AL233" s="136"/>
      <c r="AM233" s="139" t="n">
        <f aca="false">ADMIN1!CC233</f>
        <v>0</v>
      </c>
      <c r="AN233" s="136"/>
      <c r="AO233" s="138" t="n">
        <f aca="false">ADMIN1!CF233</f>
        <v>0</v>
      </c>
      <c r="AP233" s="136"/>
      <c r="AQ233" s="140" t="n">
        <f aca="false">ADMIN1!CI233</f>
        <v>0</v>
      </c>
      <c r="AR233" s="81"/>
    </row>
    <row r="234" customFormat="false" ht="30" hidden="true" customHeight="true" outlineLevel="0" collapsed="false">
      <c r="A234" s="127" t="n">
        <f aca="false">ADMIN1!Q234</f>
        <v>0</v>
      </c>
      <c r="B234" s="128" t="str">
        <f aca="false">IF(ADMIN1!S234=0, "", ADMIN1!S234)</f>
        <v/>
      </c>
      <c r="C234" s="129" t="n">
        <f aca="false">ADMIN1!R234</f>
        <v>0</v>
      </c>
      <c r="D234" s="129"/>
      <c r="E234" s="130" t="n">
        <f aca="false">ADMIN1!AC234</f>
        <v>0</v>
      </c>
      <c r="F234" s="131" t="n">
        <f aca="false">ADMIN1!V234</f>
        <v>0</v>
      </c>
      <c r="G234" s="132" t="n">
        <f aca="false">ADMIN1!AE234</f>
        <v>1.6</v>
      </c>
      <c r="H234" s="132" t="str">
        <f aca="false">IF(ADMIN1!W234="", "", ADMIN1!W234)</f>
        <v/>
      </c>
      <c r="I234" s="132" t="str">
        <f aca="false">IF(ADMIN1!X234="", "", ADMIN1!X234)</f>
        <v/>
      </c>
      <c r="J234" s="133" t="str">
        <f aca="false">IF(ADMIN1!Y234="", "", ADMIN1!Y234)</f>
        <v/>
      </c>
      <c r="K234" s="134" t="n">
        <f aca="false">ADMIN1!AD234</f>
        <v>0</v>
      </c>
      <c r="L234" s="135" t="n">
        <f aca="false">ADMIN1!AF234</f>
        <v>0</v>
      </c>
      <c r="M234" s="62"/>
      <c r="N234" s="136"/>
      <c r="O234" s="137" t="n">
        <f aca="false">ADMIN1!AS234</f>
        <v>0</v>
      </c>
      <c r="P234" s="136"/>
      <c r="Q234" s="138" t="n">
        <f aca="false">ADMIN1!AV234</f>
        <v>0</v>
      </c>
      <c r="R234" s="136"/>
      <c r="S234" s="139" t="n">
        <f aca="false">ADMIN1!AY234</f>
        <v>0</v>
      </c>
      <c r="T234" s="136"/>
      <c r="U234" s="139" t="n">
        <f aca="false">ADMIN1!BB234</f>
        <v>0</v>
      </c>
      <c r="V234" s="136"/>
      <c r="W234" s="139" t="n">
        <f aca="false">ADMIN1!BE234</f>
        <v>0</v>
      </c>
      <c r="X234" s="136"/>
      <c r="Y234" s="138" t="n">
        <f aca="false">ADMIN1!BH234</f>
        <v>0</v>
      </c>
      <c r="Z234" s="136"/>
      <c r="AA234" s="139" t="n">
        <f aca="false">ADMIN1!BK234</f>
        <v>0</v>
      </c>
      <c r="AB234" s="136"/>
      <c r="AC234" s="138" t="n">
        <f aca="false">ADMIN1!BN234</f>
        <v>0</v>
      </c>
      <c r="AD234" s="136"/>
      <c r="AE234" s="139" t="n">
        <f aca="false">ADMIN1!BQ234</f>
        <v>0</v>
      </c>
      <c r="AF234" s="136"/>
      <c r="AG234" s="138" t="n">
        <f aca="false">ADMIN1!BT234</f>
        <v>0</v>
      </c>
      <c r="AH234" s="136"/>
      <c r="AI234" s="139" t="n">
        <f aca="false">ADMIN1!BW234</f>
        <v>0</v>
      </c>
      <c r="AJ234" s="136"/>
      <c r="AK234" s="138" t="n">
        <f aca="false">ADMIN1!BZ234</f>
        <v>0</v>
      </c>
      <c r="AL234" s="136"/>
      <c r="AM234" s="139" t="n">
        <f aca="false">ADMIN1!CC234</f>
        <v>0</v>
      </c>
      <c r="AN234" s="136"/>
      <c r="AO234" s="138" t="n">
        <f aca="false">ADMIN1!CF234</f>
        <v>0</v>
      </c>
      <c r="AP234" s="136"/>
      <c r="AQ234" s="140" t="n">
        <f aca="false">ADMIN1!CI234</f>
        <v>0</v>
      </c>
      <c r="AR234" s="81"/>
    </row>
    <row r="235" customFormat="false" ht="30" hidden="true" customHeight="true" outlineLevel="0" collapsed="false">
      <c r="A235" s="127" t="n">
        <f aca="false">ADMIN1!Q235</f>
        <v>0</v>
      </c>
      <c r="B235" s="128" t="str">
        <f aca="false">IF(ADMIN1!S235=0, "", ADMIN1!S235)</f>
        <v/>
      </c>
      <c r="C235" s="129" t="n">
        <f aca="false">ADMIN1!R235</f>
        <v>0</v>
      </c>
      <c r="D235" s="129"/>
      <c r="E235" s="130" t="n">
        <f aca="false">ADMIN1!AC235</f>
        <v>0</v>
      </c>
      <c r="F235" s="131" t="n">
        <f aca="false">ADMIN1!V235</f>
        <v>0</v>
      </c>
      <c r="G235" s="132" t="n">
        <f aca="false">ADMIN1!AE235</f>
        <v>1.6</v>
      </c>
      <c r="H235" s="132" t="str">
        <f aca="false">IF(ADMIN1!W235="", "", ADMIN1!W235)</f>
        <v/>
      </c>
      <c r="I235" s="132" t="str">
        <f aca="false">IF(ADMIN1!X235="", "", ADMIN1!X235)</f>
        <v/>
      </c>
      <c r="J235" s="133" t="str">
        <f aca="false">IF(ADMIN1!Y235="", "", ADMIN1!Y235)</f>
        <v/>
      </c>
      <c r="K235" s="134" t="n">
        <f aca="false">ADMIN1!AD235</f>
        <v>0</v>
      </c>
      <c r="L235" s="135" t="n">
        <f aca="false">ADMIN1!AF235</f>
        <v>0</v>
      </c>
      <c r="M235" s="62"/>
      <c r="N235" s="136"/>
      <c r="O235" s="137" t="n">
        <f aca="false">ADMIN1!AS235</f>
        <v>0</v>
      </c>
      <c r="P235" s="136"/>
      <c r="Q235" s="138" t="n">
        <f aca="false">ADMIN1!AV235</f>
        <v>0</v>
      </c>
      <c r="R235" s="136"/>
      <c r="S235" s="139" t="n">
        <f aca="false">ADMIN1!AY235</f>
        <v>0</v>
      </c>
      <c r="T235" s="136"/>
      <c r="U235" s="139" t="n">
        <f aca="false">ADMIN1!BB235</f>
        <v>0</v>
      </c>
      <c r="V235" s="136"/>
      <c r="W235" s="139" t="n">
        <f aca="false">ADMIN1!BE235</f>
        <v>0</v>
      </c>
      <c r="X235" s="136"/>
      <c r="Y235" s="138" t="n">
        <f aca="false">ADMIN1!BH235</f>
        <v>0</v>
      </c>
      <c r="Z235" s="136"/>
      <c r="AA235" s="139" t="n">
        <f aca="false">ADMIN1!BK235</f>
        <v>0</v>
      </c>
      <c r="AB235" s="136"/>
      <c r="AC235" s="138" t="n">
        <f aca="false">ADMIN1!BN235</f>
        <v>0</v>
      </c>
      <c r="AD235" s="136"/>
      <c r="AE235" s="139" t="n">
        <f aca="false">ADMIN1!BQ235</f>
        <v>0</v>
      </c>
      <c r="AF235" s="136"/>
      <c r="AG235" s="138" t="n">
        <f aca="false">ADMIN1!BT235</f>
        <v>0</v>
      </c>
      <c r="AH235" s="136"/>
      <c r="AI235" s="139" t="n">
        <f aca="false">ADMIN1!BW235</f>
        <v>0</v>
      </c>
      <c r="AJ235" s="136"/>
      <c r="AK235" s="138" t="n">
        <f aca="false">ADMIN1!BZ235</f>
        <v>0</v>
      </c>
      <c r="AL235" s="136"/>
      <c r="AM235" s="139" t="n">
        <f aca="false">ADMIN1!CC235</f>
        <v>0</v>
      </c>
      <c r="AN235" s="136"/>
      <c r="AO235" s="138" t="n">
        <f aca="false">ADMIN1!CF235</f>
        <v>0</v>
      </c>
      <c r="AP235" s="136"/>
      <c r="AQ235" s="140" t="n">
        <f aca="false">ADMIN1!CI235</f>
        <v>0</v>
      </c>
      <c r="AR235" s="81"/>
    </row>
    <row r="236" customFormat="false" ht="30" hidden="true" customHeight="true" outlineLevel="0" collapsed="false">
      <c r="A236" s="127" t="n">
        <f aca="false">ADMIN1!Q236</f>
        <v>0</v>
      </c>
      <c r="B236" s="128" t="str">
        <f aca="false">IF(ADMIN1!S236=0, "", ADMIN1!S236)</f>
        <v/>
      </c>
      <c r="C236" s="129" t="n">
        <f aca="false">ADMIN1!R236</f>
        <v>0</v>
      </c>
      <c r="D236" s="129"/>
      <c r="E236" s="130" t="n">
        <f aca="false">ADMIN1!AC236</f>
        <v>0</v>
      </c>
      <c r="F236" s="131" t="n">
        <f aca="false">ADMIN1!V236</f>
        <v>0</v>
      </c>
      <c r="G236" s="132" t="n">
        <f aca="false">ADMIN1!AE236</f>
        <v>1.6</v>
      </c>
      <c r="H236" s="132" t="str">
        <f aca="false">IF(ADMIN1!W236="", "", ADMIN1!W236)</f>
        <v/>
      </c>
      <c r="I236" s="132" t="str">
        <f aca="false">IF(ADMIN1!X236="", "", ADMIN1!X236)</f>
        <v/>
      </c>
      <c r="J236" s="133" t="str">
        <f aca="false">IF(ADMIN1!Y236="", "", ADMIN1!Y236)</f>
        <v/>
      </c>
      <c r="K236" s="134" t="n">
        <f aca="false">ADMIN1!AD236</f>
        <v>0</v>
      </c>
      <c r="L236" s="135" t="n">
        <f aca="false">ADMIN1!AF236</f>
        <v>0</v>
      </c>
      <c r="M236" s="62"/>
      <c r="N236" s="136"/>
      <c r="O236" s="137" t="n">
        <f aca="false">ADMIN1!AS236</f>
        <v>0</v>
      </c>
      <c r="P236" s="136"/>
      <c r="Q236" s="138" t="n">
        <f aca="false">ADMIN1!AV236</f>
        <v>0</v>
      </c>
      <c r="R236" s="136"/>
      <c r="S236" s="139" t="n">
        <f aca="false">ADMIN1!AY236</f>
        <v>0</v>
      </c>
      <c r="T236" s="136"/>
      <c r="U236" s="139" t="n">
        <f aca="false">ADMIN1!BB236</f>
        <v>0</v>
      </c>
      <c r="V236" s="136"/>
      <c r="W236" s="139" t="n">
        <f aca="false">ADMIN1!BE236</f>
        <v>0</v>
      </c>
      <c r="X236" s="136"/>
      <c r="Y236" s="138" t="n">
        <f aca="false">ADMIN1!BH236</f>
        <v>0</v>
      </c>
      <c r="Z236" s="136"/>
      <c r="AA236" s="139" t="n">
        <f aca="false">ADMIN1!BK236</f>
        <v>0</v>
      </c>
      <c r="AB236" s="136"/>
      <c r="AC236" s="138" t="n">
        <f aca="false">ADMIN1!BN236</f>
        <v>0</v>
      </c>
      <c r="AD236" s="136"/>
      <c r="AE236" s="139" t="n">
        <f aca="false">ADMIN1!BQ236</f>
        <v>0</v>
      </c>
      <c r="AF236" s="136"/>
      <c r="AG236" s="138" t="n">
        <f aca="false">ADMIN1!BT236</f>
        <v>0</v>
      </c>
      <c r="AH236" s="136"/>
      <c r="AI236" s="139" t="n">
        <f aca="false">ADMIN1!BW236</f>
        <v>0</v>
      </c>
      <c r="AJ236" s="136"/>
      <c r="AK236" s="138" t="n">
        <f aca="false">ADMIN1!BZ236</f>
        <v>0</v>
      </c>
      <c r="AL236" s="136"/>
      <c r="AM236" s="139" t="n">
        <f aca="false">ADMIN1!CC236</f>
        <v>0</v>
      </c>
      <c r="AN236" s="136"/>
      <c r="AO236" s="138" t="n">
        <f aca="false">ADMIN1!CF236</f>
        <v>0</v>
      </c>
      <c r="AP236" s="136"/>
      <c r="AQ236" s="140" t="n">
        <f aca="false">ADMIN1!CI236</f>
        <v>0</v>
      </c>
      <c r="AR236" s="81"/>
    </row>
    <row r="237" customFormat="false" ht="30" hidden="true" customHeight="true" outlineLevel="0" collapsed="false">
      <c r="A237" s="127" t="n">
        <f aca="false">ADMIN1!Q237</f>
        <v>0</v>
      </c>
      <c r="B237" s="128" t="str">
        <f aca="false">IF(ADMIN1!S237=0, "", ADMIN1!S237)</f>
        <v/>
      </c>
      <c r="C237" s="129" t="n">
        <f aca="false">ADMIN1!R237</f>
        <v>0</v>
      </c>
      <c r="D237" s="129"/>
      <c r="E237" s="130" t="n">
        <f aca="false">ADMIN1!AC237</f>
        <v>0</v>
      </c>
      <c r="F237" s="131" t="n">
        <f aca="false">ADMIN1!V237</f>
        <v>0</v>
      </c>
      <c r="G237" s="132" t="n">
        <f aca="false">ADMIN1!AE237</f>
        <v>1.6</v>
      </c>
      <c r="H237" s="132" t="str">
        <f aca="false">IF(ADMIN1!W237="", "", ADMIN1!W237)</f>
        <v/>
      </c>
      <c r="I237" s="132" t="str">
        <f aca="false">IF(ADMIN1!X237="", "", ADMIN1!X237)</f>
        <v/>
      </c>
      <c r="J237" s="133" t="str">
        <f aca="false">IF(ADMIN1!Y237="", "", ADMIN1!Y237)</f>
        <v/>
      </c>
      <c r="K237" s="134" t="n">
        <f aca="false">ADMIN1!AD237</f>
        <v>0</v>
      </c>
      <c r="L237" s="135" t="n">
        <f aca="false">ADMIN1!AF237</f>
        <v>0</v>
      </c>
      <c r="M237" s="62"/>
      <c r="N237" s="136"/>
      <c r="O237" s="137" t="n">
        <f aca="false">ADMIN1!AS237</f>
        <v>0</v>
      </c>
      <c r="P237" s="136"/>
      <c r="Q237" s="138" t="n">
        <f aca="false">ADMIN1!AV237</f>
        <v>0</v>
      </c>
      <c r="R237" s="136"/>
      <c r="S237" s="139" t="n">
        <f aca="false">ADMIN1!AY237</f>
        <v>0</v>
      </c>
      <c r="T237" s="136"/>
      <c r="U237" s="139" t="n">
        <f aca="false">ADMIN1!BB237</f>
        <v>0</v>
      </c>
      <c r="V237" s="136"/>
      <c r="W237" s="139" t="n">
        <f aca="false">ADMIN1!BE237</f>
        <v>0</v>
      </c>
      <c r="X237" s="136"/>
      <c r="Y237" s="138" t="n">
        <f aca="false">ADMIN1!BH237</f>
        <v>0</v>
      </c>
      <c r="Z237" s="136"/>
      <c r="AA237" s="139" t="n">
        <f aca="false">ADMIN1!BK237</f>
        <v>0</v>
      </c>
      <c r="AB237" s="136"/>
      <c r="AC237" s="138" t="n">
        <f aca="false">ADMIN1!BN237</f>
        <v>0</v>
      </c>
      <c r="AD237" s="136"/>
      <c r="AE237" s="139" t="n">
        <f aca="false">ADMIN1!BQ237</f>
        <v>0</v>
      </c>
      <c r="AF237" s="136"/>
      <c r="AG237" s="138" t="n">
        <f aca="false">ADMIN1!BT237</f>
        <v>0</v>
      </c>
      <c r="AH237" s="136"/>
      <c r="AI237" s="139" t="n">
        <f aca="false">ADMIN1!BW237</f>
        <v>0</v>
      </c>
      <c r="AJ237" s="136"/>
      <c r="AK237" s="138" t="n">
        <f aca="false">ADMIN1!BZ237</f>
        <v>0</v>
      </c>
      <c r="AL237" s="136"/>
      <c r="AM237" s="139" t="n">
        <f aca="false">ADMIN1!CC237</f>
        <v>0</v>
      </c>
      <c r="AN237" s="136"/>
      <c r="AO237" s="138" t="n">
        <f aca="false">ADMIN1!CF237</f>
        <v>0</v>
      </c>
      <c r="AP237" s="136"/>
      <c r="AQ237" s="140" t="n">
        <f aca="false">ADMIN1!CI237</f>
        <v>0</v>
      </c>
      <c r="AR237" s="81"/>
    </row>
    <row r="238" customFormat="false" ht="30" hidden="true" customHeight="true" outlineLevel="0" collapsed="false">
      <c r="A238" s="127" t="n">
        <f aca="false">ADMIN1!Q238</f>
        <v>0</v>
      </c>
      <c r="B238" s="128" t="str">
        <f aca="false">IF(ADMIN1!S238=0, "", ADMIN1!S238)</f>
        <v/>
      </c>
      <c r="C238" s="129" t="n">
        <f aca="false">ADMIN1!R238</f>
        <v>0</v>
      </c>
      <c r="D238" s="129"/>
      <c r="E238" s="130" t="n">
        <f aca="false">ADMIN1!AC238</f>
        <v>0</v>
      </c>
      <c r="F238" s="131" t="n">
        <f aca="false">ADMIN1!V238</f>
        <v>0</v>
      </c>
      <c r="G238" s="132" t="n">
        <f aca="false">ADMIN1!AE238</f>
        <v>1.6</v>
      </c>
      <c r="H238" s="132" t="str">
        <f aca="false">IF(ADMIN1!W238="", "", ADMIN1!W238)</f>
        <v/>
      </c>
      <c r="I238" s="132" t="str">
        <f aca="false">IF(ADMIN1!X238="", "", ADMIN1!X238)</f>
        <v/>
      </c>
      <c r="J238" s="133" t="str">
        <f aca="false">IF(ADMIN1!Y238="", "", ADMIN1!Y238)</f>
        <v/>
      </c>
      <c r="K238" s="134" t="n">
        <f aca="false">ADMIN1!AD238</f>
        <v>0</v>
      </c>
      <c r="L238" s="135" t="n">
        <f aca="false">ADMIN1!AF238</f>
        <v>0</v>
      </c>
      <c r="M238" s="62"/>
      <c r="N238" s="136"/>
      <c r="O238" s="137" t="n">
        <f aca="false">ADMIN1!AS238</f>
        <v>0</v>
      </c>
      <c r="P238" s="136"/>
      <c r="Q238" s="138" t="n">
        <f aca="false">ADMIN1!AV238</f>
        <v>0</v>
      </c>
      <c r="R238" s="136"/>
      <c r="S238" s="139" t="n">
        <f aca="false">ADMIN1!AY238</f>
        <v>0</v>
      </c>
      <c r="T238" s="136"/>
      <c r="U238" s="139" t="n">
        <f aca="false">ADMIN1!BB238</f>
        <v>0</v>
      </c>
      <c r="V238" s="136"/>
      <c r="W238" s="139" t="n">
        <f aca="false">ADMIN1!BE238</f>
        <v>0</v>
      </c>
      <c r="X238" s="136"/>
      <c r="Y238" s="138" t="n">
        <f aca="false">ADMIN1!BH238</f>
        <v>0</v>
      </c>
      <c r="Z238" s="136"/>
      <c r="AA238" s="139" t="n">
        <f aca="false">ADMIN1!BK238</f>
        <v>0</v>
      </c>
      <c r="AB238" s="136"/>
      <c r="AC238" s="138" t="n">
        <f aca="false">ADMIN1!BN238</f>
        <v>0</v>
      </c>
      <c r="AD238" s="136"/>
      <c r="AE238" s="139" t="n">
        <f aca="false">ADMIN1!BQ238</f>
        <v>0</v>
      </c>
      <c r="AF238" s="136"/>
      <c r="AG238" s="138" t="n">
        <f aca="false">ADMIN1!BT238</f>
        <v>0</v>
      </c>
      <c r="AH238" s="136"/>
      <c r="AI238" s="139" t="n">
        <f aca="false">ADMIN1!BW238</f>
        <v>0</v>
      </c>
      <c r="AJ238" s="136"/>
      <c r="AK238" s="138" t="n">
        <f aca="false">ADMIN1!BZ238</f>
        <v>0</v>
      </c>
      <c r="AL238" s="136"/>
      <c r="AM238" s="139" t="n">
        <f aca="false">ADMIN1!CC238</f>
        <v>0</v>
      </c>
      <c r="AN238" s="136"/>
      <c r="AO238" s="138" t="n">
        <f aca="false">ADMIN1!CF238</f>
        <v>0</v>
      </c>
      <c r="AP238" s="136"/>
      <c r="AQ238" s="140" t="n">
        <f aca="false">ADMIN1!CI238</f>
        <v>0</v>
      </c>
      <c r="AR238" s="81"/>
    </row>
    <row r="239" customFormat="false" ht="30" hidden="true" customHeight="true" outlineLevel="0" collapsed="false">
      <c r="A239" s="127" t="n">
        <f aca="false">ADMIN1!Q239</f>
        <v>0</v>
      </c>
      <c r="B239" s="128" t="str">
        <f aca="false">IF(ADMIN1!S239=0, "", ADMIN1!S239)</f>
        <v/>
      </c>
      <c r="C239" s="129" t="n">
        <f aca="false">ADMIN1!R239</f>
        <v>0</v>
      </c>
      <c r="D239" s="129"/>
      <c r="E239" s="130" t="n">
        <f aca="false">ADMIN1!AC239</f>
        <v>0</v>
      </c>
      <c r="F239" s="131" t="n">
        <f aca="false">ADMIN1!V239</f>
        <v>0</v>
      </c>
      <c r="G239" s="132" t="n">
        <f aca="false">ADMIN1!AE239</f>
        <v>1.6</v>
      </c>
      <c r="H239" s="132" t="str">
        <f aca="false">IF(ADMIN1!W239="", "", ADMIN1!W239)</f>
        <v/>
      </c>
      <c r="I239" s="132" t="str">
        <f aca="false">IF(ADMIN1!X239="", "", ADMIN1!X239)</f>
        <v/>
      </c>
      <c r="J239" s="133" t="str">
        <f aca="false">IF(ADMIN1!Y239="", "", ADMIN1!Y239)</f>
        <v/>
      </c>
      <c r="K239" s="134" t="n">
        <f aca="false">ADMIN1!AD239</f>
        <v>0</v>
      </c>
      <c r="L239" s="135" t="n">
        <f aca="false">ADMIN1!AF239</f>
        <v>0</v>
      </c>
      <c r="M239" s="62"/>
      <c r="N239" s="136"/>
      <c r="O239" s="137" t="n">
        <f aca="false">ADMIN1!AS239</f>
        <v>0</v>
      </c>
      <c r="P239" s="136"/>
      <c r="Q239" s="138" t="n">
        <f aca="false">ADMIN1!AV239</f>
        <v>0</v>
      </c>
      <c r="R239" s="136"/>
      <c r="S239" s="139" t="n">
        <f aca="false">ADMIN1!AY239</f>
        <v>0</v>
      </c>
      <c r="T239" s="136"/>
      <c r="U239" s="139" t="n">
        <f aca="false">ADMIN1!BB239</f>
        <v>0</v>
      </c>
      <c r="V239" s="136"/>
      <c r="W239" s="139" t="n">
        <f aca="false">ADMIN1!BE239</f>
        <v>0</v>
      </c>
      <c r="X239" s="136"/>
      <c r="Y239" s="138" t="n">
        <f aca="false">ADMIN1!BH239</f>
        <v>0</v>
      </c>
      <c r="Z239" s="136"/>
      <c r="AA239" s="139" t="n">
        <f aca="false">ADMIN1!BK239</f>
        <v>0</v>
      </c>
      <c r="AB239" s="136"/>
      <c r="AC239" s="138" t="n">
        <f aca="false">ADMIN1!BN239</f>
        <v>0</v>
      </c>
      <c r="AD239" s="136"/>
      <c r="AE239" s="139" t="n">
        <f aca="false">ADMIN1!BQ239</f>
        <v>0</v>
      </c>
      <c r="AF239" s="136"/>
      <c r="AG239" s="138" t="n">
        <f aca="false">ADMIN1!BT239</f>
        <v>0</v>
      </c>
      <c r="AH239" s="136"/>
      <c r="AI239" s="139" t="n">
        <f aca="false">ADMIN1!BW239</f>
        <v>0</v>
      </c>
      <c r="AJ239" s="136"/>
      <c r="AK239" s="138" t="n">
        <f aca="false">ADMIN1!BZ239</f>
        <v>0</v>
      </c>
      <c r="AL239" s="136"/>
      <c r="AM239" s="139" t="n">
        <f aca="false">ADMIN1!CC239</f>
        <v>0</v>
      </c>
      <c r="AN239" s="136"/>
      <c r="AO239" s="138" t="n">
        <f aca="false">ADMIN1!CF239</f>
        <v>0</v>
      </c>
      <c r="AP239" s="136"/>
      <c r="AQ239" s="140" t="n">
        <f aca="false">ADMIN1!CI239</f>
        <v>0</v>
      </c>
      <c r="AR239" s="81"/>
    </row>
    <row r="240" customFormat="false" ht="30" hidden="true" customHeight="true" outlineLevel="0" collapsed="false">
      <c r="A240" s="127" t="n">
        <f aca="false">ADMIN1!Q240</f>
        <v>0</v>
      </c>
      <c r="B240" s="128" t="str">
        <f aca="false">IF(ADMIN1!S240=0, "", ADMIN1!S240)</f>
        <v/>
      </c>
      <c r="C240" s="129" t="n">
        <f aca="false">ADMIN1!R240</f>
        <v>0</v>
      </c>
      <c r="D240" s="129"/>
      <c r="E240" s="130" t="n">
        <f aca="false">ADMIN1!AC240</f>
        <v>0</v>
      </c>
      <c r="F240" s="131" t="n">
        <f aca="false">ADMIN1!V240</f>
        <v>0</v>
      </c>
      <c r="G240" s="132" t="n">
        <f aca="false">ADMIN1!AE240</f>
        <v>1.6</v>
      </c>
      <c r="H240" s="132" t="str">
        <f aca="false">IF(ADMIN1!W240="", "", ADMIN1!W240)</f>
        <v/>
      </c>
      <c r="I240" s="132" t="str">
        <f aca="false">IF(ADMIN1!X240="", "", ADMIN1!X240)</f>
        <v/>
      </c>
      <c r="J240" s="133" t="str">
        <f aca="false">IF(ADMIN1!Y240="", "", ADMIN1!Y240)</f>
        <v/>
      </c>
      <c r="K240" s="134" t="n">
        <f aca="false">ADMIN1!AD240</f>
        <v>0</v>
      </c>
      <c r="L240" s="135" t="n">
        <f aca="false">ADMIN1!AF240</f>
        <v>0</v>
      </c>
      <c r="M240" s="62"/>
      <c r="N240" s="136"/>
      <c r="O240" s="137" t="n">
        <f aca="false">ADMIN1!AS240</f>
        <v>0</v>
      </c>
      <c r="P240" s="136"/>
      <c r="Q240" s="138" t="n">
        <f aca="false">ADMIN1!AV240</f>
        <v>0</v>
      </c>
      <c r="R240" s="136"/>
      <c r="S240" s="139" t="n">
        <f aca="false">ADMIN1!AY240</f>
        <v>0</v>
      </c>
      <c r="T240" s="136"/>
      <c r="U240" s="139" t="n">
        <f aca="false">ADMIN1!BB240</f>
        <v>0</v>
      </c>
      <c r="V240" s="136"/>
      <c r="W240" s="139" t="n">
        <f aca="false">ADMIN1!BE240</f>
        <v>0</v>
      </c>
      <c r="X240" s="136"/>
      <c r="Y240" s="138" t="n">
        <f aca="false">ADMIN1!BH240</f>
        <v>0</v>
      </c>
      <c r="Z240" s="136"/>
      <c r="AA240" s="139" t="n">
        <f aca="false">ADMIN1!BK240</f>
        <v>0</v>
      </c>
      <c r="AB240" s="136"/>
      <c r="AC240" s="138" t="n">
        <f aca="false">ADMIN1!BN240</f>
        <v>0</v>
      </c>
      <c r="AD240" s="136"/>
      <c r="AE240" s="139" t="n">
        <f aca="false">ADMIN1!BQ240</f>
        <v>0</v>
      </c>
      <c r="AF240" s="136"/>
      <c r="AG240" s="138" t="n">
        <f aca="false">ADMIN1!BT240</f>
        <v>0</v>
      </c>
      <c r="AH240" s="136"/>
      <c r="AI240" s="139" t="n">
        <f aca="false">ADMIN1!BW240</f>
        <v>0</v>
      </c>
      <c r="AJ240" s="136"/>
      <c r="AK240" s="138" t="n">
        <f aca="false">ADMIN1!BZ240</f>
        <v>0</v>
      </c>
      <c r="AL240" s="136"/>
      <c r="AM240" s="139" t="n">
        <f aca="false">ADMIN1!CC240</f>
        <v>0</v>
      </c>
      <c r="AN240" s="136"/>
      <c r="AO240" s="138" t="n">
        <f aca="false">ADMIN1!CF240</f>
        <v>0</v>
      </c>
      <c r="AP240" s="136"/>
      <c r="AQ240" s="140" t="n">
        <f aca="false">ADMIN1!CI240</f>
        <v>0</v>
      </c>
      <c r="AR240" s="81"/>
    </row>
    <row r="241" customFormat="false" ht="30" hidden="true" customHeight="true" outlineLevel="0" collapsed="false">
      <c r="A241" s="127" t="n">
        <f aca="false">ADMIN1!Q241</f>
        <v>0</v>
      </c>
      <c r="B241" s="128" t="str">
        <f aca="false">IF(ADMIN1!S241=0, "", ADMIN1!S241)</f>
        <v/>
      </c>
      <c r="C241" s="129" t="n">
        <f aca="false">ADMIN1!R241</f>
        <v>0</v>
      </c>
      <c r="D241" s="129"/>
      <c r="E241" s="130" t="n">
        <f aca="false">ADMIN1!AC241</f>
        <v>0</v>
      </c>
      <c r="F241" s="131" t="n">
        <f aca="false">ADMIN1!V241</f>
        <v>0</v>
      </c>
      <c r="G241" s="132" t="n">
        <f aca="false">ADMIN1!AE241</f>
        <v>1.6</v>
      </c>
      <c r="H241" s="132" t="str">
        <f aca="false">IF(ADMIN1!W241="", "", ADMIN1!W241)</f>
        <v/>
      </c>
      <c r="I241" s="132" t="str">
        <f aca="false">IF(ADMIN1!X241="", "", ADMIN1!X241)</f>
        <v/>
      </c>
      <c r="J241" s="133" t="str">
        <f aca="false">IF(ADMIN1!Y241="", "", ADMIN1!Y241)</f>
        <v/>
      </c>
      <c r="K241" s="134" t="n">
        <f aca="false">ADMIN1!AD241</f>
        <v>0</v>
      </c>
      <c r="L241" s="135" t="n">
        <f aca="false">ADMIN1!AF241</f>
        <v>0</v>
      </c>
      <c r="M241" s="62"/>
      <c r="N241" s="136"/>
      <c r="O241" s="137" t="n">
        <f aca="false">ADMIN1!AS241</f>
        <v>0</v>
      </c>
      <c r="P241" s="136"/>
      <c r="Q241" s="138" t="n">
        <f aca="false">ADMIN1!AV241</f>
        <v>0</v>
      </c>
      <c r="R241" s="136"/>
      <c r="S241" s="139" t="n">
        <f aca="false">ADMIN1!AY241</f>
        <v>0</v>
      </c>
      <c r="T241" s="136"/>
      <c r="U241" s="139" t="n">
        <f aca="false">ADMIN1!BB241</f>
        <v>0</v>
      </c>
      <c r="V241" s="136"/>
      <c r="W241" s="139" t="n">
        <f aca="false">ADMIN1!BE241</f>
        <v>0</v>
      </c>
      <c r="X241" s="136"/>
      <c r="Y241" s="138" t="n">
        <f aca="false">ADMIN1!BH241</f>
        <v>0</v>
      </c>
      <c r="Z241" s="136"/>
      <c r="AA241" s="139" t="n">
        <f aca="false">ADMIN1!BK241</f>
        <v>0</v>
      </c>
      <c r="AB241" s="136"/>
      <c r="AC241" s="138" t="n">
        <f aca="false">ADMIN1!BN241</f>
        <v>0</v>
      </c>
      <c r="AD241" s="136"/>
      <c r="AE241" s="139" t="n">
        <f aca="false">ADMIN1!BQ241</f>
        <v>0</v>
      </c>
      <c r="AF241" s="136"/>
      <c r="AG241" s="138" t="n">
        <f aca="false">ADMIN1!BT241</f>
        <v>0</v>
      </c>
      <c r="AH241" s="136"/>
      <c r="AI241" s="139" t="n">
        <f aca="false">ADMIN1!BW241</f>
        <v>0</v>
      </c>
      <c r="AJ241" s="136"/>
      <c r="AK241" s="138" t="n">
        <f aca="false">ADMIN1!BZ241</f>
        <v>0</v>
      </c>
      <c r="AL241" s="136"/>
      <c r="AM241" s="139" t="n">
        <f aca="false">ADMIN1!CC241</f>
        <v>0</v>
      </c>
      <c r="AN241" s="136"/>
      <c r="AO241" s="138" t="n">
        <f aca="false">ADMIN1!CF241</f>
        <v>0</v>
      </c>
      <c r="AP241" s="136"/>
      <c r="AQ241" s="140" t="n">
        <f aca="false">ADMIN1!CI241</f>
        <v>0</v>
      </c>
      <c r="AR241" s="81"/>
    </row>
    <row r="242" customFormat="false" ht="30" hidden="true" customHeight="true" outlineLevel="0" collapsed="false">
      <c r="A242" s="127" t="n">
        <f aca="false">ADMIN1!Q242</f>
        <v>0</v>
      </c>
      <c r="B242" s="128" t="str">
        <f aca="false">IF(ADMIN1!S242=0, "", ADMIN1!S242)</f>
        <v/>
      </c>
      <c r="C242" s="129" t="n">
        <f aca="false">ADMIN1!R242</f>
        <v>0</v>
      </c>
      <c r="D242" s="129"/>
      <c r="E242" s="130" t="n">
        <f aca="false">ADMIN1!AC242</f>
        <v>0</v>
      </c>
      <c r="F242" s="131" t="n">
        <f aca="false">ADMIN1!V242</f>
        <v>0</v>
      </c>
      <c r="G242" s="132" t="n">
        <f aca="false">ADMIN1!AE242</f>
        <v>1.6</v>
      </c>
      <c r="H242" s="132" t="str">
        <f aca="false">IF(ADMIN1!W242="", "", ADMIN1!W242)</f>
        <v/>
      </c>
      <c r="I242" s="132" t="str">
        <f aca="false">IF(ADMIN1!X242="", "", ADMIN1!X242)</f>
        <v/>
      </c>
      <c r="J242" s="133" t="str">
        <f aca="false">IF(ADMIN1!Y242="", "", ADMIN1!Y242)</f>
        <v/>
      </c>
      <c r="K242" s="134" t="n">
        <f aca="false">ADMIN1!AD242</f>
        <v>0</v>
      </c>
      <c r="L242" s="135" t="n">
        <f aca="false">ADMIN1!AF242</f>
        <v>0</v>
      </c>
      <c r="M242" s="62"/>
      <c r="N242" s="136"/>
      <c r="O242" s="137" t="n">
        <f aca="false">ADMIN1!AS242</f>
        <v>0</v>
      </c>
      <c r="P242" s="136"/>
      <c r="Q242" s="138" t="n">
        <f aca="false">ADMIN1!AV242</f>
        <v>0</v>
      </c>
      <c r="R242" s="136"/>
      <c r="S242" s="139" t="n">
        <f aca="false">ADMIN1!AY242</f>
        <v>0</v>
      </c>
      <c r="T242" s="136"/>
      <c r="U242" s="139" t="n">
        <f aca="false">ADMIN1!BB242</f>
        <v>0</v>
      </c>
      <c r="V242" s="136"/>
      <c r="W242" s="139" t="n">
        <f aca="false">ADMIN1!BE242</f>
        <v>0</v>
      </c>
      <c r="X242" s="136"/>
      <c r="Y242" s="138" t="n">
        <f aca="false">ADMIN1!BH242</f>
        <v>0</v>
      </c>
      <c r="Z242" s="136"/>
      <c r="AA242" s="139" t="n">
        <f aca="false">ADMIN1!BK242</f>
        <v>0</v>
      </c>
      <c r="AB242" s="136"/>
      <c r="AC242" s="138" t="n">
        <f aca="false">ADMIN1!BN242</f>
        <v>0</v>
      </c>
      <c r="AD242" s="136"/>
      <c r="AE242" s="139" t="n">
        <f aca="false">ADMIN1!BQ242</f>
        <v>0</v>
      </c>
      <c r="AF242" s="136"/>
      <c r="AG242" s="138" t="n">
        <f aca="false">ADMIN1!BT242</f>
        <v>0</v>
      </c>
      <c r="AH242" s="136"/>
      <c r="AI242" s="139" t="n">
        <f aca="false">ADMIN1!BW242</f>
        <v>0</v>
      </c>
      <c r="AJ242" s="136"/>
      <c r="AK242" s="138" t="n">
        <f aca="false">ADMIN1!BZ242</f>
        <v>0</v>
      </c>
      <c r="AL242" s="136"/>
      <c r="AM242" s="139" t="n">
        <f aca="false">ADMIN1!CC242</f>
        <v>0</v>
      </c>
      <c r="AN242" s="136"/>
      <c r="AO242" s="138" t="n">
        <f aca="false">ADMIN1!CF242</f>
        <v>0</v>
      </c>
      <c r="AP242" s="136"/>
      <c r="AQ242" s="140" t="n">
        <f aca="false">ADMIN1!CI242</f>
        <v>0</v>
      </c>
      <c r="AR242" s="81"/>
    </row>
    <row r="243" customFormat="false" ht="30" hidden="true" customHeight="true" outlineLevel="0" collapsed="false">
      <c r="A243" s="127" t="n">
        <f aca="false">ADMIN1!Q243</f>
        <v>0</v>
      </c>
      <c r="B243" s="128" t="str">
        <f aca="false">IF(ADMIN1!S243=0, "", ADMIN1!S243)</f>
        <v/>
      </c>
      <c r="C243" s="129" t="n">
        <f aca="false">ADMIN1!R243</f>
        <v>0</v>
      </c>
      <c r="D243" s="129"/>
      <c r="E243" s="130" t="n">
        <f aca="false">ADMIN1!AC243</f>
        <v>0</v>
      </c>
      <c r="F243" s="131" t="n">
        <f aca="false">ADMIN1!V243</f>
        <v>0</v>
      </c>
      <c r="G243" s="132" t="n">
        <f aca="false">ADMIN1!AE243</f>
        <v>1.6</v>
      </c>
      <c r="H243" s="132" t="str">
        <f aca="false">IF(ADMIN1!W243="", "", ADMIN1!W243)</f>
        <v/>
      </c>
      <c r="I243" s="132" t="str">
        <f aca="false">IF(ADMIN1!X243="", "", ADMIN1!X243)</f>
        <v/>
      </c>
      <c r="J243" s="133" t="str">
        <f aca="false">IF(ADMIN1!Y243="", "", ADMIN1!Y243)</f>
        <v/>
      </c>
      <c r="K243" s="134" t="n">
        <f aca="false">ADMIN1!AD243</f>
        <v>0</v>
      </c>
      <c r="L243" s="135" t="n">
        <f aca="false">ADMIN1!AF243</f>
        <v>0</v>
      </c>
      <c r="M243" s="62"/>
      <c r="N243" s="136"/>
      <c r="O243" s="137" t="n">
        <f aca="false">ADMIN1!AS243</f>
        <v>0</v>
      </c>
      <c r="P243" s="136"/>
      <c r="Q243" s="138" t="n">
        <f aca="false">ADMIN1!AV243</f>
        <v>0</v>
      </c>
      <c r="R243" s="136"/>
      <c r="S243" s="139" t="n">
        <f aca="false">ADMIN1!AY243</f>
        <v>0</v>
      </c>
      <c r="T243" s="136"/>
      <c r="U243" s="139" t="n">
        <f aca="false">ADMIN1!BB243</f>
        <v>0</v>
      </c>
      <c r="V243" s="136"/>
      <c r="W243" s="139" t="n">
        <f aca="false">ADMIN1!BE243</f>
        <v>0</v>
      </c>
      <c r="X243" s="136"/>
      <c r="Y243" s="138" t="n">
        <f aca="false">ADMIN1!BH243</f>
        <v>0</v>
      </c>
      <c r="Z243" s="136"/>
      <c r="AA243" s="139" t="n">
        <f aca="false">ADMIN1!BK243</f>
        <v>0</v>
      </c>
      <c r="AB243" s="136"/>
      <c r="AC243" s="138" t="n">
        <f aca="false">ADMIN1!BN243</f>
        <v>0</v>
      </c>
      <c r="AD243" s="136"/>
      <c r="AE243" s="139" t="n">
        <f aca="false">ADMIN1!BQ243</f>
        <v>0</v>
      </c>
      <c r="AF243" s="136"/>
      <c r="AG243" s="138" t="n">
        <f aca="false">ADMIN1!BT243</f>
        <v>0</v>
      </c>
      <c r="AH243" s="136"/>
      <c r="AI243" s="139" t="n">
        <f aca="false">ADMIN1!BW243</f>
        <v>0</v>
      </c>
      <c r="AJ243" s="136"/>
      <c r="AK243" s="138" t="n">
        <f aca="false">ADMIN1!BZ243</f>
        <v>0</v>
      </c>
      <c r="AL243" s="136"/>
      <c r="AM243" s="139" t="n">
        <f aca="false">ADMIN1!CC243</f>
        <v>0</v>
      </c>
      <c r="AN243" s="136"/>
      <c r="AO243" s="138" t="n">
        <f aca="false">ADMIN1!CF243</f>
        <v>0</v>
      </c>
      <c r="AP243" s="136"/>
      <c r="AQ243" s="140" t="n">
        <f aca="false">ADMIN1!CI243</f>
        <v>0</v>
      </c>
      <c r="AR243" s="81"/>
    </row>
    <row r="244" customFormat="false" ht="30" hidden="true" customHeight="true" outlineLevel="0" collapsed="false">
      <c r="A244" s="127" t="n">
        <f aca="false">ADMIN1!Q244</f>
        <v>0</v>
      </c>
      <c r="B244" s="128" t="str">
        <f aca="false">IF(ADMIN1!S244=0, "", ADMIN1!S244)</f>
        <v/>
      </c>
      <c r="C244" s="129" t="n">
        <f aca="false">ADMIN1!R244</f>
        <v>0</v>
      </c>
      <c r="D244" s="129"/>
      <c r="E244" s="130" t="n">
        <f aca="false">ADMIN1!AC244</f>
        <v>0</v>
      </c>
      <c r="F244" s="131" t="n">
        <f aca="false">ADMIN1!V244</f>
        <v>0</v>
      </c>
      <c r="G244" s="132" t="n">
        <f aca="false">ADMIN1!AE244</f>
        <v>1.6</v>
      </c>
      <c r="H244" s="132" t="str">
        <f aca="false">IF(ADMIN1!W244="", "", ADMIN1!W244)</f>
        <v/>
      </c>
      <c r="I244" s="132" t="str">
        <f aca="false">IF(ADMIN1!X244="", "", ADMIN1!X244)</f>
        <v/>
      </c>
      <c r="J244" s="133" t="str">
        <f aca="false">IF(ADMIN1!Y244="", "", ADMIN1!Y244)</f>
        <v/>
      </c>
      <c r="K244" s="134" t="n">
        <f aca="false">ADMIN1!AD244</f>
        <v>0</v>
      </c>
      <c r="L244" s="135" t="n">
        <f aca="false">ADMIN1!AF244</f>
        <v>0</v>
      </c>
      <c r="M244" s="62"/>
      <c r="N244" s="136"/>
      <c r="O244" s="137" t="n">
        <f aca="false">ADMIN1!AS244</f>
        <v>0</v>
      </c>
      <c r="P244" s="136"/>
      <c r="Q244" s="138" t="n">
        <f aca="false">ADMIN1!AV244</f>
        <v>0</v>
      </c>
      <c r="R244" s="136"/>
      <c r="S244" s="139" t="n">
        <f aca="false">ADMIN1!AY244</f>
        <v>0</v>
      </c>
      <c r="T244" s="136"/>
      <c r="U244" s="139" t="n">
        <f aca="false">ADMIN1!BB244</f>
        <v>0</v>
      </c>
      <c r="V244" s="136"/>
      <c r="W244" s="139" t="n">
        <f aca="false">ADMIN1!BE244</f>
        <v>0</v>
      </c>
      <c r="X244" s="136"/>
      <c r="Y244" s="138" t="n">
        <f aca="false">ADMIN1!BH244</f>
        <v>0</v>
      </c>
      <c r="Z244" s="136"/>
      <c r="AA244" s="139" t="n">
        <f aca="false">ADMIN1!BK244</f>
        <v>0</v>
      </c>
      <c r="AB244" s="136"/>
      <c r="AC244" s="138" t="n">
        <f aca="false">ADMIN1!BN244</f>
        <v>0</v>
      </c>
      <c r="AD244" s="136"/>
      <c r="AE244" s="139" t="n">
        <f aca="false">ADMIN1!BQ244</f>
        <v>0</v>
      </c>
      <c r="AF244" s="136"/>
      <c r="AG244" s="138" t="n">
        <f aca="false">ADMIN1!BT244</f>
        <v>0</v>
      </c>
      <c r="AH244" s="136"/>
      <c r="AI244" s="139" t="n">
        <f aca="false">ADMIN1!BW244</f>
        <v>0</v>
      </c>
      <c r="AJ244" s="136"/>
      <c r="AK244" s="138" t="n">
        <f aca="false">ADMIN1!BZ244</f>
        <v>0</v>
      </c>
      <c r="AL244" s="136"/>
      <c r="AM244" s="139" t="n">
        <f aca="false">ADMIN1!CC244</f>
        <v>0</v>
      </c>
      <c r="AN244" s="136"/>
      <c r="AO244" s="138" t="n">
        <f aca="false">ADMIN1!CF244</f>
        <v>0</v>
      </c>
      <c r="AP244" s="136"/>
      <c r="AQ244" s="140" t="n">
        <f aca="false">ADMIN1!CI244</f>
        <v>0</v>
      </c>
      <c r="AR244" s="81"/>
    </row>
    <row r="245" customFormat="false" ht="30" hidden="true" customHeight="true" outlineLevel="0" collapsed="false">
      <c r="A245" s="127" t="n">
        <f aca="false">ADMIN1!Q245</f>
        <v>0</v>
      </c>
      <c r="B245" s="128" t="str">
        <f aca="false">IF(ADMIN1!S245=0, "", ADMIN1!S245)</f>
        <v/>
      </c>
      <c r="C245" s="129" t="n">
        <f aca="false">ADMIN1!R245</f>
        <v>0</v>
      </c>
      <c r="D245" s="129"/>
      <c r="E245" s="130" t="n">
        <f aca="false">ADMIN1!AC245</f>
        <v>0</v>
      </c>
      <c r="F245" s="131" t="n">
        <f aca="false">ADMIN1!V245</f>
        <v>0</v>
      </c>
      <c r="G245" s="132" t="n">
        <f aca="false">ADMIN1!AE245</f>
        <v>1.6</v>
      </c>
      <c r="H245" s="132" t="str">
        <f aca="false">IF(ADMIN1!W245="", "", ADMIN1!W245)</f>
        <v/>
      </c>
      <c r="I245" s="132" t="str">
        <f aca="false">IF(ADMIN1!X245="", "", ADMIN1!X245)</f>
        <v/>
      </c>
      <c r="J245" s="133" t="str">
        <f aca="false">IF(ADMIN1!Y245="", "", ADMIN1!Y245)</f>
        <v/>
      </c>
      <c r="K245" s="134" t="n">
        <f aca="false">ADMIN1!AD245</f>
        <v>0</v>
      </c>
      <c r="L245" s="135" t="n">
        <f aca="false">ADMIN1!AF245</f>
        <v>0</v>
      </c>
      <c r="M245" s="62"/>
      <c r="N245" s="136"/>
      <c r="O245" s="137" t="n">
        <f aca="false">ADMIN1!AS245</f>
        <v>0</v>
      </c>
      <c r="P245" s="136"/>
      <c r="Q245" s="138" t="n">
        <f aca="false">ADMIN1!AV245</f>
        <v>0</v>
      </c>
      <c r="R245" s="136"/>
      <c r="S245" s="139" t="n">
        <f aca="false">ADMIN1!AY245</f>
        <v>0</v>
      </c>
      <c r="T245" s="136"/>
      <c r="U245" s="139" t="n">
        <f aca="false">ADMIN1!BB245</f>
        <v>0</v>
      </c>
      <c r="V245" s="136"/>
      <c r="W245" s="139" t="n">
        <f aca="false">ADMIN1!BE245</f>
        <v>0</v>
      </c>
      <c r="X245" s="136"/>
      <c r="Y245" s="138" t="n">
        <f aca="false">ADMIN1!BH245</f>
        <v>0</v>
      </c>
      <c r="Z245" s="136"/>
      <c r="AA245" s="139" t="n">
        <f aca="false">ADMIN1!BK245</f>
        <v>0</v>
      </c>
      <c r="AB245" s="136"/>
      <c r="AC245" s="138" t="n">
        <f aca="false">ADMIN1!BN245</f>
        <v>0</v>
      </c>
      <c r="AD245" s="136"/>
      <c r="AE245" s="139" t="n">
        <f aca="false">ADMIN1!BQ245</f>
        <v>0</v>
      </c>
      <c r="AF245" s="136"/>
      <c r="AG245" s="138" t="n">
        <f aca="false">ADMIN1!BT245</f>
        <v>0</v>
      </c>
      <c r="AH245" s="136"/>
      <c r="AI245" s="139" t="n">
        <f aca="false">ADMIN1!BW245</f>
        <v>0</v>
      </c>
      <c r="AJ245" s="136"/>
      <c r="AK245" s="138" t="n">
        <f aca="false">ADMIN1!BZ245</f>
        <v>0</v>
      </c>
      <c r="AL245" s="136"/>
      <c r="AM245" s="139" t="n">
        <f aca="false">ADMIN1!CC245</f>
        <v>0</v>
      </c>
      <c r="AN245" s="136"/>
      <c r="AO245" s="138" t="n">
        <f aca="false">ADMIN1!CF245</f>
        <v>0</v>
      </c>
      <c r="AP245" s="136"/>
      <c r="AQ245" s="140" t="n">
        <f aca="false">ADMIN1!CI245</f>
        <v>0</v>
      </c>
      <c r="AR245" s="81"/>
    </row>
    <row r="246" customFormat="false" ht="30" hidden="true" customHeight="true" outlineLevel="0" collapsed="false">
      <c r="A246" s="127" t="n">
        <f aca="false">ADMIN1!Q246</f>
        <v>0</v>
      </c>
      <c r="B246" s="128" t="str">
        <f aca="false">IF(ADMIN1!S246=0, "", ADMIN1!S246)</f>
        <v/>
      </c>
      <c r="C246" s="129" t="n">
        <f aca="false">ADMIN1!R246</f>
        <v>0</v>
      </c>
      <c r="D246" s="129"/>
      <c r="E246" s="130" t="n">
        <f aca="false">ADMIN1!AC246</f>
        <v>0</v>
      </c>
      <c r="F246" s="131" t="n">
        <f aca="false">ADMIN1!V246</f>
        <v>0</v>
      </c>
      <c r="G246" s="132" t="n">
        <f aca="false">ADMIN1!AE246</f>
        <v>1.6</v>
      </c>
      <c r="H246" s="132" t="str">
        <f aca="false">IF(ADMIN1!W246="", "", ADMIN1!W246)</f>
        <v/>
      </c>
      <c r="I246" s="132" t="str">
        <f aca="false">IF(ADMIN1!X246="", "", ADMIN1!X246)</f>
        <v/>
      </c>
      <c r="J246" s="133" t="str">
        <f aca="false">IF(ADMIN1!Y246="", "", ADMIN1!Y246)</f>
        <v/>
      </c>
      <c r="K246" s="134" t="n">
        <f aca="false">ADMIN1!AD246</f>
        <v>0</v>
      </c>
      <c r="L246" s="135" t="n">
        <f aca="false">ADMIN1!AF246</f>
        <v>0</v>
      </c>
      <c r="M246" s="62"/>
      <c r="N246" s="136"/>
      <c r="O246" s="137" t="n">
        <f aca="false">ADMIN1!AS246</f>
        <v>0</v>
      </c>
      <c r="P246" s="136"/>
      <c r="Q246" s="138" t="n">
        <f aca="false">ADMIN1!AV246</f>
        <v>0</v>
      </c>
      <c r="R246" s="136"/>
      <c r="S246" s="139" t="n">
        <f aca="false">ADMIN1!AY246</f>
        <v>0</v>
      </c>
      <c r="T246" s="136"/>
      <c r="U246" s="139" t="n">
        <f aca="false">ADMIN1!BB246</f>
        <v>0</v>
      </c>
      <c r="V246" s="136"/>
      <c r="W246" s="139" t="n">
        <f aca="false">ADMIN1!BE246</f>
        <v>0</v>
      </c>
      <c r="X246" s="136"/>
      <c r="Y246" s="138" t="n">
        <f aca="false">ADMIN1!BH246</f>
        <v>0</v>
      </c>
      <c r="Z246" s="136"/>
      <c r="AA246" s="139" t="n">
        <f aca="false">ADMIN1!BK246</f>
        <v>0</v>
      </c>
      <c r="AB246" s="136"/>
      <c r="AC246" s="138" t="n">
        <f aca="false">ADMIN1!BN246</f>
        <v>0</v>
      </c>
      <c r="AD246" s="136"/>
      <c r="AE246" s="139" t="n">
        <f aca="false">ADMIN1!BQ246</f>
        <v>0</v>
      </c>
      <c r="AF246" s="136"/>
      <c r="AG246" s="138" t="n">
        <f aca="false">ADMIN1!BT246</f>
        <v>0</v>
      </c>
      <c r="AH246" s="136"/>
      <c r="AI246" s="139" t="n">
        <f aca="false">ADMIN1!BW246</f>
        <v>0</v>
      </c>
      <c r="AJ246" s="136"/>
      <c r="AK246" s="138" t="n">
        <f aca="false">ADMIN1!BZ246</f>
        <v>0</v>
      </c>
      <c r="AL246" s="136"/>
      <c r="AM246" s="139" t="n">
        <f aca="false">ADMIN1!CC246</f>
        <v>0</v>
      </c>
      <c r="AN246" s="136"/>
      <c r="AO246" s="138" t="n">
        <f aca="false">ADMIN1!CF246</f>
        <v>0</v>
      </c>
      <c r="AP246" s="136"/>
      <c r="AQ246" s="140" t="n">
        <f aca="false">ADMIN1!CI246</f>
        <v>0</v>
      </c>
      <c r="AR246" s="81"/>
    </row>
    <row r="247" customFormat="false" ht="30" hidden="true" customHeight="true" outlineLevel="0" collapsed="false">
      <c r="A247" s="127" t="n">
        <f aca="false">ADMIN1!Q247</f>
        <v>0</v>
      </c>
      <c r="B247" s="128" t="str">
        <f aca="false">IF(ADMIN1!S247=0, "", ADMIN1!S247)</f>
        <v/>
      </c>
      <c r="C247" s="129" t="n">
        <f aca="false">ADMIN1!R247</f>
        <v>0</v>
      </c>
      <c r="D247" s="129"/>
      <c r="E247" s="130" t="n">
        <f aca="false">ADMIN1!AC247</f>
        <v>0</v>
      </c>
      <c r="F247" s="131" t="n">
        <f aca="false">ADMIN1!V247</f>
        <v>0</v>
      </c>
      <c r="G247" s="132" t="n">
        <f aca="false">ADMIN1!AE247</f>
        <v>1.6</v>
      </c>
      <c r="H247" s="132" t="str">
        <f aca="false">IF(ADMIN1!W247="", "", ADMIN1!W247)</f>
        <v/>
      </c>
      <c r="I247" s="132" t="str">
        <f aca="false">IF(ADMIN1!X247="", "", ADMIN1!X247)</f>
        <v/>
      </c>
      <c r="J247" s="133" t="str">
        <f aca="false">IF(ADMIN1!Y247="", "", ADMIN1!Y247)</f>
        <v/>
      </c>
      <c r="K247" s="134" t="n">
        <f aca="false">ADMIN1!AD247</f>
        <v>0</v>
      </c>
      <c r="L247" s="135" t="n">
        <f aca="false">ADMIN1!AF247</f>
        <v>0</v>
      </c>
      <c r="M247" s="62"/>
      <c r="N247" s="136"/>
      <c r="O247" s="137" t="n">
        <f aca="false">ADMIN1!AS247</f>
        <v>0</v>
      </c>
      <c r="P247" s="136"/>
      <c r="Q247" s="138" t="n">
        <f aca="false">ADMIN1!AV247</f>
        <v>0</v>
      </c>
      <c r="R247" s="136"/>
      <c r="S247" s="139" t="n">
        <f aca="false">ADMIN1!AY247</f>
        <v>0</v>
      </c>
      <c r="T247" s="136"/>
      <c r="U247" s="139" t="n">
        <f aca="false">ADMIN1!BB247</f>
        <v>0</v>
      </c>
      <c r="V247" s="136"/>
      <c r="W247" s="139" t="n">
        <f aca="false">ADMIN1!BE247</f>
        <v>0</v>
      </c>
      <c r="X247" s="136"/>
      <c r="Y247" s="138" t="n">
        <f aca="false">ADMIN1!BH247</f>
        <v>0</v>
      </c>
      <c r="Z247" s="136"/>
      <c r="AA247" s="139" t="n">
        <f aca="false">ADMIN1!BK247</f>
        <v>0</v>
      </c>
      <c r="AB247" s="136"/>
      <c r="AC247" s="138" t="n">
        <f aca="false">ADMIN1!BN247</f>
        <v>0</v>
      </c>
      <c r="AD247" s="136"/>
      <c r="AE247" s="139" t="n">
        <f aca="false">ADMIN1!BQ247</f>
        <v>0</v>
      </c>
      <c r="AF247" s="136"/>
      <c r="AG247" s="138" t="n">
        <f aca="false">ADMIN1!BT247</f>
        <v>0</v>
      </c>
      <c r="AH247" s="136"/>
      <c r="AI247" s="139" t="n">
        <f aca="false">ADMIN1!BW247</f>
        <v>0</v>
      </c>
      <c r="AJ247" s="136"/>
      <c r="AK247" s="138" t="n">
        <f aca="false">ADMIN1!BZ247</f>
        <v>0</v>
      </c>
      <c r="AL247" s="136"/>
      <c r="AM247" s="139" t="n">
        <f aca="false">ADMIN1!CC247</f>
        <v>0</v>
      </c>
      <c r="AN247" s="136"/>
      <c r="AO247" s="138" t="n">
        <f aca="false">ADMIN1!CF247</f>
        <v>0</v>
      </c>
      <c r="AP247" s="136"/>
      <c r="AQ247" s="140" t="n">
        <f aca="false">ADMIN1!CI247</f>
        <v>0</v>
      </c>
      <c r="AR247" s="81"/>
    </row>
    <row r="248" customFormat="false" ht="30" hidden="true" customHeight="true" outlineLevel="0" collapsed="false">
      <c r="A248" s="127" t="n">
        <f aca="false">ADMIN1!Q248</f>
        <v>0</v>
      </c>
      <c r="B248" s="128" t="str">
        <f aca="false">IF(ADMIN1!S248=0, "", ADMIN1!S248)</f>
        <v/>
      </c>
      <c r="C248" s="129" t="n">
        <f aca="false">ADMIN1!R248</f>
        <v>0</v>
      </c>
      <c r="D248" s="129"/>
      <c r="E248" s="130" t="n">
        <f aca="false">ADMIN1!AC248</f>
        <v>0</v>
      </c>
      <c r="F248" s="131" t="n">
        <f aca="false">ADMIN1!V248</f>
        <v>0</v>
      </c>
      <c r="G248" s="132" t="n">
        <f aca="false">ADMIN1!AE248</f>
        <v>1.6</v>
      </c>
      <c r="H248" s="132" t="str">
        <f aca="false">IF(ADMIN1!W248="", "", ADMIN1!W248)</f>
        <v/>
      </c>
      <c r="I248" s="132" t="str">
        <f aca="false">IF(ADMIN1!X248="", "", ADMIN1!X248)</f>
        <v/>
      </c>
      <c r="J248" s="133" t="str">
        <f aca="false">IF(ADMIN1!Y248="", "", ADMIN1!Y248)</f>
        <v/>
      </c>
      <c r="K248" s="134" t="n">
        <f aca="false">ADMIN1!AD248</f>
        <v>0</v>
      </c>
      <c r="L248" s="135" t="n">
        <f aca="false">ADMIN1!AF248</f>
        <v>0</v>
      </c>
      <c r="M248" s="62"/>
      <c r="N248" s="136"/>
      <c r="O248" s="137" t="n">
        <f aca="false">ADMIN1!AS248</f>
        <v>0</v>
      </c>
      <c r="P248" s="136"/>
      <c r="Q248" s="138" t="n">
        <f aca="false">ADMIN1!AV248</f>
        <v>0</v>
      </c>
      <c r="R248" s="136"/>
      <c r="S248" s="139" t="n">
        <f aca="false">ADMIN1!AY248</f>
        <v>0</v>
      </c>
      <c r="T248" s="136"/>
      <c r="U248" s="139" t="n">
        <f aca="false">ADMIN1!BB248</f>
        <v>0</v>
      </c>
      <c r="V248" s="136"/>
      <c r="W248" s="139" t="n">
        <f aca="false">ADMIN1!BE248</f>
        <v>0</v>
      </c>
      <c r="X248" s="136"/>
      <c r="Y248" s="138" t="n">
        <f aca="false">ADMIN1!BH248</f>
        <v>0</v>
      </c>
      <c r="Z248" s="136"/>
      <c r="AA248" s="139" t="n">
        <f aca="false">ADMIN1!BK248</f>
        <v>0</v>
      </c>
      <c r="AB248" s="136"/>
      <c r="AC248" s="138" t="n">
        <f aca="false">ADMIN1!BN248</f>
        <v>0</v>
      </c>
      <c r="AD248" s="136"/>
      <c r="AE248" s="139" t="n">
        <f aca="false">ADMIN1!BQ248</f>
        <v>0</v>
      </c>
      <c r="AF248" s="136"/>
      <c r="AG248" s="138" t="n">
        <f aca="false">ADMIN1!BT248</f>
        <v>0</v>
      </c>
      <c r="AH248" s="136"/>
      <c r="AI248" s="139" t="n">
        <f aca="false">ADMIN1!BW248</f>
        <v>0</v>
      </c>
      <c r="AJ248" s="136"/>
      <c r="AK248" s="138" t="n">
        <f aca="false">ADMIN1!BZ248</f>
        <v>0</v>
      </c>
      <c r="AL248" s="136"/>
      <c r="AM248" s="139" t="n">
        <f aca="false">ADMIN1!CC248</f>
        <v>0</v>
      </c>
      <c r="AN248" s="136"/>
      <c r="AO248" s="138" t="n">
        <f aca="false">ADMIN1!CF248</f>
        <v>0</v>
      </c>
      <c r="AP248" s="136"/>
      <c r="AQ248" s="140" t="n">
        <f aca="false">ADMIN1!CI248</f>
        <v>0</v>
      </c>
      <c r="AR248" s="81"/>
    </row>
    <row r="249" customFormat="false" ht="30" hidden="true" customHeight="true" outlineLevel="0" collapsed="false">
      <c r="A249" s="127" t="n">
        <f aca="false">ADMIN1!Q249</f>
        <v>0</v>
      </c>
      <c r="B249" s="128" t="str">
        <f aca="false">IF(ADMIN1!S249=0, "", ADMIN1!S249)</f>
        <v/>
      </c>
      <c r="C249" s="129" t="n">
        <f aca="false">ADMIN1!R249</f>
        <v>0</v>
      </c>
      <c r="D249" s="129"/>
      <c r="E249" s="130" t="n">
        <f aca="false">ADMIN1!AC249</f>
        <v>0</v>
      </c>
      <c r="F249" s="131" t="n">
        <f aca="false">ADMIN1!V249</f>
        <v>0</v>
      </c>
      <c r="G249" s="132" t="n">
        <f aca="false">ADMIN1!AE249</f>
        <v>1.6</v>
      </c>
      <c r="H249" s="132" t="str">
        <f aca="false">IF(ADMIN1!W249="", "", ADMIN1!W249)</f>
        <v/>
      </c>
      <c r="I249" s="132" t="str">
        <f aca="false">IF(ADMIN1!X249="", "", ADMIN1!X249)</f>
        <v/>
      </c>
      <c r="J249" s="133" t="str">
        <f aca="false">IF(ADMIN1!Y249="", "", ADMIN1!Y249)</f>
        <v/>
      </c>
      <c r="K249" s="134" t="n">
        <f aca="false">ADMIN1!AD249</f>
        <v>0</v>
      </c>
      <c r="L249" s="135" t="n">
        <f aca="false">ADMIN1!AF249</f>
        <v>0</v>
      </c>
      <c r="M249" s="62"/>
      <c r="N249" s="136"/>
      <c r="O249" s="137" t="n">
        <f aca="false">ADMIN1!AS249</f>
        <v>0</v>
      </c>
      <c r="P249" s="136"/>
      <c r="Q249" s="138" t="n">
        <f aca="false">ADMIN1!AV249</f>
        <v>0</v>
      </c>
      <c r="R249" s="136"/>
      <c r="S249" s="139" t="n">
        <f aca="false">ADMIN1!AY249</f>
        <v>0</v>
      </c>
      <c r="T249" s="136"/>
      <c r="U249" s="139" t="n">
        <f aca="false">ADMIN1!BB249</f>
        <v>0</v>
      </c>
      <c r="V249" s="136"/>
      <c r="W249" s="139" t="n">
        <f aca="false">ADMIN1!BE249</f>
        <v>0</v>
      </c>
      <c r="X249" s="136"/>
      <c r="Y249" s="138" t="n">
        <f aca="false">ADMIN1!BH249</f>
        <v>0</v>
      </c>
      <c r="Z249" s="136"/>
      <c r="AA249" s="139" t="n">
        <f aca="false">ADMIN1!BK249</f>
        <v>0</v>
      </c>
      <c r="AB249" s="136"/>
      <c r="AC249" s="138" t="n">
        <f aca="false">ADMIN1!BN249</f>
        <v>0</v>
      </c>
      <c r="AD249" s="136"/>
      <c r="AE249" s="139" t="n">
        <f aca="false">ADMIN1!BQ249</f>
        <v>0</v>
      </c>
      <c r="AF249" s="136"/>
      <c r="AG249" s="138" t="n">
        <f aca="false">ADMIN1!BT249</f>
        <v>0</v>
      </c>
      <c r="AH249" s="136"/>
      <c r="AI249" s="139" t="n">
        <f aca="false">ADMIN1!BW249</f>
        <v>0</v>
      </c>
      <c r="AJ249" s="136"/>
      <c r="AK249" s="138" t="n">
        <f aca="false">ADMIN1!BZ249</f>
        <v>0</v>
      </c>
      <c r="AL249" s="136"/>
      <c r="AM249" s="139" t="n">
        <f aca="false">ADMIN1!CC249</f>
        <v>0</v>
      </c>
      <c r="AN249" s="136"/>
      <c r="AO249" s="138" t="n">
        <f aca="false">ADMIN1!CF249</f>
        <v>0</v>
      </c>
      <c r="AP249" s="136"/>
      <c r="AQ249" s="140" t="n">
        <f aca="false">ADMIN1!CI249</f>
        <v>0</v>
      </c>
      <c r="AR249" s="81"/>
    </row>
    <row r="250" customFormat="false" ht="30" hidden="true" customHeight="true" outlineLevel="0" collapsed="false">
      <c r="A250" s="127" t="n">
        <f aca="false">ADMIN1!Q250</f>
        <v>0</v>
      </c>
      <c r="B250" s="128" t="str">
        <f aca="false">IF(ADMIN1!S250=0, "", ADMIN1!S250)</f>
        <v/>
      </c>
      <c r="C250" s="129" t="n">
        <f aca="false">ADMIN1!R250</f>
        <v>0</v>
      </c>
      <c r="D250" s="129"/>
      <c r="E250" s="130" t="n">
        <f aca="false">ADMIN1!AC250</f>
        <v>0</v>
      </c>
      <c r="F250" s="131" t="n">
        <f aca="false">ADMIN1!V250</f>
        <v>0</v>
      </c>
      <c r="G250" s="132" t="n">
        <f aca="false">ADMIN1!AE250</f>
        <v>1.6</v>
      </c>
      <c r="H250" s="132" t="str">
        <f aca="false">IF(ADMIN1!W250="", "", ADMIN1!W250)</f>
        <v/>
      </c>
      <c r="I250" s="132" t="str">
        <f aca="false">IF(ADMIN1!X250="", "", ADMIN1!X250)</f>
        <v/>
      </c>
      <c r="J250" s="133" t="str">
        <f aca="false">IF(ADMIN1!Y250="", "", ADMIN1!Y250)</f>
        <v/>
      </c>
      <c r="K250" s="134" t="n">
        <f aca="false">ADMIN1!AD250</f>
        <v>0</v>
      </c>
      <c r="L250" s="135" t="n">
        <f aca="false">ADMIN1!AF250</f>
        <v>0</v>
      </c>
      <c r="M250" s="62"/>
      <c r="N250" s="136"/>
      <c r="O250" s="137" t="n">
        <f aca="false">ADMIN1!AS250</f>
        <v>0</v>
      </c>
      <c r="P250" s="136"/>
      <c r="Q250" s="138" t="n">
        <f aca="false">ADMIN1!AV250</f>
        <v>0</v>
      </c>
      <c r="R250" s="136"/>
      <c r="S250" s="139" t="n">
        <f aca="false">ADMIN1!AY250</f>
        <v>0</v>
      </c>
      <c r="T250" s="136"/>
      <c r="U250" s="139" t="n">
        <f aca="false">ADMIN1!BB250</f>
        <v>0</v>
      </c>
      <c r="V250" s="136"/>
      <c r="W250" s="139" t="n">
        <f aca="false">ADMIN1!BE250</f>
        <v>0</v>
      </c>
      <c r="X250" s="136"/>
      <c r="Y250" s="138" t="n">
        <f aca="false">ADMIN1!BH250</f>
        <v>0</v>
      </c>
      <c r="Z250" s="136"/>
      <c r="AA250" s="139" t="n">
        <f aca="false">ADMIN1!BK250</f>
        <v>0</v>
      </c>
      <c r="AB250" s="136"/>
      <c r="AC250" s="138" t="n">
        <f aca="false">ADMIN1!BN250</f>
        <v>0</v>
      </c>
      <c r="AD250" s="136"/>
      <c r="AE250" s="139" t="n">
        <f aca="false">ADMIN1!BQ250</f>
        <v>0</v>
      </c>
      <c r="AF250" s="136"/>
      <c r="AG250" s="138" t="n">
        <f aca="false">ADMIN1!BT250</f>
        <v>0</v>
      </c>
      <c r="AH250" s="136"/>
      <c r="AI250" s="139" t="n">
        <f aca="false">ADMIN1!BW250</f>
        <v>0</v>
      </c>
      <c r="AJ250" s="136"/>
      <c r="AK250" s="138" t="n">
        <f aca="false">ADMIN1!BZ250</f>
        <v>0</v>
      </c>
      <c r="AL250" s="136"/>
      <c r="AM250" s="139" t="n">
        <f aca="false">ADMIN1!CC250</f>
        <v>0</v>
      </c>
      <c r="AN250" s="136"/>
      <c r="AO250" s="138" t="n">
        <f aca="false">ADMIN1!CF250</f>
        <v>0</v>
      </c>
      <c r="AP250" s="136"/>
      <c r="AQ250" s="140" t="n">
        <f aca="false">ADMIN1!CI250</f>
        <v>0</v>
      </c>
      <c r="AR250" s="81"/>
    </row>
    <row r="251" customFormat="false" ht="30" hidden="true" customHeight="true" outlineLevel="0" collapsed="false">
      <c r="A251" s="127" t="n">
        <f aca="false">ADMIN1!Q251</f>
        <v>0</v>
      </c>
      <c r="B251" s="128" t="str">
        <f aca="false">IF(ADMIN1!S251=0, "", ADMIN1!S251)</f>
        <v/>
      </c>
      <c r="C251" s="129" t="n">
        <f aca="false">ADMIN1!R251</f>
        <v>0</v>
      </c>
      <c r="D251" s="129"/>
      <c r="E251" s="130" t="n">
        <f aca="false">ADMIN1!AC251</f>
        <v>0</v>
      </c>
      <c r="F251" s="131" t="n">
        <f aca="false">ADMIN1!V251</f>
        <v>0</v>
      </c>
      <c r="G251" s="132" t="n">
        <f aca="false">ADMIN1!AE251</f>
        <v>1.6</v>
      </c>
      <c r="H251" s="132" t="str">
        <f aca="false">IF(ADMIN1!W251="", "", ADMIN1!W251)</f>
        <v/>
      </c>
      <c r="I251" s="132" t="str">
        <f aca="false">IF(ADMIN1!X251="", "", ADMIN1!X251)</f>
        <v/>
      </c>
      <c r="J251" s="133" t="str">
        <f aca="false">IF(ADMIN1!Y251="", "", ADMIN1!Y251)</f>
        <v/>
      </c>
      <c r="K251" s="134" t="n">
        <f aca="false">ADMIN1!AD251</f>
        <v>0</v>
      </c>
      <c r="L251" s="135" t="n">
        <f aca="false">ADMIN1!AF251</f>
        <v>0</v>
      </c>
      <c r="M251" s="62"/>
      <c r="N251" s="136"/>
      <c r="O251" s="137" t="n">
        <f aca="false">ADMIN1!AS251</f>
        <v>0</v>
      </c>
      <c r="P251" s="136"/>
      <c r="Q251" s="138" t="n">
        <f aca="false">ADMIN1!AV251</f>
        <v>0</v>
      </c>
      <c r="R251" s="136"/>
      <c r="S251" s="139" t="n">
        <f aca="false">ADMIN1!AY251</f>
        <v>0</v>
      </c>
      <c r="T251" s="136"/>
      <c r="U251" s="139" t="n">
        <f aca="false">ADMIN1!BB251</f>
        <v>0</v>
      </c>
      <c r="V251" s="136"/>
      <c r="W251" s="139" t="n">
        <f aca="false">ADMIN1!BE251</f>
        <v>0</v>
      </c>
      <c r="X251" s="136"/>
      <c r="Y251" s="138" t="n">
        <f aca="false">ADMIN1!BH251</f>
        <v>0</v>
      </c>
      <c r="Z251" s="136"/>
      <c r="AA251" s="139" t="n">
        <f aca="false">ADMIN1!BK251</f>
        <v>0</v>
      </c>
      <c r="AB251" s="136"/>
      <c r="AC251" s="138" t="n">
        <f aca="false">ADMIN1!BN251</f>
        <v>0</v>
      </c>
      <c r="AD251" s="136"/>
      <c r="AE251" s="139" t="n">
        <f aca="false">ADMIN1!BQ251</f>
        <v>0</v>
      </c>
      <c r="AF251" s="136"/>
      <c r="AG251" s="138" t="n">
        <f aca="false">ADMIN1!BT251</f>
        <v>0</v>
      </c>
      <c r="AH251" s="136"/>
      <c r="AI251" s="139" t="n">
        <f aca="false">ADMIN1!BW251</f>
        <v>0</v>
      </c>
      <c r="AJ251" s="136"/>
      <c r="AK251" s="138" t="n">
        <f aca="false">ADMIN1!BZ251</f>
        <v>0</v>
      </c>
      <c r="AL251" s="136"/>
      <c r="AM251" s="139" t="n">
        <f aca="false">ADMIN1!CC251</f>
        <v>0</v>
      </c>
      <c r="AN251" s="136"/>
      <c r="AO251" s="138" t="n">
        <f aca="false">ADMIN1!CF251</f>
        <v>0</v>
      </c>
      <c r="AP251" s="136"/>
      <c r="AQ251" s="140" t="n">
        <f aca="false">ADMIN1!CI251</f>
        <v>0</v>
      </c>
      <c r="AR251" s="81"/>
    </row>
    <row r="252" customFormat="false" ht="30" hidden="true" customHeight="true" outlineLevel="0" collapsed="false">
      <c r="A252" s="127" t="n">
        <f aca="false">ADMIN1!Q252</f>
        <v>0</v>
      </c>
      <c r="B252" s="128" t="str">
        <f aca="false">IF(ADMIN1!S252=0, "", ADMIN1!S252)</f>
        <v/>
      </c>
      <c r="C252" s="129" t="n">
        <f aca="false">ADMIN1!R252</f>
        <v>0</v>
      </c>
      <c r="D252" s="129"/>
      <c r="E252" s="130" t="n">
        <f aca="false">ADMIN1!AC252</f>
        <v>0</v>
      </c>
      <c r="F252" s="131" t="n">
        <f aca="false">ADMIN1!V252</f>
        <v>0</v>
      </c>
      <c r="G252" s="132" t="n">
        <f aca="false">ADMIN1!AE252</f>
        <v>1.6</v>
      </c>
      <c r="H252" s="132" t="str">
        <f aca="false">IF(ADMIN1!W252="", "", ADMIN1!W252)</f>
        <v/>
      </c>
      <c r="I252" s="132" t="str">
        <f aca="false">IF(ADMIN1!X252="", "", ADMIN1!X252)</f>
        <v/>
      </c>
      <c r="J252" s="133" t="str">
        <f aca="false">IF(ADMIN1!Y252="", "", ADMIN1!Y252)</f>
        <v/>
      </c>
      <c r="K252" s="134" t="n">
        <f aca="false">ADMIN1!AD252</f>
        <v>0</v>
      </c>
      <c r="L252" s="135" t="n">
        <f aca="false">ADMIN1!AF252</f>
        <v>0</v>
      </c>
      <c r="M252" s="62"/>
      <c r="N252" s="136"/>
      <c r="O252" s="137" t="n">
        <f aca="false">ADMIN1!AS252</f>
        <v>0</v>
      </c>
      <c r="P252" s="136"/>
      <c r="Q252" s="138" t="n">
        <f aca="false">ADMIN1!AV252</f>
        <v>0</v>
      </c>
      <c r="R252" s="136"/>
      <c r="S252" s="139" t="n">
        <f aca="false">ADMIN1!AY252</f>
        <v>0</v>
      </c>
      <c r="T252" s="136"/>
      <c r="U252" s="139" t="n">
        <f aca="false">ADMIN1!BB252</f>
        <v>0</v>
      </c>
      <c r="V252" s="136"/>
      <c r="W252" s="139" t="n">
        <f aca="false">ADMIN1!BE252</f>
        <v>0</v>
      </c>
      <c r="X252" s="136"/>
      <c r="Y252" s="138" t="n">
        <f aca="false">ADMIN1!BH252</f>
        <v>0</v>
      </c>
      <c r="Z252" s="136"/>
      <c r="AA252" s="139" t="n">
        <f aca="false">ADMIN1!BK252</f>
        <v>0</v>
      </c>
      <c r="AB252" s="136"/>
      <c r="AC252" s="138" t="n">
        <f aca="false">ADMIN1!BN252</f>
        <v>0</v>
      </c>
      <c r="AD252" s="136"/>
      <c r="AE252" s="139" t="n">
        <f aca="false">ADMIN1!BQ252</f>
        <v>0</v>
      </c>
      <c r="AF252" s="136"/>
      <c r="AG252" s="138" t="n">
        <f aca="false">ADMIN1!BT252</f>
        <v>0</v>
      </c>
      <c r="AH252" s="136"/>
      <c r="AI252" s="139" t="n">
        <f aca="false">ADMIN1!BW252</f>
        <v>0</v>
      </c>
      <c r="AJ252" s="136"/>
      <c r="AK252" s="138" t="n">
        <f aca="false">ADMIN1!BZ252</f>
        <v>0</v>
      </c>
      <c r="AL252" s="136"/>
      <c r="AM252" s="139" t="n">
        <f aca="false">ADMIN1!CC252</f>
        <v>0</v>
      </c>
      <c r="AN252" s="136"/>
      <c r="AO252" s="138" t="n">
        <f aca="false">ADMIN1!CF252</f>
        <v>0</v>
      </c>
      <c r="AP252" s="136"/>
      <c r="AQ252" s="140" t="n">
        <f aca="false">ADMIN1!CI252</f>
        <v>0</v>
      </c>
      <c r="AR252" s="81"/>
    </row>
    <row r="253" customFormat="false" ht="30" hidden="true" customHeight="true" outlineLevel="0" collapsed="false">
      <c r="A253" s="127" t="n">
        <f aca="false">ADMIN1!Q253</f>
        <v>0</v>
      </c>
      <c r="B253" s="128" t="str">
        <f aca="false">IF(ADMIN1!S253=0, "", ADMIN1!S253)</f>
        <v/>
      </c>
      <c r="C253" s="129" t="n">
        <f aca="false">ADMIN1!R253</f>
        <v>0</v>
      </c>
      <c r="D253" s="129"/>
      <c r="E253" s="130" t="n">
        <f aca="false">ADMIN1!AC253</f>
        <v>0</v>
      </c>
      <c r="F253" s="131" t="n">
        <f aca="false">ADMIN1!V253</f>
        <v>0</v>
      </c>
      <c r="G253" s="132" t="n">
        <f aca="false">ADMIN1!AE253</f>
        <v>1.6</v>
      </c>
      <c r="H253" s="132" t="str">
        <f aca="false">IF(ADMIN1!W253="", "", ADMIN1!W253)</f>
        <v/>
      </c>
      <c r="I253" s="132" t="str">
        <f aca="false">IF(ADMIN1!X253="", "", ADMIN1!X253)</f>
        <v/>
      </c>
      <c r="J253" s="133" t="str">
        <f aca="false">IF(ADMIN1!Y253="", "", ADMIN1!Y253)</f>
        <v/>
      </c>
      <c r="K253" s="134" t="n">
        <f aca="false">ADMIN1!AD253</f>
        <v>0</v>
      </c>
      <c r="L253" s="135" t="n">
        <f aca="false">ADMIN1!AF253</f>
        <v>0</v>
      </c>
      <c r="M253" s="62"/>
      <c r="N253" s="136"/>
      <c r="O253" s="137" t="n">
        <f aca="false">ADMIN1!AS253</f>
        <v>0</v>
      </c>
      <c r="P253" s="136"/>
      <c r="Q253" s="138" t="n">
        <f aca="false">ADMIN1!AV253</f>
        <v>0</v>
      </c>
      <c r="R253" s="136"/>
      <c r="S253" s="139" t="n">
        <f aca="false">ADMIN1!AY253</f>
        <v>0</v>
      </c>
      <c r="T253" s="136"/>
      <c r="U253" s="139" t="n">
        <f aca="false">ADMIN1!BB253</f>
        <v>0</v>
      </c>
      <c r="V253" s="136"/>
      <c r="W253" s="139" t="n">
        <f aca="false">ADMIN1!BE253</f>
        <v>0</v>
      </c>
      <c r="X253" s="136"/>
      <c r="Y253" s="138" t="n">
        <f aca="false">ADMIN1!BH253</f>
        <v>0</v>
      </c>
      <c r="Z253" s="136"/>
      <c r="AA253" s="139" t="n">
        <f aca="false">ADMIN1!BK253</f>
        <v>0</v>
      </c>
      <c r="AB253" s="136"/>
      <c r="AC253" s="138" t="n">
        <f aca="false">ADMIN1!BN253</f>
        <v>0</v>
      </c>
      <c r="AD253" s="136"/>
      <c r="AE253" s="139" t="n">
        <f aca="false">ADMIN1!BQ253</f>
        <v>0</v>
      </c>
      <c r="AF253" s="136"/>
      <c r="AG253" s="138" t="n">
        <f aca="false">ADMIN1!BT253</f>
        <v>0</v>
      </c>
      <c r="AH253" s="136"/>
      <c r="AI253" s="139" t="n">
        <f aca="false">ADMIN1!BW253</f>
        <v>0</v>
      </c>
      <c r="AJ253" s="136"/>
      <c r="AK253" s="138" t="n">
        <f aca="false">ADMIN1!BZ253</f>
        <v>0</v>
      </c>
      <c r="AL253" s="136"/>
      <c r="AM253" s="139" t="n">
        <f aca="false">ADMIN1!CC253</f>
        <v>0</v>
      </c>
      <c r="AN253" s="136"/>
      <c r="AO253" s="138" t="n">
        <f aca="false">ADMIN1!CF253</f>
        <v>0</v>
      </c>
      <c r="AP253" s="136"/>
      <c r="AQ253" s="140" t="n">
        <f aca="false">ADMIN1!CI253</f>
        <v>0</v>
      </c>
      <c r="AR253" s="81"/>
    </row>
    <row r="254" customFormat="false" ht="30" hidden="true" customHeight="true" outlineLevel="0" collapsed="false">
      <c r="A254" s="127" t="n">
        <f aca="false">ADMIN1!Q254</f>
        <v>0</v>
      </c>
      <c r="B254" s="128" t="str">
        <f aca="false">IF(ADMIN1!S254=0, "", ADMIN1!S254)</f>
        <v/>
      </c>
      <c r="C254" s="129" t="n">
        <f aca="false">ADMIN1!R254</f>
        <v>0</v>
      </c>
      <c r="D254" s="129"/>
      <c r="E254" s="130" t="n">
        <f aca="false">ADMIN1!AC254</f>
        <v>0</v>
      </c>
      <c r="F254" s="131" t="n">
        <f aca="false">ADMIN1!V254</f>
        <v>0</v>
      </c>
      <c r="G254" s="132" t="n">
        <f aca="false">ADMIN1!AE254</f>
        <v>1.6</v>
      </c>
      <c r="H254" s="132" t="str">
        <f aca="false">IF(ADMIN1!W254="", "", ADMIN1!W254)</f>
        <v/>
      </c>
      <c r="I254" s="132" t="str">
        <f aca="false">IF(ADMIN1!X254="", "", ADMIN1!X254)</f>
        <v/>
      </c>
      <c r="J254" s="133" t="str">
        <f aca="false">IF(ADMIN1!Y254="", "", ADMIN1!Y254)</f>
        <v/>
      </c>
      <c r="K254" s="134" t="n">
        <f aca="false">ADMIN1!AD254</f>
        <v>0</v>
      </c>
      <c r="L254" s="135" t="n">
        <f aca="false">ADMIN1!AF254</f>
        <v>0</v>
      </c>
      <c r="M254" s="62"/>
      <c r="N254" s="136"/>
      <c r="O254" s="137" t="n">
        <f aca="false">ADMIN1!AS254</f>
        <v>0</v>
      </c>
      <c r="P254" s="136"/>
      <c r="Q254" s="138" t="n">
        <f aca="false">ADMIN1!AV254</f>
        <v>0</v>
      </c>
      <c r="R254" s="136"/>
      <c r="S254" s="139" t="n">
        <f aca="false">ADMIN1!AY254</f>
        <v>0</v>
      </c>
      <c r="T254" s="136"/>
      <c r="U254" s="139" t="n">
        <f aca="false">ADMIN1!BB254</f>
        <v>0</v>
      </c>
      <c r="V254" s="136"/>
      <c r="W254" s="139" t="n">
        <f aca="false">ADMIN1!BE254</f>
        <v>0</v>
      </c>
      <c r="X254" s="136"/>
      <c r="Y254" s="138" t="n">
        <f aca="false">ADMIN1!BH254</f>
        <v>0</v>
      </c>
      <c r="Z254" s="136"/>
      <c r="AA254" s="139" t="n">
        <f aca="false">ADMIN1!BK254</f>
        <v>0</v>
      </c>
      <c r="AB254" s="136"/>
      <c r="AC254" s="138" t="n">
        <f aca="false">ADMIN1!BN254</f>
        <v>0</v>
      </c>
      <c r="AD254" s="136"/>
      <c r="AE254" s="139" t="n">
        <f aca="false">ADMIN1!BQ254</f>
        <v>0</v>
      </c>
      <c r="AF254" s="136"/>
      <c r="AG254" s="138" t="n">
        <f aca="false">ADMIN1!BT254</f>
        <v>0</v>
      </c>
      <c r="AH254" s="136"/>
      <c r="AI254" s="139" t="n">
        <f aca="false">ADMIN1!BW254</f>
        <v>0</v>
      </c>
      <c r="AJ254" s="136"/>
      <c r="AK254" s="138" t="n">
        <f aca="false">ADMIN1!BZ254</f>
        <v>0</v>
      </c>
      <c r="AL254" s="136"/>
      <c r="AM254" s="139" t="n">
        <f aca="false">ADMIN1!CC254</f>
        <v>0</v>
      </c>
      <c r="AN254" s="136"/>
      <c r="AO254" s="138" t="n">
        <f aca="false">ADMIN1!CF254</f>
        <v>0</v>
      </c>
      <c r="AP254" s="136"/>
      <c r="AQ254" s="140" t="n">
        <f aca="false">ADMIN1!CI254</f>
        <v>0</v>
      </c>
      <c r="AR254" s="81"/>
    </row>
    <row r="255" customFormat="false" ht="30" hidden="true" customHeight="true" outlineLevel="0" collapsed="false">
      <c r="A255" s="127" t="n">
        <f aca="false">ADMIN1!Q255</f>
        <v>0</v>
      </c>
      <c r="B255" s="128" t="str">
        <f aca="false">IF(ADMIN1!S255=0, "", ADMIN1!S255)</f>
        <v/>
      </c>
      <c r="C255" s="129" t="n">
        <f aca="false">ADMIN1!R255</f>
        <v>0</v>
      </c>
      <c r="D255" s="129"/>
      <c r="E255" s="130" t="n">
        <f aca="false">ADMIN1!AC255</f>
        <v>0</v>
      </c>
      <c r="F255" s="131" t="n">
        <f aca="false">ADMIN1!V255</f>
        <v>0</v>
      </c>
      <c r="G255" s="132" t="n">
        <f aca="false">ADMIN1!AE255</f>
        <v>1.6</v>
      </c>
      <c r="H255" s="132" t="str">
        <f aca="false">IF(ADMIN1!W255="", "", ADMIN1!W255)</f>
        <v/>
      </c>
      <c r="I255" s="132" t="str">
        <f aca="false">IF(ADMIN1!X255="", "", ADMIN1!X255)</f>
        <v/>
      </c>
      <c r="J255" s="133" t="str">
        <f aca="false">IF(ADMIN1!Y255="", "", ADMIN1!Y255)</f>
        <v/>
      </c>
      <c r="K255" s="134" t="n">
        <f aca="false">ADMIN1!AD255</f>
        <v>0</v>
      </c>
      <c r="L255" s="135" t="n">
        <f aca="false">ADMIN1!AF255</f>
        <v>0</v>
      </c>
      <c r="M255" s="62"/>
      <c r="N255" s="136"/>
      <c r="O255" s="137" t="n">
        <f aca="false">ADMIN1!AS255</f>
        <v>0</v>
      </c>
      <c r="P255" s="136"/>
      <c r="Q255" s="138" t="n">
        <f aca="false">ADMIN1!AV255</f>
        <v>0</v>
      </c>
      <c r="R255" s="136"/>
      <c r="S255" s="139" t="n">
        <f aca="false">ADMIN1!AY255</f>
        <v>0</v>
      </c>
      <c r="T255" s="136"/>
      <c r="U255" s="139" t="n">
        <f aca="false">ADMIN1!BB255</f>
        <v>0</v>
      </c>
      <c r="V255" s="136"/>
      <c r="W255" s="139" t="n">
        <f aca="false">ADMIN1!BE255</f>
        <v>0</v>
      </c>
      <c r="X255" s="136"/>
      <c r="Y255" s="138" t="n">
        <f aca="false">ADMIN1!BH255</f>
        <v>0</v>
      </c>
      <c r="Z255" s="136"/>
      <c r="AA255" s="139" t="n">
        <f aca="false">ADMIN1!BK255</f>
        <v>0</v>
      </c>
      <c r="AB255" s="136"/>
      <c r="AC255" s="138" t="n">
        <f aca="false">ADMIN1!BN255</f>
        <v>0</v>
      </c>
      <c r="AD255" s="136"/>
      <c r="AE255" s="139" t="n">
        <f aca="false">ADMIN1!BQ255</f>
        <v>0</v>
      </c>
      <c r="AF255" s="136"/>
      <c r="AG255" s="138" t="n">
        <f aca="false">ADMIN1!BT255</f>
        <v>0</v>
      </c>
      <c r="AH255" s="136"/>
      <c r="AI255" s="139" t="n">
        <f aca="false">ADMIN1!BW255</f>
        <v>0</v>
      </c>
      <c r="AJ255" s="136"/>
      <c r="AK255" s="138" t="n">
        <f aca="false">ADMIN1!BZ255</f>
        <v>0</v>
      </c>
      <c r="AL255" s="136"/>
      <c r="AM255" s="139" t="n">
        <f aca="false">ADMIN1!CC255</f>
        <v>0</v>
      </c>
      <c r="AN255" s="136"/>
      <c r="AO255" s="138" t="n">
        <f aca="false">ADMIN1!CF255</f>
        <v>0</v>
      </c>
      <c r="AP255" s="136"/>
      <c r="AQ255" s="140" t="n">
        <f aca="false">ADMIN1!CI255</f>
        <v>0</v>
      </c>
      <c r="AR255" s="81"/>
    </row>
    <row r="256" customFormat="false" ht="30" hidden="true" customHeight="true" outlineLevel="0" collapsed="false">
      <c r="A256" s="127" t="n">
        <f aca="false">ADMIN1!Q256</f>
        <v>0</v>
      </c>
      <c r="B256" s="128" t="str">
        <f aca="false">IF(ADMIN1!S256=0, "", ADMIN1!S256)</f>
        <v/>
      </c>
      <c r="C256" s="129" t="n">
        <f aca="false">ADMIN1!R256</f>
        <v>0</v>
      </c>
      <c r="D256" s="129"/>
      <c r="E256" s="130" t="n">
        <f aca="false">ADMIN1!AC256</f>
        <v>0</v>
      </c>
      <c r="F256" s="131" t="n">
        <f aca="false">ADMIN1!V256</f>
        <v>0</v>
      </c>
      <c r="G256" s="132" t="n">
        <f aca="false">ADMIN1!AE256</f>
        <v>1.6</v>
      </c>
      <c r="H256" s="132" t="str">
        <f aca="false">IF(ADMIN1!W256="", "", ADMIN1!W256)</f>
        <v/>
      </c>
      <c r="I256" s="132" t="str">
        <f aca="false">IF(ADMIN1!X256="", "", ADMIN1!X256)</f>
        <v/>
      </c>
      <c r="J256" s="133" t="str">
        <f aca="false">IF(ADMIN1!Y256="", "", ADMIN1!Y256)</f>
        <v/>
      </c>
      <c r="K256" s="134" t="n">
        <f aca="false">ADMIN1!AD256</f>
        <v>0</v>
      </c>
      <c r="L256" s="135" t="n">
        <f aca="false">ADMIN1!AF256</f>
        <v>0</v>
      </c>
      <c r="M256" s="62"/>
      <c r="N256" s="136"/>
      <c r="O256" s="137" t="n">
        <f aca="false">ADMIN1!AS256</f>
        <v>0</v>
      </c>
      <c r="P256" s="136"/>
      <c r="Q256" s="138" t="n">
        <f aca="false">ADMIN1!AV256</f>
        <v>0</v>
      </c>
      <c r="R256" s="136"/>
      <c r="S256" s="139" t="n">
        <f aca="false">ADMIN1!AY256</f>
        <v>0</v>
      </c>
      <c r="T256" s="136"/>
      <c r="U256" s="139" t="n">
        <f aca="false">ADMIN1!BB256</f>
        <v>0</v>
      </c>
      <c r="V256" s="136"/>
      <c r="W256" s="139" t="n">
        <f aca="false">ADMIN1!BE256</f>
        <v>0</v>
      </c>
      <c r="X256" s="136"/>
      <c r="Y256" s="138" t="n">
        <f aca="false">ADMIN1!BH256</f>
        <v>0</v>
      </c>
      <c r="Z256" s="136"/>
      <c r="AA256" s="139" t="n">
        <f aca="false">ADMIN1!BK256</f>
        <v>0</v>
      </c>
      <c r="AB256" s="136"/>
      <c r="AC256" s="138" t="n">
        <f aca="false">ADMIN1!BN256</f>
        <v>0</v>
      </c>
      <c r="AD256" s="136"/>
      <c r="AE256" s="139" t="n">
        <f aca="false">ADMIN1!BQ256</f>
        <v>0</v>
      </c>
      <c r="AF256" s="136"/>
      <c r="AG256" s="138" t="n">
        <f aca="false">ADMIN1!BT256</f>
        <v>0</v>
      </c>
      <c r="AH256" s="136"/>
      <c r="AI256" s="139" t="n">
        <f aca="false">ADMIN1!BW256</f>
        <v>0</v>
      </c>
      <c r="AJ256" s="136"/>
      <c r="AK256" s="138" t="n">
        <f aca="false">ADMIN1!BZ256</f>
        <v>0</v>
      </c>
      <c r="AL256" s="136"/>
      <c r="AM256" s="139" t="n">
        <f aca="false">ADMIN1!CC256</f>
        <v>0</v>
      </c>
      <c r="AN256" s="136"/>
      <c r="AO256" s="138" t="n">
        <f aca="false">ADMIN1!CF256</f>
        <v>0</v>
      </c>
      <c r="AP256" s="136"/>
      <c r="AQ256" s="140" t="n">
        <f aca="false">ADMIN1!CI256</f>
        <v>0</v>
      </c>
      <c r="AR256" s="81"/>
    </row>
    <row r="257" customFormat="false" ht="30" hidden="true" customHeight="true" outlineLevel="0" collapsed="false">
      <c r="A257" s="127" t="n">
        <f aca="false">ADMIN1!Q257</f>
        <v>0</v>
      </c>
      <c r="B257" s="128" t="str">
        <f aca="false">IF(ADMIN1!S257=0, "", ADMIN1!S257)</f>
        <v/>
      </c>
      <c r="C257" s="129" t="n">
        <f aca="false">ADMIN1!R257</f>
        <v>0</v>
      </c>
      <c r="D257" s="129"/>
      <c r="E257" s="130" t="n">
        <f aca="false">ADMIN1!AC257</f>
        <v>0</v>
      </c>
      <c r="F257" s="131" t="n">
        <f aca="false">ADMIN1!V257</f>
        <v>0</v>
      </c>
      <c r="G257" s="132" t="n">
        <f aca="false">ADMIN1!AE257</f>
        <v>1.6</v>
      </c>
      <c r="H257" s="132" t="str">
        <f aca="false">IF(ADMIN1!W257="", "", ADMIN1!W257)</f>
        <v/>
      </c>
      <c r="I257" s="132" t="str">
        <f aca="false">IF(ADMIN1!X257="", "", ADMIN1!X257)</f>
        <v/>
      </c>
      <c r="J257" s="133" t="str">
        <f aca="false">IF(ADMIN1!Y257="", "", ADMIN1!Y257)</f>
        <v/>
      </c>
      <c r="K257" s="134" t="n">
        <f aca="false">ADMIN1!AD257</f>
        <v>0</v>
      </c>
      <c r="L257" s="135" t="n">
        <f aca="false">ADMIN1!AF257</f>
        <v>0</v>
      </c>
      <c r="M257" s="62"/>
      <c r="N257" s="136"/>
      <c r="O257" s="137" t="n">
        <f aca="false">ADMIN1!AS257</f>
        <v>0</v>
      </c>
      <c r="P257" s="136"/>
      <c r="Q257" s="138" t="n">
        <f aca="false">ADMIN1!AV257</f>
        <v>0</v>
      </c>
      <c r="R257" s="136"/>
      <c r="S257" s="139" t="n">
        <f aca="false">ADMIN1!AY257</f>
        <v>0</v>
      </c>
      <c r="T257" s="136"/>
      <c r="U257" s="139" t="n">
        <f aca="false">ADMIN1!BB257</f>
        <v>0</v>
      </c>
      <c r="V257" s="136"/>
      <c r="W257" s="139" t="n">
        <f aca="false">ADMIN1!BE257</f>
        <v>0</v>
      </c>
      <c r="X257" s="136"/>
      <c r="Y257" s="138" t="n">
        <f aca="false">ADMIN1!BH257</f>
        <v>0</v>
      </c>
      <c r="Z257" s="136"/>
      <c r="AA257" s="139" t="n">
        <f aca="false">ADMIN1!BK257</f>
        <v>0</v>
      </c>
      <c r="AB257" s="136"/>
      <c r="AC257" s="138" t="n">
        <f aca="false">ADMIN1!BN257</f>
        <v>0</v>
      </c>
      <c r="AD257" s="136"/>
      <c r="AE257" s="139" t="n">
        <f aca="false">ADMIN1!BQ257</f>
        <v>0</v>
      </c>
      <c r="AF257" s="136"/>
      <c r="AG257" s="138" t="n">
        <f aca="false">ADMIN1!BT257</f>
        <v>0</v>
      </c>
      <c r="AH257" s="136"/>
      <c r="AI257" s="139" t="n">
        <f aca="false">ADMIN1!BW257</f>
        <v>0</v>
      </c>
      <c r="AJ257" s="136"/>
      <c r="AK257" s="138" t="n">
        <f aca="false">ADMIN1!BZ257</f>
        <v>0</v>
      </c>
      <c r="AL257" s="136"/>
      <c r="AM257" s="139" t="n">
        <f aca="false">ADMIN1!CC257</f>
        <v>0</v>
      </c>
      <c r="AN257" s="136"/>
      <c r="AO257" s="138" t="n">
        <f aca="false">ADMIN1!CF257</f>
        <v>0</v>
      </c>
      <c r="AP257" s="136"/>
      <c r="AQ257" s="140" t="n">
        <f aca="false">ADMIN1!CI257</f>
        <v>0</v>
      </c>
      <c r="AR257" s="81"/>
    </row>
    <row r="258" customFormat="false" ht="30" hidden="true" customHeight="true" outlineLevel="0" collapsed="false">
      <c r="A258" s="127" t="n">
        <f aca="false">ADMIN1!Q258</f>
        <v>0</v>
      </c>
      <c r="B258" s="128" t="str">
        <f aca="false">IF(ADMIN1!S258=0, "", ADMIN1!S258)</f>
        <v/>
      </c>
      <c r="C258" s="129" t="n">
        <f aca="false">ADMIN1!R258</f>
        <v>0</v>
      </c>
      <c r="D258" s="129"/>
      <c r="E258" s="130" t="n">
        <f aca="false">ADMIN1!AC258</f>
        <v>0</v>
      </c>
      <c r="F258" s="131" t="n">
        <f aca="false">ADMIN1!V258</f>
        <v>0</v>
      </c>
      <c r="G258" s="132" t="n">
        <f aca="false">ADMIN1!AE258</f>
        <v>1.6</v>
      </c>
      <c r="H258" s="132" t="str">
        <f aca="false">IF(ADMIN1!W258="", "", ADMIN1!W258)</f>
        <v/>
      </c>
      <c r="I258" s="132" t="str">
        <f aca="false">IF(ADMIN1!X258="", "", ADMIN1!X258)</f>
        <v/>
      </c>
      <c r="J258" s="133" t="str">
        <f aca="false">IF(ADMIN1!Y258="", "", ADMIN1!Y258)</f>
        <v/>
      </c>
      <c r="K258" s="134" t="n">
        <f aca="false">ADMIN1!AD258</f>
        <v>0</v>
      </c>
      <c r="L258" s="135" t="n">
        <f aca="false">ADMIN1!AF258</f>
        <v>0</v>
      </c>
      <c r="M258" s="62"/>
      <c r="N258" s="136"/>
      <c r="O258" s="137" t="n">
        <f aca="false">ADMIN1!AS258</f>
        <v>0</v>
      </c>
      <c r="P258" s="136"/>
      <c r="Q258" s="138" t="n">
        <f aca="false">ADMIN1!AV258</f>
        <v>0</v>
      </c>
      <c r="R258" s="136"/>
      <c r="S258" s="139" t="n">
        <f aca="false">ADMIN1!AY258</f>
        <v>0</v>
      </c>
      <c r="T258" s="136"/>
      <c r="U258" s="139" t="n">
        <f aca="false">ADMIN1!BB258</f>
        <v>0</v>
      </c>
      <c r="V258" s="136"/>
      <c r="W258" s="139" t="n">
        <f aca="false">ADMIN1!BE258</f>
        <v>0</v>
      </c>
      <c r="X258" s="136"/>
      <c r="Y258" s="138" t="n">
        <f aca="false">ADMIN1!BH258</f>
        <v>0</v>
      </c>
      <c r="Z258" s="136"/>
      <c r="AA258" s="139" t="n">
        <f aca="false">ADMIN1!BK258</f>
        <v>0</v>
      </c>
      <c r="AB258" s="136"/>
      <c r="AC258" s="138" t="n">
        <f aca="false">ADMIN1!BN258</f>
        <v>0</v>
      </c>
      <c r="AD258" s="136"/>
      <c r="AE258" s="139" t="n">
        <f aca="false">ADMIN1!BQ258</f>
        <v>0</v>
      </c>
      <c r="AF258" s="136"/>
      <c r="AG258" s="138" t="n">
        <f aca="false">ADMIN1!BT258</f>
        <v>0</v>
      </c>
      <c r="AH258" s="136"/>
      <c r="AI258" s="139" t="n">
        <f aca="false">ADMIN1!BW258</f>
        <v>0</v>
      </c>
      <c r="AJ258" s="136"/>
      <c r="AK258" s="138" t="n">
        <f aca="false">ADMIN1!BZ258</f>
        <v>0</v>
      </c>
      <c r="AL258" s="136"/>
      <c r="AM258" s="139" t="n">
        <f aca="false">ADMIN1!CC258</f>
        <v>0</v>
      </c>
      <c r="AN258" s="136"/>
      <c r="AO258" s="138" t="n">
        <f aca="false">ADMIN1!CF258</f>
        <v>0</v>
      </c>
      <c r="AP258" s="136"/>
      <c r="AQ258" s="140" t="n">
        <f aca="false">ADMIN1!CI258</f>
        <v>0</v>
      </c>
      <c r="AR258" s="81"/>
    </row>
    <row r="259" customFormat="false" ht="30" hidden="true" customHeight="true" outlineLevel="0" collapsed="false">
      <c r="A259" s="127" t="n">
        <f aca="false">ADMIN1!Q259</f>
        <v>0</v>
      </c>
      <c r="B259" s="128" t="str">
        <f aca="false">IF(ADMIN1!S259=0, "", ADMIN1!S259)</f>
        <v/>
      </c>
      <c r="C259" s="129" t="n">
        <f aca="false">ADMIN1!R259</f>
        <v>0</v>
      </c>
      <c r="D259" s="129"/>
      <c r="E259" s="130" t="n">
        <f aca="false">ADMIN1!AC259</f>
        <v>0</v>
      </c>
      <c r="F259" s="131" t="n">
        <f aca="false">ADMIN1!V259</f>
        <v>0</v>
      </c>
      <c r="G259" s="132" t="n">
        <f aca="false">ADMIN1!AE259</f>
        <v>1.6</v>
      </c>
      <c r="H259" s="132" t="str">
        <f aca="false">IF(ADMIN1!W259="", "", ADMIN1!W259)</f>
        <v/>
      </c>
      <c r="I259" s="132" t="str">
        <f aca="false">IF(ADMIN1!X259="", "", ADMIN1!X259)</f>
        <v/>
      </c>
      <c r="J259" s="133" t="str">
        <f aca="false">IF(ADMIN1!Y259="", "", ADMIN1!Y259)</f>
        <v/>
      </c>
      <c r="K259" s="134" t="n">
        <f aca="false">ADMIN1!AD259</f>
        <v>0</v>
      </c>
      <c r="L259" s="135" t="n">
        <f aca="false">ADMIN1!AF259</f>
        <v>0</v>
      </c>
      <c r="M259" s="62"/>
      <c r="N259" s="136"/>
      <c r="O259" s="137" t="n">
        <f aca="false">ADMIN1!AS259</f>
        <v>0</v>
      </c>
      <c r="P259" s="136"/>
      <c r="Q259" s="138" t="n">
        <f aca="false">ADMIN1!AV259</f>
        <v>0</v>
      </c>
      <c r="R259" s="136"/>
      <c r="S259" s="139" t="n">
        <f aca="false">ADMIN1!AY259</f>
        <v>0</v>
      </c>
      <c r="T259" s="136"/>
      <c r="U259" s="139" t="n">
        <f aca="false">ADMIN1!BB259</f>
        <v>0</v>
      </c>
      <c r="V259" s="136"/>
      <c r="W259" s="139" t="n">
        <f aca="false">ADMIN1!BE259</f>
        <v>0</v>
      </c>
      <c r="X259" s="136"/>
      <c r="Y259" s="138" t="n">
        <f aca="false">ADMIN1!BH259</f>
        <v>0</v>
      </c>
      <c r="Z259" s="136"/>
      <c r="AA259" s="139" t="n">
        <f aca="false">ADMIN1!BK259</f>
        <v>0</v>
      </c>
      <c r="AB259" s="136"/>
      <c r="AC259" s="138" t="n">
        <f aca="false">ADMIN1!BN259</f>
        <v>0</v>
      </c>
      <c r="AD259" s="136"/>
      <c r="AE259" s="139" t="n">
        <f aca="false">ADMIN1!BQ259</f>
        <v>0</v>
      </c>
      <c r="AF259" s="136"/>
      <c r="AG259" s="138" t="n">
        <f aca="false">ADMIN1!BT259</f>
        <v>0</v>
      </c>
      <c r="AH259" s="136"/>
      <c r="AI259" s="139" t="n">
        <f aca="false">ADMIN1!BW259</f>
        <v>0</v>
      </c>
      <c r="AJ259" s="136"/>
      <c r="AK259" s="138" t="n">
        <f aca="false">ADMIN1!BZ259</f>
        <v>0</v>
      </c>
      <c r="AL259" s="136"/>
      <c r="AM259" s="139" t="n">
        <f aca="false">ADMIN1!CC259</f>
        <v>0</v>
      </c>
      <c r="AN259" s="136"/>
      <c r="AO259" s="138" t="n">
        <f aca="false">ADMIN1!CF259</f>
        <v>0</v>
      </c>
      <c r="AP259" s="136"/>
      <c r="AQ259" s="140" t="n">
        <f aca="false">ADMIN1!CI259</f>
        <v>0</v>
      </c>
      <c r="AR259" s="81"/>
    </row>
    <row r="260" customFormat="false" ht="30" hidden="true" customHeight="true" outlineLevel="0" collapsed="false">
      <c r="A260" s="127" t="n">
        <f aca="false">ADMIN1!Q260</f>
        <v>0</v>
      </c>
      <c r="B260" s="128" t="str">
        <f aca="false">IF(ADMIN1!S260=0, "", ADMIN1!S260)</f>
        <v/>
      </c>
      <c r="C260" s="129" t="n">
        <f aca="false">ADMIN1!R260</f>
        <v>0</v>
      </c>
      <c r="D260" s="129"/>
      <c r="E260" s="130" t="n">
        <f aca="false">ADMIN1!AC260</f>
        <v>0</v>
      </c>
      <c r="F260" s="131" t="n">
        <f aca="false">ADMIN1!V260</f>
        <v>0</v>
      </c>
      <c r="G260" s="132" t="n">
        <f aca="false">ADMIN1!AE260</f>
        <v>1.6</v>
      </c>
      <c r="H260" s="132" t="str">
        <f aca="false">IF(ADMIN1!W260="", "", ADMIN1!W260)</f>
        <v/>
      </c>
      <c r="I260" s="132" t="str">
        <f aca="false">IF(ADMIN1!X260="", "", ADMIN1!X260)</f>
        <v/>
      </c>
      <c r="J260" s="133" t="str">
        <f aca="false">IF(ADMIN1!Y260="", "", ADMIN1!Y260)</f>
        <v/>
      </c>
      <c r="K260" s="134" t="n">
        <f aca="false">ADMIN1!AD260</f>
        <v>0</v>
      </c>
      <c r="L260" s="135" t="n">
        <f aca="false">ADMIN1!AF260</f>
        <v>0</v>
      </c>
      <c r="M260" s="62"/>
      <c r="N260" s="136"/>
      <c r="O260" s="137" t="n">
        <f aca="false">ADMIN1!AS260</f>
        <v>0</v>
      </c>
      <c r="P260" s="136"/>
      <c r="Q260" s="138" t="n">
        <f aca="false">ADMIN1!AV260</f>
        <v>0</v>
      </c>
      <c r="R260" s="136"/>
      <c r="S260" s="139" t="n">
        <f aca="false">ADMIN1!AY260</f>
        <v>0</v>
      </c>
      <c r="T260" s="136"/>
      <c r="U260" s="139" t="n">
        <f aca="false">ADMIN1!BB260</f>
        <v>0</v>
      </c>
      <c r="V260" s="136"/>
      <c r="W260" s="139" t="n">
        <f aca="false">ADMIN1!BE260</f>
        <v>0</v>
      </c>
      <c r="X260" s="136"/>
      <c r="Y260" s="138" t="n">
        <f aca="false">ADMIN1!BH260</f>
        <v>0</v>
      </c>
      <c r="Z260" s="136"/>
      <c r="AA260" s="139" t="n">
        <f aca="false">ADMIN1!BK260</f>
        <v>0</v>
      </c>
      <c r="AB260" s="136"/>
      <c r="AC260" s="138" t="n">
        <f aca="false">ADMIN1!BN260</f>
        <v>0</v>
      </c>
      <c r="AD260" s="136"/>
      <c r="AE260" s="139" t="n">
        <f aca="false">ADMIN1!BQ260</f>
        <v>0</v>
      </c>
      <c r="AF260" s="136"/>
      <c r="AG260" s="138" t="n">
        <f aca="false">ADMIN1!BT260</f>
        <v>0</v>
      </c>
      <c r="AH260" s="136"/>
      <c r="AI260" s="139" t="n">
        <f aca="false">ADMIN1!BW260</f>
        <v>0</v>
      </c>
      <c r="AJ260" s="136"/>
      <c r="AK260" s="138" t="n">
        <f aca="false">ADMIN1!BZ260</f>
        <v>0</v>
      </c>
      <c r="AL260" s="136"/>
      <c r="AM260" s="139" t="n">
        <f aca="false">ADMIN1!CC260</f>
        <v>0</v>
      </c>
      <c r="AN260" s="136"/>
      <c r="AO260" s="138" t="n">
        <f aca="false">ADMIN1!CF260</f>
        <v>0</v>
      </c>
      <c r="AP260" s="136"/>
      <c r="AQ260" s="140" t="n">
        <f aca="false">ADMIN1!CI260</f>
        <v>0</v>
      </c>
      <c r="AR260" s="81"/>
    </row>
    <row r="261" customFormat="false" ht="30" hidden="true" customHeight="true" outlineLevel="0" collapsed="false">
      <c r="A261" s="127" t="n">
        <f aca="false">ADMIN1!Q261</f>
        <v>0</v>
      </c>
      <c r="B261" s="128" t="str">
        <f aca="false">IF(ADMIN1!S261=0, "", ADMIN1!S261)</f>
        <v/>
      </c>
      <c r="C261" s="129" t="n">
        <f aca="false">ADMIN1!R261</f>
        <v>0</v>
      </c>
      <c r="D261" s="129"/>
      <c r="E261" s="130" t="n">
        <f aca="false">ADMIN1!AC261</f>
        <v>0</v>
      </c>
      <c r="F261" s="131" t="n">
        <f aca="false">ADMIN1!V261</f>
        <v>0</v>
      </c>
      <c r="G261" s="132" t="n">
        <f aca="false">ADMIN1!AE261</f>
        <v>1.6</v>
      </c>
      <c r="H261" s="132" t="str">
        <f aca="false">IF(ADMIN1!W261="", "", ADMIN1!W261)</f>
        <v/>
      </c>
      <c r="I261" s="132" t="str">
        <f aca="false">IF(ADMIN1!X261="", "", ADMIN1!X261)</f>
        <v/>
      </c>
      <c r="J261" s="133" t="str">
        <f aca="false">IF(ADMIN1!Y261="", "", ADMIN1!Y261)</f>
        <v/>
      </c>
      <c r="K261" s="134" t="n">
        <f aca="false">ADMIN1!AD261</f>
        <v>0</v>
      </c>
      <c r="L261" s="135" t="n">
        <f aca="false">ADMIN1!AF261</f>
        <v>0</v>
      </c>
      <c r="M261" s="62"/>
      <c r="N261" s="136"/>
      <c r="O261" s="137" t="n">
        <f aca="false">ADMIN1!AS261</f>
        <v>0</v>
      </c>
      <c r="P261" s="136"/>
      <c r="Q261" s="138" t="n">
        <f aca="false">ADMIN1!AV261</f>
        <v>0</v>
      </c>
      <c r="R261" s="136"/>
      <c r="S261" s="139" t="n">
        <f aca="false">ADMIN1!AY261</f>
        <v>0</v>
      </c>
      <c r="T261" s="136"/>
      <c r="U261" s="139" t="n">
        <f aca="false">ADMIN1!BB261</f>
        <v>0</v>
      </c>
      <c r="V261" s="136"/>
      <c r="W261" s="139" t="n">
        <f aca="false">ADMIN1!BE261</f>
        <v>0</v>
      </c>
      <c r="X261" s="136"/>
      <c r="Y261" s="138" t="n">
        <f aca="false">ADMIN1!BH261</f>
        <v>0</v>
      </c>
      <c r="Z261" s="136"/>
      <c r="AA261" s="139" t="n">
        <f aca="false">ADMIN1!BK261</f>
        <v>0</v>
      </c>
      <c r="AB261" s="136"/>
      <c r="AC261" s="138" t="n">
        <f aca="false">ADMIN1!BN261</f>
        <v>0</v>
      </c>
      <c r="AD261" s="136"/>
      <c r="AE261" s="139" t="n">
        <f aca="false">ADMIN1!BQ261</f>
        <v>0</v>
      </c>
      <c r="AF261" s="136"/>
      <c r="AG261" s="138" t="n">
        <f aca="false">ADMIN1!BT261</f>
        <v>0</v>
      </c>
      <c r="AH261" s="136"/>
      <c r="AI261" s="139" t="n">
        <f aca="false">ADMIN1!BW261</f>
        <v>0</v>
      </c>
      <c r="AJ261" s="136"/>
      <c r="AK261" s="138" t="n">
        <f aca="false">ADMIN1!BZ261</f>
        <v>0</v>
      </c>
      <c r="AL261" s="136"/>
      <c r="AM261" s="139" t="n">
        <f aca="false">ADMIN1!CC261</f>
        <v>0</v>
      </c>
      <c r="AN261" s="136"/>
      <c r="AO261" s="138" t="n">
        <f aca="false">ADMIN1!CF261</f>
        <v>0</v>
      </c>
      <c r="AP261" s="136"/>
      <c r="AQ261" s="140" t="n">
        <f aca="false">ADMIN1!CI261</f>
        <v>0</v>
      </c>
      <c r="AR261" s="81"/>
    </row>
    <row r="262" customFormat="false" ht="15.75" hidden="false" customHeight="false" outlineLevel="0" collapsed="false">
      <c r="A262" s="141"/>
      <c r="B262" s="142"/>
      <c r="C262" s="143"/>
      <c r="D262" s="144"/>
      <c r="E262" s="144"/>
      <c r="F262" s="145"/>
      <c r="G262" s="145"/>
      <c r="H262" s="145"/>
      <c r="I262" s="145"/>
      <c r="J262" s="144"/>
      <c r="K262" s="145"/>
      <c r="L262" s="144"/>
      <c r="M262" s="144"/>
      <c r="N262" s="146"/>
      <c r="O262" s="147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8"/>
      <c r="AC262" s="146"/>
      <c r="AD262" s="148"/>
      <c r="AE262" s="146"/>
      <c r="AF262" s="148"/>
      <c r="AG262" s="146"/>
      <c r="AH262" s="148"/>
      <c r="AI262" s="146"/>
      <c r="AJ262" s="148"/>
      <c r="AK262" s="146"/>
      <c r="AL262" s="148"/>
      <c r="AM262" s="146"/>
      <c r="AN262" s="148"/>
      <c r="AO262" s="146"/>
      <c r="AP262" s="148"/>
      <c r="AQ262" s="149"/>
      <c r="AR262" s="81"/>
    </row>
    <row r="263" customFormat="false" ht="11.25" hidden="true" customHeight="false" outlineLevel="0" collapsed="false">
      <c r="A263" s="144"/>
      <c r="B263" s="145"/>
      <c r="N263" s="150"/>
      <c r="O263" s="144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  <c r="AN263" s="145"/>
      <c r="AO263" s="145"/>
      <c r="AP263" s="145"/>
      <c r="AQ263" s="145"/>
    </row>
  </sheetData>
  <sheetProtection algorithmName="SHA-512" hashValue="rCLh5hJ+sX+Uyf4ajVgN5KgMXuU6Ez2nLiSa2rsqQ24gnuDG3m8fZQz32macylt0ZHfA5upKoWaycv40PwWVFw==" saltValue="eP900goHGuUGB6wslc5kew==" spinCount="100000" sheet="true" autoFilter="false"/>
  <autoFilter ref="A11:L261"/>
  <mergeCells count="318">
    <mergeCell ref="A1:J1"/>
    <mergeCell ref="K1:L1"/>
    <mergeCell ref="M1:M261"/>
    <mergeCell ref="A2:B10"/>
    <mergeCell ref="E2:J2"/>
    <mergeCell ref="K2:L5"/>
    <mergeCell ref="N2:N3"/>
    <mergeCell ref="O2:O3"/>
    <mergeCell ref="C3:C7"/>
    <mergeCell ref="E3:J3"/>
    <mergeCell ref="E4:J4"/>
    <mergeCell ref="N4:O4"/>
    <mergeCell ref="E5:J5"/>
    <mergeCell ref="N5:O6"/>
    <mergeCell ref="P5:Q6"/>
    <mergeCell ref="R5:S6"/>
    <mergeCell ref="T5:U6"/>
    <mergeCell ref="V5:W6"/>
    <mergeCell ref="X5:Y6"/>
    <mergeCell ref="Z5:AA6"/>
    <mergeCell ref="AB5:AC6"/>
    <mergeCell ref="AD5:AE6"/>
    <mergeCell ref="AF5:AG6"/>
    <mergeCell ref="AH5:AI6"/>
    <mergeCell ref="AJ5:AK6"/>
    <mergeCell ref="AL5:AM6"/>
    <mergeCell ref="AN5:AO6"/>
    <mergeCell ref="AP5:AQ6"/>
    <mergeCell ref="E6:J6"/>
    <mergeCell ref="K6:L6"/>
    <mergeCell ref="E7:F7"/>
    <mergeCell ref="G7:H7"/>
    <mergeCell ref="I7:J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C8:C10"/>
    <mergeCell ref="E8:J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E9:J9"/>
    <mergeCell ref="E10:J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</mergeCells>
  <conditionalFormatting sqref="P2:R2">
    <cfRule type="cellIs" priority="2" operator="equal" aboveAverage="0" equalAverage="0" bottom="0" percent="0" rank="0" text="" dxfId="0">
      <formula>"""À REMPLIR"""</formula>
    </cfRule>
  </conditionalFormatting>
  <conditionalFormatting sqref="P3:R3 O2">
    <cfRule type="cellIs" priority="3" operator="equal" aboveAverage="0" equalAverage="0" bottom="0" percent="0" rank="0" text="" dxfId="1">
      <formula>"""À REMPLIR"""</formula>
    </cfRule>
  </conditionalFormatting>
  <conditionalFormatting sqref="P4:R4">
    <cfRule type="cellIs" priority="4" operator="equal" aboveAverage="0" equalAverage="0" bottom="0" percent="0" rank="0" text="" dxfId="2">
      <formula>"""À REMPLIR"""</formula>
    </cfRule>
  </conditionalFormatting>
  <conditionalFormatting sqref="E10:J10">
    <cfRule type="expression" priority="5" aboveAverage="0" equalAverage="0" bottom="0" percent="0" rank="0" text="" dxfId="3">
      <formula>COUNTIF($E$10,"*REMPLIR*")&gt;0</formula>
    </cfRule>
  </conditionalFormatting>
  <conditionalFormatting sqref="E9:J9">
    <cfRule type="expression" priority="6" aboveAverage="0" equalAverage="0" bottom="0" percent="0" rank="0" text="" dxfId="4">
      <formula>COUNTIF($E$9,"*REMPLIR*")&gt;0</formula>
    </cfRule>
  </conditionalFormatting>
  <conditionalFormatting sqref="E8:J8">
    <cfRule type="expression" priority="7" aboveAverage="0" equalAverage="0" bottom="0" percent="0" rank="0" text="" dxfId="5">
      <formula>COUNTIF($E$8,"*REMPLIR*")&gt;0</formula>
    </cfRule>
  </conditionalFormatting>
  <conditionalFormatting sqref="I7:J7">
    <cfRule type="expression" priority="8" aboveAverage="0" equalAverage="0" bottom="0" percent="0" rank="0" text="" dxfId="6">
      <formula>COUNTIF($I$7,"*REMPLIR*")&gt;0</formula>
    </cfRule>
  </conditionalFormatting>
  <conditionalFormatting sqref="E7:F7">
    <cfRule type="expression" priority="9" aboveAverage="0" equalAverage="0" bottom="0" percent="0" rank="0" text="" dxfId="7">
      <formula>COUNTIF($E$7,"*REMPLIR*")&gt;0</formula>
    </cfRule>
  </conditionalFormatting>
  <conditionalFormatting sqref="E3:J3">
    <cfRule type="expression" priority="10" aboveAverage="0" equalAverage="0" bottom="0" percent="0" rank="0" text="" dxfId="8">
      <formula>COUNTIF($E3,"*REMPLIR*")&gt;0</formula>
    </cfRule>
  </conditionalFormatting>
  <conditionalFormatting sqref="L12:L261">
    <cfRule type="cellIs" priority="11" operator="greaterThan" aboveAverage="0" equalAverage="0" bottom="0" percent="0" rank="0" text="" dxfId="9">
      <formula>0</formula>
    </cfRule>
  </conditionalFormatting>
  <conditionalFormatting sqref="E2:J2">
    <cfRule type="expression" priority="12" aboveAverage="0" equalAverage="0" bottom="0" percent="0" rank="0" text="" dxfId="10">
      <formula>COUNTIF($E$2,"*REMPLIR*")&gt;0</formula>
    </cfRule>
  </conditionalFormatting>
  <conditionalFormatting sqref="B12:J261">
    <cfRule type="expression" priority="13" aboveAverage="0" equalAverage="0" bottom="0" percent="0" rank="0" text="" dxfId="11">
      <formula>COUNTIF($C12,"*BIO*")=0</formula>
    </cfRule>
    <cfRule type="expression" priority="14" aboveAverage="0" equalAverage="0" bottom="0" percent="0" rank="0" text="" dxfId="12">
      <formula>COUNTIF($C12,"*BIO*")&gt;0</formula>
    </cfRule>
  </conditionalFormatting>
  <conditionalFormatting sqref="N7 P7:AQ7">
    <cfRule type="expression" priority="15" aboveAverage="0" equalAverage="0" bottom="0" percent="0" rank="0" text="" dxfId="13">
      <formula>COUNTIF(N$7,"*Prénom*")&gt;0</formula>
    </cfRule>
  </conditionalFormatting>
  <conditionalFormatting sqref="P8:AQ8">
    <cfRule type="expression" priority="16" aboveAverage="0" equalAverage="0" bottom="0" percent="0" rank="0" text="" dxfId="14">
      <formula>COUNTIF(P$8,"*Email*")&gt;0</formula>
    </cfRule>
  </conditionalFormatting>
  <conditionalFormatting sqref="N8:O8">
    <cfRule type="expression" priority="17" aboveAverage="0" equalAverage="0" bottom="0" percent="0" rank="0" text="" dxfId="15">
      <formula>COUNTIF(N$8,"*Email*")&gt;0</formula>
    </cfRule>
  </conditionalFormatting>
  <conditionalFormatting sqref="K10">
    <cfRule type="cellIs" priority="18" operator="lessThan" aboveAverage="0" equalAverage="0" bottom="0" percent="0" rank="0" text="" dxfId="16">
      <formula>70</formula>
    </cfRule>
  </conditionalFormatting>
  <conditionalFormatting sqref="A12:A261">
    <cfRule type="expression" priority="19" aboveAverage="0" equalAverage="0" bottom="0" percent="0" rank="0" text="" dxfId="17">
      <formula>$K12&gt;0</formula>
    </cfRule>
  </conditionalFormatting>
  <conditionalFormatting sqref="E4:J6">
    <cfRule type="expression" priority="20" aboveAverage="0" equalAverage="0" bottom="0" percent="0" rank="0" text="" dxfId="18">
      <formula>COUNTIF($E4,"*REMPLIR*")&gt;0</formula>
    </cfRule>
  </conditionalFormatting>
  <dataValidations count="2">
    <dataValidation allowBlank="true" error="Veuillez saisir un nombre entier entre 1 et 500" operator="between" showDropDown="false" showErrorMessage="true" showInputMessage="false" sqref="N12:N261 P12:P261 R12:R261 T12:T261 V12:V261 X12:X261 Z12:Z261 AB12:AB261 AD12:AD261 AF12:AF261 AH12:AH261 AJ12:AJ261 AL12:AL261 AN12:AN261 AP12:AP261" type="whole">
      <formula1>1</formula1>
      <formula2>500</formula2>
    </dataValidation>
    <dataValidation allowBlank="true" operator="between" showDropDown="false" showErrorMessage="true" showInputMessage="true" sqref="E2:J2" type="list">
      <formula1>POIDS!$B$3:$B$108</formula1>
      <formula2>0</formula2>
    </dataValidation>
  </dataValidations>
  <hyperlinks>
    <hyperlink ref="K2" r:id="rId1" display="AID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C2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2" ySplit="11" topLeftCell="AQ12" activePane="bottomRight" state="frozen"/>
      <selection pane="topLeft" activeCell="A1" activeCellId="0" sqref="A1"/>
      <selection pane="topRight" activeCell="AQ1" activeCellId="0" sqref="AQ1"/>
      <selection pane="bottomLeft" activeCell="A12" activeCellId="0" sqref="A12"/>
      <selection pane="bottomRight" activeCell="X262" activeCellId="0" sqref="X262"/>
    </sheetView>
  </sheetViews>
  <sheetFormatPr defaultColWidth="11.43359375" defaultRowHeight="11.25" zeroHeight="true" outlineLevelRow="1" outlineLevelCol="1"/>
  <cols>
    <col collapsed="false" customWidth="true" hidden="true" outlineLevel="1" max="15" min="1" style="151" width="5.7"/>
    <col collapsed="false" customWidth="true" hidden="false" outlineLevel="0" max="16" min="16" style="151" width="6.42"/>
    <col collapsed="false" customWidth="true" hidden="false" outlineLevel="0" max="17" min="17" style="152" width="11.29"/>
    <col collapsed="false" customWidth="true" hidden="false" outlineLevel="0" max="18" min="18" style="153" width="30.43"/>
    <col collapsed="false" customWidth="true" hidden="false" outlineLevel="0" max="19" min="19" style="154" width="5.86"/>
    <col collapsed="false" customWidth="true" hidden="false" outlineLevel="1" max="20" min="20" style="155" width="9.14"/>
    <col collapsed="false" customWidth="true" hidden="false" outlineLevel="0" max="21" min="21" style="155" width="9.42"/>
    <col collapsed="false" customWidth="true" hidden="false" outlineLevel="0" max="22" min="22" style="155" width="7.86"/>
    <col collapsed="false" customWidth="true" hidden="false" outlineLevel="1" max="28" min="23" style="155" width="7.71"/>
    <col collapsed="false" customWidth="true" hidden="false" outlineLevel="0" max="29" min="29" style="151" width="10.14"/>
    <col collapsed="false" customWidth="true" hidden="false" outlineLevel="1" max="30" min="30" style="156" width="6.86"/>
    <col collapsed="false" customWidth="true" hidden="false" outlineLevel="1" max="31" min="31" style="157" width="10.85"/>
    <col collapsed="false" customWidth="true" hidden="false" outlineLevel="1" max="32" min="32" style="156" width="9.29"/>
    <col collapsed="false" customWidth="true" hidden="false" outlineLevel="0" max="33" min="33" style="158" width="2.71"/>
    <col collapsed="false" customWidth="true" hidden="false" outlineLevel="1" max="34" min="34" style="156" width="6.86"/>
    <col collapsed="false" customWidth="true" hidden="false" outlineLevel="1" max="35" min="35" style="156" width="10.99"/>
    <col collapsed="false" customWidth="true" hidden="false" outlineLevel="1" max="36" min="36" style="156" width="9.29"/>
    <col collapsed="false" customWidth="true" hidden="false" outlineLevel="1" max="38" min="37" style="156" width="3.71"/>
    <col collapsed="false" customWidth="true" hidden="false" outlineLevel="0" max="39" min="39" style="158" width="2.71"/>
    <col collapsed="false" customWidth="true" hidden="false" outlineLevel="1" max="40" min="40" style="156" width="6.86"/>
    <col collapsed="false" customWidth="true" hidden="false" outlineLevel="1" max="41" min="41" style="156" width="9.42"/>
    <col collapsed="false" customWidth="true" hidden="false" outlineLevel="1" max="42" min="42" style="156" width="8.29"/>
    <col collapsed="false" customWidth="true" hidden="false" outlineLevel="0" max="43" min="43" style="151" width="5.7"/>
    <col collapsed="false" customWidth="true" hidden="false" outlineLevel="0" max="45" min="44" style="151" width="8.71"/>
    <col collapsed="false" customWidth="true" hidden="false" outlineLevel="0" max="46" min="46" style="151" width="5.7"/>
    <col collapsed="false" customWidth="true" hidden="false" outlineLevel="0" max="48" min="47" style="151" width="8.71"/>
    <col collapsed="false" customWidth="true" hidden="false" outlineLevel="0" max="49" min="49" style="151" width="5.7"/>
    <col collapsed="false" customWidth="true" hidden="false" outlineLevel="0" max="51" min="50" style="151" width="8.71"/>
    <col collapsed="false" customWidth="true" hidden="false" outlineLevel="0" max="52" min="52" style="151" width="5.7"/>
    <col collapsed="false" customWidth="true" hidden="false" outlineLevel="0" max="54" min="53" style="151" width="8.71"/>
    <col collapsed="false" customWidth="true" hidden="false" outlineLevel="0" max="55" min="55" style="151" width="5.7"/>
    <col collapsed="false" customWidth="true" hidden="false" outlineLevel="0" max="57" min="56" style="151" width="8.71"/>
    <col collapsed="false" customWidth="true" hidden="false" outlineLevel="0" max="58" min="58" style="151" width="5.7"/>
    <col collapsed="false" customWidth="true" hidden="false" outlineLevel="0" max="60" min="59" style="151" width="8.71"/>
    <col collapsed="false" customWidth="true" hidden="false" outlineLevel="0" max="61" min="61" style="151" width="5.7"/>
    <col collapsed="false" customWidth="true" hidden="false" outlineLevel="0" max="63" min="62" style="151" width="8.71"/>
    <col collapsed="false" customWidth="true" hidden="false" outlineLevel="0" max="64" min="64" style="151" width="5.7"/>
    <col collapsed="false" customWidth="true" hidden="false" outlineLevel="0" max="66" min="65" style="151" width="8.71"/>
    <col collapsed="false" customWidth="true" hidden="false" outlineLevel="0" max="67" min="67" style="151" width="5.7"/>
    <col collapsed="false" customWidth="true" hidden="false" outlineLevel="0" max="69" min="68" style="151" width="8.71"/>
    <col collapsed="false" customWidth="true" hidden="false" outlineLevel="0" max="70" min="70" style="151" width="5.7"/>
    <col collapsed="false" customWidth="true" hidden="false" outlineLevel="0" max="72" min="71" style="151" width="8.71"/>
    <col collapsed="false" customWidth="true" hidden="false" outlineLevel="0" max="73" min="73" style="151" width="5.7"/>
    <col collapsed="false" customWidth="true" hidden="false" outlineLevel="0" max="75" min="74" style="151" width="8.71"/>
    <col collapsed="false" customWidth="true" hidden="false" outlineLevel="0" max="76" min="76" style="151" width="5.7"/>
    <col collapsed="false" customWidth="true" hidden="false" outlineLevel="0" max="78" min="77" style="151" width="8.71"/>
    <col collapsed="false" customWidth="true" hidden="false" outlineLevel="0" max="79" min="79" style="151" width="5.7"/>
    <col collapsed="false" customWidth="true" hidden="false" outlineLevel="0" max="81" min="80" style="151" width="8.71"/>
    <col collapsed="false" customWidth="true" hidden="false" outlineLevel="0" max="82" min="82" style="151" width="5.7"/>
    <col collapsed="false" customWidth="true" hidden="false" outlineLevel="0" max="84" min="83" style="151" width="8.71"/>
    <col collapsed="false" customWidth="true" hidden="false" outlineLevel="0" max="85" min="85" style="151" width="5.7"/>
    <col collapsed="false" customWidth="true" hidden="false" outlineLevel="0" max="87" min="86" style="151" width="8.71"/>
    <col collapsed="false" customWidth="true" hidden="false" outlineLevel="0" max="88" min="88" style="151" width="2"/>
    <col collapsed="false" customWidth="true" hidden="true" outlineLevel="0" max="125" min="89" style="153" width="11.52"/>
    <col collapsed="false" customWidth="false" hidden="true" outlineLevel="0" max="1024" min="126" style="153" width="11.42"/>
  </cols>
  <sheetData>
    <row r="1" customFormat="false" ht="47.25" hidden="false" customHeight="true" outlineLevel="1" collapsed="false">
      <c r="P1" s="159" t="s">
        <v>87</v>
      </c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60"/>
      <c r="AE1" s="160"/>
      <c r="AF1" s="160"/>
      <c r="AG1" s="161"/>
      <c r="AH1" s="162"/>
      <c r="AI1" s="163"/>
      <c r="AJ1" s="164"/>
      <c r="AK1" s="165"/>
      <c r="AL1" s="165"/>
      <c r="AM1" s="161"/>
      <c r="AN1" s="166"/>
      <c r="AO1" s="167"/>
      <c r="AP1" s="168"/>
      <c r="AQ1" s="169"/>
      <c r="AR1" s="169"/>
      <c r="AS1" s="169"/>
      <c r="AT1" s="169"/>
      <c r="AU1" s="170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2"/>
    </row>
    <row r="2" customFormat="false" ht="20.1" hidden="false" customHeight="true" outlineLevel="1" collapsed="false">
      <c r="P2" s="173" t="s">
        <v>39</v>
      </c>
      <c r="Q2" s="173"/>
      <c r="R2" s="174" t="s">
        <v>88</v>
      </c>
      <c r="S2" s="175" t="n">
        <f aca="false">COMMANDE!E2</f>
        <v>2</v>
      </c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6" t="s">
        <v>89</v>
      </c>
      <c r="AE2" s="176"/>
      <c r="AF2" s="176"/>
      <c r="AG2" s="161"/>
      <c r="AH2" s="162"/>
      <c r="AI2" s="163"/>
      <c r="AJ2" s="164"/>
      <c r="AK2" s="165"/>
      <c r="AL2" s="165"/>
      <c r="AM2" s="161"/>
      <c r="AN2" s="166"/>
      <c r="AO2" s="167"/>
      <c r="AP2" s="168"/>
      <c r="AQ2" s="169"/>
      <c r="AR2" s="169"/>
      <c r="AS2" s="169"/>
      <c r="AT2" s="169"/>
      <c r="AU2" s="170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2"/>
    </row>
    <row r="3" customFormat="false" ht="20.1" hidden="false" customHeight="true" outlineLevel="1" collapsed="false">
      <c r="P3" s="173"/>
      <c r="Q3" s="173"/>
      <c r="R3" s="174" t="s">
        <v>90</v>
      </c>
      <c r="S3" s="177" t="str">
        <f aca="false">COMMANDE!E3</f>
        <v>"À REMPLIR"</v>
      </c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6"/>
      <c r="AE3" s="176"/>
      <c r="AF3" s="176"/>
      <c r="AG3" s="161"/>
      <c r="AH3" s="162"/>
      <c r="AI3" s="163"/>
      <c r="AJ3" s="164"/>
      <c r="AK3" s="165"/>
      <c r="AL3" s="165"/>
      <c r="AM3" s="161"/>
      <c r="AN3" s="166"/>
      <c r="AO3" s="167"/>
      <c r="AP3" s="16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2"/>
    </row>
    <row r="4" customFormat="false" ht="20.1" hidden="false" customHeight="true" outlineLevel="1" collapsed="false">
      <c r="P4" s="173"/>
      <c r="Q4" s="173"/>
      <c r="R4" s="174" t="s">
        <v>91</v>
      </c>
      <c r="S4" s="177" t="str">
        <f aca="false">COMMANDE!E4</f>
        <v>"À REMPLIR"</v>
      </c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9" t="s">
        <v>92</v>
      </c>
      <c r="AE4" s="179"/>
      <c r="AF4" s="179"/>
      <c r="AG4" s="161"/>
      <c r="AH4" s="162"/>
      <c r="AI4" s="163"/>
      <c r="AJ4" s="164"/>
      <c r="AK4" s="165"/>
      <c r="AL4" s="165"/>
      <c r="AM4" s="161"/>
      <c r="AN4" s="166"/>
      <c r="AO4" s="167"/>
      <c r="AP4" s="16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2"/>
    </row>
    <row r="5" customFormat="false" ht="20.1" hidden="false" customHeight="true" outlineLevel="1" collapsed="false">
      <c r="P5" s="173"/>
      <c r="Q5" s="173"/>
      <c r="R5" s="174" t="s">
        <v>93</v>
      </c>
      <c r="S5" s="177" t="str">
        <f aca="false">COMMANDE!E5</f>
        <v>"À REMPLIR"</v>
      </c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9"/>
      <c r="AE5" s="179"/>
      <c r="AF5" s="179"/>
      <c r="AG5" s="161"/>
      <c r="AH5" s="162"/>
      <c r="AI5" s="163"/>
      <c r="AJ5" s="164"/>
      <c r="AK5" s="165"/>
      <c r="AL5" s="165"/>
      <c r="AM5" s="161"/>
      <c r="AN5" s="166"/>
      <c r="AO5" s="167"/>
      <c r="AP5" s="168"/>
      <c r="AQ5" s="180" t="n">
        <v>1</v>
      </c>
      <c r="AR5" s="180"/>
      <c r="AS5" s="180"/>
      <c r="AT5" s="180" t="n">
        <v>2</v>
      </c>
      <c r="AU5" s="180"/>
      <c r="AV5" s="180"/>
      <c r="AW5" s="180" t="n">
        <v>3</v>
      </c>
      <c r="AX5" s="180"/>
      <c r="AY5" s="180"/>
      <c r="AZ5" s="180" t="n">
        <v>4</v>
      </c>
      <c r="BA5" s="180"/>
      <c r="BB5" s="180"/>
      <c r="BC5" s="180" t="n">
        <v>5</v>
      </c>
      <c r="BD5" s="180"/>
      <c r="BE5" s="180"/>
      <c r="BF5" s="180" t="n">
        <v>6</v>
      </c>
      <c r="BG5" s="180"/>
      <c r="BH5" s="180"/>
      <c r="BI5" s="180" t="n">
        <v>7</v>
      </c>
      <c r="BJ5" s="180"/>
      <c r="BK5" s="180"/>
      <c r="BL5" s="180" t="n">
        <v>8</v>
      </c>
      <c r="BM5" s="180"/>
      <c r="BN5" s="180"/>
      <c r="BO5" s="180" t="n">
        <v>9</v>
      </c>
      <c r="BP5" s="180"/>
      <c r="BQ5" s="180"/>
      <c r="BR5" s="180" t="n">
        <v>10</v>
      </c>
      <c r="BS5" s="180"/>
      <c r="BT5" s="180"/>
      <c r="BU5" s="180" t="n">
        <v>11</v>
      </c>
      <c r="BV5" s="180"/>
      <c r="BW5" s="180"/>
      <c r="BX5" s="180" t="n">
        <v>12</v>
      </c>
      <c r="BY5" s="180"/>
      <c r="BZ5" s="180"/>
      <c r="CA5" s="180" t="n">
        <v>13</v>
      </c>
      <c r="CB5" s="180"/>
      <c r="CC5" s="180"/>
      <c r="CD5" s="180" t="n">
        <v>14</v>
      </c>
      <c r="CE5" s="180"/>
      <c r="CF5" s="180"/>
      <c r="CG5" s="180" t="n">
        <v>15</v>
      </c>
      <c r="CH5" s="180"/>
      <c r="CI5" s="180"/>
      <c r="CJ5" s="172"/>
    </row>
    <row r="6" customFormat="false" ht="20.1" hidden="false" customHeight="true" outlineLevel="1" collapsed="false">
      <c r="P6" s="173"/>
      <c r="Q6" s="173"/>
      <c r="R6" s="174" t="s">
        <v>94</v>
      </c>
      <c r="S6" s="177" t="str">
        <f aca="false">COMMANDE!E6</f>
        <v>"À REMPLIR"</v>
      </c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9"/>
      <c r="AE6" s="179"/>
      <c r="AF6" s="179"/>
      <c r="AG6" s="161"/>
      <c r="AH6" s="181"/>
      <c r="AI6" s="182"/>
      <c r="AJ6" s="183"/>
      <c r="AK6" s="184"/>
      <c r="AL6" s="184"/>
      <c r="AM6" s="161"/>
      <c r="AN6" s="166"/>
      <c r="AO6" s="167"/>
      <c r="AP6" s="168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0"/>
      <c r="BN6" s="180"/>
      <c r="BO6" s="180"/>
      <c r="BP6" s="180"/>
      <c r="BQ6" s="180"/>
      <c r="BR6" s="180"/>
      <c r="BS6" s="180"/>
      <c r="BT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  <c r="CF6" s="180"/>
      <c r="CG6" s="180"/>
      <c r="CH6" s="180"/>
      <c r="CI6" s="180"/>
      <c r="CJ6" s="172"/>
    </row>
    <row r="7" customFormat="false" ht="20.1" hidden="false" customHeight="true" outlineLevel="1" collapsed="false">
      <c r="P7" s="173"/>
      <c r="Q7" s="173"/>
      <c r="R7" s="185" t="s">
        <v>95</v>
      </c>
      <c r="S7" s="177" t="str">
        <f aca="false">COMMANDE!E7</f>
        <v>"À REMPLIR"</v>
      </c>
      <c r="T7" s="177"/>
      <c r="U7" s="186" t="s">
        <v>96</v>
      </c>
      <c r="V7" s="186"/>
      <c r="W7" s="186"/>
      <c r="X7" s="186"/>
      <c r="Y7" s="177" t="str">
        <f aca="false">COMMANDE!I7</f>
        <v>"À REMPLIR"</v>
      </c>
      <c r="Z7" s="177"/>
      <c r="AA7" s="177"/>
      <c r="AB7" s="177"/>
      <c r="AC7" s="177"/>
      <c r="AD7" s="187" t="s">
        <v>97</v>
      </c>
      <c r="AE7" s="187"/>
      <c r="AF7" s="188" t="n">
        <f aca="false">FDP_CMD_KG</f>
        <v>1.59735731428571</v>
      </c>
      <c r="AG7" s="161"/>
      <c r="AH7" s="189" t="s">
        <v>98</v>
      </c>
      <c r="AI7" s="189"/>
      <c r="AJ7" s="190" t="e">
        <f aca="false">FDP_FACT_KG</f>
        <v>#DIV/0!</v>
      </c>
      <c r="AK7" s="191" t="s">
        <v>99</v>
      </c>
      <c r="AL7" s="192" t="s">
        <v>100</v>
      </c>
      <c r="AM7" s="161"/>
      <c r="AN7" s="166"/>
      <c r="AO7" s="167"/>
      <c r="AP7" s="168"/>
      <c r="AQ7" s="193" t="s">
        <v>101</v>
      </c>
      <c r="AR7" s="193"/>
      <c r="AS7" s="194" t="n">
        <f aca="false">IF(SUM(AT9,AW9,AZ9,BC9,BF9,BI9,BL9,BO9,BR9,BU9,BX9,CD9,CG9)=0,AS9,AS9*0.9)</f>
        <v>0</v>
      </c>
      <c r="AT7" s="195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7"/>
      <c r="CJ7" s="198"/>
    </row>
    <row r="8" customFormat="false" ht="24.95" hidden="false" customHeight="true" outlineLevel="1" collapsed="false">
      <c r="P8" s="173" t="s">
        <v>62</v>
      </c>
      <c r="Q8" s="173"/>
      <c r="R8" s="174" t="s">
        <v>90</v>
      </c>
      <c r="S8" s="177" t="str">
        <f aca="false">COMMANDE!E8</f>
        <v>"À REMPLIR"</v>
      </c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99" t="s">
        <v>85</v>
      </c>
      <c r="AE8" s="200" t="s">
        <v>102</v>
      </c>
      <c r="AF8" s="201" t="s">
        <v>68</v>
      </c>
      <c r="AG8" s="161"/>
      <c r="AH8" s="200" t="s">
        <v>85</v>
      </c>
      <c r="AI8" s="200" t="s">
        <v>103</v>
      </c>
      <c r="AJ8" s="201" t="s">
        <v>68</v>
      </c>
      <c r="AK8" s="191"/>
      <c r="AL8" s="191"/>
      <c r="AM8" s="161"/>
      <c r="AN8" s="200" t="s">
        <v>85</v>
      </c>
      <c r="AO8" s="200" t="s">
        <v>68</v>
      </c>
      <c r="AP8" s="200"/>
      <c r="AQ8" s="200" t="s">
        <v>104</v>
      </c>
      <c r="AR8" s="202" t="s">
        <v>105</v>
      </c>
      <c r="AS8" s="203" t="s">
        <v>106</v>
      </c>
      <c r="AT8" s="204" t="s">
        <v>104</v>
      </c>
      <c r="AU8" s="204" t="s">
        <v>105</v>
      </c>
      <c r="AV8" s="204" t="s">
        <v>106</v>
      </c>
      <c r="AW8" s="204" t="s">
        <v>104</v>
      </c>
      <c r="AX8" s="204" t="s">
        <v>105</v>
      </c>
      <c r="AY8" s="204" t="s">
        <v>106</v>
      </c>
      <c r="AZ8" s="204" t="s">
        <v>104</v>
      </c>
      <c r="BA8" s="204" t="s">
        <v>105</v>
      </c>
      <c r="BB8" s="204" t="s">
        <v>106</v>
      </c>
      <c r="BC8" s="204" t="s">
        <v>104</v>
      </c>
      <c r="BD8" s="204" t="s">
        <v>105</v>
      </c>
      <c r="BE8" s="204" t="s">
        <v>106</v>
      </c>
      <c r="BF8" s="204" t="s">
        <v>104</v>
      </c>
      <c r="BG8" s="204" t="s">
        <v>105</v>
      </c>
      <c r="BH8" s="204" t="s">
        <v>106</v>
      </c>
      <c r="BI8" s="204" t="s">
        <v>104</v>
      </c>
      <c r="BJ8" s="204" t="s">
        <v>105</v>
      </c>
      <c r="BK8" s="204" t="s">
        <v>106</v>
      </c>
      <c r="BL8" s="204" t="s">
        <v>104</v>
      </c>
      <c r="BM8" s="204" t="s">
        <v>105</v>
      </c>
      <c r="BN8" s="204" t="s">
        <v>106</v>
      </c>
      <c r="BO8" s="204" t="s">
        <v>104</v>
      </c>
      <c r="BP8" s="204" t="s">
        <v>105</v>
      </c>
      <c r="BQ8" s="204" t="s">
        <v>106</v>
      </c>
      <c r="BR8" s="204" t="s">
        <v>104</v>
      </c>
      <c r="BS8" s="204" t="s">
        <v>105</v>
      </c>
      <c r="BT8" s="204" t="s">
        <v>106</v>
      </c>
      <c r="BU8" s="204" t="s">
        <v>104</v>
      </c>
      <c r="BV8" s="204" t="s">
        <v>105</v>
      </c>
      <c r="BW8" s="204" t="s">
        <v>106</v>
      </c>
      <c r="BX8" s="204" t="s">
        <v>104</v>
      </c>
      <c r="BY8" s="204" t="s">
        <v>105</v>
      </c>
      <c r="BZ8" s="204" t="s">
        <v>106</v>
      </c>
      <c r="CA8" s="204" t="s">
        <v>104</v>
      </c>
      <c r="CB8" s="204" t="s">
        <v>105</v>
      </c>
      <c r="CC8" s="204" t="s">
        <v>106</v>
      </c>
      <c r="CD8" s="204" t="s">
        <v>104</v>
      </c>
      <c r="CE8" s="204" t="s">
        <v>105</v>
      </c>
      <c r="CF8" s="204" t="s">
        <v>106</v>
      </c>
      <c r="CG8" s="204" t="s">
        <v>104</v>
      </c>
      <c r="CH8" s="204" t="s">
        <v>105</v>
      </c>
      <c r="CI8" s="205" t="s">
        <v>106</v>
      </c>
      <c r="CJ8" s="206"/>
    </row>
    <row r="9" customFormat="false" ht="20.1" hidden="false" customHeight="true" outlineLevel="1" collapsed="false">
      <c r="P9" s="173"/>
      <c r="Q9" s="173"/>
      <c r="R9" s="174" t="s">
        <v>107</v>
      </c>
      <c r="S9" s="177" t="str">
        <f aca="false">COMMANDE!E9</f>
        <v>"À REMPLIR"</v>
      </c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207" t="n">
        <f aca="false">SUM(AD12:AD263)</f>
        <v>0</v>
      </c>
      <c r="AE9" s="188" t="n">
        <f aca="false">FDP_CMD</f>
        <v>111.815012</v>
      </c>
      <c r="AF9" s="208" t="n">
        <f aca="false">SUM(AF12:AF263)</f>
        <v>0</v>
      </c>
      <c r="AG9" s="161"/>
      <c r="AH9" s="209" t="n">
        <f aca="false">SUM(AH12:AH263)</f>
        <v>0</v>
      </c>
      <c r="AI9" s="190" t="n">
        <f aca="false">IF(FDP_FACT_MAN&gt;0, FDP_FACT_MAN, FDP_FACT_AUT)</f>
        <v>111.815012</v>
      </c>
      <c r="AJ9" s="190" t="e">
        <f aca="false">SUM(AJ12:AJ263)</f>
        <v>#DIV/0!</v>
      </c>
      <c r="AK9" s="191"/>
      <c r="AL9" s="192"/>
      <c r="AM9" s="161"/>
      <c r="AN9" s="210" t="n">
        <f aca="false">SUM(AN12:AN263)</f>
        <v>0</v>
      </c>
      <c r="AO9" s="211" t="e">
        <f aca="false">SUM(AP12:AP263)</f>
        <v>#DIV/0!</v>
      </c>
      <c r="AP9" s="211"/>
      <c r="AQ9" s="212" t="n">
        <f aca="false">SUM(AQ$12:AQ$263)</f>
        <v>0</v>
      </c>
      <c r="AR9" s="213" t="n">
        <f aca="false">SUM(AR$12:AR$263)</f>
        <v>0</v>
      </c>
      <c r="AS9" s="214" t="n">
        <f aca="false">SUM(AS$12:AS$263)</f>
        <v>0</v>
      </c>
      <c r="AT9" s="215" t="n">
        <f aca="false">SUM(AT$12:AT$263)</f>
        <v>0</v>
      </c>
      <c r="AU9" s="216" t="n">
        <f aca="false">SUM(AU$12:AU$263)</f>
        <v>0</v>
      </c>
      <c r="AV9" s="214" t="n">
        <f aca="false">SUM(AV$12:AV$263)</f>
        <v>0</v>
      </c>
      <c r="AW9" s="215" t="n">
        <f aca="false">SUM(AW$12:AW$263)</f>
        <v>0</v>
      </c>
      <c r="AX9" s="216" t="n">
        <f aca="false">SUM(AX$12:AX$263)</f>
        <v>0</v>
      </c>
      <c r="AY9" s="214" t="n">
        <f aca="false">SUM(AY$12:AY$263)</f>
        <v>0</v>
      </c>
      <c r="AZ9" s="215" t="n">
        <f aca="false">SUM(AZ$12:AZ$263)</f>
        <v>0</v>
      </c>
      <c r="BA9" s="216" t="n">
        <f aca="false">SUM(BA$12:BA$263)</f>
        <v>0</v>
      </c>
      <c r="BB9" s="214" t="n">
        <f aca="false">SUM(BB$12:BB$263)</f>
        <v>0</v>
      </c>
      <c r="BC9" s="215" t="n">
        <f aca="false">SUM(BC$12:BC$263)</f>
        <v>0</v>
      </c>
      <c r="BD9" s="216" t="n">
        <f aca="false">SUM(BD$12:BD$263)</f>
        <v>0</v>
      </c>
      <c r="BE9" s="214" t="n">
        <f aca="false">SUM(BE$12:BE$263)</f>
        <v>0</v>
      </c>
      <c r="BF9" s="215" t="n">
        <f aca="false">SUM(BF$12:BF$263)</f>
        <v>0</v>
      </c>
      <c r="BG9" s="216" t="n">
        <f aca="false">SUM(BG$12:BG$263)</f>
        <v>0</v>
      </c>
      <c r="BH9" s="214" t="n">
        <f aca="false">SUM(BH$12:BH$263)</f>
        <v>0</v>
      </c>
      <c r="BI9" s="215" t="n">
        <f aca="false">SUM(BI$12:BI$263)</f>
        <v>0</v>
      </c>
      <c r="BJ9" s="216" t="n">
        <f aca="false">SUM(BJ$12:BJ$263)</f>
        <v>0</v>
      </c>
      <c r="BK9" s="214" t="n">
        <f aca="false">SUM(BK$12:BK$263)</f>
        <v>0</v>
      </c>
      <c r="BL9" s="215" t="n">
        <f aca="false">SUM(BL$12:BL$263)</f>
        <v>0</v>
      </c>
      <c r="BM9" s="216" t="n">
        <f aca="false">SUM(BM$12:BM$263)</f>
        <v>0</v>
      </c>
      <c r="BN9" s="214" t="n">
        <f aca="false">SUM(BN$12:BN$263)</f>
        <v>0</v>
      </c>
      <c r="BO9" s="215" t="n">
        <f aca="false">SUM(BO$12:BO$263)</f>
        <v>0</v>
      </c>
      <c r="BP9" s="216" t="n">
        <f aca="false">SUM(BP$12:BP$263)</f>
        <v>0</v>
      </c>
      <c r="BQ9" s="214" t="n">
        <f aca="false">SUM(BQ$12:BQ$263)</f>
        <v>0</v>
      </c>
      <c r="BR9" s="215" t="n">
        <f aca="false">SUM(BR$12:BR$263)</f>
        <v>0</v>
      </c>
      <c r="BS9" s="216" t="n">
        <f aca="false">SUM(BS$12:BS$263)</f>
        <v>0</v>
      </c>
      <c r="BT9" s="214" t="n">
        <f aca="false">SUM(BT$12:BT$263)</f>
        <v>0</v>
      </c>
      <c r="BU9" s="215" t="n">
        <f aca="false">SUM(BU$12:BU$263)</f>
        <v>0</v>
      </c>
      <c r="BV9" s="216" t="n">
        <f aca="false">SUM(BV$12:BV$263)</f>
        <v>0</v>
      </c>
      <c r="BW9" s="214" t="n">
        <f aca="false">SUM(BW$12:BW$263)</f>
        <v>0</v>
      </c>
      <c r="BX9" s="215" t="n">
        <f aca="false">SUM(BX$12:BX$263)</f>
        <v>0</v>
      </c>
      <c r="BY9" s="216" t="n">
        <f aca="false">SUM(BY$12:BY$263)</f>
        <v>0</v>
      </c>
      <c r="BZ9" s="214" t="n">
        <f aca="false">SUM(BZ$12:BZ$263)</f>
        <v>0</v>
      </c>
      <c r="CA9" s="215" t="n">
        <f aca="false">SUM(CA$12:CA$263)</f>
        <v>0</v>
      </c>
      <c r="CB9" s="216" t="n">
        <f aca="false">SUM(CB$12:CB$263)</f>
        <v>0</v>
      </c>
      <c r="CC9" s="214" t="n">
        <f aca="false">SUM(CC$12:CC$263)</f>
        <v>0</v>
      </c>
      <c r="CD9" s="215" t="n">
        <f aca="false">SUM(CD$12:CD$263)</f>
        <v>0</v>
      </c>
      <c r="CE9" s="216" t="n">
        <f aca="false">SUM(CE$12:CE$263)</f>
        <v>0</v>
      </c>
      <c r="CF9" s="214" t="n">
        <f aca="false">SUM(CF$12:CF$263)</f>
        <v>0</v>
      </c>
      <c r="CG9" s="215" t="n">
        <f aca="false">SUM(CG$12:CG$263)</f>
        <v>0</v>
      </c>
      <c r="CH9" s="216" t="n">
        <f aca="false">SUM(CH$12:CH$263)</f>
        <v>0</v>
      </c>
      <c r="CI9" s="214" t="n">
        <f aca="false">SUM(CI$12:CI$263)</f>
        <v>0</v>
      </c>
      <c r="CJ9" s="206"/>
    </row>
    <row r="10" customFormat="false" ht="20.1" hidden="false" customHeight="true" outlineLevel="0" collapsed="false">
      <c r="P10" s="173"/>
      <c r="Q10" s="173"/>
      <c r="R10" s="185" t="s">
        <v>108</v>
      </c>
      <c r="S10" s="177" t="str">
        <f aca="false">COMMANDE!E10</f>
        <v>"À REMPLIR"</v>
      </c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217" t="s">
        <v>109</v>
      </c>
      <c r="AE10" s="217"/>
      <c r="AF10" s="217"/>
      <c r="AG10" s="161"/>
      <c r="AH10" s="218" t="s">
        <v>110</v>
      </c>
      <c r="AI10" s="218"/>
      <c r="AJ10" s="218"/>
      <c r="AK10" s="191"/>
      <c r="AL10" s="191"/>
      <c r="AM10" s="161"/>
      <c r="AN10" s="219" t="s">
        <v>111</v>
      </c>
      <c r="AO10" s="219"/>
      <c r="AP10" s="219"/>
      <c r="AQ10" s="220" t="s">
        <v>62</v>
      </c>
      <c r="AR10" s="220"/>
      <c r="AS10" s="220"/>
      <c r="AT10" s="221" t="str">
        <f aca="false">COMMANDE!P7</f>
        <v>"Prénom NOM"</v>
      </c>
      <c r="AU10" s="221"/>
      <c r="AV10" s="221"/>
      <c r="AW10" s="221" t="str">
        <f aca="false">COMMANDE!R7</f>
        <v>"Prénom NOM"</v>
      </c>
      <c r="AX10" s="221"/>
      <c r="AY10" s="221"/>
      <c r="AZ10" s="221" t="str">
        <f aca="false">COMMANDE!T7</f>
        <v>"Prénom NOM"</v>
      </c>
      <c r="BA10" s="221"/>
      <c r="BB10" s="221"/>
      <c r="BC10" s="221" t="str">
        <f aca="false">COMMANDE!V7</f>
        <v>"Prénom NOM"</v>
      </c>
      <c r="BD10" s="221"/>
      <c r="BE10" s="221"/>
      <c r="BF10" s="221" t="str">
        <f aca="false">COMMANDE!X7</f>
        <v>"Prénom NOM"</v>
      </c>
      <c r="BG10" s="221"/>
      <c r="BH10" s="221"/>
      <c r="BI10" s="221" t="str">
        <f aca="false">COMMANDE!Z7</f>
        <v>"Prénom NOM"</v>
      </c>
      <c r="BJ10" s="221"/>
      <c r="BK10" s="221"/>
      <c r="BL10" s="221" t="str">
        <f aca="false">COMMANDE!AB7</f>
        <v>"Prénom NOM"</v>
      </c>
      <c r="BM10" s="221"/>
      <c r="BN10" s="221"/>
      <c r="BO10" s="221" t="str">
        <f aca="false">COMMANDE!AD7</f>
        <v>"Prénom NOM"</v>
      </c>
      <c r="BP10" s="221"/>
      <c r="BQ10" s="221"/>
      <c r="BR10" s="221" t="str">
        <f aca="false">COMMANDE!AF7</f>
        <v>"Prénom NOM"</v>
      </c>
      <c r="BS10" s="221"/>
      <c r="BT10" s="221"/>
      <c r="BU10" s="221" t="str">
        <f aca="false">COMMANDE!AH7</f>
        <v>"Prénom NOM"</v>
      </c>
      <c r="BV10" s="221"/>
      <c r="BW10" s="221"/>
      <c r="BX10" s="221" t="str">
        <f aca="false">COMMANDE!AJ7</f>
        <v>"Prénom NOM"</v>
      </c>
      <c r="BY10" s="221"/>
      <c r="BZ10" s="221"/>
      <c r="CA10" s="221" t="str">
        <f aca="false">COMMANDE!AL7</f>
        <v>"Prénom NOM"</v>
      </c>
      <c r="CB10" s="221"/>
      <c r="CC10" s="221"/>
      <c r="CD10" s="221" t="str">
        <f aca="false">COMMANDE!AN7</f>
        <v>"Prénom NOM"</v>
      </c>
      <c r="CE10" s="221"/>
      <c r="CF10" s="221"/>
      <c r="CG10" s="222" t="str">
        <f aca="false">COMMANDE!AP7</f>
        <v>"Prénom NOM"</v>
      </c>
      <c r="CH10" s="222"/>
      <c r="CI10" s="222"/>
      <c r="CJ10" s="223"/>
    </row>
    <row r="11" s="229" customFormat="true" ht="46.5" hidden="false" customHeight="true" outlineLevel="0" collapsed="false">
      <c r="A11" s="224" t="s">
        <v>112</v>
      </c>
      <c r="B11" s="224" t="s">
        <v>113</v>
      </c>
      <c r="C11" s="224" t="s">
        <v>114</v>
      </c>
      <c r="D11" s="224" t="s">
        <v>115</v>
      </c>
      <c r="E11" s="224" t="s">
        <v>116</v>
      </c>
      <c r="F11" s="224" t="s">
        <v>117</v>
      </c>
      <c r="G11" s="224" t="s">
        <v>118</v>
      </c>
      <c r="H11" s="224" t="s">
        <v>119</v>
      </c>
      <c r="I11" s="224" t="s">
        <v>120</v>
      </c>
      <c r="J11" s="224" t="s">
        <v>121</v>
      </c>
      <c r="K11" s="224" t="s">
        <v>122</v>
      </c>
      <c r="L11" s="224" t="s">
        <v>123</v>
      </c>
      <c r="M11" s="224" t="s">
        <v>124</v>
      </c>
      <c r="N11" s="224" t="s">
        <v>125</v>
      </c>
      <c r="O11" s="224" t="s">
        <v>126</v>
      </c>
      <c r="P11" s="200" t="s">
        <v>127</v>
      </c>
      <c r="Q11" s="200" t="s">
        <v>76</v>
      </c>
      <c r="R11" s="200" t="s">
        <v>128</v>
      </c>
      <c r="S11" s="225" t="s">
        <v>77</v>
      </c>
      <c r="T11" s="226" t="s">
        <v>129</v>
      </c>
      <c r="U11" s="201" t="s">
        <v>130</v>
      </c>
      <c r="V11" s="225" t="s">
        <v>131</v>
      </c>
      <c r="W11" s="227" t="s">
        <v>132</v>
      </c>
      <c r="X11" s="227" t="s">
        <v>133</v>
      </c>
      <c r="Y11" s="227" t="s">
        <v>134</v>
      </c>
      <c r="Z11" s="227" t="s">
        <v>135</v>
      </c>
      <c r="AA11" s="227" t="s">
        <v>136</v>
      </c>
      <c r="AB11" s="227" t="s">
        <v>137</v>
      </c>
      <c r="AC11" s="201" t="s">
        <v>79</v>
      </c>
      <c r="AD11" s="200" t="s">
        <v>85</v>
      </c>
      <c r="AE11" s="200" t="s">
        <v>138</v>
      </c>
      <c r="AF11" s="200" t="s">
        <v>86</v>
      </c>
      <c r="AG11" s="161"/>
      <c r="AH11" s="200" t="s">
        <v>85</v>
      </c>
      <c r="AI11" s="200" t="s">
        <v>138</v>
      </c>
      <c r="AJ11" s="200" t="s">
        <v>86</v>
      </c>
      <c r="AK11" s="191"/>
      <c r="AL11" s="191"/>
      <c r="AM11" s="161"/>
      <c r="AN11" s="200" t="s">
        <v>85</v>
      </c>
      <c r="AO11" s="200" t="s">
        <v>138</v>
      </c>
      <c r="AP11" s="200" t="s">
        <v>86</v>
      </c>
      <c r="AQ11" s="228" t="str">
        <f aca="false">COMMANDE!N7</f>
        <v>"À REMPLIR"</v>
      </c>
      <c r="AR11" s="228"/>
      <c r="AS11" s="228"/>
      <c r="AT11" s="221"/>
      <c r="AU11" s="221"/>
      <c r="AV11" s="221"/>
      <c r="AW11" s="221"/>
      <c r="AX11" s="221"/>
      <c r="AY11" s="221"/>
      <c r="AZ11" s="221"/>
      <c r="BA11" s="221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221"/>
      <c r="BZ11" s="221"/>
      <c r="CA11" s="221"/>
      <c r="CB11" s="221"/>
      <c r="CC11" s="221"/>
      <c r="CD11" s="221"/>
      <c r="CE11" s="221"/>
      <c r="CF11" s="221"/>
      <c r="CG11" s="222"/>
      <c r="CH11" s="222"/>
      <c r="CI11" s="222"/>
      <c r="CJ11" s="223"/>
    </row>
    <row r="12" customFormat="false" ht="39.95" hidden="false" customHeight="true" outlineLevel="0" collapsed="false">
      <c r="A12" s="230" t="n">
        <f aca="false">IF(OR($AQ12&gt;0, $AS12&gt;0), 1, 0)</f>
        <v>0</v>
      </c>
      <c r="B12" s="230" t="n">
        <f aca="false">IF(OR($AT12&gt;0, $AV12&gt;0), 1, 0)</f>
        <v>0</v>
      </c>
      <c r="C12" s="230" t="n">
        <f aca="false">IF(OR($AW12&gt;0, $AY12&gt;0), 1, 0)</f>
        <v>0</v>
      </c>
      <c r="D12" s="230" t="n">
        <f aca="false">IF(OR($AZ12&gt;0, $BB12&gt;0), 1, 0)</f>
        <v>0</v>
      </c>
      <c r="E12" s="230" t="n">
        <f aca="false">IF(OR($BC12&gt;0, $BE12&gt;0), 1, 0)</f>
        <v>0</v>
      </c>
      <c r="F12" s="230" t="n">
        <f aca="false">IF(OR($BF12&gt;0, $BH12&gt;0), 1, 0)</f>
        <v>0</v>
      </c>
      <c r="G12" s="230" t="n">
        <f aca="false">IF(OR($BI12&gt;0, $BK12&gt;0), 1, 0)</f>
        <v>0</v>
      </c>
      <c r="H12" s="230" t="n">
        <f aca="false">IF(OR($BL12&gt;0, $BN12&gt;0), 1, 0)</f>
        <v>0</v>
      </c>
      <c r="I12" s="230" t="n">
        <f aca="false">IF(OR($BO12&gt;0, $BQ12&gt;0), 1, 0)</f>
        <v>0</v>
      </c>
      <c r="J12" s="230" t="n">
        <f aca="false">IF(OR($BR12&gt;0, $BT12&gt;0), 1, 0)</f>
        <v>0</v>
      </c>
      <c r="K12" s="230" t="n">
        <f aca="false">IF(OR($BU12&gt;0, $BW12&gt;0), 1, 0)</f>
        <v>0</v>
      </c>
      <c r="L12" s="230" t="n">
        <f aca="false">IF(OR($BX12&gt;0, $BZ12&gt;0), 1, 0)</f>
        <v>0</v>
      </c>
      <c r="M12" s="230" t="n">
        <f aca="false">IF(OR($CA12&gt;0, $CC12&gt;0), 1, 0)</f>
        <v>0</v>
      </c>
      <c r="N12" s="230" t="n">
        <f aca="false">IF(OR($CD12&gt;0, $CF12&gt;0), 1, 0)</f>
        <v>0</v>
      </c>
      <c r="O12" s="231" t="n">
        <f aca="false">IF(OR($CG12&gt;0, $CI12&gt;0), 1, 0)</f>
        <v>0</v>
      </c>
      <c r="P12" s="232" t="n">
        <f aca="false">IF(OR($AD12&gt;0,$AH12&gt;0,$AN12&gt;0), 1, 0)</f>
        <v>0</v>
      </c>
      <c r="Q12" s="233" t="n">
        <f aca="false">BDD!A2</f>
        <v>6096</v>
      </c>
      <c r="R12" s="234" t="str">
        <f aca="false">BDD!B2</f>
        <v>Açaï en poudre iofilisée BIO (sachet 250g)</v>
      </c>
      <c r="S12" s="235" t="str">
        <f aca="false">IF(BDD!F2=0, "", BDD!F2)</f>
        <v/>
      </c>
      <c r="T12" s="236" t="n">
        <f aca="false">ROUND(BDD!G2+FDP_CMD_KG, 2)</f>
        <v>31.71</v>
      </c>
      <c r="U12" s="236" t="e">
        <f aca="false">ROUND(BDD!G2+FDP_FACT_KG, 2)</f>
        <v>#DIV/0!</v>
      </c>
      <c r="V12" s="237" t="str">
        <f aca="false">BDD!H2</f>
        <v>Pièce</v>
      </c>
      <c r="W12" s="238" t="str">
        <f aca="false">IF(NOT(ISBLANK(BDD!I2)), ROUND(SUM((BDD!G2*reduc1),FDP_CMD_KG), 2), "")</f>
        <v/>
      </c>
      <c r="X12" s="238" t="str">
        <f aca="false">IF(NOT(ISBLANK(BDD!J2)), ROUND(SUM((BDD!G2*reduc2),FDP_CMD_KG), 2), "")</f>
        <v/>
      </c>
      <c r="Y12" s="238" t="str">
        <f aca="false">IF(NOT(ISBLANK(BDD!K2)), ROUND(SUM((BDD!G2*reduc3),FDP_CMD_KG), 2), "")</f>
        <v/>
      </c>
      <c r="Z12" s="238" t="str">
        <f aca="false">IF(NOT(ISBLANK(BDD!I2)), ROUND(SUM((BDD!G2*reduc1),FDP_FACT_KG), 2), "")</f>
        <v/>
      </c>
      <c r="AA12" s="238" t="str">
        <f aca="false">IF(NOT(ISBLANK(BDD!J2)), ROUND(SUM((BDD!G2*reduc2),FDP_FACT_KG), 2), "")</f>
        <v/>
      </c>
      <c r="AB12" s="238" t="str">
        <f aca="false">IF(NOT(ISBLANK(BDD!K2)), ROUND(SUM((BDD!G2*reduc3),FDP_FACT_KG), 2), "")</f>
        <v/>
      </c>
      <c r="AC12" s="239" t="str">
        <f aca="false">BDD!C2</f>
        <v>Brésil</v>
      </c>
      <c r="AD12" s="240" t="n">
        <f aca="false">SUM(AQ12,AT12,AW12,AZ12,BC12,BF12,BI12,BL12,BO12,BR12,BU12,BX12,CA12,CD12,CG12)</f>
        <v>0</v>
      </c>
      <c r="AE12" s="241" t="n">
        <f aca="false">_xlfn.IFS(AND(AD12&gt;=60,$Y12&lt;&gt;""), $Y12,    AND(AD12&gt;=30,$X12&lt;&gt;""), $X12,    AND(AD12&gt;=10,$W12&lt;&gt;""), $W12,    1, $T12)</f>
        <v>31.71</v>
      </c>
      <c r="AF12" s="242" t="n">
        <f aca="false">$AD12*$AE12</f>
        <v>0</v>
      </c>
      <c r="AG12" s="161"/>
      <c r="AH12" s="243"/>
      <c r="AI12" s="241" t="e">
        <f aca="false">_xlfn.IFS(AND(AH12&gt;=60,$AB12&lt;&gt;""), $AB12,    AND(AH12&gt;=30,$AA12&lt;&gt;""), $AA12,    AND(AH12&gt;=10,$Z12&lt;&gt;""), $Z12,    1, $U12)</f>
        <v>#DIV/0!</v>
      </c>
      <c r="AJ12" s="244" t="e">
        <f aca="false">AH12*AI12</f>
        <v>#DIV/0!</v>
      </c>
      <c r="AK12" s="245"/>
      <c r="AL12" s="245"/>
      <c r="AM12" s="161"/>
      <c r="AN12" s="246" t="n">
        <f aca="false">SUM(AR12,AU12,AX12,BA12,BD12,BG12,BJ12,BM12,BP12,BS12,BV12,BY12,CB12,CE12,CH12)</f>
        <v>0</v>
      </c>
      <c r="AO12" s="241" t="e">
        <f aca="false">_xlfn.IFS(AND(AN12&gt;=60,$AB12&lt;&gt;""), $AB12,    AND(AN12&gt;=30,$AA12&lt;&gt;""), $AA12,    AND(AN12&gt;=10,$Z12&lt;&gt;""), $Z12,    1, $U12)</f>
        <v>#DIV/0!</v>
      </c>
      <c r="AP12" s="242" t="e">
        <f aca="false">$AN12*$AO12</f>
        <v>#DIV/0!</v>
      </c>
      <c r="AQ12" s="247" t="n">
        <f aca="false">COMMANDE!N12</f>
        <v>0</v>
      </c>
      <c r="AR12" s="248" t="str">
        <f aca="false">_xlfn.IFS(AND($AD12=$AH12,$AD12&gt;0,$AH12&gt;0,AQ12&gt;0), AQ12,     AND(NOT($AD12=$AH12),$AD12&gt;0,$AH12&gt;0,AQ12&gt;0), ($AH12*AQ12)/$AD12,     AND($AD12=0,$AH12&gt;0,$AL12&gt;0), IF(INDEX(AQ$12:AQ$263,MATCH($AL12,$AK$12:$AK$263,0))&gt;0,($AH12*INDEX(AQ$12:AQ$263,MATCH($AL12,$AK$12:$AK$263,0)))/INDEX($AD$12:$AD$263,MATCH($AL12,$AK$12:$AK$263,0)), "-"),     1, "-")</f>
        <v>-</v>
      </c>
      <c r="AS12" s="249" t="n">
        <f aca="false">IF(AR$9&gt;0, IF(OR(AR12="",AR12="-"), 0, AR12*$AO12), AQ12*$AE12)</f>
        <v>0</v>
      </c>
      <c r="AT12" s="247" t="n">
        <f aca="false">COMMANDE!P12</f>
        <v>0</v>
      </c>
      <c r="AU12" s="248" t="str">
        <f aca="false">_xlfn.IFS(AND($AD12=$AH12,$AD12&gt;0,$AH12&gt;0,AT12&gt;0), AT12,     AND(NOT($AD12=$AH12),$AD12&gt;0,$AH12&gt;0,AT12&gt;0), ($AH12*AT12)/$AD12,     AND($AD12=0,$AH12&gt;0,$AL12&gt;0), IF(INDEX(AT$12:AT$263,MATCH($AL12,$AK$12:$AK$263,0))&gt;0,($AH12*INDEX(AT$12:AT$263,MATCH($AL12,$AK$12:$AK$263,0)))/INDEX($AD$12:$AD$263,MATCH($AL12,$AK$12:$AK$263,0)), "-"),     1, "-")</f>
        <v>-</v>
      </c>
      <c r="AV12" s="249" t="n">
        <f aca="false">IF(AU$9&gt;0, IF(OR(AU12="",AU12="-"), 0, AU12*$AO12), AT12*$AE12)</f>
        <v>0</v>
      </c>
      <c r="AW12" s="247" t="n">
        <f aca="false">COMMANDE!R12</f>
        <v>0</v>
      </c>
      <c r="AX12" s="248" t="str">
        <f aca="false">_xlfn.IFS(AND($AD12=$AH12,$AD12&gt;0,$AH12&gt;0,AW12&gt;0), AW12,     AND(NOT($AD12=$AH12),$AD12&gt;0,$AH12&gt;0,AW12&gt;0), ($AH12*AW12)/$AD12,     AND($AD12=0,$AH12&gt;0,$AL12&gt;0), IF(INDEX(AW$12:AW$263,MATCH($AL12,$AK$12:$AK$263,0))&gt;0,($AH12*INDEX(AW$12:AW$263,MATCH($AL12,$AK$12:$AK$263,0)))/INDEX($AD$12:$AD$263,MATCH($AL12,$AK$12:$AK$263,0)), "-"),     1, "-")</f>
        <v>-</v>
      </c>
      <c r="AY12" s="249" t="n">
        <f aca="false">IF(AX$9&gt;0, IF(OR(AX12="",AX12="-"), 0, AX12*$AO12), AW12*$AE12)</f>
        <v>0</v>
      </c>
      <c r="AZ12" s="247" t="n">
        <f aca="false">COMMANDE!T12</f>
        <v>0</v>
      </c>
      <c r="BA12" s="248" t="str">
        <f aca="false">_xlfn.IFS(AND($AD12=$AH12,$AD12&gt;0,$AH12&gt;0,AZ12&gt;0), AZ12,     AND(NOT($AD12=$AH12),$AD12&gt;0,$AH12&gt;0,AZ12&gt;0), ($AH12*AZ12)/$AD12,     AND($AD12=0,$AH12&gt;0,$AL12&gt;0), IF(INDEX(AZ$12:AZ$263,MATCH($AL12,$AK$12:$AK$263,0))&gt;0,($AH12*INDEX(AZ$12:AZ$263,MATCH($AL12,$AK$12:$AK$263,0)))/INDEX($AD$12:$AD$263,MATCH($AL12,$AK$12:$AK$263,0)), "-"),     1, "-")</f>
        <v>-</v>
      </c>
      <c r="BB12" s="249" t="n">
        <f aca="false">IF(BA$9&gt;0, IF(OR(BA12="",BA12="-"), 0, BA12*$AO12), AZ12*$AE12)</f>
        <v>0</v>
      </c>
      <c r="BC12" s="247" t="n">
        <f aca="false">COMMANDE!V12</f>
        <v>0</v>
      </c>
      <c r="BD12" s="248" t="str">
        <f aca="false">_xlfn.IFS(AND($AD12=$AH12,$AD12&gt;0,$AH12&gt;0,BC12&gt;0), BC12,     AND(NOT($AD12=$AH12),$AD12&gt;0,$AH12&gt;0,BC12&gt;0), ($AH12*BC12)/$AD12,     AND($AD12=0,$AH12&gt;0,$AL12&gt;0), IF(INDEX(BC$12:BC$263,MATCH($AL12,$AK$12:$AK$263,0))&gt;0,($AH12*INDEX(BC$12:BC$263,MATCH($AL12,$AK$12:$AK$263,0)))/INDEX($AD$12:$AD$263,MATCH($AL12,$AK$12:$AK$263,0)), "-"),     1, "-")</f>
        <v>-</v>
      </c>
      <c r="BE12" s="249" t="n">
        <f aca="false">IF(BD$9&gt;0, IF(OR(BD12="",BD12="-"), 0, BD12*$AO12), BC12*$AE12)</f>
        <v>0</v>
      </c>
      <c r="BF12" s="247" t="n">
        <f aca="false">COMMANDE!X12</f>
        <v>0</v>
      </c>
      <c r="BG12" s="248" t="str">
        <f aca="false">_xlfn.IFS(AND($AD12=$AH12,$AD12&gt;0,$AH12&gt;0,BF12&gt;0), BF12,     AND(NOT($AD12=$AH12),$AD12&gt;0,$AH12&gt;0,BF12&gt;0), ($AH12*BF12)/$AD12,     AND($AD12=0,$AH12&gt;0,$AL12&gt;0), IF(INDEX(BF$12:BF$263,MATCH($AL12,$AK$12:$AK$263,0))&gt;0,($AH12*INDEX(BF$12:BF$263,MATCH($AL12,$AK$12:$AK$263,0)))/INDEX($AD$12:$AD$263,MATCH($AL12,$AK$12:$AK$263,0)), "-"),     1, "-")</f>
        <v>-</v>
      </c>
      <c r="BH12" s="249" t="n">
        <f aca="false">IF(BG$9&gt;0, IF(OR(BG12="",BG12="-"), 0, BG12*$AO12), BF12*$AE12)</f>
        <v>0</v>
      </c>
      <c r="BI12" s="247" t="n">
        <f aca="false">COMMANDE!Z12</f>
        <v>0</v>
      </c>
      <c r="BJ12" s="248" t="str">
        <f aca="false">_xlfn.IFS(AND($AD12=$AH12,$AD12&gt;0,$AH12&gt;0,BI12&gt;0), BI12,     AND(NOT($AD12=$AH12),$AD12&gt;0,$AH12&gt;0,BI12&gt;0), ($AH12*BI12)/$AD12,     AND($AD12=0,$AH12&gt;0,$AL12&gt;0), IF(INDEX(BI$12:BI$263,MATCH($AL12,$AK$12:$AK$263,0))&gt;0,($AH12*INDEX(BI$12:BI$263,MATCH($AL12,$AK$12:$AK$263,0)))/INDEX($AD$12:$AD$263,MATCH($AL12,$AK$12:$AK$263,0)), "-"),     1, "-")</f>
        <v>-</v>
      </c>
      <c r="BK12" s="249" t="n">
        <f aca="false">IF(BJ$9&gt;0, IF(OR(BJ12="",BJ12="-"), 0, BJ12*$AO12), BI12*$AE12)</f>
        <v>0</v>
      </c>
      <c r="BL12" s="247" t="n">
        <f aca="false">COMMANDE!AB12</f>
        <v>0</v>
      </c>
      <c r="BM12" s="248" t="str">
        <f aca="false">_xlfn.IFS(AND($AD12=$AH12,$AD12&gt;0,$AH12&gt;0,BL12&gt;0), BL12,     AND(NOT($AD12=$AH12),$AD12&gt;0,$AH12&gt;0,BL12&gt;0), ($AH12*BL12)/$AD12,     AND($AD12=0,$AH12&gt;0,$AL12&gt;0), IF(INDEX(BL$12:BL$263,MATCH($AL12,$AK$12:$AK$263,0))&gt;0,($AH12*INDEX(BL$12:BL$263,MATCH($AL12,$AK$12:$AK$263,0)))/INDEX($AD$12:$AD$263,MATCH($AL12,$AK$12:$AK$263,0)), "-"),     1, "-")</f>
        <v>-</v>
      </c>
      <c r="BN12" s="249" t="n">
        <f aca="false">IF(BM$9&gt;0, IF(OR(BM12="",BM12="-"), 0, BM12*$AO12), BL12*$AE12)</f>
        <v>0</v>
      </c>
      <c r="BO12" s="247" t="n">
        <f aca="false">COMMANDE!AD12</f>
        <v>0</v>
      </c>
      <c r="BP12" s="248" t="str">
        <f aca="false">_xlfn.IFS(AND($AD12=$AH12,$AD12&gt;0,$AH12&gt;0,BO12&gt;0), BO12,     AND(NOT($AD12=$AH12),$AD12&gt;0,$AH12&gt;0,BO12&gt;0), ($AH12*BO12)/$AD12,     AND($AD12=0,$AH12&gt;0,$AL12&gt;0), IF(INDEX(BO$12:BO$263,MATCH($AL12,$AK$12:$AK$263,0))&gt;0,($AH12*INDEX(BO$12:BO$263,MATCH($AL12,$AK$12:$AK$263,0)))/INDEX($AD$12:$AD$263,MATCH($AL12,$AK$12:$AK$263,0)), "-"),     1, "-")</f>
        <v>-</v>
      </c>
      <c r="BQ12" s="249" t="n">
        <f aca="false">IF(BP$9&gt;0, IF(OR(BP12="",BP12="-"), 0, BP12*$AO12), BO12*$AE12)</f>
        <v>0</v>
      </c>
      <c r="BR12" s="247" t="n">
        <f aca="false">COMMANDE!AF12</f>
        <v>0</v>
      </c>
      <c r="BS12" s="248" t="str">
        <f aca="false">_xlfn.IFS(AND($AD12=$AH12,$AD12&gt;0,$AH12&gt;0,BR12&gt;0), BR12,     AND(NOT($AD12=$AH12),$AD12&gt;0,$AH12&gt;0,BR12&gt;0), ($AH12*BR12)/$AD12,     AND($AD12=0,$AH12&gt;0,$AL12&gt;0), IF(INDEX(BR$12:BR$263,MATCH($AL12,$AK$12:$AK$263,0))&gt;0,($AH12*INDEX(BR$12:BR$263,MATCH($AL12,$AK$12:$AK$263,0)))/INDEX($AD$12:$AD$263,MATCH($AL12,$AK$12:$AK$263,0)), "-"),     1, "-")</f>
        <v>-</v>
      </c>
      <c r="BT12" s="249" t="n">
        <f aca="false">IF(BS$9&gt;0, IF(OR(BS12="",BS12="-"), 0, BS12*$AO12), BR12*$AE12)</f>
        <v>0</v>
      </c>
      <c r="BU12" s="247" t="n">
        <f aca="false">COMMANDE!AH12</f>
        <v>0</v>
      </c>
      <c r="BV12" s="248" t="str">
        <f aca="false">_xlfn.IFS(AND($AD12=$AH12,$AD12&gt;0,$AH12&gt;0,BU12&gt;0), BU12,     AND(NOT($AD12=$AH12),$AD12&gt;0,$AH12&gt;0,BU12&gt;0), ($AH12*BU12)/$AD12,     AND($AD12=0,$AH12&gt;0,$AL12&gt;0), IF(INDEX(BU$12:BU$263,MATCH($AL12,$AK$12:$AK$263,0))&gt;0,($AH12*INDEX(BU$12:BU$263,MATCH($AL12,$AK$12:$AK$263,0)))/INDEX($AD$12:$AD$263,MATCH($AL12,$AK$12:$AK$263,0)), "-"),     1, "-")</f>
        <v>-</v>
      </c>
      <c r="BW12" s="249" t="n">
        <f aca="false">IF(BV$9&gt;0, IF(OR(BV12="",BV12="-"), 0, BV12*$AO12), BU12*$AE12)</f>
        <v>0</v>
      </c>
      <c r="BX12" s="247" t="n">
        <f aca="false">COMMANDE!AJ12</f>
        <v>0</v>
      </c>
      <c r="BY12" s="248" t="str">
        <f aca="false">_xlfn.IFS(AND($AD12=$AH12,$AD12&gt;0,$AH12&gt;0,BX12&gt;0), BX12,     AND(NOT($AD12=$AH12),$AD12&gt;0,$AH12&gt;0,BX12&gt;0), ($AH12*BX12)/$AD12,     AND($AD12=0,$AH12&gt;0,$AL12&gt;0), IF(INDEX(BX$12:BX$263,MATCH($AL12,$AK$12:$AK$263,0))&gt;0,($AH12*INDEX(BX$12:BX$263,MATCH($AL12,$AK$12:$AK$263,0)))/INDEX($AD$12:$AD$263,MATCH($AL12,$AK$12:$AK$263,0)), "-"),     1, "-")</f>
        <v>-</v>
      </c>
      <c r="BZ12" s="249" t="n">
        <f aca="false">IF(BY$9&gt;0, IF(OR(BY12="",BY12="-"), 0, BY12*$AO12), BX12*$AE12)</f>
        <v>0</v>
      </c>
      <c r="CA12" s="247" t="n">
        <f aca="false">COMMANDE!AL12</f>
        <v>0</v>
      </c>
      <c r="CB12" s="248" t="str">
        <f aca="false">_xlfn.IFS(AND($AD12=$AH12,$AD12&gt;0,$AH12&gt;0,CA12&gt;0), CA12,     AND(NOT($AD12=$AH12),$AD12&gt;0,$AH12&gt;0,CA12&gt;0), ($AH12*CA12)/$AD12,     AND($AD12=0,$AH12&gt;0,$AL12&gt;0), IF(INDEX(CA$12:CA$263,MATCH($AL12,$AK$12:$AK$263,0))&gt;0,($AH12*INDEX(CA$12:CA$263,MATCH($AL12,$AK$12:$AK$263,0)))/INDEX($AD$12:$AD$263,MATCH($AL12,$AK$12:$AK$263,0)), "-"),     1, "-")</f>
        <v>-</v>
      </c>
      <c r="CC12" s="249" t="n">
        <f aca="false">IF(CB$9&gt;0, IF(OR(CB12="",CB12="-"), 0, CB12*$AO12), CA12*$AE12)</f>
        <v>0</v>
      </c>
      <c r="CD12" s="247" t="n">
        <f aca="false">COMMANDE!AN12</f>
        <v>0</v>
      </c>
      <c r="CE12" s="248" t="str">
        <f aca="false">_xlfn.IFS(AND($AD12=$AH12,$AD12&gt;0,$AH12&gt;0,CD12&gt;0), CD12,     AND(NOT($AD12=$AH12),$AD12&gt;0,$AH12&gt;0,CD12&gt;0), ($AH12*CD12)/$AD12,     AND($AD12=0,$AH12&gt;0,$AL12&gt;0), IF(INDEX(CD$12:CD$263,MATCH($AL12,$AK$12:$AK$263,0))&gt;0,($AH12*INDEX(CD$12:CD$263,MATCH($AL12,$AK$12:$AK$263,0)))/INDEX($AD$12:$AD$263,MATCH($AL12,$AK$12:$AK$263,0)), "-"),     1, "-")</f>
        <v>-</v>
      </c>
      <c r="CF12" s="249" t="n">
        <f aca="false">IF(CE$9&gt;0, IF(OR(CE12="",CE12="-"), 0, CE12*$AO12), CD12*$AE12)</f>
        <v>0</v>
      </c>
      <c r="CG12" s="247" t="n">
        <f aca="false">COMMANDE!AP12</f>
        <v>0</v>
      </c>
      <c r="CH12" s="248" t="str">
        <f aca="false">_xlfn.IFS(AND($AD12=$AH12,$AD12&gt;0,$AH12&gt;0,CG12&gt;0), CG12,     AND(NOT($AD12=$AH12),$AD12&gt;0,$AH12&gt;0,CG12&gt;0), ($AH12*CG12)/$AD12,     AND($AD12=0,$AH12&gt;0,$AL12&gt;0), IF(INDEX(CG$12:CG$263,MATCH($AL12,$AK$12:$AK$263,0))&gt;0,($AH12*INDEX(CG$12:CG$263,MATCH($AL12,$AK$12:$AK$263,0)))/INDEX($AD$12:$AD$263,MATCH($AL12,$AK$12:$AK$263,0)), "-"),     1, "-")</f>
        <v>-</v>
      </c>
      <c r="CI12" s="249" t="n">
        <f aca="false">IF(CH$9&gt;0, IF(OR(CH12="",CH12="-"), 0, CH12*$AO12), CG12*$AE12)</f>
        <v>0</v>
      </c>
      <c r="CJ12" s="250"/>
    </row>
    <row r="13" customFormat="false" ht="39.95" hidden="false" customHeight="true" outlineLevel="0" collapsed="false">
      <c r="A13" s="230" t="n">
        <f aca="false">IF(OR($AQ13&gt;0, $AS13&gt;0), 1, 0)</f>
        <v>0</v>
      </c>
      <c r="B13" s="230" t="n">
        <f aca="false">IF(OR($AT13&gt;0, $AV13&gt;0), 1, 0)</f>
        <v>0</v>
      </c>
      <c r="C13" s="230" t="n">
        <f aca="false">IF(OR($AW13&gt;0, $AY13&gt;0), 1, 0)</f>
        <v>0</v>
      </c>
      <c r="D13" s="230" t="n">
        <f aca="false">IF(OR($AZ13&gt;0, $BB13&gt;0), 1, 0)</f>
        <v>0</v>
      </c>
      <c r="E13" s="230" t="n">
        <f aca="false">IF(OR($BC13&gt;0, $BE13&gt;0), 1, 0)</f>
        <v>0</v>
      </c>
      <c r="F13" s="230" t="n">
        <f aca="false">IF(OR($BF13&gt;0, $BH13&gt;0), 1, 0)</f>
        <v>0</v>
      </c>
      <c r="G13" s="230" t="n">
        <f aca="false">IF(OR($BI13&gt;0, $BK13&gt;0), 1, 0)</f>
        <v>0</v>
      </c>
      <c r="H13" s="230" t="n">
        <f aca="false">IF(OR($BL13&gt;0, $BN13&gt;0), 1, 0)</f>
        <v>0</v>
      </c>
      <c r="I13" s="230" t="n">
        <f aca="false">IF(OR($BO13&gt;0, $BQ13&gt;0), 1, 0)</f>
        <v>0</v>
      </c>
      <c r="J13" s="230" t="n">
        <f aca="false">IF(OR($BR13&gt;0, $BT13&gt;0), 1, 0)</f>
        <v>0</v>
      </c>
      <c r="K13" s="230" t="n">
        <f aca="false">IF(OR($BU13&gt;0, $BW13&gt;0), 1, 0)</f>
        <v>0</v>
      </c>
      <c r="L13" s="230" t="n">
        <f aca="false">IF(OR($BX13&gt;0, $BZ13&gt;0), 1, 0)</f>
        <v>0</v>
      </c>
      <c r="M13" s="230" t="n">
        <f aca="false">IF(OR($CA13&gt;0, $CC13&gt;0), 1, 0)</f>
        <v>0</v>
      </c>
      <c r="N13" s="230" t="n">
        <f aca="false">IF(OR($CD13&gt;0, $CF13&gt;0), 1, 0)</f>
        <v>0</v>
      </c>
      <c r="O13" s="231" t="n">
        <f aca="false">IF(OR($CG13&gt;0, $CI13&gt;0), 1, 0)</f>
        <v>0</v>
      </c>
      <c r="P13" s="232" t="n">
        <f aca="false">IF(OR($AD13&gt;0,$AH13&gt;0,$AN13&gt;0), 1, 0)</f>
        <v>0</v>
      </c>
      <c r="Q13" s="233" t="str">
        <f aca="false">BDD!A3</f>
        <v>1100-1312</v>
      </c>
      <c r="R13" s="234" t="str">
        <f aca="false">BDD!B3</f>
        <v>Ail blanc ou violet BIO</v>
      </c>
      <c r="S13" s="235" t="str">
        <f aca="false">IF(BDD!F3=0, "", BDD!F3)</f>
        <v/>
      </c>
      <c r="T13" s="236" t="n">
        <f aca="false">ROUND(BDD!G3+FDP_CMD_KG, 2)</f>
        <v>9.79</v>
      </c>
      <c r="U13" s="236" t="e">
        <f aca="false">ROUND(BDD!G3+FDP_FACT_KG, 2)</f>
        <v>#DIV/0!</v>
      </c>
      <c r="V13" s="237" t="str">
        <f aca="false">BDD!H3</f>
        <v>kg</v>
      </c>
      <c r="W13" s="238" t="n">
        <f aca="false">IF(NOT(ISBLANK(BDD!I3)), ROUND(SUM((BDD!G3*reduc1),FDP_CMD_KG), 2), "")</f>
        <v>8.97</v>
      </c>
      <c r="X13" s="238" t="str">
        <f aca="false">IF(NOT(ISBLANK(BDD!J3)), ROUND(SUM((BDD!G3*reduc2),FDP_CMD_KG), 2), "")</f>
        <v/>
      </c>
      <c r="Y13" s="238" t="str">
        <f aca="false">IF(NOT(ISBLANK(BDD!K3)), ROUND(SUM((BDD!G3*reduc3),FDP_CMD_KG), 2), "")</f>
        <v/>
      </c>
      <c r="Z13" s="238" t="e">
        <f aca="false">IF(NOT(ISBLANK(BDD!I3)), ROUND(SUM((BDD!G3*reduc1),FDP_FACT_KG), 2), "")</f>
        <v>#DIV/0!</v>
      </c>
      <c r="AA13" s="238" t="str">
        <f aca="false">IF(NOT(ISBLANK(BDD!J3)), ROUND(SUM((BDD!G3*reduc2),FDP_FACT_KG), 2), "")</f>
        <v/>
      </c>
      <c r="AB13" s="238" t="str">
        <f aca="false">IF(NOT(ISBLANK(BDD!K3)), ROUND(SUM((BDD!G3*reduc3),FDP_FACT_KG), 2), "")</f>
        <v/>
      </c>
      <c r="AC13" s="239" t="str">
        <f aca="false">BDD!C3</f>
        <v>Malaga</v>
      </c>
      <c r="AD13" s="240" t="n">
        <f aca="false">SUM(AQ13,AT13,AW13,AZ13,BC13,BF13,BI13,BL13,BO13,BR13,BU13,BX13,CA13,CD13,CG13)</f>
        <v>0</v>
      </c>
      <c r="AE13" s="241" t="n">
        <f aca="false">_xlfn.IFS(AND(AD13&gt;=60,$Y13&lt;&gt;""), $Y13,    AND(AD13&gt;=30,$X13&lt;&gt;""), $X13,    AND(AD13&gt;=10,$W13&lt;&gt;""), $W13,    1, $T13)</f>
        <v>9.79</v>
      </c>
      <c r="AF13" s="242" t="n">
        <f aca="false">$AD13*$AE13</f>
        <v>0</v>
      </c>
      <c r="AG13" s="161"/>
      <c r="AH13" s="243"/>
      <c r="AI13" s="241" t="e">
        <f aca="false">_xlfn.IFS(AND(AH13&gt;=60,$AB13&lt;&gt;""), $AB13,    AND(AH13&gt;=30,$AA13&lt;&gt;""), $AA13,    AND(AH13&gt;=10,$Z13&lt;&gt;""), $Z13,    1, $U13)</f>
        <v>#DIV/0!</v>
      </c>
      <c r="AJ13" s="244" t="e">
        <f aca="false">AH13*AI13</f>
        <v>#DIV/0!</v>
      </c>
      <c r="AK13" s="245"/>
      <c r="AL13" s="245"/>
      <c r="AM13" s="161"/>
      <c r="AN13" s="246" t="n">
        <f aca="false">SUM(AR13,AU13,AX13,BA13,BD13,BG13,BJ13,BM13,BP13,BS13,BV13,BY13,CB13,CE13,CH13)</f>
        <v>0</v>
      </c>
      <c r="AO13" s="241" t="e">
        <f aca="false">_xlfn.IFS(AND(AN13&gt;=60,$AB13&lt;&gt;""), $AB13,    AND(AN13&gt;=30,$AA13&lt;&gt;""), $AA13,    AND(AN13&gt;=10,$Z13&lt;&gt;""), $Z13,    1, $U13)</f>
        <v>#DIV/0!</v>
      </c>
      <c r="AP13" s="242" t="e">
        <f aca="false">$AN13*$AO13</f>
        <v>#DIV/0!</v>
      </c>
      <c r="AQ13" s="247" t="n">
        <f aca="false">COMMANDE!N13</f>
        <v>0</v>
      </c>
      <c r="AR13" s="248" t="str">
        <f aca="false">_xlfn.IFS(AND($AD13=$AH13,$AD13&gt;0,$AH13&gt;0,AQ13&gt;0), AQ13,     AND(NOT($AD13=$AH13),$AD13&gt;0,$AH13&gt;0,AQ13&gt;0), ($AH13*AQ13)/$AD13,     AND($AD13=0,$AH13&gt;0,$AL13&gt;0), IF(INDEX(AQ$12:AQ$263,MATCH($AL13,$AK$12:$AK$263,0))&gt;0,($AH13*INDEX(AQ$12:AQ$263,MATCH($AL13,$AK$12:$AK$263,0)))/INDEX($AD$12:$AD$263,MATCH($AL13,$AK$12:$AK$263,0)), "-"),     1, "-")</f>
        <v>-</v>
      </c>
      <c r="AS13" s="249" t="n">
        <f aca="false">IF(AR$9&gt;0, IF(OR(AR13="",AR13="-"), 0, AR13*$AO13), AQ13*$AE13)</f>
        <v>0</v>
      </c>
      <c r="AT13" s="247" t="n">
        <f aca="false">COMMANDE!P13</f>
        <v>0</v>
      </c>
      <c r="AU13" s="248" t="str">
        <f aca="false">_xlfn.IFS(AND($AD13=$AH13,$AD13&gt;0,$AH13&gt;0,AT13&gt;0), AT13,     AND(NOT($AD13=$AH13),$AD13&gt;0,$AH13&gt;0,AT13&gt;0), ($AH13*AT13)/$AD13,     AND($AD13=0,$AH13&gt;0,$AL13&gt;0), IF(INDEX(AT$12:AT$263,MATCH($AL13,$AK$12:$AK$263,0))&gt;0,($AH13*INDEX(AT$12:AT$263,MATCH($AL13,$AK$12:$AK$263,0)))/INDEX($AD$12:$AD$263,MATCH($AL13,$AK$12:$AK$263,0)), "-"),     1, "-")</f>
        <v>-</v>
      </c>
      <c r="AV13" s="249" t="n">
        <f aca="false">IF(AU$9&gt;0, IF(OR(AU13="",AU13="-"), 0, AU13*$AO13), AT13*$AE13)</f>
        <v>0</v>
      </c>
      <c r="AW13" s="247" t="n">
        <f aca="false">COMMANDE!R13</f>
        <v>0</v>
      </c>
      <c r="AX13" s="248" t="str">
        <f aca="false">_xlfn.IFS(AND($AD13=$AH13,$AD13&gt;0,$AH13&gt;0,AW13&gt;0), AW13,     AND(NOT($AD13=$AH13),$AD13&gt;0,$AH13&gt;0,AW13&gt;0), ($AH13*AW13)/$AD13,     AND($AD13=0,$AH13&gt;0,$AL13&gt;0), IF(INDEX(AW$12:AW$263,MATCH($AL13,$AK$12:$AK$263,0))&gt;0,($AH13*INDEX(AW$12:AW$263,MATCH($AL13,$AK$12:$AK$263,0)))/INDEX($AD$12:$AD$263,MATCH($AL13,$AK$12:$AK$263,0)), "-"),     1, "-")</f>
        <v>-</v>
      </c>
      <c r="AY13" s="249" t="n">
        <f aca="false">IF(AX$9&gt;0, IF(OR(AX13="",AX13="-"), 0, AX13*$AO13), AW13*$AE13)</f>
        <v>0</v>
      </c>
      <c r="AZ13" s="247" t="n">
        <f aca="false">COMMANDE!T13</f>
        <v>0</v>
      </c>
      <c r="BA13" s="248" t="str">
        <f aca="false">_xlfn.IFS(AND($AD13=$AH13,$AD13&gt;0,$AH13&gt;0,AZ13&gt;0), AZ13,     AND(NOT($AD13=$AH13),$AD13&gt;0,$AH13&gt;0,AZ13&gt;0), ($AH13*AZ13)/$AD13,     AND($AD13=0,$AH13&gt;0,$AL13&gt;0), IF(INDEX(AZ$12:AZ$263,MATCH($AL13,$AK$12:$AK$263,0))&gt;0,($AH13*INDEX(AZ$12:AZ$263,MATCH($AL13,$AK$12:$AK$263,0)))/INDEX($AD$12:$AD$263,MATCH($AL13,$AK$12:$AK$263,0)), "-"),     1, "-")</f>
        <v>-</v>
      </c>
      <c r="BB13" s="249" t="n">
        <f aca="false">IF(BA$9&gt;0, IF(OR(BA13="",BA13="-"), 0, BA13*$AO13), AZ13*$AE13)</f>
        <v>0</v>
      </c>
      <c r="BC13" s="247" t="n">
        <f aca="false">COMMANDE!V13</f>
        <v>0</v>
      </c>
      <c r="BD13" s="248" t="str">
        <f aca="false">_xlfn.IFS(AND($AD13=$AH13,$AD13&gt;0,$AH13&gt;0,BC13&gt;0), BC13,     AND(NOT($AD13=$AH13),$AD13&gt;0,$AH13&gt;0,BC13&gt;0), ($AH13*BC13)/$AD13,     AND($AD13=0,$AH13&gt;0,$AL13&gt;0), IF(INDEX(BC$12:BC$263,MATCH($AL13,$AK$12:$AK$263,0))&gt;0,($AH13*INDEX(BC$12:BC$263,MATCH($AL13,$AK$12:$AK$263,0)))/INDEX($AD$12:$AD$263,MATCH($AL13,$AK$12:$AK$263,0)), "-"),     1, "-")</f>
        <v>-</v>
      </c>
      <c r="BE13" s="249" t="n">
        <f aca="false">IF(BD$9&gt;0, IF(OR(BD13="",BD13="-"), 0, BD13*$AO13), BC13*$AE13)</f>
        <v>0</v>
      </c>
      <c r="BF13" s="247" t="n">
        <f aca="false">COMMANDE!X13</f>
        <v>0</v>
      </c>
      <c r="BG13" s="248" t="str">
        <f aca="false">_xlfn.IFS(AND($AD13=$AH13,$AD13&gt;0,$AH13&gt;0,BF13&gt;0), BF13,     AND(NOT($AD13=$AH13),$AD13&gt;0,$AH13&gt;0,BF13&gt;0), ($AH13*BF13)/$AD13,     AND($AD13=0,$AH13&gt;0,$AL13&gt;0), IF(INDEX(BF$12:BF$263,MATCH($AL13,$AK$12:$AK$263,0))&gt;0,($AH13*INDEX(BF$12:BF$263,MATCH($AL13,$AK$12:$AK$263,0)))/INDEX($AD$12:$AD$263,MATCH($AL13,$AK$12:$AK$263,0)), "-"),     1, "-")</f>
        <v>-</v>
      </c>
      <c r="BH13" s="249" t="n">
        <f aca="false">IF(BG$9&gt;0, IF(OR(BG13="",BG13="-"), 0, BG13*$AO13), BF13*$AE13)</f>
        <v>0</v>
      </c>
      <c r="BI13" s="247" t="n">
        <f aca="false">COMMANDE!Z13</f>
        <v>0</v>
      </c>
      <c r="BJ13" s="248" t="str">
        <f aca="false">_xlfn.IFS(AND($AD13=$AH13,$AD13&gt;0,$AH13&gt;0,BI13&gt;0), BI13,     AND(NOT($AD13=$AH13),$AD13&gt;0,$AH13&gt;0,BI13&gt;0), ($AH13*BI13)/$AD13,     AND($AD13=0,$AH13&gt;0,$AL13&gt;0), IF(INDEX(BI$12:BI$263,MATCH($AL13,$AK$12:$AK$263,0))&gt;0,($AH13*INDEX(BI$12:BI$263,MATCH($AL13,$AK$12:$AK$263,0)))/INDEX($AD$12:$AD$263,MATCH($AL13,$AK$12:$AK$263,0)), "-"),     1, "-")</f>
        <v>-</v>
      </c>
      <c r="BK13" s="249" t="n">
        <f aca="false">IF(BJ$9&gt;0, IF(OR(BJ13="",BJ13="-"), 0, BJ13*$AO13), BI13*$AE13)</f>
        <v>0</v>
      </c>
      <c r="BL13" s="247" t="n">
        <f aca="false">COMMANDE!AB13</f>
        <v>0</v>
      </c>
      <c r="BM13" s="248" t="str">
        <f aca="false">_xlfn.IFS(AND($AD13=$AH13,$AD13&gt;0,$AH13&gt;0,BL13&gt;0), BL13,     AND(NOT($AD13=$AH13),$AD13&gt;0,$AH13&gt;0,BL13&gt;0), ($AH13*BL13)/$AD13,     AND($AD13=0,$AH13&gt;0,$AL13&gt;0), IF(INDEX(BL$12:BL$263,MATCH($AL13,$AK$12:$AK$263,0))&gt;0,($AH13*INDEX(BL$12:BL$263,MATCH($AL13,$AK$12:$AK$263,0)))/INDEX($AD$12:$AD$263,MATCH($AL13,$AK$12:$AK$263,0)), "-"),     1, "-")</f>
        <v>-</v>
      </c>
      <c r="BN13" s="249" t="n">
        <f aca="false">IF(BM$9&gt;0, IF(OR(BM13="",BM13="-"), 0, BM13*$AO13), BL13*$AE13)</f>
        <v>0</v>
      </c>
      <c r="BO13" s="247" t="n">
        <f aca="false">COMMANDE!AD13</f>
        <v>0</v>
      </c>
      <c r="BP13" s="248" t="str">
        <f aca="false">_xlfn.IFS(AND($AD13=$AH13,$AD13&gt;0,$AH13&gt;0,BO13&gt;0), BO13,     AND(NOT($AD13=$AH13),$AD13&gt;0,$AH13&gt;0,BO13&gt;0), ($AH13*BO13)/$AD13,     AND($AD13=0,$AH13&gt;0,$AL13&gt;0), IF(INDEX(BO$12:BO$263,MATCH($AL13,$AK$12:$AK$263,0))&gt;0,($AH13*INDEX(BO$12:BO$263,MATCH($AL13,$AK$12:$AK$263,0)))/INDEX($AD$12:$AD$263,MATCH($AL13,$AK$12:$AK$263,0)), "-"),     1, "-")</f>
        <v>-</v>
      </c>
      <c r="BQ13" s="249" t="n">
        <f aca="false">IF(BP$9&gt;0, IF(OR(BP13="",BP13="-"), 0, BP13*$AO13), BO13*$AE13)</f>
        <v>0</v>
      </c>
      <c r="BR13" s="247" t="n">
        <f aca="false">COMMANDE!AF13</f>
        <v>0</v>
      </c>
      <c r="BS13" s="248" t="str">
        <f aca="false">_xlfn.IFS(AND($AD13=$AH13,$AD13&gt;0,$AH13&gt;0,BR13&gt;0), BR13,     AND(NOT($AD13=$AH13),$AD13&gt;0,$AH13&gt;0,BR13&gt;0), ($AH13*BR13)/$AD13,     AND($AD13=0,$AH13&gt;0,$AL13&gt;0), IF(INDEX(BR$12:BR$263,MATCH($AL13,$AK$12:$AK$263,0))&gt;0,($AH13*INDEX(BR$12:BR$263,MATCH($AL13,$AK$12:$AK$263,0)))/INDEX($AD$12:$AD$263,MATCH($AL13,$AK$12:$AK$263,0)), "-"),     1, "-")</f>
        <v>-</v>
      </c>
      <c r="BT13" s="249" t="n">
        <f aca="false">IF(BS$9&gt;0, IF(OR(BS13="",BS13="-"), 0, BS13*$AO13), BR13*$AE13)</f>
        <v>0</v>
      </c>
      <c r="BU13" s="247" t="n">
        <f aca="false">COMMANDE!AH13</f>
        <v>0</v>
      </c>
      <c r="BV13" s="248" t="str">
        <f aca="false">_xlfn.IFS(AND($AD13=$AH13,$AD13&gt;0,$AH13&gt;0,BU13&gt;0), BU13,     AND(NOT($AD13=$AH13),$AD13&gt;0,$AH13&gt;0,BU13&gt;0), ($AH13*BU13)/$AD13,     AND($AD13=0,$AH13&gt;0,$AL13&gt;0), IF(INDEX(BU$12:BU$263,MATCH($AL13,$AK$12:$AK$263,0))&gt;0,($AH13*INDEX(BU$12:BU$263,MATCH($AL13,$AK$12:$AK$263,0)))/INDEX($AD$12:$AD$263,MATCH($AL13,$AK$12:$AK$263,0)), "-"),     1, "-")</f>
        <v>-</v>
      </c>
      <c r="BW13" s="249" t="n">
        <f aca="false">IF(BV$9&gt;0, IF(OR(BV13="",BV13="-"), 0, BV13*$AO13), BU13*$AE13)</f>
        <v>0</v>
      </c>
      <c r="BX13" s="247" t="n">
        <f aca="false">COMMANDE!AJ13</f>
        <v>0</v>
      </c>
      <c r="BY13" s="248" t="str">
        <f aca="false">_xlfn.IFS(AND($AD13=$AH13,$AD13&gt;0,$AH13&gt;0,BX13&gt;0), BX13,     AND(NOT($AD13=$AH13),$AD13&gt;0,$AH13&gt;0,BX13&gt;0), ($AH13*BX13)/$AD13,     AND($AD13=0,$AH13&gt;0,$AL13&gt;0), IF(INDEX(BX$12:BX$263,MATCH($AL13,$AK$12:$AK$263,0))&gt;0,($AH13*INDEX(BX$12:BX$263,MATCH($AL13,$AK$12:$AK$263,0)))/INDEX($AD$12:$AD$263,MATCH($AL13,$AK$12:$AK$263,0)), "-"),     1, "-")</f>
        <v>-</v>
      </c>
      <c r="BZ13" s="249" t="n">
        <f aca="false">IF(BY$9&gt;0, IF(OR(BY13="",BY13="-"), 0, BY13*$AO13), BX13*$AE13)</f>
        <v>0</v>
      </c>
      <c r="CA13" s="247" t="n">
        <f aca="false">COMMANDE!AL13</f>
        <v>0</v>
      </c>
      <c r="CB13" s="248" t="str">
        <f aca="false">_xlfn.IFS(AND($AD13=$AH13,$AD13&gt;0,$AH13&gt;0,CA13&gt;0), CA13,     AND(NOT($AD13=$AH13),$AD13&gt;0,$AH13&gt;0,CA13&gt;0), ($AH13*CA13)/$AD13,     AND($AD13=0,$AH13&gt;0,$AL13&gt;0), IF(INDEX(CA$12:CA$263,MATCH($AL13,$AK$12:$AK$263,0))&gt;0,($AH13*INDEX(CA$12:CA$263,MATCH($AL13,$AK$12:$AK$263,0)))/INDEX($AD$12:$AD$263,MATCH($AL13,$AK$12:$AK$263,0)), "-"),     1, "-")</f>
        <v>-</v>
      </c>
      <c r="CC13" s="249" t="n">
        <f aca="false">IF(CB$9&gt;0, IF(OR(CB13="",CB13="-"), 0, CB13*$AO13), CA13*$AE13)</f>
        <v>0</v>
      </c>
      <c r="CD13" s="247" t="n">
        <f aca="false">COMMANDE!AN13</f>
        <v>0</v>
      </c>
      <c r="CE13" s="248" t="str">
        <f aca="false">_xlfn.IFS(AND($AD13=$AH13,$AD13&gt;0,$AH13&gt;0,CD13&gt;0), CD13,     AND(NOT($AD13=$AH13),$AD13&gt;0,$AH13&gt;0,CD13&gt;0), ($AH13*CD13)/$AD13,     AND($AD13=0,$AH13&gt;0,$AL13&gt;0), IF(INDEX(CD$12:CD$263,MATCH($AL13,$AK$12:$AK$263,0))&gt;0,($AH13*INDEX(CD$12:CD$263,MATCH($AL13,$AK$12:$AK$263,0)))/INDEX($AD$12:$AD$263,MATCH($AL13,$AK$12:$AK$263,0)), "-"),     1, "-")</f>
        <v>-</v>
      </c>
      <c r="CF13" s="249" t="n">
        <f aca="false">IF(CE$9&gt;0, IF(OR(CE13="",CE13="-"), 0, CE13*$AO13), CD13*$AE13)</f>
        <v>0</v>
      </c>
      <c r="CG13" s="247" t="n">
        <f aca="false">COMMANDE!AP13</f>
        <v>0</v>
      </c>
      <c r="CH13" s="248" t="str">
        <f aca="false">_xlfn.IFS(AND($AD13=$AH13,$AD13&gt;0,$AH13&gt;0,CG13&gt;0), CG13,     AND(NOT($AD13=$AH13),$AD13&gt;0,$AH13&gt;0,CG13&gt;0), ($AH13*CG13)/$AD13,     AND($AD13=0,$AH13&gt;0,$AL13&gt;0), IF(INDEX(CG$12:CG$263,MATCH($AL13,$AK$12:$AK$263,0))&gt;0,($AH13*INDEX(CG$12:CG$263,MATCH($AL13,$AK$12:$AK$263,0)))/INDEX($AD$12:$AD$263,MATCH($AL13,$AK$12:$AK$263,0)), "-"),     1, "-")</f>
        <v>-</v>
      </c>
      <c r="CI13" s="249" t="n">
        <f aca="false">IF(CH$9&gt;0, IF(OR(CH13="",CH13="-"), 0, CH13*$AO13), CG13*$AE13)</f>
        <v>0</v>
      </c>
      <c r="CJ13" s="250"/>
    </row>
    <row r="14" customFormat="false" ht="39.95" hidden="false" customHeight="true" outlineLevel="0" collapsed="false">
      <c r="A14" s="230" t="n">
        <f aca="false">IF(OR($AQ14&gt;0, $AS14&gt;0), 1, 0)</f>
        <v>0</v>
      </c>
      <c r="B14" s="230" t="n">
        <f aca="false">IF(OR($AT14&gt;0, $AV14&gt;0), 1, 0)</f>
        <v>0</v>
      </c>
      <c r="C14" s="230" t="n">
        <f aca="false">IF(OR($AW14&gt;0, $AY14&gt;0), 1, 0)</f>
        <v>0</v>
      </c>
      <c r="D14" s="230" t="n">
        <f aca="false">IF(OR($AZ14&gt;0, $BB14&gt;0), 1, 0)</f>
        <v>0</v>
      </c>
      <c r="E14" s="230" t="n">
        <f aca="false">IF(OR($BC14&gt;0, $BE14&gt;0), 1, 0)</f>
        <v>0</v>
      </c>
      <c r="F14" s="230" t="n">
        <f aca="false">IF(OR($BF14&gt;0, $BH14&gt;0), 1, 0)</f>
        <v>0</v>
      </c>
      <c r="G14" s="230" t="n">
        <f aca="false">IF(OR($BI14&gt;0, $BK14&gt;0), 1, 0)</f>
        <v>0</v>
      </c>
      <c r="H14" s="230" t="n">
        <f aca="false">IF(OR($BL14&gt;0, $BN14&gt;0), 1, 0)</f>
        <v>0</v>
      </c>
      <c r="I14" s="230" t="n">
        <f aca="false">IF(OR($BO14&gt;0, $BQ14&gt;0), 1, 0)</f>
        <v>0</v>
      </c>
      <c r="J14" s="230" t="n">
        <f aca="false">IF(OR($BR14&gt;0, $BT14&gt;0), 1, 0)</f>
        <v>0</v>
      </c>
      <c r="K14" s="230" t="n">
        <f aca="false">IF(OR($BU14&gt;0, $BW14&gt;0), 1, 0)</f>
        <v>0</v>
      </c>
      <c r="L14" s="230" t="n">
        <f aca="false">IF(OR($BX14&gt;0, $BZ14&gt;0), 1, 0)</f>
        <v>0</v>
      </c>
      <c r="M14" s="230" t="n">
        <f aca="false">IF(OR($CA14&gt;0, $CC14&gt;0), 1, 0)</f>
        <v>0</v>
      </c>
      <c r="N14" s="230" t="n">
        <f aca="false">IF(OR($CD14&gt;0, $CF14&gt;0), 1, 0)</f>
        <v>0</v>
      </c>
      <c r="O14" s="231" t="n">
        <f aca="false">IF(OR($CG14&gt;0, $CI14&gt;0), 1, 0)</f>
        <v>0</v>
      </c>
      <c r="P14" s="232" t="n">
        <f aca="false">IF(OR($AD14&gt;0,$AH14&gt;0,$AN14&gt;0), 1, 0)</f>
        <v>0</v>
      </c>
      <c r="Q14" s="233" t="n">
        <f aca="false">BDD!A4</f>
        <v>1497</v>
      </c>
      <c r="R14" s="234" t="str">
        <f aca="false">BDD!B4</f>
        <v>Algue Chlorella en poudre BIO (sachet 1kg)</v>
      </c>
      <c r="S14" s="235" t="str">
        <f aca="false">IF(BDD!F4=0, "", BDD!F4)</f>
        <v>❤️</v>
      </c>
      <c r="T14" s="236" t="n">
        <f aca="false">ROUND(BDD!G4+FDP_CMD_KG, 2)</f>
        <v>53.63</v>
      </c>
      <c r="U14" s="236" t="e">
        <f aca="false">ROUND(BDD!G4+FDP_FACT_KG, 2)</f>
        <v>#DIV/0!</v>
      </c>
      <c r="V14" s="237" t="str">
        <f aca="false">BDD!H4</f>
        <v>Pièce</v>
      </c>
      <c r="W14" s="238" t="str">
        <f aca="false">IF(NOT(ISBLANK(BDD!I4)), ROUND(SUM((BDD!G4*reduc1),FDP_CMD_KG), 2), "")</f>
        <v/>
      </c>
      <c r="X14" s="238" t="str">
        <f aca="false">IF(NOT(ISBLANK(BDD!J4)), ROUND(SUM((BDD!G4*reduc2),FDP_CMD_KG), 2), "")</f>
        <v/>
      </c>
      <c r="Y14" s="238" t="str">
        <f aca="false">IF(NOT(ISBLANK(BDD!K4)), ROUND(SUM((BDD!G4*reduc3),FDP_CMD_KG), 2), "")</f>
        <v/>
      </c>
      <c r="Z14" s="238" t="str">
        <f aca="false">IF(NOT(ISBLANK(BDD!I4)), ROUND(SUM((BDD!G4*reduc1),FDP_FACT_KG), 2), "")</f>
        <v/>
      </c>
      <c r="AA14" s="238" t="str">
        <f aca="false">IF(NOT(ISBLANK(BDD!J4)), ROUND(SUM((BDD!G4*reduc2),FDP_FACT_KG), 2), "")</f>
        <v/>
      </c>
      <c r="AB14" s="238" t="str">
        <f aca="false">IF(NOT(ISBLANK(BDD!K4)), ROUND(SUM((BDD!G4*reduc3),FDP_FACT_KG), 2), "")</f>
        <v/>
      </c>
      <c r="AC14" s="239" t="str">
        <f aca="false">BDD!C4</f>
        <v>Inde</v>
      </c>
      <c r="AD14" s="240" t="n">
        <f aca="false">SUM(AQ14,AT14,AW14,AZ14,BC14,BF14,BI14,BL14,BO14,BR14,BU14,BX14,CA14,CD14,CG14)</f>
        <v>0</v>
      </c>
      <c r="AE14" s="241" t="n">
        <f aca="false">_xlfn.IFS(AND(AD14&gt;=60,$Y14&lt;&gt;""), $Y14,    AND(AD14&gt;=30,$X14&lt;&gt;""), $X14,    AND(AD14&gt;=10,$W14&lt;&gt;""), $W14,    1, $T14)</f>
        <v>53.63</v>
      </c>
      <c r="AF14" s="242" t="n">
        <f aca="false">$AD14*$AE14</f>
        <v>0</v>
      </c>
      <c r="AG14" s="161"/>
      <c r="AH14" s="243"/>
      <c r="AI14" s="241" t="e">
        <f aca="false">_xlfn.IFS(AND(AH14&gt;=60,$AB14&lt;&gt;""), $AB14,    AND(AH14&gt;=30,$AA14&lt;&gt;""), $AA14,    AND(AH14&gt;=10,$Z14&lt;&gt;""), $Z14,    1, $U14)</f>
        <v>#DIV/0!</v>
      </c>
      <c r="AJ14" s="244" t="e">
        <f aca="false">AH14*AI14</f>
        <v>#DIV/0!</v>
      </c>
      <c r="AK14" s="245"/>
      <c r="AL14" s="245"/>
      <c r="AM14" s="161"/>
      <c r="AN14" s="246" t="n">
        <f aca="false">SUM(AR14,AU14,AX14,BA14,BD14,BG14,BJ14,BM14,BP14,BS14,BV14,BY14,CB14,CE14,CH14)</f>
        <v>0</v>
      </c>
      <c r="AO14" s="241" t="e">
        <f aca="false">_xlfn.IFS(AND(AN14&gt;=60,$AB14&lt;&gt;""), $AB14,    AND(AN14&gt;=30,$AA14&lt;&gt;""), $AA14,    AND(AN14&gt;=10,$Z14&lt;&gt;""), $Z14,    1, $U14)</f>
        <v>#DIV/0!</v>
      </c>
      <c r="AP14" s="242" t="e">
        <f aca="false">$AN14*$AO14</f>
        <v>#DIV/0!</v>
      </c>
      <c r="AQ14" s="247" t="n">
        <f aca="false">COMMANDE!N14</f>
        <v>0</v>
      </c>
      <c r="AR14" s="248" t="str">
        <f aca="false">_xlfn.IFS(AND($AD14=$AH14,$AD14&gt;0,$AH14&gt;0,AQ14&gt;0), AQ14,     AND(NOT($AD14=$AH14),$AD14&gt;0,$AH14&gt;0,AQ14&gt;0), ($AH14*AQ14)/$AD14,     AND($AD14=0,$AH14&gt;0,$AL14&gt;0), IF(INDEX(AQ$12:AQ$263,MATCH($AL14,$AK$12:$AK$263,0))&gt;0,($AH14*INDEX(AQ$12:AQ$263,MATCH($AL14,$AK$12:$AK$263,0)))/INDEX($AD$12:$AD$263,MATCH($AL14,$AK$12:$AK$263,0)), "-"),     1, "-")</f>
        <v>-</v>
      </c>
      <c r="AS14" s="249" t="n">
        <f aca="false">IF(AR$9&gt;0, IF(OR(AR14="",AR14="-"), 0, AR14*$AO14), AQ14*$AE14)</f>
        <v>0</v>
      </c>
      <c r="AT14" s="247" t="n">
        <f aca="false">COMMANDE!P14</f>
        <v>0</v>
      </c>
      <c r="AU14" s="248" t="str">
        <f aca="false">_xlfn.IFS(AND($AD14=$AH14,$AD14&gt;0,$AH14&gt;0,AT14&gt;0), AT14,     AND(NOT($AD14=$AH14),$AD14&gt;0,$AH14&gt;0,AT14&gt;0), ($AH14*AT14)/$AD14,     AND($AD14=0,$AH14&gt;0,$AL14&gt;0), IF(INDEX(AT$12:AT$263,MATCH($AL14,$AK$12:$AK$263,0))&gt;0,($AH14*INDEX(AT$12:AT$263,MATCH($AL14,$AK$12:$AK$263,0)))/INDEX($AD$12:$AD$263,MATCH($AL14,$AK$12:$AK$263,0)), "-"),     1, "-")</f>
        <v>-</v>
      </c>
      <c r="AV14" s="249" t="n">
        <f aca="false">IF(AU$9&gt;0, IF(OR(AU14="",AU14="-"), 0, AU14*$AO14), AT14*$AE14)</f>
        <v>0</v>
      </c>
      <c r="AW14" s="247" t="n">
        <f aca="false">COMMANDE!R14</f>
        <v>0</v>
      </c>
      <c r="AX14" s="248" t="str">
        <f aca="false">_xlfn.IFS(AND($AD14=$AH14,$AD14&gt;0,$AH14&gt;0,AW14&gt;0), AW14,     AND(NOT($AD14=$AH14),$AD14&gt;0,$AH14&gt;0,AW14&gt;0), ($AH14*AW14)/$AD14,     AND($AD14=0,$AH14&gt;0,$AL14&gt;0), IF(INDEX(AW$12:AW$263,MATCH($AL14,$AK$12:$AK$263,0))&gt;0,($AH14*INDEX(AW$12:AW$263,MATCH($AL14,$AK$12:$AK$263,0)))/INDEX($AD$12:$AD$263,MATCH($AL14,$AK$12:$AK$263,0)), "-"),     1, "-")</f>
        <v>-</v>
      </c>
      <c r="AY14" s="249" t="n">
        <f aca="false">IF(AX$9&gt;0, IF(OR(AX14="",AX14="-"), 0, AX14*$AO14), AW14*$AE14)</f>
        <v>0</v>
      </c>
      <c r="AZ14" s="247" t="n">
        <f aca="false">COMMANDE!T14</f>
        <v>0</v>
      </c>
      <c r="BA14" s="248" t="str">
        <f aca="false">_xlfn.IFS(AND($AD14=$AH14,$AD14&gt;0,$AH14&gt;0,AZ14&gt;0), AZ14,     AND(NOT($AD14=$AH14),$AD14&gt;0,$AH14&gt;0,AZ14&gt;0), ($AH14*AZ14)/$AD14,     AND($AD14=0,$AH14&gt;0,$AL14&gt;0), IF(INDEX(AZ$12:AZ$263,MATCH($AL14,$AK$12:$AK$263,0))&gt;0,($AH14*INDEX(AZ$12:AZ$263,MATCH($AL14,$AK$12:$AK$263,0)))/INDEX($AD$12:$AD$263,MATCH($AL14,$AK$12:$AK$263,0)), "-"),     1, "-")</f>
        <v>-</v>
      </c>
      <c r="BB14" s="249" t="n">
        <f aca="false">IF(BA$9&gt;0, IF(OR(BA14="",BA14="-"), 0, BA14*$AO14), AZ14*$AE14)</f>
        <v>0</v>
      </c>
      <c r="BC14" s="247" t="n">
        <f aca="false">COMMANDE!V14</f>
        <v>0</v>
      </c>
      <c r="BD14" s="248" t="str">
        <f aca="false">_xlfn.IFS(AND($AD14=$AH14,$AD14&gt;0,$AH14&gt;0,BC14&gt;0), BC14,     AND(NOT($AD14=$AH14),$AD14&gt;0,$AH14&gt;0,BC14&gt;0), ($AH14*BC14)/$AD14,     AND($AD14=0,$AH14&gt;0,$AL14&gt;0), IF(INDEX(BC$12:BC$263,MATCH($AL14,$AK$12:$AK$263,0))&gt;0,($AH14*INDEX(BC$12:BC$263,MATCH($AL14,$AK$12:$AK$263,0)))/INDEX($AD$12:$AD$263,MATCH($AL14,$AK$12:$AK$263,0)), "-"),     1, "-")</f>
        <v>-</v>
      </c>
      <c r="BE14" s="249" t="n">
        <f aca="false">IF(BD$9&gt;0, IF(OR(BD14="",BD14="-"), 0, BD14*$AO14), BC14*$AE14)</f>
        <v>0</v>
      </c>
      <c r="BF14" s="247" t="n">
        <f aca="false">COMMANDE!X14</f>
        <v>0</v>
      </c>
      <c r="BG14" s="248" t="str">
        <f aca="false">_xlfn.IFS(AND($AD14=$AH14,$AD14&gt;0,$AH14&gt;0,BF14&gt;0), BF14,     AND(NOT($AD14=$AH14),$AD14&gt;0,$AH14&gt;0,BF14&gt;0), ($AH14*BF14)/$AD14,     AND($AD14=0,$AH14&gt;0,$AL14&gt;0), IF(INDEX(BF$12:BF$263,MATCH($AL14,$AK$12:$AK$263,0))&gt;0,($AH14*INDEX(BF$12:BF$263,MATCH($AL14,$AK$12:$AK$263,0)))/INDEX($AD$12:$AD$263,MATCH($AL14,$AK$12:$AK$263,0)), "-"),     1, "-")</f>
        <v>-</v>
      </c>
      <c r="BH14" s="249" t="n">
        <f aca="false">IF(BG$9&gt;0, IF(OR(BG14="",BG14="-"), 0, BG14*$AO14), BF14*$AE14)</f>
        <v>0</v>
      </c>
      <c r="BI14" s="247" t="n">
        <f aca="false">COMMANDE!Z14</f>
        <v>0</v>
      </c>
      <c r="BJ14" s="248" t="str">
        <f aca="false">_xlfn.IFS(AND($AD14=$AH14,$AD14&gt;0,$AH14&gt;0,BI14&gt;0), BI14,     AND(NOT($AD14=$AH14),$AD14&gt;0,$AH14&gt;0,BI14&gt;0), ($AH14*BI14)/$AD14,     AND($AD14=0,$AH14&gt;0,$AL14&gt;0), IF(INDEX(BI$12:BI$263,MATCH($AL14,$AK$12:$AK$263,0))&gt;0,($AH14*INDEX(BI$12:BI$263,MATCH($AL14,$AK$12:$AK$263,0)))/INDEX($AD$12:$AD$263,MATCH($AL14,$AK$12:$AK$263,0)), "-"),     1, "-")</f>
        <v>-</v>
      </c>
      <c r="BK14" s="249" t="n">
        <f aca="false">IF(BJ$9&gt;0, IF(OR(BJ14="",BJ14="-"), 0, BJ14*$AO14), BI14*$AE14)</f>
        <v>0</v>
      </c>
      <c r="BL14" s="247" t="n">
        <f aca="false">COMMANDE!AB14</f>
        <v>0</v>
      </c>
      <c r="BM14" s="248" t="str">
        <f aca="false">_xlfn.IFS(AND($AD14=$AH14,$AD14&gt;0,$AH14&gt;0,BL14&gt;0), BL14,     AND(NOT($AD14=$AH14),$AD14&gt;0,$AH14&gt;0,BL14&gt;0), ($AH14*BL14)/$AD14,     AND($AD14=0,$AH14&gt;0,$AL14&gt;0), IF(INDEX(BL$12:BL$263,MATCH($AL14,$AK$12:$AK$263,0))&gt;0,($AH14*INDEX(BL$12:BL$263,MATCH($AL14,$AK$12:$AK$263,0)))/INDEX($AD$12:$AD$263,MATCH($AL14,$AK$12:$AK$263,0)), "-"),     1, "-")</f>
        <v>-</v>
      </c>
      <c r="BN14" s="249" t="n">
        <f aca="false">IF(BM$9&gt;0, IF(OR(BM14="",BM14="-"), 0, BM14*$AO14), BL14*$AE14)</f>
        <v>0</v>
      </c>
      <c r="BO14" s="247" t="n">
        <f aca="false">COMMANDE!AD14</f>
        <v>0</v>
      </c>
      <c r="BP14" s="248" t="str">
        <f aca="false">_xlfn.IFS(AND($AD14=$AH14,$AD14&gt;0,$AH14&gt;0,BO14&gt;0), BO14,     AND(NOT($AD14=$AH14),$AD14&gt;0,$AH14&gt;0,BO14&gt;0), ($AH14*BO14)/$AD14,     AND($AD14=0,$AH14&gt;0,$AL14&gt;0), IF(INDEX(BO$12:BO$263,MATCH($AL14,$AK$12:$AK$263,0))&gt;0,($AH14*INDEX(BO$12:BO$263,MATCH($AL14,$AK$12:$AK$263,0)))/INDEX($AD$12:$AD$263,MATCH($AL14,$AK$12:$AK$263,0)), "-"),     1, "-")</f>
        <v>-</v>
      </c>
      <c r="BQ14" s="249" t="n">
        <f aca="false">IF(BP$9&gt;0, IF(OR(BP14="",BP14="-"), 0, BP14*$AO14), BO14*$AE14)</f>
        <v>0</v>
      </c>
      <c r="BR14" s="247" t="n">
        <f aca="false">COMMANDE!AF14</f>
        <v>0</v>
      </c>
      <c r="BS14" s="248" t="str">
        <f aca="false">_xlfn.IFS(AND($AD14=$AH14,$AD14&gt;0,$AH14&gt;0,BR14&gt;0), BR14,     AND(NOT($AD14=$AH14),$AD14&gt;0,$AH14&gt;0,BR14&gt;0), ($AH14*BR14)/$AD14,     AND($AD14=0,$AH14&gt;0,$AL14&gt;0), IF(INDEX(BR$12:BR$263,MATCH($AL14,$AK$12:$AK$263,0))&gt;0,($AH14*INDEX(BR$12:BR$263,MATCH($AL14,$AK$12:$AK$263,0)))/INDEX($AD$12:$AD$263,MATCH($AL14,$AK$12:$AK$263,0)), "-"),     1, "-")</f>
        <v>-</v>
      </c>
      <c r="BT14" s="249" t="n">
        <f aca="false">IF(BS$9&gt;0, IF(OR(BS14="",BS14="-"), 0, BS14*$AO14), BR14*$AE14)</f>
        <v>0</v>
      </c>
      <c r="BU14" s="247" t="n">
        <f aca="false">COMMANDE!AH14</f>
        <v>0</v>
      </c>
      <c r="BV14" s="248" t="str">
        <f aca="false">_xlfn.IFS(AND($AD14=$AH14,$AD14&gt;0,$AH14&gt;0,BU14&gt;0), BU14,     AND(NOT($AD14=$AH14),$AD14&gt;0,$AH14&gt;0,BU14&gt;0), ($AH14*BU14)/$AD14,     AND($AD14=0,$AH14&gt;0,$AL14&gt;0), IF(INDEX(BU$12:BU$263,MATCH($AL14,$AK$12:$AK$263,0))&gt;0,($AH14*INDEX(BU$12:BU$263,MATCH($AL14,$AK$12:$AK$263,0)))/INDEX($AD$12:$AD$263,MATCH($AL14,$AK$12:$AK$263,0)), "-"),     1, "-")</f>
        <v>-</v>
      </c>
      <c r="BW14" s="249" t="n">
        <f aca="false">IF(BV$9&gt;0, IF(OR(BV14="",BV14="-"), 0, BV14*$AO14), BU14*$AE14)</f>
        <v>0</v>
      </c>
      <c r="BX14" s="247" t="n">
        <f aca="false">COMMANDE!AJ14</f>
        <v>0</v>
      </c>
      <c r="BY14" s="248" t="str">
        <f aca="false">_xlfn.IFS(AND($AD14=$AH14,$AD14&gt;0,$AH14&gt;0,BX14&gt;0), BX14,     AND(NOT($AD14=$AH14),$AD14&gt;0,$AH14&gt;0,BX14&gt;0), ($AH14*BX14)/$AD14,     AND($AD14=0,$AH14&gt;0,$AL14&gt;0), IF(INDEX(BX$12:BX$263,MATCH($AL14,$AK$12:$AK$263,0))&gt;0,($AH14*INDEX(BX$12:BX$263,MATCH($AL14,$AK$12:$AK$263,0)))/INDEX($AD$12:$AD$263,MATCH($AL14,$AK$12:$AK$263,0)), "-"),     1, "-")</f>
        <v>-</v>
      </c>
      <c r="BZ14" s="249" t="n">
        <f aca="false">IF(BY$9&gt;0, IF(OR(BY14="",BY14="-"), 0, BY14*$AO14), BX14*$AE14)</f>
        <v>0</v>
      </c>
      <c r="CA14" s="247" t="n">
        <f aca="false">COMMANDE!AL14</f>
        <v>0</v>
      </c>
      <c r="CB14" s="248" t="str">
        <f aca="false">_xlfn.IFS(AND($AD14=$AH14,$AD14&gt;0,$AH14&gt;0,CA14&gt;0), CA14,     AND(NOT($AD14=$AH14),$AD14&gt;0,$AH14&gt;0,CA14&gt;0), ($AH14*CA14)/$AD14,     AND($AD14=0,$AH14&gt;0,$AL14&gt;0), IF(INDEX(CA$12:CA$263,MATCH($AL14,$AK$12:$AK$263,0))&gt;0,($AH14*INDEX(CA$12:CA$263,MATCH($AL14,$AK$12:$AK$263,0)))/INDEX($AD$12:$AD$263,MATCH($AL14,$AK$12:$AK$263,0)), "-"),     1, "-")</f>
        <v>-</v>
      </c>
      <c r="CC14" s="249" t="n">
        <f aca="false">IF(CB$9&gt;0, IF(OR(CB14="",CB14="-"), 0, CB14*$AO14), CA14*$AE14)</f>
        <v>0</v>
      </c>
      <c r="CD14" s="247" t="n">
        <f aca="false">COMMANDE!AN14</f>
        <v>0</v>
      </c>
      <c r="CE14" s="248" t="str">
        <f aca="false">_xlfn.IFS(AND($AD14=$AH14,$AD14&gt;0,$AH14&gt;0,CD14&gt;0), CD14,     AND(NOT($AD14=$AH14),$AD14&gt;0,$AH14&gt;0,CD14&gt;0), ($AH14*CD14)/$AD14,     AND($AD14=0,$AH14&gt;0,$AL14&gt;0), IF(INDEX(CD$12:CD$263,MATCH($AL14,$AK$12:$AK$263,0))&gt;0,($AH14*INDEX(CD$12:CD$263,MATCH($AL14,$AK$12:$AK$263,0)))/INDEX($AD$12:$AD$263,MATCH($AL14,$AK$12:$AK$263,0)), "-"),     1, "-")</f>
        <v>-</v>
      </c>
      <c r="CF14" s="249" t="n">
        <f aca="false">IF(CE$9&gt;0, IF(OR(CE14="",CE14="-"), 0, CE14*$AO14), CD14*$AE14)</f>
        <v>0</v>
      </c>
      <c r="CG14" s="247" t="n">
        <f aca="false">COMMANDE!AP14</f>
        <v>0</v>
      </c>
      <c r="CH14" s="248" t="str">
        <f aca="false">_xlfn.IFS(AND($AD14=$AH14,$AD14&gt;0,$AH14&gt;0,CG14&gt;0), CG14,     AND(NOT($AD14=$AH14),$AD14&gt;0,$AH14&gt;0,CG14&gt;0), ($AH14*CG14)/$AD14,     AND($AD14=0,$AH14&gt;0,$AL14&gt;0), IF(INDEX(CG$12:CG$263,MATCH($AL14,$AK$12:$AK$263,0))&gt;0,($AH14*INDEX(CG$12:CG$263,MATCH($AL14,$AK$12:$AK$263,0)))/INDEX($AD$12:$AD$263,MATCH($AL14,$AK$12:$AK$263,0)), "-"),     1, "-")</f>
        <v>-</v>
      </c>
      <c r="CI14" s="249" t="n">
        <f aca="false">IF(CH$9&gt;0, IF(OR(CH14="",CH14="-"), 0, CH14*$AO14), CG14*$AE14)</f>
        <v>0</v>
      </c>
      <c r="CJ14" s="250"/>
    </row>
    <row r="15" customFormat="false" ht="39.95" hidden="false" customHeight="true" outlineLevel="0" collapsed="false">
      <c r="A15" s="230" t="n">
        <f aca="false">IF(OR($AQ15&gt;0, $AS15&gt;0), 1, 0)</f>
        <v>0</v>
      </c>
      <c r="B15" s="230" t="n">
        <f aca="false">IF(OR($AT15&gt;0, $AV15&gt;0), 1, 0)</f>
        <v>0</v>
      </c>
      <c r="C15" s="230" t="n">
        <f aca="false">IF(OR($AW15&gt;0, $AY15&gt;0), 1, 0)</f>
        <v>0</v>
      </c>
      <c r="D15" s="230" t="n">
        <f aca="false">IF(OR($AZ15&gt;0, $BB15&gt;0), 1, 0)</f>
        <v>0</v>
      </c>
      <c r="E15" s="230" t="n">
        <f aca="false">IF(OR($BC15&gt;0, $BE15&gt;0), 1, 0)</f>
        <v>0</v>
      </c>
      <c r="F15" s="230" t="n">
        <f aca="false">IF(OR($BF15&gt;0, $BH15&gt;0), 1, 0)</f>
        <v>0</v>
      </c>
      <c r="G15" s="230" t="n">
        <f aca="false">IF(OR($BI15&gt;0, $BK15&gt;0), 1, 0)</f>
        <v>0</v>
      </c>
      <c r="H15" s="230" t="n">
        <f aca="false">IF(OR($BL15&gt;0, $BN15&gt;0), 1, 0)</f>
        <v>0</v>
      </c>
      <c r="I15" s="230" t="n">
        <f aca="false">IF(OR($BO15&gt;0, $BQ15&gt;0), 1, 0)</f>
        <v>0</v>
      </c>
      <c r="J15" s="230" t="n">
        <f aca="false">IF(OR($BR15&gt;0, $BT15&gt;0), 1, 0)</f>
        <v>0</v>
      </c>
      <c r="K15" s="230" t="n">
        <f aca="false">IF(OR($BU15&gt;0, $BW15&gt;0), 1, 0)</f>
        <v>0</v>
      </c>
      <c r="L15" s="230" t="n">
        <f aca="false">IF(OR($BX15&gt;0, $BZ15&gt;0), 1, 0)</f>
        <v>0</v>
      </c>
      <c r="M15" s="230" t="n">
        <f aca="false">IF(OR($CA15&gt;0, $CC15&gt;0), 1, 0)</f>
        <v>0</v>
      </c>
      <c r="N15" s="230" t="n">
        <f aca="false">IF(OR($CD15&gt;0, $CF15&gt;0), 1, 0)</f>
        <v>0</v>
      </c>
      <c r="O15" s="231" t="n">
        <f aca="false">IF(OR($CG15&gt;0, $CI15&gt;0), 1, 0)</f>
        <v>0</v>
      </c>
      <c r="P15" s="232" t="n">
        <f aca="false">IF(OR($AD15&gt;0,$AH15&gt;0,$AN15&gt;0), 1, 0)</f>
        <v>0</v>
      </c>
      <c r="Q15" s="233" t="n">
        <f aca="false">BDD!A5</f>
        <v>1497</v>
      </c>
      <c r="R15" s="234" t="str">
        <f aca="false">BDD!B5</f>
        <v>Algue Chlorella en poudre BIO (sachet 500g)</v>
      </c>
      <c r="S15" s="235" t="str">
        <f aca="false">IF(BDD!F5=0, "", BDD!F5)</f>
        <v>❤️</v>
      </c>
      <c r="T15" s="236" t="n">
        <f aca="false">ROUND(BDD!G5+FDP_CMD_KG, 2)</f>
        <v>28.3</v>
      </c>
      <c r="U15" s="236" t="e">
        <f aca="false">ROUND(BDD!G5+FDP_FACT_KG, 2)</f>
        <v>#DIV/0!</v>
      </c>
      <c r="V15" s="237" t="str">
        <f aca="false">BDD!H5</f>
        <v>Pièce</v>
      </c>
      <c r="W15" s="238" t="str">
        <f aca="false">IF(NOT(ISBLANK(BDD!I5)), ROUND(SUM((BDD!G5*reduc1),FDP_CMD_KG), 2), "")</f>
        <v/>
      </c>
      <c r="X15" s="238" t="str">
        <f aca="false">IF(NOT(ISBLANK(BDD!J5)), ROUND(SUM((BDD!G5*reduc2),FDP_CMD_KG), 2), "")</f>
        <v/>
      </c>
      <c r="Y15" s="238" t="str">
        <f aca="false">IF(NOT(ISBLANK(BDD!K5)), ROUND(SUM((BDD!G5*reduc3),FDP_CMD_KG), 2), "")</f>
        <v/>
      </c>
      <c r="Z15" s="238" t="str">
        <f aca="false">IF(NOT(ISBLANK(BDD!I5)), ROUND(SUM((BDD!G5*reduc1),FDP_FACT_KG), 2), "")</f>
        <v/>
      </c>
      <c r="AA15" s="238" t="str">
        <f aca="false">IF(NOT(ISBLANK(BDD!J5)), ROUND(SUM((BDD!G5*reduc2),FDP_FACT_KG), 2), "")</f>
        <v/>
      </c>
      <c r="AB15" s="238" t="str">
        <f aca="false">IF(NOT(ISBLANK(BDD!K5)), ROUND(SUM((BDD!G5*reduc3),FDP_FACT_KG), 2), "")</f>
        <v/>
      </c>
      <c r="AC15" s="239" t="str">
        <f aca="false">BDD!C5</f>
        <v>Inde</v>
      </c>
      <c r="AD15" s="240" t="n">
        <f aca="false">SUM(AQ15,AT15,AW15,AZ15,BC15,BF15,BI15,BL15,BO15,BR15,BU15,BX15,CA15,CD15,CG15)</f>
        <v>0</v>
      </c>
      <c r="AE15" s="241" t="n">
        <f aca="false">_xlfn.IFS(AND(AD15&gt;=60,$Y15&lt;&gt;""), $Y15,    AND(AD15&gt;=30,$X15&lt;&gt;""), $X15,    AND(AD15&gt;=10,$W15&lt;&gt;""), $W15,    1, $T15)</f>
        <v>28.3</v>
      </c>
      <c r="AF15" s="242" t="n">
        <f aca="false">$AD15*$AE15</f>
        <v>0</v>
      </c>
      <c r="AG15" s="161"/>
      <c r="AH15" s="243"/>
      <c r="AI15" s="241" t="e">
        <f aca="false">_xlfn.IFS(AND(AH15&gt;=60,$AB15&lt;&gt;""), $AB15,    AND(AH15&gt;=30,$AA15&lt;&gt;""), $AA15,    AND(AH15&gt;=10,$Z15&lt;&gt;""), $Z15,    1, $U15)</f>
        <v>#DIV/0!</v>
      </c>
      <c r="AJ15" s="244" t="e">
        <f aca="false">AH15*AI15</f>
        <v>#DIV/0!</v>
      </c>
      <c r="AK15" s="245"/>
      <c r="AL15" s="245"/>
      <c r="AM15" s="161"/>
      <c r="AN15" s="246" t="n">
        <f aca="false">SUM(AR15,AU15,AX15,BA15,BD15,BG15,BJ15,BM15,BP15,BS15,BV15,BY15,CB15,CE15,CH15)</f>
        <v>0</v>
      </c>
      <c r="AO15" s="241" t="e">
        <f aca="false">_xlfn.IFS(AND(AN15&gt;=60,$AB15&lt;&gt;""), $AB15,    AND(AN15&gt;=30,$AA15&lt;&gt;""), $AA15,    AND(AN15&gt;=10,$Z15&lt;&gt;""), $Z15,    1, $U15)</f>
        <v>#DIV/0!</v>
      </c>
      <c r="AP15" s="242" t="e">
        <f aca="false">$AN15*$AO15</f>
        <v>#DIV/0!</v>
      </c>
      <c r="AQ15" s="247" t="n">
        <f aca="false">COMMANDE!N15</f>
        <v>0</v>
      </c>
      <c r="AR15" s="248" t="str">
        <f aca="false">_xlfn.IFS(AND($AD15=$AH15,$AD15&gt;0,$AH15&gt;0,AQ15&gt;0), AQ15,     AND(NOT($AD15=$AH15),$AD15&gt;0,$AH15&gt;0,AQ15&gt;0), ($AH15*AQ15)/$AD15,     AND($AD15=0,$AH15&gt;0,$AL15&gt;0), IF(INDEX(AQ$12:AQ$263,MATCH($AL15,$AK$12:$AK$263,0))&gt;0,($AH15*INDEX(AQ$12:AQ$263,MATCH($AL15,$AK$12:$AK$263,0)))/INDEX($AD$12:$AD$263,MATCH($AL15,$AK$12:$AK$263,0)), "-"),     1, "-")</f>
        <v>-</v>
      </c>
      <c r="AS15" s="249" t="n">
        <f aca="false">IF(AR$9&gt;0, IF(OR(AR15="",AR15="-"), 0, AR15*$AO15), AQ15*$AE15)</f>
        <v>0</v>
      </c>
      <c r="AT15" s="247" t="n">
        <f aca="false">COMMANDE!P15</f>
        <v>0</v>
      </c>
      <c r="AU15" s="248" t="str">
        <f aca="false">_xlfn.IFS(AND($AD15=$AH15,$AD15&gt;0,$AH15&gt;0,AT15&gt;0), AT15,     AND(NOT($AD15=$AH15),$AD15&gt;0,$AH15&gt;0,AT15&gt;0), ($AH15*AT15)/$AD15,     AND($AD15=0,$AH15&gt;0,$AL15&gt;0), IF(INDEX(AT$12:AT$263,MATCH($AL15,$AK$12:$AK$263,0))&gt;0,($AH15*INDEX(AT$12:AT$263,MATCH($AL15,$AK$12:$AK$263,0)))/INDEX($AD$12:$AD$263,MATCH($AL15,$AK$12:$AK$263,0)), "-"),     1, "-")</f>
        <v>-</v>
      </c>
      <c r="AV15" s="249" t="n">
        <f aca="false">IF(AU$9&gt;0, IF(OR(AU15="",AU15="-"), 0, AU15*$AO15), AT15*$AE15)</f>
        <v>0</v>
      </c>
      <c r="AW15" s="247" t="n">
        <f aca="false">COMMANDE!R15</f>
        <v>0</v>
      </c>
      <c r="AX15" s="248" t="str">
        <f aca="false">_xlfn.IFS(AND($AD15=$AH15,$AD15&gt;0,$AH15&gt;0,AW15&gt;0), AW15,     AND(NOT($AD15=$AH15),$AD15&gt;0,$AH15&gt;0,AW15&gt;0), ($AH15*AW15)/$AD15,     AND($AD15=0,$AH15&gt;0,$AL15&gt;0), IF(INDEX(AW$12:AW$263,MATCH($AL15,$AK$12:$AK$263,0))&gt;0,($AH15*INDEX(AW$12:AW$263,MATCH($AL15,$AK$12:$AK$263,0)))/INDEX($AD$12:$AD$263,MATCH($AL15,$AK$12:$AK$263,0)), "-"),     1, "-")</f>
        <v>-</v>
      </c>
      <c r="AY15" s="249" t="n">
        <f aca="false">IF(AX$9&gt;0, IF(OR(AX15="",AX15="-"), 0, AX15*$AO15), AW15*$AE15)</f>
        <v>0</v>
      </c>
      <c r="AZ15" s="247" t="n">
        <f aca="false">COMMANDE!T15</f>
        <v>0</v>
      </c>
      <c r="BA15" s="248" t="str">
        <f aca="false">_xlfn.IFS(AND($AD15=$AH15,$AD15&gt;0,$AH15&gt;0,AZ15&gt;0), AZ15,     AND(NOT($AD15=$AH15),$AD15&gt;0,$AH15&gt;0,AZ15&gt;0), ($AH15*AZ15)/$AD15,     AND($AD15=0,$AH15&gt;0,$AL15&gt;0), IF(INDEX(AZ$12:AZ$263,MATCH($AL15,$AK$12:$AK$263,0))&gt;0,($AH15*INDEX(AZ$12:AZ$263,MATCH($AL15,$AK$12:$AK$263,0)))/INDEX($AD$12:$AD$263,MATCH($AL15,$AK$12:$AK$263,0)), "-"),     1, "-")</f>
        <v>-</v>
      </c>
      <c r="BB15" s="249" t="n">
        <f aca="false">IF(BA$9&gt;0, IF(OR(BA15="",BA15="-"), 0, BA15*$AO15), AZ15*$AE15)</f>
        <v>0</v>
      </c>
      <c r="BC15" s="247" t="n">
        <f aca="false">COMMANDE!V15</f>
        <v>0</v>
      </c>
      <c r="BD15" s="248" t="str">
        <f aca="false">_xlfn.IFS(AND($AD15=$AH15,$AD15&gt;0,$AH15&gt;0,BC15&gt;0), BC15,     AND(NOT($AD15=$AH15),$AD15&gt;0,$AH15&gt;0,BC15&gt;0), ($AH15*BC15)/$AD15,     AND($AD15=0,$AH15&gt;0,$AL15&gt;0), IF(INDEX(BC$12:BC$263,MATCH($AL15,$AK$12:$AK$263,0))&gt;0,($AH15*INDEX(BC$12:BC$263,MATCH($AL15,$AK$12:$AK$263,0)))/INDEX($AD$12:$AD$263,MATCH($AL15,$AK$12:$AK$263,0)), "-"),     1, "-")</f>
        <v>-</v>
      </c>
      <c r="BE15" s="249" t="n">
        <f aca="false">IF(BD$9&gt;0, IF(OR(BD15="",BD15="-"), 0, BD15*$AO15), BC15*$AE15)</f>
        <v>0</v>
      </c>
      <c r="BF15" s="247" t="n">
        <f aca="false">COMMANDE!X15</f>
        <v>0</v>
      </c>
      <c r="BG15" s="248" t="str">
        <f aca="false">_xlfn.IFS(AND($AD15=$AH15,$AD15&gt;0,$AH15&gt;0,BF15&gt;0), BF15,     AND(NOT($AD15=$AH15),$AD15&gt;0,$AH15&gt;0,BF15&gt;0), ($AH15*BF15)/$AD15,     AND($AD15=0,$AH15&gt;0,$AL15&gt;0), IF(INDEX(BF$12:BF$263,MATCH($AL15,$AK$12:$AK$263,0))&gt;0,($AH15*INDEX(BF$12:BF$263,MATCH($AL15,$AK$12:$AK$263,0)))/INDEX($AD$12:$AD$263,MATCH($AL15,$AK$12:$AK$263,0)), "-"),     1, "-")</f>
        <v>-</v>
      </c>
      <c r="BH15" s="249" t="n">
        <f aca="false">IF(BG$9&gt;0, IF(OR(BG15="",BG15="-"), 0, BG15*$AO15), BF15*$AE15)</f>
        <v>0</v>
      </c>
      <c r="BI15" s="247" t="n">
        <f aca="false">COMMANDE!Z15</f>
        <v>0</v>
      </c>
      <c r="BJ15" s="248" t="str">
        <f aca="false">_xlfn.IFS(AND($AD15=$AH15,$AD15&gt;0,$AH15&gt;0,BI15&gt;0), BI15,     AND(NOT($AD15=$AH15),$AD15&gt;0,$AH15&gt;0,BI15&gt;0), ($AH15*BI15)/$AD15,     AND($AD15=0,$AH15&gt;0,$AL15&gt;0), IF(INDEX(BI$12:BI$263,MATCH($AL15,$AK$12:$AK$263,0))&gt;0,($AH15*INDEX(BI$12:BI$263,MATCH($AL15,$AK$12:$AK$263,0)))/INDEX($AD$12:$AD$263,MATCH($AL15,$AK$12:$AK$263,0)), "-"),     1, "-")</f>
        <v>-</v>
      </c>
      <c r="BK15" s="249" t="n">
        <f aca="false">IF(BJ$9&gt;0, IF(OR(BJ15="",BJ15="-"), 0, BJ15*$AO15), BI15*$AE15)</f>
        <v>0</v>
      </c>
      <c r="BL15" s="247" t="n">
        <f aca="false">COMMANDE!AB15</f>
        <v>0</v>
      </c>
      <c r="BM15" s="248" t="str">
        <f aca="false">_xlfn.IFS(AND($AD15=$AH15,$AD15&gt;0,$AH15&gt;0,BL15&gt;0), BL15,     AND(NOT($AD15=$AH15),$AD15&gt;0,$AH15&gt;0,BL15&gt;0), ($AH15*BL15)/$AD15,     AND($AD15=0,$AH15&gt;0,$AL15&gt;0), IF(INDEX(BL$12:BL$263,MATCH($AL15,$AK$12:$AK$263,0))&gt;0,($AH15*INDEX(BL$12:BL$263,MATCH($AL15,$AK$12:$AK$263,0)))/INDEX($AD$12:$AD$263,MATCH($AL15,$AK$12:$AK$263,0)), "-"),     1, "-")</f>
        <v>-</v>
      </c>
      <c r="BN15" s="249" t="n">
        <f aca="false">IF(BM$9&gt;0, IF(OR(BM15="",BM15="-"), 0, BM15*$AO15), BL15*$AE15)</f>
        <v>0</v>
      </c>
      <c r="BO15" s="247" t="n">
        <f aca="false">COMMANDE!AD15</f>
        <v>0</v>
      </c>
      <c r="BP15" s="248" t="str">
        <f aca="false">_xlfn.IFS(AND($AD15=$AH15,$AD15&gt;0,$AH15&gt;0,BO15&gt;0), BO15,     AND(NOT($AD15=$AH15),$AD15&gt;0,$AH15&gt;0,BO15&gt;0), ($AH15*BO15)/$AD15,     AND($AD15=0,$AH15&gt;0,$AL15&gt;0), IF(INDEX(BO$12:BO$263,MATCH($AL15,$AK$12:$AK$263,0))&gt;0,($AH15*INDEX(BO$12:BO$263,MATCH($AL15,$AK$12:$AK$263,0)))/INDEX($AD$12:$AD$263,MATCH($AL15,$AK$12:$AK$263,0)), "-"),     1, "-")</f>
        <v>-</v>
      </c>
      <c r="BQ15" s="249" t="n">
        <f aca="false">IF(BP$9&gt;0, IF(OR(BP15="",BP15="-"), 0, BP15*$AO15), BO15*$AE15)</f>
        <v>0</v>
      </c>
      <c r="BR15" s="247" t="n">
        <f aca="false">COMMANDE!AF15</f>
        <v>0</v>
      </c>
      <c r="BS15" s="248" t="str">
        <f aca="false">_xlfn.IFS(AND($AD15=$AH15,$AD15&gt;0,$AH15&gt;0,BR15&gt;0), BR15,     AND(NOT($AD15=$AH15),$AD15&gt;0,$AH15&gt;0,BR15&gt;0), ($AH15*BR15)/$AD15,     AND($AD15=0,$AH15&gt;0,$AL15&gt;0), IF(INDEX(BR$12:BR$263,MATCH($AL15,$AK$12:$AK$263,0))&gt;0,($AH15*INDEX(BR$12:BR$263,MATCH($AL15,$AK$12:$AK$263,0)))/INDEX($AD$12:$AD$263,MATCH($AL15,$AK$12:$AK$263,0)), "-"),     1, "-")</f>
        <v>-</v>
      </c>
      <c r="BT15" s="249" t="n">
        <f aca="false">IF(BS$9&gt;0, IF(OR(BS15="",BS15="-"), 0, BS15*$AO15), BR15*$AE15)</f>
        <v>0</v>
      </c>
      <c r="BU15" s="247" t="n">
        <f aca="false">COMMANDE!AH15</f>
        <v>0</v>
      </c>
      <c r="BV15" s="248" t="str">
        <f aca="false">_xlfn.IFS(AND($AD15=$AH15,$AD15&gt;0,$AH15&gt;0,BU15&gt;0), BU15,     AND(NOT($AD15=$AH15),$AD15&gt;0,$AH15&gt;0,BU15&gt;0), ($AH15*BU15)/$AD15,     AND($AD15=0,$AH15&gt;0,$AL15&gt;0), IF(INDEX(BU$12:BU$263,MATCH($AL15,$AK$12:$AK$263,0))&gt;0,($AH15*INDEX(BU$12:BU$263,MATCH($AL15,$AK$12:$AK$263,0)))/INDEX($AD$12:$AD$263,MATCH($AL15,$AK$12:$AK$263,0)), "-"),     1, "-")</f>
        <v>-</v>
      </c>
      <c r="BW15" s="249" t="n">
        <f aca="false">IF(BV$9&gt;0, IF(OR(BV15="",BV15="-"), 0, BV15*$AO15), BU15*$AE15)</f>
        <v>0</v>
      </c>
      <c r="BX15" s="247" t="n">
        <f aca="false">COMMANDE!AJ15</f>
        <v>0</v>
      </c>
      <c r="BY15" s="248" t="str">
        <f aca="false">_xlfn.IFS(AND($AD15=$AH15,$AD15&gt;0,$AH15&gt;0,BX15&gt;0), BX15,     AND(NOT($AD15=$AH15),$AD15&gt;0,$AH15&gt;0,BX15&gt;0), ($AH15*BX15)/$AD15,     AND($AD15=0,$AH15&gt;0,$AL15&gt;0), IF(INDEX(BX$12:BX$263,MATCH($AL15,$AK$12:$AK$263,0))&gt;0,($AH15*INDEX(BX$12:BX$263,MATCH($AL15,$AK$12:$AK$263,0)))/INDEX($AD$12:$AD$263,MATCH($AL15,$AK$12:$AK$263,0)), "-"),     1, "-")</f>
        <v>-</v>
      </c>
      <c r="BZ15" s="249" t="n">
        <f aca="false">IF(BY$9&gt;0, IF(OR(BY15="",BY15="-"), 0, BY15*$AO15), BX15*$AE15)</f>
        <v>0</v>
      </c>
      <c r="CA15" s="247" t="n">
        <f aca="false">COMMANDE!AL15</f>
        <v>0</v>
      </c>
      <c r="CB15" s="248" t="str">
        <f aca="false">_xlfn.IFS(AND($AD15=$AH15,$AD15&gt;0,$AH15&gt;0,CA15&gt;0), CA15,     AND(NOT($AD15=$AH15),$AD15&gt;0,$AH15&gt;0,CA15&gt;0), ($AH15*CA15)/$AD15,     AND($AD15=0,$AH15&gt;0,$AL15&gt;0), IF(INDEX(CA$12:CA$263,MATCH($AL15,$AK$12:$AK$263,0))&gt;0,($AH15*INDEX(CA$12:CA$263,MATCH($AL15,$AK$12:$AK$263,0)))/INDEX($AD$12:$AD$263,MATCH($AL15,$AK$12:$AK$263,0)), "-"),     1, "-")</f>
        <v>-</v>
      </c>
      <c r="CC15" s="249" t="n">
        <f aca="false">IF(CB$9&gt;0, IF(OR(CB15="",CB15="-"), 0, CB15*$AO15), CA15*$AE15)</f>
        <v>0</v>
      </c>
      <c r="CD15" s="247" t="n">
        <f aca="false">COMMANDE!AN15</f>
        <v>0</v>
      </c>
      <c r="CE15" s="248" t="str">
        <f aca="false">_xlfn.IFS(AND($AD15=$AH15,$AD15&gt;0,$AH15&gt;0,CD15&gt;0), CD15,     AND(NOT($AD15=$AH15),$AD15&gt;0,$AH15&gt;0,CD15&gt;0), ($AH15*CD15)/$AD15,     AND($AD15=0,$AH15&gt;0,$AL15&gt;0), IF(INDEX(CD$12:CD$263,MATCH($AL15,$AK$12:$AK$263,0))&gt;0,($AH15*INDEX(CD$12:CD$263,MATCH($AL15,$AK$12:$AK$263,0)))/INDEX($AD$12:$AD$263,MATCH($AL15,$AK$12:$AK$263,0)), "-"),     1, "-")</f>
        <v>-</v>
      </c>
      <c r="CF15" s="249" t="n">
        <f aca="false">IF(CE$9&gt;0, IF(OR(CE15="",CE15="-"), 0, CE15*$AO15), CD15*$AE15)</f>
        <v>0</v>
      </c>
      <c r="CG15" s="247" t="n">
        <f aca="false">COMMANDE!AP15</f>
        <v>0</v>
      </c>
      <c r="CH15" s="248" t="str">
        <f aca="false">_xlfn.IFS(AND($AD15=$AH15,$AD15&gt;0,$AH15&gt;0,CG15&gt;0), CG15,     AND(NOT($AD15=$AH15),$AD15&gt;0,$AH15&gt;0,CG15&gt;0), ($AH15*CG15)/$AD15,     AND($AD15=0,$AH15&gt;0,$AL15&gt;0), IF(INDEX(CG$12:CG$263,MATCH($AL15,$AK$12:$AK$263,0))&gt;0,($AH15*INDEX(CG$12:CG$263,MATCH($AL15,$AK$12:$AK$263,0)))/INDEX($AD$12:$AD$263,MATCH($AL15,$AK$12:$AK$263,0)), "-"),     1, "-")</f>
        <v>-</v>
      </c>
      <c r="CI15" s="249" t="n">
        <f aca="false">IF(CH$9&gt;0, IF(OR(CH15="",CH15="-"), 0, CH15*$AO15), CG15*$AE15)</f>
        <v>0</v>
      </c>
      <c r="CJ15" s="250"/>
    </row>
    <row r="16" customFormat="false" ht="39.95" hidden="false" customHeight="true" outlineLevel="0" collapsed="false">
      <c r="A16" s="230" t="n">
        <f aca="false">IF(OR($AQ16&gt;0, $AS16&gt;0), 1, 0)</f>
        <v>0</v>
      </c>
      <c r="B16" s="230" t="n">
        <f aca="false">IF(OR($AT16&gt;0, $AV16&gt;0), 1, 0)</f>
        <v>0</v>
      </c>
      <c r="C16" s="230" t="n">
        <f aca="false">IF(OR($AW16&gt;0, $AY16&gt;0), 1, 0)</f>
        <v>0</v>
      </c>
      <c r="D16" s="230" t="n">
        <f aca="false">IF(OR($AZ16&gt;0, $BB16&gt;0), 1, 0)</f>
        <v>0</v>
      </c>
      <c r="E16" s="230" t="n">
        <f aca="false">IF(OR($BC16&gt;0, $BE16&gt;0), 1, 0)</f>
        <v>0</v>
      </c>
      <c r="F16" s="230" t="n">
        <f aca="false">IF(OR($BF16&gt;0, $BH16&gt;0), 1, 0)</f>
        <v>0</v>
      </c>
      <c r="G16" s="230" t="n">
        <f aca="false">IF(OR($BI16&gt;0, $BK16&gt;0), 1, 0)</f>
        <v>0</v>
      </c>
      <c r="H16" s="230" t="n">
        <f aca="false">IF(OR($BL16&gt;0, $BN16&gt;0), 1, 0)</f>
        <v>0</v>
      </c>
      <c r="I16" s="230" t="n">
        <f aca="false">IF(OR($BO16&gt;0, $BQ16&gt;0), 1, 0)</f>
        <v>0</v>
      </c>
      <c r="J16" s="230" t="n">
        <f aca="false">IF(OR($BR16&gt;0, $BT16&gt;0), 1, 0)</f>
        <v>0</v>
      </c>
      <c r="K16" s="230" t="n">
        <f aca="false">IF(OR($BU16&gt;0, $BW16&gt;0), 1, 0)</f>
        <v>0</v>
      </c>
      <c r="L16" s="230" t="n">
        <f aca="false">IF(OR($BX16&gt;0, $BZ16&gt;0), 1, 0)</f>
        <v>0</v>
      </c>
      <c r="M16" s="230" t="n">
        <f aca="false">IF(OR($CA16&gt;0, $CC16&gt;0), 1, 0)</f>
        <v>0</v>
      </c>
      <c r="N16" s="230" t="n">
        <f aca="false">IF(OR($CD16&gt;0, $CF16&gt;0), 1, 0)</f>
        <v>0</v>
      </c>
      <c r="O16" s="231" t="n">
        <f aca="false">IF(OR($CG16&gt;0, $CI16&gt;0), 1, 0)</f>
        <v>0</v>
      </c>
      <c r="P16" s="232" t="n">
        <f aca="false">IF(OR($AD16&gt;0,$AH16&gt;0,$AN16&gt;0), 1, 0)</f>
        <v>0</v>
      </c>
      <c r="Q16" s="233" t="n">
        <f aca="false">BDD!A6</f>
        <v>1189</v>
      </c>
      <c r="R16" s="234" t="str">
        <f aca="false">BDD!B6</f>
        <v>Algue Dulse déshydratée BIO (sachet 1kg)</v>
      </c>
      <c r="S16" s="235" t="str">
        <f aca="false">IF(BDD!F6=0, "", BDD!F6)</f>
        <v>❤️</v>
      </c>
      <c r="T16" s="236" t="n">
        <f aca="false">ROUND(BDD!G6+FDP_CMD_KG, 2)</f>
        <v>83.77</v>
      </c>
      <c r="U16" s="236" t="e">
        <f aca="false">ROUND(BDD!G6+FDP_FACT_KG, 2)</f>
        <v>#DIV/0!</v>
      </c>
      <c r="V16" s="237" t="str">
        <f aca="false">BDD!H6</f>
        <v>Pièce</v>
      </c>
      <c r="W16" s="238" t="str">
        <f aca="false">IF(NOT(ISBLANK(BDD!I6)), ROUND(SUM((BDD!G6*reduc1),FDP_CMD_KG), 2), "")</f>
        <v/>
      </c>
      <c r="X16" s="238" t="str">
        <f aca="false">IF(NOT(ISBLANK(BDD!J6)), ROUND(SUM((BDD!G6*reduc2),FDP_CMD_KG), 2), "")</f>
        <v/>
      </c>
      <c r="Y16" s="238" t="str">
        <f aca="false">IF(NOT(ISBLANK(BDD!K6)), ROUND(SUM((BDD!G6*reduc3),FDP_CMD_KG), 2), "")</f>
        <v/>
      </c>
      <c r="Z16" s="238" t="str">
        <f aca="false">IF(NOT(ISBLANK(BDD!I6)), ROUND(SUM((BDD!G6*reduc1),FDP_FACT_KG), 2), "")</f>
        <v/>
      </c>
      <c r="AA16" s="238" t="str">
        <f aca="false">IF(NOT(ISBLANK(BDD!J6)), ROUND(SUM((BDD!G6*reduc2),FDP_FACT_KG), 2), "")</f>
        <v/>
      </c>
      <c r="AB16" s="238" t="str">
        <f aca="false">IF(NOT(ISBLANK(BDD!K6)), ROUND(SUM((BDD!G6*reduc3),FDP_FACT_KG), 2), "")</f>
        <v/>
      </c>
      <c r="AC16" s="239" t="str">
        <f aca="false">BDD!C6</f>
        <v>Irlande</v>
      </c>
      <c r="AD16" s="240" t="n">
        <f aca="false">SUM(AQ16,AT16,AW16,AZ16,BC16,BF16,BI16,BL16,BO16,BR16,BU16,BX16,CA16,CD16,CG16)</f>
        <v>0</v>
      </c>
      <c r="AE16" s="241" t="n">
        <f aca="false">_xlfn.IFS(AND(AD16&gt;=60,$Y16&lt;&gt;""), $Y16,    AND(AD16&gt;=30,$X16&lt;&gt;""), $X16,    AND(AD16&gt;=10,$W16&lt;&gt;""), $W16,    1, $T16)</f>
        <v>83.77</v>
      </c>
      <c r="AF16" s="242" t="n">
        <f aca="false">$AD16*$AE16</f>
        <v>0</v>
      </c>
      <c r="AG16" s="161"/>
      <c r="AH16" s="243"/>
      <c r="AI16" s="241" t="e">
        <f aca="false">_xlfn.IFS(AND(AH16&gt;=60,$AB16&lt;&gt;""), $AB16,    AND(AH16&gt;=30,$AA16&lt;&gt;""), $AA16,    AND(AH16&gt;=10,$Z16&lt;&gt;""), $Z16,    1, $U16)</f>
        <v>#DIV/0!</v>
      </c>
      <c r="AJ16" s="244" t="e">
        <f aca="false">AH16*AI16</f>
        <v>#DIV/0!</v>
      </c>
      <c r="AK16" s="245"/>
      <c r="AL16" s="245"/>
      <c r="AM16" s="161"/>
      <c r="AN16" s="246" t="n">
        <f aca="false">SUM(AR16,AU16,AX16,BA16,BD16,BG16,BJ16,BM16,BP16,BS16,BV16,BY16,CB16,CE16,CH16)</f>
        <v>0</v>
      </c>
      <c r="AO16" s="241" t="e">
        <f aca="false">_xlfn.IFS(AND(AN16&gt;=60,$AB16&lt;&gt;""), $AB16,    AND(AN16&gt;=30,$AA16&lt;&gt;""), $AA16,    AND(AN16&gt;=10,$Z16&lt;&gt;""), $Z16,    1, $U16)</f>
        <v>#DIV/0!</v>
      </c>
      <c r="AP16" s="242" t="e">
        <f aca="false">$AN16*$AO16</f>
        <v>#DIV/0!</v>
      </c>
      <c r="AQ16" s="247" t="n">
        <f aca="false">COMMANDE!N16</f>
        <v>0</v>
      </c>
      <c r="AR16" s="248" t="str">
        <f aca="false">_xlfn.IFS(AND($AD16=$AH16,$AD16&gt;0,$AH16&gt;0,AQ16&gt;0), AQ16,     AND(NOT($AD16=$AH16),$AD16&gt;0,$AH16&gt;0,AQ16&gt;0), ($AH16*AQ16)/$AD16,     AND($AD16=0,$AH16&gt;0,$AL16&gt;0), IF(INDEX(AQ$12:AQ$263,MATCH($AL16,$AK$12:$AK$263,0))&gt;0,($AH16*INDEX(AQ$12:AQ$263,MATCH($AL16,$AK$12:$AK$263,0)))/INDEX($AD$12:$AD$263,MATCH($AL16,$AK$12:$AK$263,0)), "-"),     1, "-")</f>
        <v>-</v>
      </c>
      <c r="AS16" s="249" t="n">
        <f aca="false">IF(AR$9&gt;0, IF(OR(AR16="",AR16="-"), 0, AR16*$AO16), AQ16*$AE16)</f>
        <v>0</v>
      </c>
      <c r="AT16" s="247" t="n">
        <f aca="false">COMMANDE!P16</f>
        <v>0</v>
      </c>
      <c r="AU16" s="248" t="str">
        <f aca="false">_xlfn.IFS(AND($AD16=$AH16,$AD16&gt;0,$AH16&gt;0,AT16&gt;0), AT16,     AND(NOT($AD16=$AH16),$AD16&gt;0,$AH16&gt;0,AT16&gt;0), ($AH16*AT16)/$AD16,     AND($AD16=0,$AH16&gt;0,$AL16&gt;0), IF(INDEX(AT$12:AT$263,MATCH($AL16,$AK$12:$AK$263,0))&gt;0,($AH16*INDEX(AT$12:AT$263,MATCH($AL16,$AK$12:$AK$263,0)))/INDEX($AD$12:$AD$263,MATCH($AL16,$AK$12:$AK$263,0)), "-"),     1, "-")</f>
        <v>-</v>
      </c>
      <c r="AV16" s="249" t="n">
        <f aca="false">IF(AU$9&gt;0, IF(OR(AU16="",AU16="-"), 0, AU16*$AO16), AT16*$AE16)</f>
        <v>0</v>
      </c>
      <c r="AW16" s="247" t="n">
        <f aca="false">COMMANDE!R16</f>
        <v>0</v>
      </c>
      <c r="AX16" s="248" t="str">
        <f aca="false">_xlfn.IFS(AND($AD16=$AH16,$AD16&gt;0,$AH16&gt;0,AW16&gt;0), AW16,     AND(NOT($AD16=$AH16),$AD16&gt;0,$AH16&gt;0,AW16&gt;0), ($AH16*AW16)/$AD16,     AND($AD16=0,$AH16&gt;0,$AL16&gt;0), IF(INDEX(AW$12:AW$263,MATCH($AL16,$AK$12:$AK$263,0))&gt;0,($AH16*INDEX(AW$12:AW$263,MATCH($AL16,$AK$12:$AK$263,0)))/INDEX($AD$12:$AD$263,MATCH($AL16,$AK$12:$AK$263,0)), "-"),     1, "-")</f>
        <v>-</v>
      </c>
      <c r="AY16" s="249" t="n">
        <f aca="false">IF(AX$9&gt;0, IF(OR(AX16="",AX16="-"), 0, AX16*$AO16), AW16*$AE16)</f>
        <v>0</v>
      </c>
      <c r="AZ16" s="247" t="n">
        <f aca="false">COMMANDE!T16</f>
        <v>0</v>
      </c>
      <c r="BA16" s="248" t="str">
        <f aca="false">_xlfn.IFS(AND($AD16=$AH16,$AD16&gt;0,$AH16&gt;0,AZ16&gt;0), AZ16,     AND(NOT($AD16=$AH16),$AD16&gt;0,$AH16&gt;0,AZ16&gt;0), ($AH16*AZ16)/$AD16,     AND($AD16=0,$AH16&gt;0,$AL16&gt;0), IF(INDEX(AZ$12:AZ$263,MATCH($AL16,$AK$12:$AK$263,0))&gt;0,($AH16*INDEX(AZ$12:AZ$263,MATCH($AL16,$AK$12:$AK$263,0)))/INDEX($AD$12:$AD$263,MATCH($AL16,$AK$12:$AK$263,0)), "-"),     1, "-")</f>
        <v>-</v>
      </c>
      <c r="BB16" s="249" t="n">
        <f aca="false">IF(BA$9&gt;0, IF(OR(BA16="",BA16="-"), 0, BA16*$AO16), AZ16*$AE16)</f>
        <v>0</v>
      </c>
      <c r="BC16" s="247" t="n">
        <f aca="false">COMMANDE!V16</f>
        <v>0</v>
      </c>
      <c r="BD16" s="248" t="str">
        <f aca="false">_xlfn.IFS(AND($AD16=$AH16,$AD16&gt;0,$AH16&gt;0,BC16&gt;0), BC16,     AND(NOT($AD16=$AH16),$AD16&gt;0,$AH16&gt;0,BC16&gt;0), ($AH16*BC16)/$AD16,     AND($AD16=0,$AH16&gt;0,$AL16&gt;0), IF(INDEX(BC$12:BC$263,MATCH($AL16,$AK$12:$AK$263,0))&gt;0,($AH16*INDEX(BC$12:BC$263,MATCH($AL16,$AK$12:$AK$263,0)))/INDEX($AD$12:$AD$263,MATCH($AL16,$AK$12:$AK$263,0)), "-"),     1, "-")</f>
        <v>-</v>
      </c>
      <c r="BE16" s="249" t="n">
        <f aca="false">IF(BD$9&gt;0, IF(OR(BD16="",BD16="-"), 0, BD16*$AO16), BC16*$AE16)</f>
        <v>0</v>
      </c>
      <c r="BF16" s="247" t="n">
        <f aca="false">COMMANDE!X16</f>
        <v>0</v>
      </c>
      <c r="BG16" s="248" t="str">
        <f aca="false">_xlfn.IFS(AND($AD16=$AH16,$AD16&gt;0,$AH16&gt;0,BF16&gt;0), BF16,     AND(NOT($AD16=$AH16),$AD16&gt;0,$AH16&gt;0,BF16&gt;0), ($AH16*BF16)/$AD16,     AND($AD16=0,$AH16&gt;0,$AL16&gt;0), IF(INDEX(BF$12:BF$263,MATCH($AL16,$AK$12:$AK$263,0))&gt;0,($AH16*INDEX(BF$12:BF$263,MATCH($AL16,$AK$12:$AK$263,0)))/INDEX($AD$12:$AD$263,MATCH($AL16,$AK$12:$AK$263,0)), "-"),     1, "-")</f>
        <v>-</v>
      </c>
      <c r="BH16" s="249" t="n">
        <f aca="false">IF(BG$9&gt;0, IF(OR(BG16="",BG16="-"), 0, BG16*$AO16), BF16*$AE16)</f>
        <v>0</v>
      </c>
      <c r="BI16" s="247" t="n">
        <f aca="false">COMMANDE!Z16</f>
        <v>0</v>
      </c>
      <c r="BJ16" s="248" t="str">
        <f aca="false">_xlfn.IFS(AND($AD16=$AH16,$AD16&gt;0,$AH16&gt;0,BI16&gt;0), BI16,     AND(NOT($AD16=$AH16),$AD16&gt;0,$AH16&gt;0,BI16&gt;0), ($AH16*BI16)/$AD16,     AND($AD16=0,$AH16&gt;0,$AL16&gt;0), IF(INDEX(BI$12:BI$263,MATCH($AL16,$AK$12:$AK$263,0))&gt;0,($AH16*INDEX(BI$12:BI$263,MATCH($AL16,$AK$12:$AK$263,0)))/INDEX($AD$12:$AD$263,MATCH($AL16,$AK$12:$AK$263,0)), "-"),     1, "-")</f>
        <v>-</v>
      </c>
      <c r="BK16" s="249" t="n">
        <f aca="false">IF(BJ$9&gt;0, IF(OR(BJ16="",BJ16="-"), 0, BJ16*$AO16), BI16*$AE16)</f>
        <v>0</v>
      </c>
      <c r="BL16" s="247" t="n">
        <f aca="false">COMMANDE!AB16</f>
        <v>0</v>
      </c>
      <c r="BM16" s="248" t="str">
        <f aca="false">_xlfn.IFS(AND($AD16=$AH16,$AD16&gt;0,$AH16&gt;0,BL16&gt;0), BL16,     AND(NOT($AD16=$AH16),$AD16&gt;0,$AH16&gt;0,BL16&gt;0), ($AH16*BL16)/$AD16,     AND($AD16=0,$AH16&gt;0,$AL16&gt;0), IF(INDEX(BL$12:BL$263,MATCH($AL16,$AK$12:$AK$263,0))&gt;0,($AH16*INDEX(BL$12:BL$263,MATCH($AL16,$AK$12:$AK$263,0)))/INDEX($AD$12:$AD$263,MATCH($AL16,$AK$12:$AK$263,0)), "-"),     1, "-")</f>
        <v>-</v>
      </c>
      <c r="BN16" s="249" t="n">
        <f aca="false">IF(BM$9&gt;0, IF(OR(BM16="",BM16="-"), 0, BM16*$AO16), BL16*$AE16)</f>
        <v>0</v>
      </c>
      <c r="BO16" s="247" t="n">
        <f aca="false">COMMANDE!AD16</f>
        <v>0</v>
      </c>
      <c r="BP16" s="248" t="str">
        <f aca="false">_xlfn.IFS(AND($AD16=$AH16,$AD16&gt;0,$AH16&gt;0,BO16&gt;0), BO16,     AND(NOT($AD16=$AH16),$AD16&gt;0,$AH16&gt;0,BO16&gt;0), ($AH16*BO16)/$AD16,     AND($AD16=0,$AH16&gt;0,$AL16&gt;0), IF(INDEX(BO$12:BO$263,MATCH($AL16,$AK$12:$AK$263,0))&gt;0,($AH16*INDEX(BO$12:BO$263,MATCH($AL16,$AK$12:$AK$263,0)))/INDEX($AD$12:$AD$263,MATCH($AL16,$AK$12:$AK$263,0)), "-"),     1, "-")</f>
        <v>-</v>
      </c>
      <c r="BQ16" s="249" t="n">
        <f aca="false">IF(BP$9&gt;0, IF(OR(BP16="",BP16="-"), 0, BP16*$AO16), BO16*$AE16)</f>
        <v>0</v>
      </c>
      <c r="BR16" s="247" t="n">
        <f aca="false">COMMANDE!AF16</f>
        <v>0</v>
      </c>
      <c r="BS16" s="248" t="str">
        <f aca="false">_xlfn.IFS(AND($AD16=$AH16,$AD16&gt;0,$AH16&gt;0,BR16&gt;0), BR16,     AND(NOT($AD16=$AH16),$AD16&gt;0,$AH16&gt;0,BR16&gt;0), ($AH16*BR16)/$AD16,     AND($AD16=0,$AH16&gt;0,$AL16&gt;0), IF(INDEX(BR$12:BR$263,MATCH($AL16,$AK$12:$AK$263,0))&gt;0,($AH16*INDEX(BR$12:BR$263,MATCH($AL16,$AK$12:$AK$263,0)))/INDEX($AD$12:$AD$263,MATCH($AL16,$AK$12:$AK$263,0)), "-"),     1, "-")</f>
        <v>-</v>
      </c>
      <c r="BT16" s="249" t="n">
        <f aca="false">IF(BS$9&gt;0, IF(OR(BS16="",BS16="-"), 0, BS16*$AO16), BR16*$AE16)</f>
        <v>0</v>
      </c>
      <c r="BU16" s="247" t="n">
        <f aca="false">COMMANDE!AH16</f>
        <v>0</v>
      </c>
      <c r="BV16" s="248" t="str">
        <f aca="false">_xlfn.IFS(AND($AD16=$AH16,$AD16&gt;0,$AH16&gt;0,BU16&gt;0), BU16,     AND(NOT($AD16=$AH16),$AD16&gt;0,$AH16&gt;0,BU16&gt;0), ($AH16*BU16)/$AD16,     AND($AD16=0,$AH16&gt;0,$AL16&gt;0), IF(INDEX(BU$12:BU$263,MATCH($AL16,$AK$12:$AK$263,0))&gt;0,($AH16*INDEX(BU$12:BU$263,MATCH($AL16,$AK$12:$AK$263,0)))/INDEX($AD$12:$AD$263,MATCH($AL16,$AK$12:$AK$263,0)), "-"),     1, "-")</f>
        <v>-</v>
      </c>
      <c r="BW16" s="249" t="n">
        <f aca="false">IF(BV$9&gt;0, IF(OR(BV16="",BV16="-"), 0, BV16*$AO16), BU16*$AE16)</f>
        <v>0</v>
      </c>
      <c r="BX16" s="247" t="n">
        <f aca="false">COMMANDE!AJ16</f>
        <v>0</v>
      </c>
      <c r="BY16" s="248" t="str">
        <f aca="false">_xlfn.IFS(AND($AD16=$AH16,$AD16&gt;0,$AH16&gt;0,BX16&gt;0), BX16,     AND(NOT($AD16=$AH16),$AD16&gt;0,$AH16&gt;0,BX16&gt;0), ($AH16*BX16)/$AD16,     AND($AD16=0,$AH16&gt;0,$AL16&gt;0), IF(INDEX(BX$12:BX$263,MATCH($AL16,$AK$12:$AK$263,0))&gt;0,($AH16*INDEX(BX$12:BX$263,MATCH($AL16,$AK$12:$AK$263,0)))/INDEX($AD$12:$AD$263,MATCH($AL16,$AK$12:$AK$263,0)), "-"),     1, "-")</f>
        <v>-</v>
      </c>
      <c r="BZ16" s="249" t="n">
        <f aca="false">IF(BY$9&gt;0, IF(OR(BY16="",BY16="-"), 0, BY16*$AO16), BX16*$AE16)</f>
        <v>0</v>
      </c>
      <c r="CA16" s="247" t="n">
        <f aca="false">COMMANDE!AL16</f>
        <v>0</v>
      </c>
      <c r="CB16" s="248" t="str">
        <f aca="false">_xlfn.IFS(AND($AD16=$AH16,$AD16&gt;0,$AH16&gt;0,CA16&gt;0), CA16,     AND(NOT($AD16=$AH16),$AD16&gt;0,$AH16&gt;0,CA16&gt;0), ($AH16*CA16)/$AD16,     AND($AD16=0,$AH16&gt;0,$AL16&gt;0), IF(INDEX(CA$12:CA$263,MATCH($AL16,$AK$12:$AK$263,0))&gt;0,($AH16*INDEX(CA$12:CA$263,MATCH($AL16,$AK$12:$AK$263,0)))/INDEX($AD$12:$AD$263,MATCH($AL16,$AK$12:$AK$263,0)), "-"),     1, "-")</f>
        <v>-</v>
      </c>
      <c r="CC16" s="249" t="n">
        <f aca="false">IF(CB$9&gt;0, IF(OR(CB16="",CB16="-"), 0, CB16*$AO16), CA16*$AE16)</f>
        <v>0</v>
      </c>
      <c r="CD16" s="247" t="n">
        <f aca="false">COMMANDE!AN16</f>
        <v>0</v>
      </c>
      <c r="CE16" s="248" t="str">
        <f aca="false">_xlfn.IFS(AND($AD16=$AH16,$AD16&gt;0,$AH16&gt;0,CD16&gt;0), CD16,     AND(NOT($AD16=$AH16),$AD16&gt;0,$AH16&gt;0,CD16&gt;0), ($AH16*CD16)/$AD16,     AND($AD16=0,$AH16&gt;0,$AL16&gt;0), IF(INDEX(CD$12:CD$263,MATCH($AL16,$AK$12:$AK$263,0))&gt;0,($AH16*INDEX(CD$12:CD$263,MATCH($AL16,$AK$12:$AK$263,0)))/INDEX($AD$12:$AD$263,MATCH($AL16,$AK$12:$AK$263,0)), "-"),     1, "-")</f>
        <v>-</v>
      </c>
      <c r="CF16" s="249" t="n">
        <f aca="false">IF(CE$9&gt;0, IF(OR(CE16="",CE16="-"), 0, CE16*$AO16), CD16*$AE16)</f>
        <v>0</v>
      </c>
      <c r="CG16" s="247" t="n">
        <f aca="false">COMMANDE!AP16</f>
        <v>0</v>
      </c>
      <c r="CH16" s="248" t="str">
        <f aca="false">_xlfn.IFS(AND($AD16=$AH16,$AD16&gt;0,$AH16&gt;0,CG16&gt;0), CG16,     AND(NOT($AD16=$AH16),$AD16&gt;0,$AH16&gt;0,CG16&gt;0), ($AH16*CG16)/$AD16,     AND($AD16=0,$AH16&gt;0,$AL16&gt;0), IF(INDEX(CG$12:CG$263,MATCH($AL16,$AK$12:$AK$263,0))&gt;0,($AH16*INDEX(CG$12:CG$263,MATCH($AL16,$AK$12:$AK$263,0)))/INDEX($AD$12:$AD$263,MATCH($AL16,$AK$12:$AK$263,0)), "-"),     1, "-")</f>
        <v>-</v>
      </c>
      <c r="CI16" s="249" t="n">
        <f aca="false">IF(CH$9&gt;0, IF(OR(CH16="",CH16="-"), 0, CH16*$AO16), CG16*$AE16)</f>
        <v>0</v>
      </c>
      <c r="CJ16" s="250"/>
    </row>
    <row r="17" customFormat="false" ht="39.95" hidden="false" customHeight="true" outlineLevel="0" collapsed="false">
      <c r="A17" s="230" t="n">
        <f aca="false">IF(OR($AQ17&gt;0, $AS17&gt;0), 1, 0)</f>
        <v>0</v>
      </c>
      <c r="B17" s="230" t="n">
        <f aca="false">IF(OR($AT17&gt;0, $AV17&gt;0), 1, 0)</f>
        <v>0</v>
      </c>
      <c r="C17" s="230" t="n">
        <f aca="false">IF(OR($AW17&gt;0, $AY17&gt;0), 1, 0)</f>
        <v>0</v>
      </c>
      <c r="D17" s="230" t="n">
        <f aca="false">IF(OR($AZ17&gt;0, $BB17&gt;0), 1, 0)</f>
        <v>0</v>
      </c>
      <c r="E17" s="230" t="n">
        <f aca="false">IF(OR($BC17&gt;0, $BE17&gt;0), 1, 0)</f>
        <v>0</v>
      </c>
      <c r="F17" s="230" t="n">
        <f aca="false">IF(OR($BF17&gt;0, $BH17&gt;0), 1, 0)</f>
        <v>0</v>
      </c>
      <c r="G17" s="230" t="n">
        <f aca="false">IF(OR($BI17&gt;0, $BK17&gt;0), 1, 0)</f>
        <v>0</v>
      </c>
      <c r="H17" s="230" t="n">
        <f aca="false">IF(OR($BL17&gt;0, $BN17&gt;0), 1, 0)</f>
        <v>0</v>
      </c>
      <c r="I17" s="230" t="n">
        <f aca="false">IF(OR($BO17&gt;0, $BQ17&gt;0), 1, 0)</f>
        <v>0</v>
      </c>
      <c r="J17" s="230" t="n">
        <f aca="false">IF(OR($BR17&gt;0, $BT17&gt;0), 1, 0)</f>
        <v>0</v>
      </c>
      <c r="K17" s="230" t="n">
        <f aca="false">IF(OR($BU17&gt;0, $BW17&gt;0), 1, 0)</f>
        <v>0</v>
      </c>
      <c r="L17" s="230" t="n">
        <f aca="false">IF(OR($BX17&gt;0, $BZ17&gt;0), 1, 0)</f>
        <v>0</v>
      </c>
      <c r="M17" s="230" t="n">
        <f aca="false">IF(OR($CA17&gt;0, $CC17&gt;0), 1, 0)</f>
        <v>0</v>
      </c>
      <c r="N17" s="230" t="n">
        <f aca="false">IF(OR($CD17&gt;0, $CF17&gt;0), 1, 0)</f>
        <v>0</v>
      </c>
      <c r="O17" s="231" t="n">
        <f aca="false">IF(OR($CG17&gt;0, $CI17&gt;0), 1, 0)</f>
        <v>0</v>
      </c>
      <c r="P17" s="232" t="n">
        <f aca="false">IF(OR($AD17&gt;0,$AH17&gt;0,$AN17&gt;0), 1, 0)</f>
        <v>0</v>
      </c>
      <c r="Q17" s="233" t="n">
        <f aca="false">BDD!A7</f>
        <v>1189</v>
      </c>
      <c r="R17" s="234" t="str">
        <f aca="false">BDD!B7</f>
        <v>Algue Dulse déshydratée BIO (sachet 500g)</v>
      </c>
      <c r="S17" s="235" t="str">
        <f aca="false">IF(BDD!F7=0, "", BDD!F7)</f>
        <v>❤️</v>
      </c>
      <c r="T17" s="236" t="n">
        <f aca="false">ROUND(BDD!G7+FDP_CMD_KG, 2)</f>
        <v>43.37</v>
      </c>
      <c r="U17" s="236" t="e">
        <f aca="false">ROUND(BDD!G7+FDP_FACT_KG, 2)</f>
        <v>#DIV/0!</v>
      </c>
      <c r="V17" s="237" t="str">
        <f aca="false">BDD!H7</f>
        <v>Pièce</v>
      </c>
      <c r="W17" s="238" t="str">
        <f aca="false">IF(NOT(ISBLANK(BDD!I7)), ROUND(SUM((BDD!G7*reduc1),FDP_CMD_KG), 2), "")</f>
        <v/>
      </c>
      <c r="X17" s="238" t="str">
        <f aca="false">IF(NOT(ISBLANK(BDD!J7)), ROUND(SUM((BDD!G7*reduc2),FDP_CMD_KG), 2), "")</f>
        <v/>
      </c>
      <c r="Y17" s="238" t="str">
        <f aca="false">IF(NOT(ISBLANK(BDD!K7)), ROUND(SUM((BDD!G7*reduc3),FDP_CMD_KG), 2), "")</f>
        <v/>
      </c>
      <c r="Z17" s="238" t="str">
        <f aca="false">IF(NOT(ISBLANK(BDD!I7)), ROUND(SUM((BDD!G7*reduc1),FDP_FACT_KG), 2), "")</f>
        <v/>
      </c>
      <c r="AA17" s="238" t="str">
        <f aca="false">IF(NOT(ISBLANK(BDD!J7)), ROUND(SUM((BDD!G7*reduc2),FDP_FACT_KG), 2), "")</f>
        <v/>
      </c>
      <c r="AB17" s="238" t="str">
        <f aca="false">IF(NOT(ISBLANK(BDD!K7)), ROUND(SUM((BDD!G7*reduc3),FDP_FACT_KG), 2), "")</f>
        <v/>
      </c>
      <c r="AC17" s="239" t="str">
        <f aca="false">BDD!C7</f>
        <v>Irlande</v>
      </c>
      <c r="AD17" s="240" t="n">
        <f aca="false">SUM(AQ17,AT17,AW17,AZ17,BC17,BF17,BI17,BL17,BO17,BR17,BU17,BX17,CA17,CD17,CG17)</f>
        <v>0</v>
      </c>
      <c r="AE17" s="241" t="n">
        <f aca="false">_xlfn.IFS(AND(AD17&gt;=60,$Y17&lt;&gt;""), $Y17,    AND(AD17&gt;=30,$X17&lt;&gt;""), $X17,    AND(AD17&gt;=10,$W17&lt;&gt;""), $W17,    1, $T17)</f>
        <v>43.37</v>
      </c>
      <c r="AF17" s="242" t="n">
        <f aca="false">$AD17*$AE17</f>
        <v>0</v>
      </c>
      <c r="AG17" s="161"/>
      <c r="AH17" s="243"/>
      <c r="AI17" s="241" t="e">
        <f aca="false">_xlfn.IFS(AND(AH17&gt;=60,$AB17&lt;&gt;""), $AB17,    AND(AH17&gt;=30,$AA17&lt;&gt;""), $AA17,    AND(AH17&gt;=10,$Z17&lt;&gt;""), $Z17,    1, $U17)</f>
        <v>#DIV/0!</v>
      </c>
      <c r="AJ17" s="244" t="e">
        <f aca="false">AH17*AI17</f>
        <v>#DIV/0!</v>
      </c>
      <c r="AK17" s="245"/>
      <c r="AL17" s="245"/>
      <c r="AM17" s="161"/>
      <c r="AN17" s="246" t="n">
        <f aca="false">SUM(AR17,AU17,AX17,BA17,BD17,BG17,BJ17,BM17,BP17,BS17,BV17,BY17,CB17,CE17,CH17)</f>
        <v>0</v>
      </c>
      <c r="AO17" s="241" t="e">
        <f aca="false">_xlfn.IFS(AND(AN17&gt;=60,$AB17&lt;&gt;""), $AB17,    AND(AN17&gt;=30,$AA17&lt;&gt;""), $AA17,    AND(AN17&gt;=10,$Z17&lt;&gt;""), $Z17,    1, $U17)</f>
        <v>#DIV/0!</v>
      </c>
      <c r="AP17" s="242" t="e">
        <f aca="false">$AN17*$AO17</f>
        <v>#DIV/0!</v>
      </c>
      <c r="AQ17" s="247" t="n">
        <f aca="false">COMMANDE!N17</f>
        <v>0</v>
      </c>
      <c r="AR17" s="248" t="str">
        <f aca="false">_xlfn.IFS(AND($AD17=$AH17,$AD17&gt;0,$AH17&gt;0,AQ17&gt;0), AQ17,     AND(NOT($AD17=$AH17),$AD17&gt;0,$AH17&gt;0,AQ17&gt;0), ($AH17*AQ17)/$AD17,     AND($AD17=0,$AH17&gt;0,$AL17&gt;0), IF(INDEX(AQ$12:AQ$263,MATCH($AL17,$AK$12:$AK$263,0))&gt;0,($AH17*INDEX(AQ$12:AQ$263,MATCH($AL17,$AK$12:$AK$263,0)))/INDEX($AD$12:$AD$263,MATCH($AL17,$AK$12:$AK$263,0)), "-"),     1, "-")</f>
        <v>-</v>
      </c>
      <c r="AS17" s="249" t="n">
        <f aca="false">IF(AR$9&gt;0, IF(OR(AR17="",AR17="-"), 0, AR17*$AO17), AQ17*$AE17)</f>
        <v>0</v>
      </c>
      <c r="AT17" s="247" t="n">
        <f aca="false">COMMANDE!P17</f>
        <v>0</v>
      </c>
      <c r="AU17" s="248" t="str">
        <f aca="false">_xlfn.IFS(AND($AD17=$AH17,$AD17&gt;0,$AH17&gt;0,AT17&gt;0), AT17,     AND(NOT($AD17=$AH17),$AD17&gt;0,$AH17&gt;0,AT17&gt;0), ($AH17*AT17)/$AD17,     AND($AD17=0,$AH17&gt;0,$AL17&gt;0), IF(INDEX(AT$12:AT$263,MATCH($AL17,$AK$12:$AK$263,0))&gt;0,($AH17*INDEX(AT$12:AT$263,MATCH($AL17,$AK$12:$AK$263,0)))/INDEX($AD$12:$AD$263,MATCH($AL17,$AK$12:$AK$263,0)), "-"),     1, "-")</f>
        <v>-</v>
      </c>
      <c r="AV17" s="249" t="n">
        <f aca="false">IF(AU$9&gt;0, IF(OR(AU17="",AU17="-"), 0, AU17*$AO17), AT17*$AE17)</f>
        <v>0</v>
      </c>
      <c r="AW17" s="247" t="n">
        <f aca="false">COMMANDE!R17</f>
        <v>0</v>
      </c>
      <c r="AX17" s="248" t="str">
        <f aca="false">_xlfn.IFS(AND($AD17=$AH17,$AD17&gt;0,$AH17&gt;0,AW17&gt;0), AW17,     AND(NOT($AD17=$AH17),$AD17&gt;0,$AH17&gt;0,AW17&gt;0), ($AH17*AW17)/$AD17,     AND($AD17=0,$AH17&gt;0,$AL17&gt;0), IF(INDEX(AW$12:AW$263,MATCH($AL17,$AK$12:$AK$263,0))&gt;0,($AH17*INDEX(AW$12:AW$263,MATCH($AL17,$AK$12:$AK$263,0)))/INDEX($AD$12:$AD$263,MATCH($AL17,$AK$12:$AK$263,0)), "-"),     1, "-")</f>
        <v>-</v>
      </c>
      <c r="AY17" s="249" t="n">
        <f aca="false">IF(AX$9&gt;0, IF(OR(AX17="",AX17="-"), 0, AX17*$AO17), AW17*$AE17)</f>
        <v>0</v>
      </c>
      <c r="AZ17" s="247" t="n">
        <f aca="false">COMMANDE!T17</f>
        <v>0</v>
      </c>
      <c r="BA17" s="248" t="str">
        <f aca="false">_xlfn.IFS(AND($AD17=$AH17,$AD17&gt;0,$AH17&gt;0,AZ17&gt;0), AZ17,     AND(NOT($AD17=$AH17),$AD17&gt;0,$AH17&gt;0,AZ17&gt;0), ($AH17*AZ17)/$AD17,     AND($AD17=0,$AH17&gt;0,$AL17&gt;0), IF(INDEX(AZ$12:AZ$263,MATCH($AL17,$AK$12:$AK$263,0))&gt;0,($AH17*INDEX(AZ$12:AZ$263,MATCH($AL17,$AK$12:$AK$263,0)))/INDEX($AD$12:$AD$263,MATCH($AL17,$AK$12:$AK$263,0)), "-"),     1, "-")</f>
        <v>-</v>
      </c>
      <c r="BB17" s="249" t="n">
        <f aca="false">IF(BA$9&gt;0, IF(OR(BA17="",BA17="-"), 0, BA17*$AO17), AZ17*$AE17)</f>
        <v>0</v>
      </c>
      <c r="BC17" s="247" t="n">
        <f aca="false">COMMANDE!V17</f>
        <v>0</v>
      </c>
      <c r="BD17" s="248" t="str">
        <f aca="false">_xlfn.IFS(AND($AD17=$AH17,$AD17&gt;0,$AH17&gt;0,BC17&gt;0), BC17,     AND(NOT($AD17=$AH17),$AD17&gt;0,$AH17&gt;0,BC17&gt;0), ($AH17*BC17)/$AD17,     AND($AD17=0,$AH17&gt;0,$AL17&gt;0), IF(INDEX(BC$12:BC$263,MATCH($AL17,$AK$12:$AK$263,0))&gt;0,($AH17*INDEX(BC$12:BC$263,MATCH($AL17,$AK$12:$AK$263,0)))/INDEX($AD$12:$AD$263,MATCH($AL17,$AK$12:$AK$263,0)), "-"),     1, "-")</f>
        <v>-</v>
      </c>
      <c r="BE17" s="249" t="n">
        <f aca="false">IF(BD$9&gt;0, IF(OR(BD17="",BD17="-"), 0, BD17*$AO17), BC17*$AE17)</f>
        <v>0</v>
      </c>
      <c r="BF17" s="247" t="n">
        <f aca="false">COMMANDE!X17</f>
        <v>0</v>
      </c>
      <c r="BG17" s="248" t="str">
        <f aca="false">_xlfn.IFS(AND($AD17=$AH17,$AD17&gt;0,$AH17&gt;0,BF17&gt;0), BF17,     AND(NOT($AD17=$AH17),$AD17&gt;0,$AH17&gt;0,BF17&gt;0), ($AH17*BF17)/$AD17,     AND($AD17=0,$AH17&gt;0,$AL17&gt;0), IF(INDEX(BF$12:BF$263,MATCH($AL17,$AK$12:$AK$263,0))&gt;0,($AH17*INDEX(BF$12:BF$263,MATCH($AL17,$AK$12:$AK$263,0)))/INDEX($AD$12:$AD$263,MATCH($AL17,$AK$12:$AK$263,0)), "-"),     1, "-")</f>
        <v>-</v>
      </c>
      <c r="BH17" s="249" t="n">
        <f aca="false">IF(BG$9&gt;0, IF(OR(BG17="",BG17="-"), 0, BG17*$AO17), BF17*$AE17)</f>
        <v>0</v>
      </c>
      <c r="BI17" s="247" t="n">
        <f aca="false">COMMANDE!Z17</f>
        <v>0</v>
      </c>
      <c r="BJ17" s="248" t="str">
        <f aca="false">_xlfn.IFS(AND($AD17=$AH17,$AD17&gt;0,$AH17&gt;0,BI17&gt;0), BI17,     AND(NOT($AD17=$AH17),$AD17&gt;0,$AH17&gt;0,BI17&gt;0), ($AH17*BI17)/$AD17,     AND($AD17=0,$AH17&gt;0,$AL17&gt;0), IF(INDEX(BI$12:BI$263,MATCH($AL17,$AK$12:$AK$263,0))&gt;0,($AH17*INDEX(BI$12:BI$263,MATCH($AL17,$AK$12:$AK$263,0)))/INDEX($AD$12:$AD$263,MATCH($AL17,$AK$12:$AK$263,0)), "-"),     1, "-")</f>
        <v>-</v>
      </c>
      <c r="BK17" s="249" t="n">
        <f aca="false">IF(BJ$9&gt;0, IF(OR(BJ17="",BJ17="-"), 0, BJ17*$AO17), BI17*$AE17)</f>
        <v>0</v>
      </c>
      <c r="BL17" s="247" t="n">
        <f aca="false">COMMANDE!AB17</f>
        <v>0</v>
      </c>
      <c r="BM17" s="248" t="str">
        <f aca="false">_xlfn.IFS(AND($AD17=$AH17,$AD17&gt;0,$AH17&gt;0,BL17&gt;0), BL17,     AND(NOT($AD17=$AH17),$AD17&gt;0,$AH17&gt;0,BL17&gt;0), ($AH17*BL17)/$AD17,     AND($AD17=0,$AH17&gt;0,$AL17&gt;0), IF(INDEX(BL$12:BL$263,MATCH($AL17,$AK$12:$AK$263,0))&gt;0,($AH17*INDEX(BL$12:BL$263,MATCH($AL17,$AK$12:$AK$263,0)))/INDEX($AD$12:$AD$263,MATCH($AL17,$AK$12:$AK$263,0)), "-"),     1, "-")</f>
        <v>-</v>
      </c>
      <c r="BN17" s="249" t="n">
        <f aca="false">IF(BM$9&gt;0, IF(OR(BM17="",BM17="-"), 0, BM17*$AO17), BL17*$AE17)</f>
        <v>0</v>
      </c>
      <c r="BO17" s="247" t="n">
        <f aca="false">COMMANDE!AD17</f>
        <v>0</v>
      </c>
      <c r="BP17" s="248" t="str">
        <f aca="false">_xlfn.IFS(AND($AD17=$AH17,$AD17&gt;0,$AH17&gt;0,BO17&gt;0), BO17,     AND(NOT($AD17=$AH17),$AD17&gt;0,$AH17&gt;0,BO17&gt;0), ($AH17*BO17)/$AD17,     AND($AD17=0,$AH17&gt;0,$AL17&gt;0), IF(INDEX(BO$12:BO$263,MATCH($AL17,$AK$12:$AK$263,0))&gt;0,($AH17*INDEX(BO$12:BO$263,MATCH($AL17,$AK$12:$AK$263,0)))/INDEX($AD$12:$AD$263,MATCH($AL17,$AK$12:$AK$263,0)), "-"),     1, "-")</f>
        <v>-</v>
      </c>
      <c r="BQ17" s="249" t="n">
        <f aca="false">IF(BP$9&gt;0, IF(OR(BP17="",BP17="-"), 0, BP17*$AO17), BO17*$AE17)</f>
        <v>0</v>
      </c>
      <c r="BR17" s="247" t="n">
        <f aca="false">COMMANDE!AF17</f>
        <v>0</v>
      </c>
      <c r="BS17" s="248" t="str">
        <f aca="false">_xlfn.IFS(AND($AD17=$AH17,$AD17&gt;0,$AH17&gt;0,BR17&gt;0), BR17,     AND(NOT($AD17=$AH17),$AD17&gt;0,$AH17&gt;0,BR17&gt;0), ($AH17*BR17)/$AD17,     AND($AD17=0,$AH17&gt;0,$AL17&gt;0), IF(INDEX(BR$12:BR$263,MATCH($AL17,$AK$12:$AK$263,0))&gt;0,($AH17*INDEX(BR$12:BR$263,MATCH($AL17,$AK$12:$AK$263,0)))/INDEX($AD$12:$AD$263,MATCH($AL17,$AK$12:$AK$263,0)), "-"),     1, "-")</f>
        <v>-</v>
      </c>
      <c r="BT17" s="249" t="n">
        <f aca="false">IF(BS$9&gt;0, IF(OR(BS17="",BS17="-"), 0, BS17*$AO17), BR17*$AE17)</f>
        <v>0</v>
      </c>
      <c r="BU17" s="247" t="n">
        <f aca="false">COMMANDE!AH17</f>
        <v>0</v>
      </c>
      <c r="BV17" s="248" t="str">
        <f aca="false">_xlfn.IFS(AND($AD17=$AH17,$AD17&gt;0,$AH17&gt;0,BU17&gt;0), BU17,     AND(NOT($AD17=$AH17),$AD17&gt;0,$AH17&gt;0,BU17&gt;0), ($AH17*BU17)/$AD17,     AND($AD17=0,$AH17&gt;0,$AL17&gt;0), IF(INDEX(BU$12:BU$263,MATCH($AL17,$AK$12:$AK$263,0))&gt;0,($AH17*INDEX(BU$12:BU$263,MATCH($AL17,$AK$12:$AK$263,0)))/INDEX($AD$12:$AD$263,MATCH($AL17,$AK$12:$AK$263,0)), "-"),     1, "-")</f>
        <v>-</v>
      </c>
      <c r="BW17" s="249" t="n">
        <f aca="false">IF(BV$9&gt;0, IF(OR(BV17="",BV17="-"), 0, BV17*$AO17), BU17*$AE17)</f>
        <v>0</v>
      </c>
      <c r="BX17" s="247" t="n">
        <f aca="false">COMMANDE!AJ17</f>
        <v>0</v>
      </c>
      <c r="BY17" s="248" t="str">
        <f aca="false">_xlfn.IFS(AND($AD17=$AH17,$AD17&gt;0,$AH17&gt;0,BX17&gt;0), BX17,     AND(NOT($AD17=$AH17),$AD17&gt;0,$AH17&gt;0,BX17&gt;0), ($AH17*BX17)/$AD17,     AND($AD17=0,$AH17&gt;0,$AL17&gt;0), IF(INDEX(BX$12:BX$263,MATCH($AL17,$AK$12:$AK$263,0))&gt;0,($AH17*INDEX(BX$12:BX$263,MATCH($AL17,$AK$12:$AK$263,0)))/INDEX($AD$12:$AD$263,MATCH($AL17,$AK$12:$AK$263,0)), "-"),     1, "-")</f>
        <v>-</v>
      </c>
      <c r="BZ17" s="249" t="n">
        <f aca="false">IF(BY$9&gt;0, IF(OR(BY17="",BY17="-"), 0, BY17*$AO17), BX17*$AE17)</f>
        <v>0</v>
      </c>
      <c r="CA17" s="247" t="n">
        <f aca="false">COMMANDE!AL17</f>
        <v>0</v>
      </c>
      <c r="CB17" s="248" t="str">
        <f aca="false">_xlfn.IFS(AND($AD17=$AH17,$AD17&gt;0,$AH17&gt;0,CA17&gt;0), CA17,     AND(NOT($AD17=$AH17),$AD17&gt;0,$AH17&gt;0,CA17&gt;0), ($AH17*CA17)/$AD17,     AND($AD17=0,$AH17&gt;0,$AL17&gt;0), IF(INDEX(CA$12:CA$263,MATCH($AL17,$AK$12:$AK$263,0))&gt;0,($AH17*INDEX(CA$12:CA$263,MATCH($AL17,$AK$12:$AK$263,0)))/INDEX($AD$12:$AD$263,MATCH($AL17,$AK$12:$AK$263,0)), "-"),     1, "-")</f>
        <v>-</v>
      </c>
      <c r="CC17" s="249" t="n">
        <f aca="false">IF(CB$9&gt;0, IF(OR(CB17="",CB17="-"), 0, CB17*$AO17), CA17*$AE17)</f>
        <v>0</v>
      </c>
      <c r="CD17" s="247" t="n">
        <f aca="false">COMMANDE!AN17</f>
        <v>0</v>
      </c>
      <c r="CE17" s="248" t="str">
        <f aca="false">_xlfn.IFS(AND($AD17=$AH17,$AD17&gt;0,$AH17&gt;0,CD17&gt;0), CD17,     AND(NOT($AD17=$AH17),$AD17&gt;0,$AH17&gt;0,CD17&gt;0), ($AH17*CD17)/$AD17,     AND($AD17=0,$AH17&gt;0,$AL17&gt;0), IF(INDEX(CD$12:CD$263,MATCH($AL17,$AK$12:$AK$263,0))&gt;0,($AH17*INDEX(CD$12:CD$263,MATCH($AL17,$AK$12:$AK$263,0)))/INDEX($AD$12:$AD$263,MATCH($AL17,$AK$12:$AK$263,0)), "-"),     1, "-")</f>
        <v>-</v>
      </c>
      <c r="CF17" s="249" t="n">
        <f aca="false">IF(CE$9&gt;0, IF(OR(CE17="",CE17="-"), 0, CE17*$AO17), CD17*$AE17)</f>
        <v>0</v>
      </c>
      <c r="CG17" s="247" t="n">
        <f aca="false">COMMANDE!AP17</f>
        <v>0</v>
      </c>
      <c r="CH17" s="248" t="str">
        <f aca="false">_xlfn.IFS(AND($AD17=$AH17,$AD17&gt;0,$AH17&gt;0,CG17&gt;0), CG17,     AND(NOT($AD17=$AH17),$AD17&gt;0,$AH17&gt;0,CG17&gt;0), ($AH17*CG17)/$AD17,     AND($AD17=0,$AH17&gt;0,$AL17&gt;0), IF(INDEX(CG$12:CG$263,MATCH($AL17,$AK$12:$AK$263,0))&gt;0,($AH17*INDEX(CG$12:CG$263,MATCH($AL17,$AK$12:$AK$263,0)))/INDEX($AD$12:$AD$263,MATCH($AL17,$AK$12:$AK$263,0)), "-"),     1, "-")</f>
        <v>-</v>
      </c>
      <c r="CI17" s="249" t="n">
        <f aca="false">IF(CH$9&gt;0, IF(OR(CH17="",CH17="-"), 0, CH17*$AO17), CG17*$AE17)</f>
        <v>0</v>
      </c>
      <c r="CJ17" s="250"/>
    </row>
    <row r="18" customFormat="false" ht="39.95" hidden="false" customHeight="true" outlineLevel="0" collapsed="false">
      <c r="A18" s="230" t="n">
        <f aca="false">IF(OR($AQ18&gt;0, $AS18&gt;0), 1, 0)</f>
        <v>0</v>
      </c>
      <c r="B18" s="230" t="n">
        <f aca="false">IF(OR($AT18&gt;0, $AV18&gt;0), 1, 0)</f>
        <v>0</v>
      </c>
      <c r="C18" s="230" t="n">
        <f aca="false">IF(OR($AW18&gt;0, $AY18&gt;0), 1, 0)</f>
        <v>0</v>
      </c>
      <c r="D18" s="230" t="n">
        <f aca="false">IF(OR($AZ18&gt;0, $BB18&gt;0), 1, 0)</f>
        <v>0</v>
      </c>
      <c r="E18" s="230" t="n">
        <f aca="false">IF(OR($BC18&gt;0, $BE18&gt;0), 1, 0)</f>
        <v>0</v>
      </c>
      <c r="F18" s="230" t="n">
        <f aca="false">IF(OR($BF18&gt;0, $BH18&gt;0), 1, 0)</f>
        <v>0</v>
      </c>
      <c r="G18" s="230" t="n">
        <f aca="false">IF(OR($BI18&gt;0, $BK18&gt;0), 1, 0)</f>
        <v>0</v>
      </c>
      <c r="H18" s="230" t="n">
        <f aca="false">IF(OR($BL18&gt;0, $BN18&gt;0), 1, 0)</f>
        <v>0</v>
      </c>
      <c r="I18" s="230" t="n">
        <f aca="false">IF(OR($BO18&gt;0, $BQ18&gt;0), 1, 0)</f>
        <v>0</v>
      </c>
      <c r="J18" s="230" t="n">
        <f aca="false">IF(OR($BR18&gt;0, $BT18&gt;0), 1, 0)</f>
        <v>0</v>
      </c>
      <c r="K18" s="230" t="n">
        <f aca="false">IF(OR($BU18&gt;0, $BW18&gt;0), 1, 0)</f>
        <v>0</v>
      </c>
      <c r="L18" s="230" t="n">
        <f aca="false">IF(OR($BX18&gt;0, $BZ18&gt;0), 1, 0)</f>
        <v>0</v>
      </c>
      <c r="M18" s="230" t="n">
        <f aca="false">IF(OR($CA18&gt;0, $CC18&gt;0), 1, 0)</f>
        <v>0</v>
      </c>
      <c r="N18" s="230" t="n">
        <f aca="false">IF(OR($CD18&gt;0, $CF18&gt;0), 1, 0)</f>
        <v>0</v>
      </c>
      <c r="O18" s="231" t="n">
        <f aca="false">IF(OR($CG18&gt;0, $CI18&gt;0), 1, 0)</f>
        <v>0</v>
      </c>
      <c r="P18" s="232" t="n">
        <f aca="false">IF(OR($AD18&gt;0,$AH18&gt;0,$AN18&gt;0), 1, 0)</f>
        <v>0</v>
      </c>
      <c r="Q18" s="233" t="n">
        <f aca="false">BDD!A8</f>
        <v>6073</v>
      </c>
      <c r="R18" s="234" t="str">
        <f aca="false">BDD!B8</f>
        <v>Algue Kombu déshydratées BIO (sachet 1kg)</v>
      </c>
      <c r="S18" s="235" t="str">
        <f aca="false">IF(BDD!F8=0, "", BDD!F8)</f>
        <v>❤️</v>
      </c>
      <c r="T18" s="236" t="n">
        <f aca="false">ROUND(BDD!G8+FDP_CMD_KG, 2)</f>
        <v>39.26</v>
      </c>
      <c r="U18" s="236" t="e">
        <f aca="false">ROUND(BDD!G8+FDP_FACT_KG, 2)</f>
        <v>#DIV/0!</v>
      </c>
      <c r="V18" s="237" t="str">
        <f aca="false">BDD!H8</f>
        <v>Pièce</v>
      </c>
      <c r="W18" s="238" t="str">
        <f aca="false">IF(NOT(ISBLANK(BDD!I8)), ROUND(SUM((BDD!G8*reduc1),FDP_CMD_KG), 2), "")</f>
        <v/>
      </c>
      <c r="X18" s="238" t="str">
        <f aca="false">IF(NOT(ISBLANK(BDD!J8)), ROUND(SUM((BDD!G8*reduc2),FDP_CMD_KG), 2), "")</f>
        <v/>
      </c>
      <c r="Y18" s="238" t="str">
        <f aca="false">IF(NOT(ISBLANK(BDD!K8)), ROUND(SUM((BDD!G8*reduc3),FDP_CMD_KG), 2), "")</f>
        <v/>
      </c>
      <c r="Z18" s="238" t="str">
        <f aca="false">IF(NOT(ISBLANK(BDD!I8)), ROUND(SUM((BDD!G8*reduc1),FDP_FACT_KG), 2), "")</f>
        <v/>
      </c>
      <c r="AA18" s="238" t="str">
        <f aca="false">IF(NOT(ISBLANK(BDD!J8)), ROUND(SUM((BDD!G8*reduc2),FDP_FACT_KG), 2), "")</f>
        <v/>
      </c>
      <c r="AB18" s="238" t="str">
        <f aca="false">IF(NOT(ISBLANK(BDD!K8)), ROUND(SUM((BDD!G8*reduc3),FDP_FACT_KG), 2), "")</f>
        <v/>
      </c>
      <c r="AC18" s="239" t="str">
        <f aca="false">BDD!C8</f>
        <v>Galice</v>
      </c>
      <c r="AD18" s="240" t="n">
        <f aca="false">SUM(AQ18,AT18,AW18,AZ18,BC18,BF18,BI18,BL18,BO18,BR18,BU18,BX18,CA18,CD18,CG18)</f>
        <v>0</v>
      </c>
      <c r="AE18" s="241" t="n">
        <f aca="false">_xlfn.IFS(AND(AD18&gt;=60,$Y18&lt;&gt;""), $Y18,    AND(AD18&gt;=30,$X18&lt;&gt;""), $X18,    AND(AD18&gt;=10,$W18&lt;&gt;""), $W18,    1, $T18)</f>
        <v>39.26</v>
      </c>
      <c r="AF18" s="242" t="n">
        <f aca="false">$AD18*$AE18</f>
        <v>0</v>
      </c>
      <c r="AG18" s="161"/>
      <c r="AH18" s="243"/>
      <c r="AI18" s="241" t="e">
        <f aca="false">_xlfn.IFS(AND(AH18&gt;=60,$AB18&lt;&gt;""), $AB18,    AND(AH18&gt;=30,$AA18&lt;&gt;""), $AA18,    AND(AH18&gt;=10,$Z18&lt;&gt;""), $Z18,    1, $U18)</f>
        <v>#DIV/0!</v>
      </c>
      <c r="AJ18" s="244" t="e">
        <f aca="false">AH18*AI18</f>
        <v>#DIV/0!</v>
      </c>
      <c r="AK18" s="245"/>
      <c r="AL18" s="245"/>
      <c r="AM18" s="161"/>
      <c r="AN18" s="246" t="n">
        <f aca="false">SUM(AR18,AU18,AX18,BA18,BD18,BG18,BJ18,BM18,BP18,BS18,BV18,BY18,CB18,CE18,CH18)</f>
        <v>0</v>
      </c>
      <c r="AO18" s="241" t="e">
        <f aca="false">_xlfn.IFS(AND(AN18&gt;=60,$AB18&lt;&gt;""), $AB18,    AND(AN18&gt;=30,$AA18&lt;&gt;""), $AA18,    AND(AN18&gt;=10,$Z18&lt;&gt;""), $Z18,    1, $U18)</f>
        <v>#DIV/0!</v>
      </c>
      <c r="AP18" s="242" t="e">
        <f aca="false">$AN18*$AO18</f>
        <v>#DIV/0!</v>
      </c>
      <c r="AQ18" s="247" t="n">
        <f aca="false">COMMANDE!N18</f>
        <v>0</v>
      </c>
      <c r="AR18" s="248" t="str">
        <f aca="false">_xlfn.IFS(AND($AD18=$AH18,$AD18&gt;0,$AH18&gt;0,AQ18&gt;0), AQ18,     AND(NOT($AD18=$AH18),$AD18&gt;0,$AH18&gt;0,AQ18&gt;0), ($AH18*AQ18)/$AD18,     AND($AD18=0,$AH18&gt;0,$AL18&gt;0), IF(INDEX(AQ$12:AQ$263,MATCH($AL18,$AK$12:$AK$263,0))&gt;0,($AH18*INDEX(AQ$12:AQ$263,MATCH($AL18,$AK$12:$AK$263,0)))/INDEX($AD$12:$AD$263,MATCH($AL18,$AK$12:$AK$263,0)), "-"),     1, "-")</f>
        <v>-</v>
      </c>
      <c r="AS18" s="249" t="n">
        <f aca="false">IF(AR$9&gt;0, IF(OR(AR18="",AR18="-"), 0, AR18*$AO18), AQ18*$AE18)</f>
        <v>0</v>
      </c>
      <c r="AT18" s="247" t="n">
        <f aca="false">COMMANDE!P18</f>
        <v>0</v>
      </c>
      <c r="AU18" s="248" t="str">
        <f aca="false">_xlfn.IFS(AND($AD18=$AH18,$AD18&gt;0,$AH18&gt;0,AT18&gt;0), AT18,     AND(NOT($AD18=$AH18),$AD18&gt;0,$AH18&gt;0,AT18&gt;0), ($AH18*AT18)/$AD18,     AND($AD18=0,$AH18&gt;0,$AL18&gt;0), IF(INDEX(AT$12:AT$263,MATCH($AL18,$AK$12:$AK$263,0))&gt;0,($AH18*INDEX(AT$12:AT$263,MATCH($AL18,$AK$12:$AK$263,0)))/INDEX($AD$12:$AD$263,MATCH($AL18,$AK$12:$AK$263,0)), "-"),     1, "-")</f>
        <v>-</v>
      </c>
      <c r="AV18" s="249" t="n">
        <f aca="false">IF(AU$9&gt;0, IF(OR(AU18="",AU18="-"), 0, AU18*$AO18), AT18*$AE18)</f>
        <v>0</v>
      </c>
      <c r="AW18" s="247" t="n">
        <f aca="false">COMMANDE!R18</f>
        <v>0</v>
      </c>
      <c r="AX18" s="248" t="str">
        <f aca="false">_xlfn.IFS(AND($AD18=$AH18,$AD18&gt;0,$AH18&gt;0,AW18&gt;0), AW18,     AND(NOT($AD18=$AH18),$AD18&gt;0,$AH18&gt;0,AW18&gt;0), ($AH18*AW18)/$AD18,     AND($AD18=0,$AH18&gt;0,$AL18&gt;0), IF(INDEX(AW$12:AW$263,MATCH($AL18,$AK$12:$AK$263,0))&gt;0,($AH18*INDEX(AW$12:AW$263,MATCH($AL18,$AK$12:$AK$263,0)))/INDEX($AD$12:$AD$263,MATCH($AL18,$AK$12:$AK$263,0)), "-"),     1, "-")</f>
        <v>-</v>
      </c>
      <c r="AY18" s="249" t="n">
        <f aca="false">IF(AX$9&gt;0, IF(OR(AX18="",AX18="-"), 0, AX18*$AO18), AW18*$AE18)</f>
        <v>0</v>
      </c>
      <c r="AZ18" s="247" t="n">
        <f aca="false">COMMANDE!T18</f>
        <v>0</v>
      </c>
      <c r="BA18" s="248" t="str">
        <f aca="false">_xlfn.IFS(AND($AD18=$AH18,$AD18&gt;0,$AH18&gt;0,AZ18&gt;0), AZ18,     AND(NOT($AD18=$AH18),$AD18&gt;0,$AH18&gt;0,AZ18&gt;0), ($AH18*AZ18)/$AD18,     AND($AD18=0,$AH18&gt;0,$AL18&gt;0), IF(INDEX(AZ$12:AZ$263,MATCH($AL18,$AK$12:$AK$263,0))&gt;0,($AH18*INDEX(AZ$12:AZ$263,MATCH($AL18,$AK$12:$AK$263,0)))/INDEX($AD$12:$AD$263,MATCH($AL18,$AK$12:$AK$263,0)), "-"),     1, "-")</f>
        <v>-</v>
      </c>
      <c r="BB18" s="249" t="n">
        <f aca="false">IF(BA$9&gt;0, IF(OR(BA18="",BA18="-"), 0, BA18*$AO18), AZ18*$AE18)</f>
        <v>0</v>
      </c>
      <c r="BC18" s="247" t="n">
        <f aca="false">COMMANDE!V18</f>
        <v>0</v>
      </c>
      <c r="BD18" s="248" t="str">
        <f aca="false">_xlfn.IFS(AND($AD18=$AH18,$AD18&gt;0,$AH18&gt;0,BC18&gt;0), BC18,     AND(NOT($AD18=$AH18),$AD18&gt;0,$AH18&gt;0,BC18&gt;0), ($AH18*BC18)/$AD18,     AND($AD18=0,$AH18&gt;0,$AL18&gt;0), IF(INDEX(BC$12:BC$263,MATCH($AL18,$AK$12:$AK$263,0))&gt;0,($AH18*INDEX(BC$12:BC$263,MATCH($AL18,$AK$12:$AK$263,0)))/INDEX($AD$12:$AD$263,MATCH($AL18,$AK$12:$AK$263,0)), "-"),     1, "-")</f>
        <v>-</v>
      </c>
      <c r="BE18" s="249" t="n">
        <f aca="false">IF(BD$9&gt;0, IF(OR(BD18="",BD18="-"), 0, BD18*$AO18), BC18*$AE18)</f>
        <v>0</v>
      </c>
      <c r="BF18" s="247" t="n">
        <f aca="false">COMMANDE!X18</f>
        <v>0</v>
      </c>
      <c r="BG18" s="248" t="str">
        <f aca="false">_xlfn.IFS(AND($AD18=$AH18,$AD18&gt;0,$AH18&gt;0,BF18&gt;0), BF18,     AND(NOT($AD18=$AH18),$AD18&gt;0,$AH18&gt;0,BF18&gt;0), ($AH18*BF18)/$AD18,     AND($AD18=0,$AH18&gt;0,$AL18&gt;0), IF(INDEX(BF$12:BF$263,MATCH($AL18,$AK$12:$AK$263,0))&gt;0,($AH18*INDEX(BF$12:BF$263,MATCH($AL18,$AK$12:$AK$263,0)))/INDEX($AD$12:$AD$263,MATCH($AL18,$AK$12:$AK$263,0)), "-"),     1, "-")</f>
        <v>-</v>
      </c>
      <c r="BH18" s="249" t="n">
        <f aca="false">IF(BG$9&gt;0, IF(OR(BG18="",BG18="-"), 0, BG18*$AO18), BF18*$AE18)</f>
        <v>0</v>
      </c>
      <c r="BI18" s="247" t="n">
        <f aca="false">COMMANDE!Z18</f>
        <v>0</v>
      </c>
      <c r="BJ18" s="248" t="str">
        <f aca="false">_xlfn.IFS(AND($AD18=$AH18,$AD18&gt;0,$AH18&gt;0,BI18&gt;0), BI18,     AND(NOT($AD18=$AH18),$AD18&gt;0,$AH18&gt;0,BI18&gt;0), ($AH18*BI18)/$AD18,     AND($AD18=0,$AH18&gt;0,$AL18&gt;0), IF(INDEX(BI$12:BI$263,MATCH($AL18,$AK$12:$AK$263,0))&gt;0,($AH18*INDEX(BI$12:BI$263,MATCH($AL18,$AK$12:$AK$263,0)))/INDEX($AD$12:$AD$263,MATCH($AL18,$AK$12:$AK$263,0)), "-"),     1, "-")</f>
        <v>-</v>
      </c>
      <c r="BK18" s="249" t="n">
        <f aca="false">IF(BJ$9&gt;0, IF(OR(BJ18="",BJ18="-"), 0, BJ18*$AO18), BI18*$AE18)</f>
        <v>0</v>
      </c>
      <c r="BL18" s="247" t="n">
        <f aca="false">COMMANDE!AB18</f>
        <v>0</v>
      </c>
      <c r="BM18" s="248" t="str">
        <f aca="false">_xlfn.IFS(AND($AD18=$AH18,$AD18&gt;0,$AH18&gt;0,BL18&gt;0), BL18,     AND(NOT($AD18=$AH18),$AD18&gt;0,$AH18&gt;0,BL18&gt;0), ($AH18*BL18)/$AD18,     AND($AD18=0,$AH18&gt;0,$AL18&gt;0), IF(INDEX(BL$12:BL$263,MATCH($AL18,$AK$12:$AK$263,0))&gt;0,($AH18*INDEX(BL$12:BL$263,MATCH($AL18,$AK$12:$AK$263,0)))/INDEX($AD$12:$AD$263,MATCH($AL18,$AK$12:$AK$263,0)), "-"),     1, "-")</f>
        <v>-</v>
      </c>
      <c r="BN18" s="249" t="n">
        <f aca="false">IF(BM$9&gt;0, IF(OR(BM18="",BM18="-"), 0, BM18*$AO18), BL18*$AE18)</f>
        <v>0</v>
      </c>
      <c r="BO18" s="247" t="n">
        <f aca="false">COMMANDE!AD18</f>
        <v>0</v>
      </c>
      <c r="BP18" s="248" t="str">
        <f aca="false">_xlfn.IFS(AND($AD18=$AH18,$AD18&gt;0,$AH18&gt;0,BO18&gt;0), BO18,     AND(NOT($AD18=$AH18),$AD18&gt;0,$AH18&gt;0,BO18&gt;0), ($AH18*BO18)/$AD18,     AND($AD18=0,$AH18&gt;0,$AL18&gt;0), IF(INDEX(BO$12:BO$263,MATCH($AL18,$AK$12:$AK$263,0))&gt;0,($AH18*INDEX(BO$12:BO$263,MATCH($AL18,$AK$12:$AK$263,0)))/INDEX($AD$12:$AD$263,MATCH($AL18,$AK$12:$AK$263,0)), "-"),     1, "-")</f>
        <v>-</v>
      </c>
      <c r="BQ18" s="249" t="n">
        <f aca="false">IF(BP$9&gt;0, IF(OR(BP18="",BP18="-"), 0, BP18*$AO18), BO18*$AE18)</f>
        <v>0</v>
      </c>
      <c r="BR18" s="247" t="n">
        <f aca="false">COMMANDE!AF18</f>
        <v>0</v>
      </c>
      <c r="BS18" s="248" t="str">
        <f aca="false">_xlfn.IFS(AND($AD18=$AH18,$AD18&gt;0,$AH18&gt;0,BR18&gt;0), BR18,     AND(NOT($AD18=$AH18),$AD18&gt;0,$AH18&gt;0,BR18&gt;0), ($AH18*BR18)/$AD18,     AND($AD18=0,$AH18&gt;0,$AL18&gt;0), IF(INDEX(BR$12:BR$263,MATCH($AL18,$AK$12:$AK$263,0))&gt;0,($AH18*INDEX(BR$12:BR$263,MATCH($AL18,$AK$12:$AK$263,0)))/INDEX($AD$12:$AD$263,MATCH($AL18,$AK$12:$AK$263,0)), "-"),     1, "-")</f>
        <v>-</v>
      </c>
      <c r="BT18" s="249" t="n">
        <f aca="false">IF(BS$9&gt;0, IF(OR(BS18="",BS18="-"), 0, BS18*$AO18), BR18*$AE18)</f>
        <v>0</v>
      </c>
      <c r="BU18" s="247" t="n">
        <f aca="false">COMMANDE!AH18</f>
        <v>0</v>
      </c>
      <c r="BV18" s="248" t="str">
        <f aca="false">_xlfn.IFS(AND($AD18=$AH18,$AD18&gt;0,$AH18&gt;0,BU18&gt;0), BU18,     AND(NOT($AD18=$AH18),$AD18&gt;0,$AH18&gt;0,BU18&gt;0), ($AH18*BU18)/$AD18,     AND($AD18=0,$AH18&gt;0,$AL18&gt;0), IF(INDEX(BU$12:BU$263,MATCH($AL18,$AK$12:$AK$263,0))&gt;0,($AH18*INDEX(BU$12:BU$263,MATCH($AL18,$AK$12:$AK$263,0)))/INDEX($AD$12:$AD$263,MATCH($AL18,$AK$12:$AK$263,0)), "-"),     1, "-")</f>
        <v>-</v>
      </c>
      <c r="BW18" s="249" t="n">
        <f aca="false">IF(BV$9&gt;0, IF(OR(BV18="",BV18="-"), 0, BV18*$AO18), BU18*$AE18)</f>
        <v>0</v>
      </c>
      <c r="BX18" s="247" t="n">
        <f aca="false">COMMANDE!AJ18</f>
        <v>0</v>
      </c>
      <c r="BY18" s="248" t="str">
        <f aca="false">_xlfn.IFS(AND($AD18=$AH18,$AD18&gt;0,$AH18&gt;0,BX18&gt;0), BX18,     AND(NOT($AD18=$AH18),$AD18&gt;0,$AH18&gt;0,BX18&gt;0), ($AH18*BX18)/$AD18,     AND($AD18=0,$AH18&gt;0,$AL18&gt;0), IF(INDEX(BX$12:BX$263,MATCH($AL18,$AK$12:$AK$263,0))&gt;0,($AH18*INDEX(BX$12:BX$263,MATCH($AL18,$AK$12:$AK$263,0)))/INDEX($AD$12:$AD$263,MATCH($AL18,$AK$12:$AK$263,0)), "-"),     1, "-")</f>
        <v>-</v>
      </c>
      <c r="BZ18" s="249" t="n">
        <f aca="false">IF(BY$9&gt;0, IF(OR(BY18="",BY18="-"), 0, BY18*$AO18), BX18*$AE18)</f>
        <v>0</v>
      </c>
      <c r="CA18" s="247" t="n">
        <f aca="false">COMMANDE!AL18</f>
        <v>0</v>
      </c>
      <c r="CB18" s="248" t="str">
        <f aca="false">_xlfn.IFS(AND($AD18=$AH18,$AD18&gt;0,$AH18&gt;0,CA18&gt;0), CA18,     AND(NOT($AD18=$AH18),$AD18&gt;0,$AH18&gt;0,CA18&gt;0), ($AH18*CA18)/$AD18,     AND($AD18=0,$AH18&gt;0,$AL18&gt;0), IF(INDEX(CA$12:CA$263,MATCH($AL18,$AK$12:$AK$263,0))&gt;0,($AH18*INDEX(CA$12:CA$263,MATCH($AL18,$AK$12:$AK$263,0)))/INDEX($AD$12:$AD$263,MATCH($AL18,$AK$12:$AK$263,0)), "-"),     1, "-")</f>
        <v>-</v>
      </c>
      <c r="CC18" s="249" t="n">
        <f aca="false">IF(CB$9&gt;0, IF(OR(CB18="",CB18="-"), 0, CB18*$AO18), CA18*$AE18)</f>
        <v>0</v>
      </c>
      <c r="CD18" s="247" t="n">
        <f aca="false">COMMANDE!AN18</f>
        <v>0</v>
      </c>
      <c r="CE18" s="248" t="str">
        <f aca="false">_xlfn.IFS(AND($AD18=$AH18,$AD18&gt;0,$AH18&gt;0,CD18&gt;0), CD18,     AND(NOT($AD18=$AH18),$AD18&gt;0,$AH18&gt;0,CD18&gt;0), ($AH18*CD18)/$AD18,     AND($AD18=0,$AH18&gt;0,$AL18&gt;0), IF(INDEX(CD$12:CD$263,MATCH($AL18,$AK$12:$AK$263,0))&gt;0,($AH18*INDEX(CD$12:CD$263,MATCH($AL18,$AK$12:$AK$263,0)))/INDEX($AD$12:$AD$263,MATCH($AL18,$AK$12:$AK$263,0)), "-"),     1, "-")</f>
        <v>-</v>
      </c>
      <c r="CF18" s="249" t="n">
        <f aca="false">IF(CE$9&gt;0, IF(OR(CE18="",CE18="-"), 0, CE18*$AO18), CD18*$AE18)</f>
        <v>0</v>
      </c>
      <c r="CG18" s="247" t="n">
        <f aca="false">COMMANDE!AP18</f>
        <v>0</v>
      </c>
      <c r="CH18" s="248" t="str">
        <f aca="false">_xlfn.IFS(AND($AD18=$AH18,$AD18&gt;0,$AH18&gt;0,CG18&gt;0), CG18,     AND(NOT($AD18=$AH18),$AD18&gt;0,$AH18&gt;0,CG18&gt;0), ($AH18*CG18)/$AD18,     AND($AD18=0,$AH18&gt;0,$AL18&gt;0), IF(INDEX(CG$12:CG$263,MATCH($AL18,$AK$12:$AK$263,0))&gt;0,($AH18*INDEX(CG$12:CG$263,MATCH($AL18,$AK$12:$AK$263,0)))/INDEX($AD$12:$AD$263,MATCH($AL18,$AK$12:$AK$263,0)), "-"),     1, "-")</f>
        <v>-</v>
      </c>
      <c r="CI18" s="249" t="n">
        <f aca="false">IF(CH$9&gt;0, IF(OR(CH18="",CH18="-"), 0, CH18*$AO18), CG18*$AE18)</f>
        <v>0</v>
      </c>
      <c r="CJ18" s="250"/>
    </row>
    <row r="19" customFormat="false" ht="39.95" hidden="false" customHeight="true" outlineLevel="0" collapsed="false">
      <c r="A19" s="230" t="n">
        <f aca="false">IF(OR($AQ19&gt;0, $AS19&gt;0), 1, 0)</f>
        <v>0</v>
      </c>
      <c r="B19" s="230" t="n">
        <f aca="false">IF(OR($AT19&gt;0, $AV19&gt;0), 1, 0)</f>
        <v>0</v>
      </c>
      <c r="C19" s="230" t="n">
        <f aca="false">IF(OR($AW19&gt;0, $AY19&gt;0), 1, 0)</f>
        <v>0</v>
      </c>
      <c r="D19" s="230" t="n">
        <f aca="false">IF(OR($AZ19&gt;0, $BB19&gt;0), 1, 0)</f>
        <v>0</v>
      </c>
      <c r="E19" s="230" t="n">
        <f aca="false">IF(OR($BC19&gt;0, $BE19&gt;0), 1, 0)</f>
        <v>0</v>
      </c>
      <c r="F19" s="230" t="n">
        <f aca="false">IF(OR($BF19&gt;0, $BH19&gt;0), 1, 0)</f>
        <v>0</v>
      </c>
      <c r="G19" s="230" t="n">
        <f aca="false">IF(OR($BI19&gt;0, $BK19&gt;0), 1, 0)</f>
        <v>0</v>
      </c>
      <c r="H19" s="230" t="n">
        <f aca="false">IF(OR($BL19&gt;0, $BN19&gt;0), 1, 0)</f>
        <v>0</v>
      </c>
      <c r="I19" s="230" t="n">
        <f aca="false">IF(OR($BO19&gt;0, $BQ19&gt;0), 1, 0)</f>
        <v>0</v>
      </c>
      <c r="J19" s="230" t="n">
        <f aca="false">IF(OR($BR19&gt;0, $BT19&gt;0), 1, 0)</f>
        <v>0</v>
      </c>
      <c r="K19" s="230" t="n">
        <f aca="false">IF(OR($BU19&gt;0, $BW19&gt;0), 1, 0)</f>
        <v>0</v>
      </c>
      <c r="L19" s="230" t="n">
        <f aca="false">IF(OR($BX19&gt;0, $BZ19&gt;0), 1, 0)</f>
        <v>0</v>
      </c>
      <c r="M19" s="230" t="n">
        <f aca="false">IF(OR($CA19&gt;0, $CC19&gt;0), 1, 0)</f>
        <v>0</v>
      </c>
      <c r="N19" s="230" t="n">
        <f aca="false">IF(OR($CD19&gt;0, $CF19&gt;0), 1, 0)</f>
        <v>0</v>
      </c>
      <c r="O19" s="231" t="n">
        <f aca="false">IF(OR($CG19&gt;0, $CI19&gt;0), 1, 0)</f>
        <v>0</v>
      </c>
      <c r="P19" s="232" t="n">
        <f aca="false">IF(OR($AD19&gt;0,$AH19&gt;0,$AN19&gt;0), 1, 0)</f>
        <v>0</v>
      </c>
      <c r="Q19" s="233" t="n">
        <f aca="false">BDD!A9</f>
        <v>6073</v>
      </c>
      <c r="R19" s="234" t="str">
        <f aca="false">BDD!B9</f>
        <v>Algue Kombu déshydratées BIO (sachet 500g)</v>
      </c>
      <c r="S19" s="235" t="str">
        <f aca="false">IF(BDD!F9=0, "", BDD!F9)</f>
        <v>❤️</v>
      </c>
      <c r="T19" s="236" t="n">
        <f aca="false">ROUND(BDD!G9+FDP_CMD_KG, 2)</f>
        <v>21.18</v>
      </c>
      <c r="U19" s="236" t="e">
        <f aca="false">ROUND(BDD!G9+FDP_FACT_KG, 2)</f>
        <v>#DIV/0!</v>
      </c>
      <c r="V19" s="237" t="str">
        <f aca="false">BDD!H9</f>
        <v>Pièce</v>
      </c>
      <c r="W19" s="238" t="str">
        <f aca="false">IF(NOT(ISBLANK(BDD!I9)), ROUND(SUM((BDD!G9*reduc1),FDP_CMD_KG), 2), "")</f>
        <v/>
      </c>
      <c r="X19" s="238" t="str">
        <f aca="false">IF(NOT(ISBLANK(BDD!J9)), ROUND(SUM((BDD!G9*reduc2),FDP_CMD_KG), 2), "")</f>
        <v/>
      </c>
      <c r="Y19" s="238" t="str">
        <f aca="false">IF(NOT(ISBLANK(BDD!K9)), ROUND(SUM((BDD!G9*reduc3),FDP_CMD_KG), 2), "")</f>
        <v/>
      </c>
      <c r="Z19" s="238" t="str">
        <f aca="false">IF(NOT(ISBLANK(BDD!I9)), ROUND(SUM((BDD!G9*reduc1),FDP_FACT_KG), 2), "")</f>
        <v/>
      </c>
      <c r="AA19" s="238" t="str">
        <f aca="false">IF(NOT(ISBLANK(BDD!J9)), ROUND(SUM((BDD!G9*reduc2),FDP_FACT_KG), 2), "")</f>
        <v/>
      </c>
      <c r="AB19" s="238" t="str">
        <f aca="false">IF(NOT(ISBLANK(BDD!K9)), ROUND(SUM((BDD!G9*reduc3),FDP_FACT_KG), 2), "")</f>
        <v/>
      </c>
      <c r="AC19" s="239" t="str">
        <f aca="false">BDD!C9</f>
        <v>Galice</v>
      </c>
      <c r="AD19" s="240" t="n">
        <f aca="false">SUM(AQ19,AT19,AW19,AZ19,BC19,BF19,BI19,BL19,BO19,BR19,BU19,BX19,CA19,CD19,CG19)</f>
        <v>0</v>
      </c>
      <c r="AE19" s="241" t="n">
        <f aca="false">_xlfn.IFS(AND(AD19&gt;=60,$Y19&lt;&gt;""), $Y19,    AND(AD19&gt;=30,$X19&lt;&gt;""), $X19,    AND(AD19&gt;=10,$W19&lt;&gt;""), $W19,    1, $T19)</f>
        <v>21.18</v>
      </c>
      <c r="AF19" s="242" t="n">
        <f aca="false">$AD19*$AE19</f>
        <v>0</v>
      </c>
      <c r="AG19" s="161"/>
      <c r="AH19" s="243"/>
      <c r="AI19" s="241" t="e">
        <f aca="false">_xlfn.IFS(AND(AH19&gt;=60,$AB19&lt;&gt;""), $AB19,    AND(AH19&gt;=30,$AA19&lt;&gt;""), $AA19,    AND(AH19&gt;=10,$Z19&lt;&gt;""), $Z19,    1, $U19)</f>
        <v>#DIV/0!</v>
      </c>
      <c r="AJ19" s="244" t="e">
        <f aca="false">AH19*AI19</f>
        <v>#DIV/0!</v>
      </c>
      <c r="AK19" s="245"/>
      <c r="AL19" s="245"/>
      <c r="AM19" s="161"/>
      <c r="AN19" s="246" t="n">
        <f aca="false">SUM(AR19,AU19,AX19,BA19,BD19,BG19,BJ19,BM19,BP19,BS19,BV19,BY19,CB19,CE19,CH19)</f>
        <v>0</v>
      </c>
      <c r="AO19" s="241" t="e">
        <f aca="false">_xlfn.IFS(AND(AN19&gt;=60,$AB19&lt;&gt;""), $AB19,    AND(AN19&gt;=30,$AA19&lt;&gt;""), $AA19,    AND(AN19&gt;=10,$Z19&lt;&gt;""), $Z19,    1, $U19)</f>
        <v>#DIV/0!</v>
      </c>
      <c r="AP19" s="242" t="e">
        <f aca="false">$AN19*$AO19</f>
        <v>#DIV/0!</v>
      </c>
      <c r="AQ19" s="247" t="n">
        <f aca="false">COMMANDE!N19</f>
        <v>0</v>
      </c>
      <c r="AR19" s="248" t="str">
        <f aca="false">_xlfn.IFS(AND($AD19=$AH19,$AD19&gt;0,$AH19&gt;0,AQ19&gt;0), AQ19,     AND(NOT($AD19=$AH19),$AD19&gt;0,$AH19&gt;0,AQ19&gt;0), ($AH19*AQ19)/$AD19,     AND($AD19=0,$AH19&gt;0,$AL19&gt;0), IF(INDEX(AQ$12:AQ$263,MATCH($AL19,$AK$12:$AK$263,0))&gt;0,($AH19*INDEX(AQ$12:AQ$263,MATCH($AL19,$AK$12:$AK$263,0)))/INDEX($AD$12:$AD$263,MATCH($AL19,$AK$12:$AK$263,0)), "-"),     1, "-")</f>
        <v>-</v>
      </c>
      <c r="AS19" s="249" t="n">
        <f aca="false">IF(AR$9&gt;0, IF(OR(AR19="",AR19="-"), 0, AR19*$AO19), AQ19*$AE19)</f>
        <v>0</v>
      </c>
      <c r="AT19" s="247" t="n">
        <f aca="false">COMMANDE!P19</f>
        <v>0</v>
      </c>
      <c r="AU19" s="248" t="str">
        <f aca="false">_xlfn.IFS(AND($AD19=$AH19,$AD19&gt;0,$AH19&gt;0,AT19&gt;0), AT19,     AND(NOT($AD19=$AH19),$AD19&gt;0,$AH19&gt;0,AT19&gt;0), ($AH19*AT19)/$AD19,     AND($AD19=0,$AH19&gt;0,$AL19&gt;0), IF(INDEX(AT$12:AT$263,MATCH($AL19,$AK$12:$AK$263,0))&gt;0,($AH19*INDEX(AT$12:AT$263,MATCH($AL19,$AK$12:$AK$263,0)))/INDEX($AD$12:$AD$263,MATCH($AL19,$AK$12:$AK$263,0)), "-"),     1, "-")</f>
        <v>-</v>
      </c>
      <c r="AV19" s="249" t="n">
        <f aca="false">IF(AU$9&gt;0, IF(OR(AU19="",AU19="-"), 0, AU19*$AO19), AT19*$AE19)</f>
        <v>0</v>
      </c>
      <c r="AW19" s="247" t="n">
        <f aca="false">COMMANDE!R19</f>
        <v>0</v>
      </c>
      <c r="AX19" s="248" t="str">
        <f aca="false">_xlfn.IFS(AND($AD19=$AH19,$AD19&gt;0,$AH19&gt;0,AW19&gt;0), AW19,     AND(NOT($AD19=$AH19),$AD19&gt;0,$AH19&gt;0,AW19&gt;0), ($AH19*AW19)/$AD19,     AND($AD19=0,$AH19&gt;0,$AL19&gt;0), IF(INDEX(AW$12:AW$263,MATCH($AL19,$AK$12:$AK$263,0))&gt;0,($AH19*INDEX(AW$12:AW$263,MATCH($AL19,$AK$12:$AK$263,0)))/INDEX($AD$12:$AD$263,MATCH($AL19,$AK$12:$AK$263,0)), "-"),     1, "-")</f>
        <v>-</v>
      </c>
      <c r="AY19" s="249" t="n">
        <f aca="false">IF(AX$9&gt;0, IF(OR(AX19="",AX19="-"), 0, AX19*$AO19), AW19*$AE19)</f>
        <v>0</v>
      </c>
      <c r="AZ19" s="247" t="n">
        <f aca="false">COMMANDE!T19</f>
        <v>0</v>
      </c>
      <c r="BA19" s="248" t="str">
        <f aca="false">_xlfn.IFS(AND($AD19=$AH19,$AD19&gt;0,$AH19&gt;0,AZ19&gt;0), AZ19,     AND(NOT($AD19=$AH19),$AD19&gt;0,$AH19&gt;0,AZ19&gt;0), ($AH19*AZ19)/$AD19,     AND($AD19=0,$AH19&gt;0,$AL19&gt;0), IF(INDEX(AZ$12:AZ$263,MATCH($AL19,$AK$12:$AK$263,0))&gt;0,($AH19*INDEX(AZ$12:AZ$263,MATCH($AL19,$AK$12:$AK$263,0)))/INDEX($AD$12:$AD$263,MATCH($AL19,$AK$12:$AK$263,0)), "-"),     1, "-")</f>
        <v>-</v>
      </c>
      <c r="BB19" s="249" t="n">
        <f aca="false">IF(BA$9&gt;0, IF(OR(BA19="",BA19="-"), 0, BA19*$AO19), AZ19*$AE19)</f>
        <v>0</v>
      </c>
      <c r="BC19" s="247" t="n">
        <f aca="false">COMMANDE!V19</f>
        <v>0</v>
      </c>
      <c r="BD19" s="248" t="str">
        <f aca="false">_xlfn.IFS(AND($AD19=$AH19,$AD19&gt;0,$AH19&gt;0,BC19&gt;0), BC19,     AND(NOT($AD19=$AH19),$AD19&gt;0,$AH19&gt;0,BC19&gt;0), ($AH19*BC19)/$AD19,     AND($AD19=0,$AH19&gt;0,$AL19&gt;0), IF(INDEX(BC$12:BC$263,MATCH($AL19,$AK$12:$AK$263,0))&gt;0,($AH19*INDEX(BC$12:BC$263,MATCH($AL19,$AK$12:$AK$263,0)))/INDEX($AD$12:$AD$263,MATCH($AL19,$AK$12:$AK$263,0)), "-"),     1, "-")</f>
        <v>-</v>
      </c>
      <c r="BE19" s="249" t="n">
        <f aca="false">IF(BD$9&gt;0, IF(OR(BD19="",BD19="-"), 0, BD19*$AO19), BC19*$AE19)</f>
        <v>0</v>
      </c>
      <c r="BF19" s="247" t="n">
        <f aca="false">COMMANDE!X19</f>
        <v>0</v>
      </c>
      <c r="BG19" s="248" t="str">
        <f aca="false">_xlfn.IFS(AND($AD19=$AH19,$AD19&gt;0,$AH19&gt;0,BF19&gt;0), BF19,     AND(NOT($AD19=$AH19),$AD19&gt;0,$AH19&gt;0,BF19&gt;0), ($AH19*BF19)/$AD19,     AND($AD19=0,$AH19&gt;0,$AL19&gt;0), IF(INDEX(BF$12:BF$263,MATCH($AL19,$AK$12:$AK$263,0))&gt;0,($AH19*INDEX(BF$12:BF$263,MATCH($AL19,$AK$12:$AK$263,0)))/INDEX($AD$12:$AD$263,MATCH($AL19,$AK$12:$AK$263,0)), "-"),     1, "-")</f>
        <v>-</v>
      </c>
      <c r="BH19" s="249" t="n">
        <f aca="false">IF(BG$9&gt;0, IF(OR(BG19="",BG19="-"), 0, BG19*$AO19), BF19*$AE19)</f>
        <v>0</v>
      </c>
      <c r="BI19" s="247" t="n">
        <f aca="false">COMMANDE!Z19</f>
        <v>0</v>
      </c>
      <c r="BJ19" s="248" t="str">
        <f aca="false">_xlfn.IFS(AND($AD19=$AH19,$AD19&gt;0,$AH19&gt;0,BI19&gt;0), BI19,     AND(NOT($AD19=$AH19),$AD19&gt;0,$AH19&gt;0,BI19&gt;0), ($AH19*BI19)/$AD19,     AND($AD19=0,$AH19&gt;0,$AL19&gt;0), IF(INDEX(BI$12:BI$263,MATCH($AL19,$AK$12:$AK$263,0))&gt;0,($AH19*INDEX(BI$12:BI$263,MATCH($AL19,$AK$12:$AK$263,0)))/INDEX($AD$12:$AD$263,MATCH($AL19,$AK$12:$AK$263,0)), "-"),     1, "-")</f>
        <v>-</v>
      </c>
      <c r="BK19" s="249" t="n">
        <f aca="false">IF(BJ$9&gt;0, IF(OR(BJ19="",BJ19="-"), 0, BJ19*$AO19), BI19*$AE19)</f>
        <v>0</v>
      </c>
      <c r="BL19" s="247" t="n">
        <f aca="false">COMMANDE!AB19</f>
        <v>0</v>
      </c>
      <c r="BM19" s="248" t="str">
        <f aca="false">_xlfn.IFS(AND($AD19=$AH19,$AD19&gt;0,$AH19&gt;0,BL19&gt;0), BL19,     AND(NOT($AD19=$AH19),$AD19&gt;0,$AH19&gt;0,BL19&gt;0), ($AH19*BL19)/$AD19,     AND($AD19=0,$AH19&gt;0,$AL19&gt;0), IF(INDEX(BL$12:BL$263,MATCH($AL19,$AK$12:$AK$263,0))&gt;0,($AH19*INDEX(BL$12:BL$263,MATCH($AL19,$AK$12:$AK$263,0)))/INDEX($AD$12:$AD$263,MATCH($AL19,$AK$12:$AK$263,0)), "-"),     1, "-")</f>
        <v>-</v>
      </c>
      <c r="BN19" s="249" t="n">
        <f aca="false">IF(BM$9&gt;0, IF(OR(BM19="",BM19="-"), 0, BM19*$AO19), BL19*$AE19)</f>
        <v>0</v>
      </c>
      <c r="BO19" s="247" t="n">
        <f aca="false">COMMANDE!AD19</f>
        <v>0</v>
      </c>
      <c r="BP19" s="248" t="str">
        <f aca="false">_xlfn.IFS(AND($AD19=$AH19,$AD19&gt;0,$AH19&gt;0,BO19&gt;0), BO19,     AND(NOT($AD19=$AH19),$AD19&gt;0,$AH19&gt;0,BO19&gt;0), ($AH19*BO19)/$AD19,     AND($AD19=0,$AH19&gt;0,$AL19&gt;0), IF(INDEX(BO$12:BO$263,MATCH($AL19,$AK$12:$AK$263,0))&gt;0,($AH19*INDEX(BO$12:BO$263,MATCH($AL19,$AK$12:$AK$263,0)))/INDEX($AD$12:$AD$263,MATCH($AL19,$AK$12:$AK$263,0)), "-"),     1, "-")</f>
        <v>-</v>
      </c>
      <c r="BQ19" s="249" t="n">
        <f aca="false">IF(BP$9&gt;0, IF(OR(BP19="",BP19="-"), 0, BP19*$AO19), BO19*$AE19)</f>
        <v>0</v>
      </c>
      <c r="BR19" s="247" t="n">
        <f aca="false">COMMANDE!AF19</f>
        <v>0</v>
      </c>
      <c r="BS19" s="248" t="str">
        <f aca="false">_xlfn.IFS(AND($AD19=$AH19,$AD19&gt;0,$AH19&gt;0,BR19&gt;0), BR19,     AND(NOT($AD19=$AH19),$AD19&gt;0,$AH19&gt;0,BR19&gt;0), ($AH19*BR19)/$AD19,     AND($AD19=0,$AH19&gt;0,$AL19&gt;0), IF(INDEX(BR$12:BR$263,MATCH($AL19,$AK$12:$AK$263,0))&gt;0,($AH19*INDEX(BR$12:BR$263,MATCH($AL19,$AK$12:$AK$263,0)))/INDEX($AD$12:$AD$263,MATCH($AL19,$AK$12:$AK$263,0)), "-"),     1, "-")</f>
        <v>-</v>
      </c>
      <c r="BT19" s="249" t="n">
        <f aca="false">IF(BS$9&gt;0, IF(OR(BS19="",BS19="-"), 0, BS19*$AO19), BR19*$AE19)</f>
        <v>0</v>
      </c>
      <c r="BU19" s="247" t="n">
        <f aca="false">COMMANDE!AH19</f>
        <v>0</v>
      </c>
      <c r="BV19" s="248" t="str">
        <f aca="false">_xlfn.IFS(AND($AD19=$AH19,$AD19&gt;0,$AH19&gt;0,BU19&gt;0), BU19,     AND(NOT($AD19=$AH19),$AD19&gt;0,$AH19&gt;0,BU19&gt;0), ($AH19*BU19)/$AD19,     AND($AD19=0,$AH19&gt;0,$AL19&gt;0), IF(INDEX(BU$12:BU$263,MATCH($AL19,$AK$12:$AK$263,0))&gt;0,($AH19*INDEX(BU$12:BU$263,MATCH($AL19,$AK$12:$AK$263,0)))/INDEX($AD$12:$AD$263,MATCH($AL19,$AK$12:$AK$263,0)), "-"),     1, "-")</f>
        <v>-</v>
      </c>
      <c r="BW19" s="249" t="n">
        <f aca="false">IF(BV$9&gt;0, IF(OR(BV19="",BV19="-"), 0, BV19*$AO19), BU19*$AE19)</f>
        <v>0</v>
      </c>
      <c r="BX19" s="247" t="n">
        <f aca="false">COMMANDE!AJ19</f>
        <v>0</v>
      </c>
      <c r="BY19" s="248" t="str">
        <f aca="false">_xlfn.IFS(AND($AD19=$AH19,$AD19&gt;0,$AH19&gt;0,BX19&gt;0), BX19,     AND(NOT($AD19=$AH19),$AD19&gt;0,$AH19&gt;0,BX19&gt;0), ($AH19*BX19)/$AD19,     AND($AD19=0,$AH19&gt;0,$AL19&gt;0), IF(INDEX(BX$12:BX$263,MATCH($AL19,$AK$12:$AK$263,0))&gt;0,($AH19*INDEX(BX$12:BX$263,MATCH($AL19,$AK$12:$AK$263,0)))/INDEX($AD$12:$AD$263,MATCH($AL19,$AK$12:$AK$263,0)), "-"),     1, "-")</f>
        <v>-</v>
      </c>
      <c r="BZ19" s="249" t="n">
        <f aca="false">IF(BY$9&gt;0, IF(OR(BY19="",BY19="-"), 0, BY19*$AO19), BX19*$AE19)</f>
        <v>0</v>
      </c>
      <c r="CA19" s="247" t="n">
        <f aca="false">COMMANDE!AL19</f>
        <v>0</v>
      </c>
      <c r="CB19" s="248" t="str">
        <f aca="false">_xlfn.IFS(AND($AD19=$AH19,$AD19&gt;0,$AH19&gt;0,CA19&gt;0), CA19,     AND(NOT($AD19=$AH19),$AD19&gt;0,$AH19&gt;0,CA19&gt;0), ($AH19*CA19)/$AD19,     AND($AD19=0,$AH19&gt;0,$AL19&gt;0), IF(INDEX(CA$12:CA$263,MATCH($AL19,$AK$12:$AK$263,0))&gt;0,($AH19*INDEX(CA$12:CA$263,MATCH($AL19,$AK$12:$AK$263,0)))/INDEX($AD$12:$AD$263,MATCH($AL19,$AK$12:$AK$263,0)), "-"),     1, "-")</f>
        <v>-</v>
      </c>
      <c r="CC19" s="249" t="n">
        <f aca="false">IF(CB$9&gt;0, IF(OR(CB19="",CB19="-"), 0, CB19*$AO19), CA19*$AE19)</f>
        <v>0</v>
      </c>
      <c r="CD19" s="247" t="n">
        <f aca="false">COMMANDE!AN19</f>
        <v>0</v>
      </c>
      <c r="CE19" s="248" t="str">
        <f aca="false">_xlfn.IFS(AND($AD19=$AH19,$AD19&gt;0,$AH19&gt;0,CD19&gt;0), CD19,     AND(NOT($AD19=$AH19),$AD19&gt;0,$AH19&gt;0,CD19&gt;0), ($AH19*CD19)/$AD19,     AND($AD19=0,$AH19&gt;0,$AL19&gt;0), IF(INDEX(CD$12:CD$263,MATCH($AL19,$AK$12:$AK$263,0))&gt;0,($AH19*INDEX(CD$12:CD$263,MATCH($AL19,$AK$12:$AK$263,0)))/INDEX($AD$12:$AD$263,MATCH($AL19,$AK$12:$AK$263,0)), "-"),     1, "-")</f>
        <v>-</v>
      </c>
      <c r="CF19" s="249" t="n">
        <f aca="false">IF(CE$9&gt;0, IF(OR(CE19="",CE19="-"), 0, CE19*$AO19), CD19*$AE19)</f>
        <v>0</v>
      </c>
      <c r="CG19" s="247" t="n">
        <f aca="false">COMMANDE!AP19</f>
        <v>0</v>
      </c>
      <c r="CH19" s="248" t="str">
        <f aca="false">_xlfn.IFS(AND($AD19=$AH19,$AD19&gt;0,$AH19&gt;0,CG19&gt;0), CG19,     AND(NOT($AD19=$AH19),$AD19&gt;0,$AH19&gt;0,CG19&gt;0), ($AH19*CG19)/$AD19,     AND($AD19=0,$AH19&gt;0,$AL19&gt;0), IF(INDEX(CG$12:CG$263,MATCH($AL19,$AK$12:$AK$263,0))&gt;0,($AH19*INDEX(CG$12:CG$263,MATCH($AL19,$AK$12:$AK$263,0)))/INDEX($AD$12:$AD$263,MATCH($AL19,$AK$12:$AK$263,0)), "-"),     1, "-")</f>
        <v>-</v>
      </c>
      <c r="CI19" s="249" t="n">
        <f aca="false">IF(CH$9&gt;0, IF(OR(CH19="",CH19="-"), 0, CH19*$AO19), CG19*$AE19)</f>
        <v>0</v>
      </c>
      <c r="CJ19" s="250"/>
    </row>
    <row r="20" customFormat="false" ht="39.95" hidden="false" customHeight="true" outlineLevel="0" collapsed="false">
      <c r="A20" s="230" t="n">
        <f aca="false">IF(OR($AQ20&gt;0, $AS20&gt;0), 1, 0)</f>
        <v>0</v>
      </c>
      <c r="B20" s="230" t="n">
        <f aca="false">IF(OR($AT20&gt;0, $AV20&gt;0), 1, 0)</f>
        <v>0</v>
      </c>
      <c r="C20" s="230" t="n">
        <f aca="false">IF(OR($AW20&gt;0, $AY20&gt;0), 1, 0)</f>
        <v>0</v>
      </c>
      <c r="D20" s="230" t="n">
        <f aca="false">IF(OR($AZ20&gt;0, $BB20&gt;0), 1, 0)</f>
        <v>0</v>
      </c>
      <c r="E20" s="230" t="n">
        <f aca="false">IF(OR($BC20&gt;0, $BE20&gt;0), 1, 0)</f>
        <v>0</v>
      </c>
      <c r="F20" s="230" t="n">
        <f aca="false">IF(OR($BF20&gt;0, $BH20&gt;0), 1, 0)</f>
        <v>0</v>
      </c>
      <c r="G20" s="230" t="n">
        <f aca="false">IF(OR($BI20&gt;0, $BK20&gt;0), 1, 0)</f>
        <v>0</v>
      </c>
      <c r="H20" s="230" t="n">
        <f aca="false">IF(OR($BL20&gt;0, $BN20&gt;0), 1, 0)</f>
        <v>0</v>
      </c>
      <c r="I20" s="230" t="n">
        <f aca="false">IF(OR($BO20&gt;0, $BQ20&gt;0), 1, 0)</f>
        <v>0</v>
      </c>
      <c r="J20" s="230" t="n">
        <f aca="false">IF(OR($BR20&gt;0, $BT20&gt;0), 1, 0)</f>
        <v>0</v>
      </c>
      <c r="K20" s="230" t="n">
        <f aca="false">IF(OR($BU20&gt;0, $BW20&gt;0), 1, 0)</f>
        <v>0</v>
      </c>
      <c r="L20" s="230" t="n">
        <f aca="false">IF(OR($BX20&gt;0, $BZ20&gt;0), 1, 0)</f>
        <v>0</v>
      </c>
      <c r="M20" s="230" t="n">
        <f aca="false">IF(OR($CA20&gt;0, $CC20&gt;0), 1, 0)</f>
        <v>0</v>
      </c>
      <c r="N20" s="230" t="n">
        <f aca="false">IF(OR($CD20&gt;0, $CF20&gt;0), 1, 0)</f>
        <v>0</v>
      </c>
      <c r="O20" s="231" t="n">
        <f aca="false">IF(OR($CG20&gt;0, $CI20&gt;0), 1, 0)</f>
        <v>0</v>
      </c>
      <c r="P20" s="232" t="n">
        <f aca="false">IF(OR($AD20&gt;0,$AH20&gt;0,$AN20&gt;0), 1, 0)</f>
        <v>0</v>
      </c>
      <c r="Q20" s="233" t="n">
        <f aca="false">BDD!A10</f>
        <v>1096</v>
      </c>
      <c r="R20" s="234" t="str">
        <f aca="false">BDD!B10</f>
        <v>Algue Nori entière déshydratées BIO
    - (sachet 1kg)</v>
      </c>
      <c r="S20" s="235" t="str">
        <f aca="false">IF(BDD!F10=0, "", BDD!F10)</f>
        <v>❤️</v>
      </c>
      <c r="T20" s="236" t="n">
        <f aca="false">ROUND(BDD!G10+FDP_CMD_KG, 2)</f>
        <v>55</v>
      </c>
      <c r="U20" s="236" t="e">
        <f aca="false">ROUND(BDD!G10+FDP_FACT_KG, 2)</f>
        <v>#DIV/0!</v>
      </c>
      <c r="V20" s="237" t="str">
        <f aca="false">BDD!H10</f>
        <v>Pièce</v>
      </c>
      <c r="W20" s="238" t="str">
        <f aca="false">IF(NOT(ISBLANK(BDD!I10)), ROUND(SUM((BDD!G10*reduc1),FDP_CMD_KG), 2), "")</f>
        <v/>
      </c>
      <c r="X20" s="238" t="str">
        <f aca="false">IF(NOT(ISBLANK(BDD!J10)), ROUND(SUM((BDD!G10*reduc2),FDP_CMD_KG), 2), "")</f>
        <v/>
      </c>
      <c r="Y20" s="238" t="str">
        <f aca="false">IF(NOT(ISBLANK(BDD!K10)), ROUND(SUM((BDD!G10*reduc3),FDP_CMD_KG), 2), "")</f>
        <v/>
      </c>
      <c r="Z20" s="238" t="str">
        <f aca="false">IF(NOT(ISBLANK(BDD!I10)), ROUND(SUM((BDD!G10*reduc1),FDP_FACT_KG), 2), "")</f>
        <v/>
      </c>
      <c r="AA20" s="238" t="str">
        <f aca="false">IF(NOT(ISBLANK(BDD!J10)), ROUND(SUM((BDD!G10*reduc2),FDP_FACT_KG), 2), "")</f>
        <v/>
      </c>
      <c r="AB20" s="238" t="str">
        <f aca="false">IF(NOT(ISBLANK(BDD!K10)), ROUND(SUM((BDD!G10*reduc3),FDP_FACT_KG), 2), "")</f>
        <v/>
      </c>
      <c r="AC20" s="239" t="str">
        <f aca="false">BDD!C10</f>
        <v>Galice</v>
      </c>
      <c r="AD20" s="240" t="n">
        <f aca="false">SUM(AQ20,AT20,AW20,AZ20,BC20,BF20,BI20,BL20,BO20,BR20,BU20,BX20,CA20,CD20,CG20)</f>
        <v>0</v>
      </c>
      <c r="AE20" s="241" t="n">
        <f aca="false">_xlfn.IFS(AND(AD20&gt;=60,$Y20&lt;&gt;""), $Y20,    AND(AD20&gt;=30,$X20&lt;&gt;""), $X20,    AND(AD20&gt;=10,$W20&lt;&gt;""), $W20,    1, $T20)</f>
        <v>55</v>
      </c>
      <c r="AF20" s="242" t="n">
        <f aca="false">$AD20*$AE20</f>
        <v>0</v>
      </c>
      <c r="AG20" s="161"/>
      <c r="AH20" s="243"/>
      <c r="AI20" s="241" t="e">
        <f aca="false">_xlfn.IFS(AND(AH20&gt;=60,$AB20&lt;&gt;""), $AB20,    AND(AH20&gt;=30,$AA20&lt;&gt;""), $AA20,    AND(AH20&gt;=10,$Z20&lt;&gt;""), $Z20,    1, $U20)</f>
        <v>#DIV/0!</v>
      </c>
      <c r="AJ20" s="244" t="e">
        <f aca="false">AH20*AI20</f>
        <v>#DIV/0!</v>
      </c>
      <c r="AK20" s="245"/>
      <c r="AL20" s="245"/>
      <c r="AM20" s="161"/>
      <c r="AN20" s="246" t="n">
        <f aca="false">SUM(AR20,AU20,AX20,BA20,BD20,BG20,BJ20,BM20,BP20,BS20,BV20,BY20,CB20,CE20,CH20)</f>
        <v>0</v>
      </c>
      <c r="AO20" s="241" t="e">
        <f aca="false">_xlfn.IFS(AND(AN20&gt;=60,$AB20&lt;&gt;""), $AB20,    AND(AN20&gt;=30,$AA20&lt;&gt;""), $AA20,    AND(AN20&gt;=10,$Z20&lt;&gt;""), $Z20,    1, $U20)</f>
        <v>#DIV/0!</v>
      </c>
      <c r="AP20" s="242" t="e">
        <f aca="false">$AN20*$AO20</f>
        <v>#DIV/0!</v>
      </c>
      <c r="AQ20" s="247" t="n">
        <f aca="false">COMMANDE!N20</f>
        <v>0</v>
      </c>
      <c r="AR20" s="248" t="str">
        <f aca="false">_xlfn.IFS(AND($AD20=$AH20,$AD20&gt;0,$AH20&gt;0,AQ20&gt;0), AQ20,     AND(NOT($AD20=$AH20),$AD20&gt;0,$AH20&gt;0,AQ20&gt;0), ($AH20*AQ20)/$AD20,     AND($AD20=0,$AH20&gt;0,$AL20&gt;0), IF(INDEX(AQ$12:AQ$263,MATCH($AL20,$AK$12:$AK$263,0))&gt;0,($AH20*INDEX(AQ$12:AQ$263,MATCH($AL20,$AK$12:$AK$263,0)))/INDEX($AD$12:$AD$263,MATCH($AL20,$AK$12:$AK$263,0)), "-"),     1, "-")</f>
        <v>-</v>
      </c>
      <c r="AS20" s="249" t="n">
        <f aca="false">IF(AR$9&gt;0, IF(OR(AR20="",AR20="-"), 0, AR20*$AO20), AQ20*$AE20)</f>
        <v>0</v>
      </c>
      <c r="AT20" s="247" t="n">
        <f aca="false">COMMANDE!P20</f>
        <v>0</v>
      </c>
      <c r="AU20" s="248" t="str">
        <f aca="false">_xlfn.IFS(AND($AD20=$AH20,$AD20&gt;0,$AH20&gt;0,AT20&gt;0), AT20,     AND(NOT($AD20=$AH20),$AD20&gt;0,$AH20&gt;0,AT20&gt;0), ($AH20*AT20)/$AD20,     AND($AD20=0,$AH20&gt;0,$AL20&gt;0), IF(INDEX(AT$12:AT$263,MATCH($AL20,$AK$12:$AK$263,0))&gt;0,($AH20*INDEX(AT$12:AT$263,MATCH($AL20,$AK$12:$AK$263,0)))/INDEX($AD$12:$AD$263,MATCH($AL20,$AK$12:$AK$263,0)), "-"),     1, "-")</f>
        <v>-</v>
      </c>
      <c r="AV20" s="249" t="n">
        <f aca="false">IF(AU$9&gt;0, IF(OR(AU20="",AU20="-"), 0, AU20*$AO20), AT20*$AE20)</f>
        <v>0</v>
      </c>
      <c r="AW20" s="247" t="n">
        <f aca="false">COMMANDE!R20</f>
        <v>0</v>
      </c>
      <c r="AX20" s="248" t="str">
        <f aca="false">_xlfn.IFS(AND($AD20=$AH20,$AD20&gt;0,$AH20&gt;0,AW20&gt;0), AW20,     AND(NOT($AD20=$AH20),$AD20&gt;0,$AH20&gt;0,AW20&gt;0), ($AH20*AW20)/$AD20,     AND($AD20=0,$AH20&gt;0,$AL20&gt;0), IF(INDEX(AW$12:AW$263,MATCH($AL20,$AK$12:$AK$263,0))&gt;0,($AH20*INDEX(AW$12:AW$263,MATCH($AL20,$AK$12:$AK$263,0)))/INDEX($AD$12:$AD$263,MATCH($AL20,$AK$12:$AK$263,0)), "-"),     1, "-")</f>
        <v>-</v>
      </c>
      <c r="AY20" s="249" t="n">
        <f aca="false">IF(AX$9&gt;0, IF(OR(AX20="",AX20="-"), 0, AX20*$AO20), AW20*$AE20)</f>
        <v>0</v>
      </c>
      <c r="AZ20" s="247" t="n">
        <f aca="false">COMMANDE!T20</f>
        <v>0</v>
      </c>
      <c r="BA20" s="248" t="str">
        <f aca="false">_xlfn.IFS(AND($AD20=$AH20,$AD20&gt;0,$AH20&gt;0,AZ20&gt;0), AZ20,     AND(NOT($AD20=$AH20),$AD20&gt;0,$AH20&gt;0,AZ20&gt;0), ($AH20*AZ20)/$AD20,     AND($AD20=0,$AH20&gt;0,$AL20&gt;0), IF(INDEX(AZ$12:AZ$263,MATCH($AL20,$AK$12:$AK$263,0))&gt;0,($AH20*INDEX(AZ$12:AZ$263,MATCH($AL20,$AK$12:$AK$263,0)))/INDEX($AD$12:$AD$263,MATCH($AL20,$AK$12:$AK$263,0)), "-"),     1, "-")</f>
        <v>-</v>
      </c>
      <c r="BB20" s="249" t="n">
        <f aca="false">IF(BA$9&gt;0, IF(OR(BA20="",BA20="-"), 0, BA20*$AO20), AZ20*$AE20)</f>
        <v>0</v>
      </c>
      <c r="BC20" s="247" t="n">
        <f aca="false">COMMANDE!V20</f>
        <v>0</v>
      </c>
      <c r="BD20" s="248" t="str">
        <f aca="false">_xlfn.IFS(AND($AD20=$AH20,$AD20&gt;0,$AH20&gt;0,BC20&gt;0), BC20,     AND(NOT($AD20=$AH20),$AD20&gt;0,$AH20&gt;0,BC20&gt;0), ($AH20*BC20)/$AD20,     AND($AD20=0,$AH20&gt;0,$AL20&gt;0), IF(INDEX(BC$12:BC$263,MATCH($AL20,$AK$12:$AK$263,0))&gt;0,($AH20*INDEX(BC$12:BC$263,MATCH($AL20,$AK$12:$AK$263,0)))/INDEX($AD$12:$AD$263,MATCH($AL20,$AK$12:$AK$263,0)), "-"),     1, "-")</f>
        <v>-</v>
      </c>
      <c r="BE20" s="249" t="n">
        <f aca="false">IF(BD$9&gt;0, IF(OR(BD20="",BD20="-"), 0, BD20*$AO20), BC20*$AE20)</f>
        <v>0</v>
      </c>
      <c r="BF20" s="247" t="n">
        <f aca="false">COMMANDE!X20</f>
        <v>0</v>
      </c>
      <c r="BG20" s="248" t="str">
        <f aca="false">_xlfn.IFS(AND($AD20=$AH20,$AD20&gt;0,$AH20&gt;0,BF20&gt;0), BF20,     AND(NOT($AD20=$AH20),$AD20&gt;0,$AH20&gt;0,BF20&gt;0), ($AH20*BF20)/$AD20,     AND($AD20=0,$AH20&gt;0,$AL20&gt;0), IF(INDEX(BF$12:BF$263,MATCH($AL20,$AK$12:$AK$263,0))&gt;0,($AH20*INDEX(BF$12:BF$263,MATCH($AL20,$AK$12:$AK$263,0)))/INDEX($AD$12:$AD$263,MATCH($AL20,$AK$12:$AK$263,0)), "-"),     1, "-")</f>
        <v>-</v>
      </c>
      <c r="BH20" s="249" t="n">
        <f aca="false">IF(BG$9&gt;0, IF(OR(BG20="",BG20="-"), 0, BG20*$AO20), BF20*$AE20)</f>
        <v>0</v>
      </c>
      <c r="BI20" s="247" t="n">
        <f aca="false">COMMANDE!Z20</f>
        <v>0</v>
      </c>
      <c r="BJ20" s="248" t="str">
        <f aca="false">_xlfn.IFS(AND($AD20=$AH20,$AD20&gt;0,$AH20&gt;0,BI20&gt;0), BI20,     AND(NOT($AD20=$AH20),$AD20&gt;0,$AH20&gt;0,BI20&gt;0), ($AH20*BI20)/$AD20,     AND($AD20=0,$AH20&gt;0,$AL20&gt;0), IF(INDEX(BI$12:BI$263,MATCH($AL20,$AK$12:$AK$263,0))&gt;0,($AH20*INDEX(BI$12:BI$263,MATCH($AL20,$AK$12:$AK$263,0)))/INDEX($AD$12:$AD$263,MATCH($AL20,$AK$12:$AK$263,0)), "-"),     1, "-")</f>
        <v>-</v>
      </c>
      <c r="BK20" s="249" t="n">
        <f aca="false">IF(BJ$9&gt;0, IF(OR(BJ20="",BJ20="-"), 0, BJ20*$AO20), BI20*$AE20)</f>
        <v>0</v>
      </c>
      <c r="BL20" s="247" t="n">
        <f aca="false">COMMANDE!AB20</f>
        <v>0</v>
      </c>
      <c r="BM20" s="248" t="str">
        <f aca="false">_xlfn.IFS(AND($AD20=$AH20,$AD20&gt;0,$AH20&gt;0,BL20&gt;0), BL20,     AND(NOT($AD20=$AH20),$AD20&gt;0,$AH20&gt;0,BL20&gt;0), ($AH20*BL20)/$AD20,     AND($AD20=0,$AH20&gt;0,$AL20&gt;0), IF(INDEX(BL$12:BL$263,MATCH($AL20,$AK$12:$AK$263,0))&gt;0,($AH20*INDEX(BL$12:BL$263,MATCH($AL20,$AK$12:$AK$263,0)))/INDEX($AD$12:$AD$263,MATCH($AL20,$AK$12:$AK$263,0)), "-"),     1, "-")</f>
        <v>-</v>
      </c>
      <c r="BN20" s="249" t="n">
        <f aca="false">IF(BM$9&gt;0, IF(OR(BM20="",BM20="-"), 0, BM20*$AO20), BL20*$AE20)</f>
        <v>0</v>
      </c>
      <c r="BO20" s="247" t="n">
        <f aca="false">COMMANDE!AD20</f>
        <v>0</v>
      </c>
      <c r="BP20" s="248" t="str">
        <f aca="false">_xlfn.IFS(AND($AD20=$AH20,$AD20&gt;0,$AH20&gt;0,BO20&gt;0), BO20,     AND(NOT($AD20=$AH20),$AD20&gt;0,$AH20&gt;0,BO20&gt;0), ($AH20*BO20)/$AD20,     AND($AD20=0,$AH20&gt;0,$AL20&gt;0), IF(INDEX(BO$12:BO$263,MATCH($AL20,$AK$12:$AK$263,0))&gt;0,($AH20*INDEX(BO$12:BO$263,MATCH($AL20,$AK$12:$AK$263,0)))/INDEX($AD$12:$AD$263,MATCH($AL20,$AK$12:$AK$263,0)), "-"),     1, "-")</f>
        <v>-</v>
      </c>
      <c r="BQ20" s="249" t="n">
        <f aca="false">IF(BP$9&gt;0, IF(OR(BP20="",BP20="-"), 0, BP20*$AO20), BO20*$AE20)</f>
        <v>0</v>
      </c>
      <c r="BR20" s="247" t="n">
        <f aca="false">COMMANDE!AF20</f>
        <v>0</v>
      </c>
      <c r="BS20" s="248" t="str">
        <f aca="false">_xlfn.IFS(AND($AD20=$AH20,$AD20&gt;0,$AH20&gt;0,BR20&gt;0), BR20,     AND(NOT($AD20=$AH20),$AD20&gt;0,$AH20&gt;0,BR20&gt;0), ($AH20*BR20)/$AD20,     AND($AD20=0,$AH20&gt;0,$AL20&gt;0), IF(INDEX(BR$12:BR$263,MATCH($AL20,$AK$12:$AK$263,0))&gt;0,($AH20*INDEX(BR$12:BR$263,MATCH($AL20,$AK$12:$AK$263,0)))/INDEX($AD$12:$AD$263,MATCH($AL20,$AK$12:$AK$263,0)), "-"),     1, "-")</f>
        <v>-</v>
      </c>
      <c r="BT20" s="249" t="n">
        <f aca="false">IF(BS$9&gt;0, IF(OR(BS20="",BS20="-"), 0, BS20*$AO20), BR20*$AE20)</f>
        <v>0</v>
      </c>
      <c r="BU20" s="247" t="n">
        <f aca="false">COMMANDE!AH20</f>
        <v>0</v>
      </c>
      <c r="BV20" s="248" t="str">
        <f aca="false">_xlfn.IFS(AND($AD20=$AH20,$AD20&gt;0,$AH20&gt;0,BU20&gt;0), BU20,     AND(NOT($AD20=$AH20),$AD20&gt;0,$AH20&gt;0,BU20&gt;0), ($AH20*BU20)/$AD20,     AND($AD20=0,$AH20&gt;0,$AL20&gt;0), IF(INDEX(BU$12:BU$263,MATCH($AL20,$AK$12:$AK$263,0))&gt;0,($AH20*INDEX(BU$12:BU$263,MATCH($AL20,$AK$12:$AK$263,0)))/INDEX($AD$12:$AD$263,MATCH($AL20,$AK$12:$AK$263,0)), "-"),     1, "-")</f>
        <v>-</v>
      </c>
      <c r="BW20" s="249" t="n">
        <f aca="false">IF(BV$9&gt;0, IF(OR(BV20="",BV20="-"), 0, BV20*$AO20), BU20*$AE20)</f>
        <v>0</v>
      </c>
      <c r="BX20" s="247" t="n">
        <f aca="false">COMMANDE!AJ20</f>
        <v>0</v>
      </c>
      <c r="BY20" s="248" t="str">
        <f aca="false">_xlfn.IFS(AND($AD20=$AH20,$AD20&gt;0,$AH20&gt;0,BX20&gt;0), BX20,     AND(NOT($AD20=$AH20),$AD20&gt;0,$AH20&gt;0,BX20&gt;0), ($AH20*BX20)/$AD20,     AND($AD20=0,$AH20&gt;0,$AL20&gt;0), IF(INDEX(BX$12:BX$263,MATCH($AL20,$AK$12:$AK$263,0))&gt;0,($AH20*INDEX(BX$12:BX$263,MATCH($AL20,$AK$12:$AK$263,0)))/INDEX($AD$12:$AD$263,MATCH($AL20,$AK$12:$AK$263,0)), "-"),     1, "-")</f>
        <v>-</v>
      </c>
      <c r="BZ20" s="249" t="n">
        <f aca="false">IF(BY$9&gt;0, IF(OR(BY20="",BY20="-"), 0, BY20*$AO20), BX20*$AE20)</f>
        <v>0</v>
      </c>
      <c r="CA20" s="247" t="n">
        <f aca="false">COMMANDE!AL20</f>
        <v>0</v>
      </c>
      <c r="CB20" s="248" t="str">
        <f aca="false">_xlfn.IFS(AND($AD20=$AH20,$AD20&gt;0,$AH20&gt;0,CA20&gt;0), CA20,     AND(NOT($AD20=$AH20),$AD20&gt;0,$AH20&gt;0,CA20&gt;0), ($AH20*CA20)/$AD20,     AND($AD20=0,$AH20&gt;0,$AL20&gt;0), IF(INDEX(CA$12:CA$263,MATCH($AL20,$AK$12:$AK$263,0))&gt;0,($AH20*INDEX(CA$12:CA$263,MATCH($AL20,$AK$12:$AK$263,0)))/INDEX($AD$12:$AD$263,MATCH($AL20,$AK$12:$AK$263,0)), "-"),     1, "-")</f>
        <v>-</v>
      </c>
      <c r="CC20" s="249" t="n">
        <f aca="false">IF(CB$9&gt;0, IF(OR(CB20="",CB20="-"), 0, CB20*$AO20), CA20*$AE20)</f>
        <v>0</v>
      </c>
      <c r="CD20" s="247" t="n">
        <f aca="false">COMMANDE!AN20</f>
        <v>0</v>
      </c>
      <c r="CE20" s="248" t="str">
        <f aca="false">_xlfn.IFS(AND($AD20=$AH20,$AD20&gt;0,$AH20&gt;0,CD20&gt;0), CD20,     AND(NOT($AD20=$AH20),$AD20&gt;0,$AH20&gt;0,CD20&gt;0), ($AH20*CD20)/$AD20,     AND($AD20=0,$AH20&gt;0,$AL20&gt;0), IF(INDEX(CD$12:CD$263,MATCH($AL20,$AK$12:$AK$263,0))&gt;0,($AH20*INDEX(CD$12:CD$263,MATCH($AL20,$AK$12:$AK$263,0)))/INDEX($AD$12:$AD$263,MATCH($AL20,$AK$12:$AK$263,0)), "-"),     1, "-")</f>
        <v>-</v>
      </c>
      <c r="CF20" s="249" t="n">
        <f aca="false">IF(CE$9&gt;0, IF(OR(CE20="",CE20="-"), 0, CE20*$AO20), CD20*$AE20)</f>
        <v>0</v>
      </c>
      <c r="CG20" s="247" t="n">
        <f aca="false">COMMANDE!AP20</f>
        <v>0</v>
      </c>
      <c r="CH20" s="248" t="str">
        <f aca="false">_xlfn.IFS(AND($AD20=$AH20,$AD20&gt;0,$AH20&gt;0,CG20&gt;0), CG20,     AND(NOT($AD20=$AH20),$AD20&gt;0,$AH20&gt;0,CG20&gt;0), ($AH20*CG20)/$AD20,     AND($AD20=0,$AH20&gt;0,$AL20&gt;0), IF(INDEX(CG$12:CG$263,MATCH($AL20,$AK$12:$AK$263,0))&gt;0,($AH20*INDEX(CG$12:CG$263,MATCH($AL20,$AK$12:$AK$263,0)))/INDEX($AD$12:$AD$263,MATCH($AL20,$AK$12:$AK$263,0)), "-"),     1, "-")</f>
        <v>-</v>
      </c>
      <c r="CI20" s="249" t="n">
        <f aca="false">IF(CH$9&gt;0, IF(OR(CH20="",CH20="-"), 0, CH20*$AO20), CG20*$AE20)</f>
        <v>0</v>
      </c>
      <c r="CJ20" s="250"/>
    </row>
    <row r="21" customFormat="false" ht="39.95" hidden="false" customHeight="true" outlineLevel="0" collapsed="false">
      <c r="A21" s="230" t="n">
        <f aca="false">IF(OR($AQ21&gt;0, $AS21&gt;0), 1, 0)</f>
        <v>0</v>
      </c>
      <c r="B21" s="230" t="n">
        <f aca="false">IF(OR($AT21&gt;0, $AV21&gt;0), 1, 0)</f>
        <v>0</v>
      </c>
      <c r="C21" s="230" t="n">
        <f aca="false">IF(OR($AW21&gt;0, $AY21&gt;0), 1, 0)</f>
        <v>0</v>
      </c>
      <c r="D21" s="230" t="n">
        <f aca="false">IF(OR($AZ21&gt;0, $BB21&gt;0), 1, 0)</f>
        <v>0</v>
      </c>
      <c r="E21" s="230" t="n">
        <f aca="false">IF(OR($BC21&gt;0, $BE21&gt;0), 1, 0)</f>
        <v>0</v>
      </c>
      <c r="F21" s="230" t="n">
        <f aca="false">IF(OR($BF21&gt;0, $BH21&gt;0), 1, 0)</f>
        <v>0</v>
      </c>
      <c r="G21" s="230" t="n">
        <f aca="false">IF(OR($BI21&gt;0, $BK21&gt;0), 1, 0)</f>
        <v>0</v>
      </c>
      <c r="H21" s="230" t="n">
        <f aca="false">IF(OR($BL21&gt;0, $BN21&gt;0), 1, 0)</f>
        <v>0</v>
      </c>
      <c r="I21" s="230" t="n">
        <f aca="false">IF(OR($BO21&gt;0, $BQ21&gt;0), 1, 0)</f>
        <v>0</v>
      </c>
      <c r="J21" s="230" t="n">
        <f aca="false">IF(OR($BR21&gt;0, $BT21&gt;0), 1, 0)</f>
        <v>0</v>
      </c>
      <c r="K21" s="230" t="n">
        <f aca="false">IF(OR($BU21&gt;0, $BW21&gt;0), 1, 0)</f>
        <v>0</v>
      </c>
      <c r="L21" s="230" t="n">
        <f aca="false">IF(OR($BX21&gt;0, $BZ21&gt;0), 1, 0)</f>
        <v>0</v>
      </c>
      <c r="M21" s="230" t="n">
        <f aca="false">IF(OR($CA21&gt;0, $CC21&gt;0), 1, 0)</f>
        <v>0</v>
      </c>
      <c r="N21" s="230" t="n">
        <f aca="false">IF(OR($CD21&gt;0, $CF21&gt;0), 1, 0)</f>
        <v>0</v>
      </c>
      <c r="O21" s="231" t="n">
        <f aca="false">IF(OR($CG21&gt;0, $CI21&gt;0), 1, 0)</f>
        <v>0</v>
      </c>
      <c r="P21" s="232" t="n">
        <f aca="false">IF(OR($AD21&gt;0,$AH21&gt;0,$AN21&gt;0), 1, 0)</f>
        <v>0</v>
      </c>
      <c r="Q21" s="233" t="n">
        <f aca="false">BDD!A11</f>
        <v>1096</v>
      </c>
      <c r="R21" s="234" t="str">
        <f aca="false">BDD!B11</f>
        <v>Algue Nori entière déshydratées BIO
    - (sachet 500g)</v>
      </c>
      <c r="S21" s="235" t="str">
        <f aca="false">IF(BDD!F11=0, "", BDD!F11)</f>
        <v>❤️</v>
      </c>
      <c r="T21" s="236" t="n">
        <f aca="false">ROUND(BDD!G11+FDP_CMD_KG, 2)</f>
        <v>28.97</v>
      </c>
      <c r="U21" s="236" t="e">
        <f aca="false">ROUND(BDD!G11+FDP_FACT_KG, 2)</f>
        <v>#DIV/0!</v>
      </c>
      <c r="V21" s="237" t="str">
        <f aca="false">BDD!H11</f>
        <v>Pièce</v>
      </c>
      <c r="W21" s="238" t="str">
        <f aca="false">IF(NOT(ISBLANK(BDD!I11)), ROUND(SUM((BDD!G11*reduc1),FDP_CMD_KG), 2), "")</f>
        <v/>
      </c>
      <c r="X21" s="238" t="str">
        <f aca="false">IF(NOT(ISBLANK(BDD!J11)), ROUND(SUM((BDD!G11*reduc2),FDP_CMD_KG), 2), "")</f>
        <v/>
      </c>
      <c r="Y21" s="238" t="str">
        <f aca="false">IF(NOT(ISBLANK(BDD!K11)), ROUND(SUM((BDD!G11*reduc3),FDP_CMD_KG), 2), "")</f>
        <v/>
      </c>
      <c r="Z21" s="238" t="str">
        <f aca="false">IF(NOT(ISBLANK(BDD!I11)), ROUND(SUM((BDD!G11*reduc1),FDP_FACT_KG), 2), "")</f>
        <v/>
      </c>
      <c r="AA21" s="238" t="str">
        <f aca="false">IF(NOT(ISBLANK(BDD!J11)), ROUND(SUM((BDD!G11*reduc2),FDP_FACT_KG), 2), "")</f>
        <v/>
      </c>
      <c r="AB21" s="238" t="str">
        <f aca="false">IF(NOT(ISBLANK(BDD!K11)), ROUND(SUM((BDD!G11*reduc3),FDP_FACT_KG), 2), "")</f>
        <v/>
      </c>
      <c r="AC21" s="239" t="str">
        <f aca="false">BDD!C11</f>
        <v>Galice</v>
      </c>
      <c r="AD21" s="240" t="n">
        <f aca="false">SUM(AQ21,AT21,AW21,AZ21,BC21,BF21,BI21,BL21,BO21,BR21,BU21,BX21,CA21,CD21,CG21)</f>
        <v>0</v>
      </c>
      <c r="AE21" s="241" t="n">
        <f aca="false">_xlfn.IFS(AND(AD21&gt;=60,$Y21&lt;&gt;""), $Y21,    AND(AD21&gt;=30,$X21&lt;&gt;""), $X21,    AND(AD21&gt;=10,$W21&lt;&gt;""), $W21,    1, $T21)</f>
        <v>28.97</v>
      </c>
      <c r="AF21" s="242" t="n">
        <f aca="false">$AD21*$AE21</f>
        <v>0</v>
      </c>
      <c r="AG21" s="161"/>
      <c r="AH21" s="243"/>
      <c r="AI21" s="241" t="e">
        <f aca="false">_xlfn.IFS(AND(AH21&gt;=60,$AB21&lt;&gt;""), $AB21,    AND(AH21&gt;=30,$AA21&lt;&gt;""), $AA21,    AND(AH21&gt;=10,$Z21&lt;&gt;""), $Z21,    1, $U21)</f>
        <v>#DIV/0!</v>
      </c>
      <c r="AJ21" s="244" t="e">
        <f aca="false">AH21*AI21</f>
        <v>#DIV/0!</v>
      </c>
      <c r="AK21" s="245"/>
      <c r="AL21" s="245"/>
      <c r="AM21" s="161"/>
      <c r="AN21" s="246" t="n">
        <f aca="false">SUM(AR21,AU21,AX21,BA21,BD21,BG21,BJ21,BM21,BP21,BS21,BV21,BY21,CB21,CE21,CH21)</f>
        <v>0</v>
      </c>
      <c r="AO21" s="241" t="e">
        <f aca="false">_xlfn.IFS(AND(AN21&gt;=60,$AB21&lt;&gt;""), $AB21,    AND(AN21&gt;=30,$AA21&lt;&gt;""), $AA21,    AND(AN21&gt;=10,$Z21&lt;&gt;""), $Z21,    1, $U21)</f>
        <v>#DIV/0!</v>
      </c>
      <c r="AP21" s="242" t="e">
        <f aca="false">$AN21*$AO21</f>
        <v>#DIV/0!</v>
      </c>
      <c r="AQ21" s="247" t="n">
        <f aca="false">COMMANDE!N21</f>
        <v>0</v>
      </c>
      <c r="AR21" s="248" t="str">
        <f aca="false">_xlfn.IFS(AND($AD21=$AH21,$AD21&gt;0,$AH21&gt;0,AQ21&gt;0), AQ21,     AND(NOT($AD21=$AH21),$AD21&gt;0,$AH21&gt;0,AQ21&gt;0), ($AH21*AQ21)/$AD21,     AND($AD21=0,$AH21&gt;0,$AL21&gt;0), IF(INDEX(AQ$12:AQ$263,MATCH($AL21,$AK$12:$AK$263,0))&gt;0,($AH21*INDEX(AQ$12:AQ$263,MATCH($AL21,$AK$12:$AK$263,0)))/INDEX($AD$12:$AD$263,MATCH($AL21,$AK$12:$AK$263,0)), "-"),     1, "-")</f>
        <v>-</v>
      </c>
      <c r="AS21" s="249" t="n">
        <f aca="false">IF(AR$9&gt;0, IF(OR(AR21="",AR21="-"), 0, AR21*$AO21), AQ21*$AE21)</f>
        <v>0</v>
      </c>
      <c r="AT21" s="247" t="n">
        <f aca="false">COMMANDE!P21</f>
        <v>0</v>
      </c>
      <c r="AU21" s="248" t="str">
        <f aca="false">_xlfn.IFS(AND($AD21=$AH21,$AD21&gt;0,$AH21&gt;0,AT21&gt;0), AT21,     AND(NOT($AD21=$AH21),$AD21&gt;0,$AH21&gt;0,AT21&gt;0), ($AH21*AT21)/$AD21,     AND($AD21=0,$AH21&gt;0,$AL21&gt;0), IF(INDEX(AT$12:AT$263,MATCH($AL21,$AK$12:$AK$263,0))&gt;0,($AH21*INDEX(AT$12:AT$263,MATCH($AL21,$AK$12:$AK$263,0)))/INDEX($AD$12:$AD$263,MATCH($AL21,$AK$12:$AK$263,0)), "-"),     1, "-")</f>
        <v>-</v>
      </c>
      <c r="AV21" s="249" t="n">
        <f aca="false">IF(AU$9&gt;0, IF(OR(AU21="",AU21="-"), 0, AU21*$AO21), AT21*$AE21)</f>
        <v>0</v>
      </c>
      <c r="AW21" s="247" t="n">
        <f aca="false">COMMANDE!R21</f>
        <v>0</v>
      </c>
      <c r="AX21" s="248" t="str">
        <f aca="false">_xlfn.IFS(AND($AD21=$AH21,$AD21&gt;0,$AH21&gt;0,AW21&gt;0), AW21,     AND(NOT($AD21=$AH21),$AD21&gt;0,$AH21&gt;0,AW21&gt;0), ($AH21*AW21)/$AD21,     AND($AD21=0,$AH21&gt;0,$AL21&gt;0), IF(INDEX(AW$12:AW$263,MATCH($AL21,$AK$12:$AK$263,0))&gt;0,($AH21*INDEX(AW$12:AW$263,MATCH($AL21,$AK$12:$AK$263,0)))/INDEX($AD$12:$AD$263,MATCH($AL21,$AK$12:$AK$263,0)), "-"),     1, "-")</f>
        <v>-</v>
      </c>
      <c r="AY21" s="249" t="n">
        <f aca="false">IF(AX$9&gt;0, IF(OR(AX21="",AX21="-"), 0, AX21*$AO21), AW21*$AE21)</f>
        <v>0</v>
      </c>
      <c r="AZ21" s="247" t="n">
        <f aca="false">COMMANDE!T21</f>
        <v>0</v>
      </c>
      <c r="BA21" s="248" t="str">
        <f aca="false">_xlfn.IFS(AND($AD21=$AH21,$AD21&gt;0,$AH21&gt;0,AZ21&gt;0), AZ21,     AND(NOT($AD21=$AH21),$AD21&gt;0,$AH21&gt;0,AZ21&gt;0), ($AH21*AZ21)/$AD21,     AND($AD21=0,$AH21&gt;0,$AL21&gt;0), IF(INDEX(AZ$12:AZ$263,MATCH($AL21,$AK$12:$AK$263,0))&gt;0,($AH21*INDEX(AZ$12:AZ$263,MATCH($AL21,$AK$12:$AK$263,0)))/INDEX($AD$12:$AD$263,MATCH($AL21,$AK$12:$AK$263,0)), "-"),     1, "-")</f>
        <v>-</v>
      </c>
      <c r="BB21" s="249" t="n">
        <f aca="false">IF(BA$9&gt;0, IF(OR(BA21="",BA21="-"), 0, BA21*$AO21), AZ21*$AE21)</f>
        <v>0</v>
      </c>
      <c r="BC21" s="247" t="n">
        <f aca="false">COMMANDE!V21</f>
        <v>0</v>
      </c>
      <c r="BD21" s="248" t="str">
        <f aca="false">_xlfn.IFS(AND($AD21=$AH21,$AD21&gt;0,$AH21&gt;0,BC21&gt;0), BC21,     AND(NOT($AD21=$AH21),$AD21&gt;0,$AH21&gt;0,BC21&gt;0), ($AH21*BC21)/$AD21,     AND($AD21=0,$AH21&gt;0,$AL21&gt;0), IF(INDEX(BC$12:BC$263,MATCH($AL21,$AK$12:$AK$263,0))&gt;0,($AH21*INDEX(BC$12:BC$263,MATCH($AL21,$AK$12:$AK$263,0)))/INDEX($AD$12:$AD$263,MATCH($AL21,$AK$12:$AK$263,0)), "-"),     1, "-")</f>
        <v>-</v>
      </c>
      <c r="BE21" s="249" t="n">
        <f aca="false">IF(BD$9&gt;0, IF(OR(BD21="",BD21="-"), 0, BD21*$AO21), BC21*$AE21)</f>
        <v>0</v>
      </c>
      <c r="BF21" s="247" t="n">
        <f aca="false">COMMANDE!X21</f>
        <v>0</v>
      </c>
      <c r="BG21" s="248" t="str">
        <f aca="false">_xlfn.IFS(AND($AD21=$AH21,$AD21&gt;0,$AH21&gt;0,BF21&gt;0), BF21,     AND(NOT($AD21=$AH21),$AD21&gt;0,$AH21&gt;0,BF21&gt;0), ($AH21*BF21)/$AD21,     AND($AD21=0,$AH21&gt;0,$AL21&gt;0), IF(INDEX(BF$12:BF$263,MATCH($AL21,$AK$12:$AK$263,0))&gt;0,($AH21*INDEX(BF$12:BF$263,MATCH($AL21,$AK$12:$AK$263,0)))/INDEX($AD$12:$AD$263,MATCH($AL21,$AK$12:$AK$263,0)), "-"),     1, "-")</f>
        <v>-</v>
      </c>
      <c r="BH21" s="249" t="n">
        <f aca="false">IF(BG$9&gt;0, IF(OR(BG21="",BG21="-"), 0, BG21*$AO21), BF21*$AE21)</f>
        <v>0</v>
      </c>
      <c r="BI21" s="247" t="n">
        <f aca="false">COMMANDE!Z21</f>
        <v>0</v>
      </c>
      <c r="BJ21" s="248" t="str">
        <f aca="false">_xlfn.IFS(AND($AD21=$AH21,$AD21&gt;0,$AH21&gt;0,BI21&gt;0), BI21,     AND(NOT($AD21=$AH21),$AD21&gt;0,$AH21&gt;0,BI21&gt;0), ($AH21*BI21)/$AD21,     AND($AD21=0,$AH21&gt;0,$AL21&gt;0), IF(INDEX(BI$12:BI$263,MATCH($AL21,$AK$12:$AK$263,0))&gt;0,($AH21*INDEX(BI$12:BI$263,MATCH($AL21,$AK$12:$AK$263,0)))/INDEX($AD$12:$AD$263,MATCH($AL21,$AK$12:$AK$263,0)), "-"),     1, "-")</f>
        <v>-</v>
      </c>
      <c r="BK21" s="249" t="n">
        <f aca="false">IF(BJ$9&gt;0, IF(OR(BJ21="",BJ21="-"), 0, BJ21*$AO21), BI21*$AE21)</f>
        <v>0</v>
      </c>
      <c r="BL21" s="247" t="n">
        <f aca="false">COMMANDE!AB21</f>
        <v>0</v>
      </c>
      <c r="BM21" s="248" t="str">
        <f aca="false">_xlfn.IFS(AND($AD21=$AH21,$AD21&gt;0,$AH21&gt;0,BL21&gt;0), BL21,     AND(NOT($AD21=$AH21),$AD21&gt;0,$AH21&gt;0,BL21&gt;0), ($AH21*BL21)/$AD21,     AND($AD21=0,$AH21&gt;0,$AL21&gt;0), IF(INDEX(BL$12:BL$263,MATCH($AL21,$AK$12:$AK$263,0))&gt;0,($AH21*INDEX(BL$12:BL$263,MATCH($AL21,$AK$12:$AK$263,0)))/INDEX($AD$12:$AD$263,MATCH($AL21,$AK$12:$AK$263,0)), "-"),     1, "-")</f>
        <v>-</v>
      </c>
      <c r="BN21" s="249" t="n">
        <f aca="false">IF(BM$9&gt;0, IF(OR(BM21="",BM21="-"), 0, BM21*$AO21), BL21*$AE21)</f>
        <v>0</v>
      </c>
      <c r="BO21" s="247" t="n">
        <f aca="false">COMMANDE!AD21</f>
        <v>0</v>
      </c>
      <c r="BP21" s="248" t="str">
        <f aca="false">_xlfn.IFS(AND($AD21=$AH21,$AD21&gt;0,$AH21&gt;0,BO21&gt;0), BO21,     AND(NOT($AD21=$AH21),$AD21&gt;0,$AH21&gt;0,BO21&gt;0), ($AH21*BO21)/$AD21,     AND($AD21=0,$AH21&gt;0,$AL21&gt;0), IF(INDEX(BO$12:BO$263,MATCH($AL21,$AK$12:$AK$263,0))&gt;0,($AH21*INDEX(BO$12:BO$263,MATCH($AL21,$AK$12:$AK$263,0)))/INDEX($AD$12:$AD$263,MATCH($AL21,$AK$12:$AK$263,0)), "-"),     1, "-")</f>
        <v>-</v>
      </c>
      <c r="BQ21" s="249" t="n">
        <f aca="false">IF(BP$9&gt;0, IF(OR(BP21="",BP21="-"), 0, BP21*$AO21), BO21*$AE21)</f>
        <v>0</v>
      </c>
      <c r="BR21" s="247" t="n">
        <f aca="false">COMMANDE!AF21</f>
        <v>0</v>
      </c>
      <c r="BS21" s="248" t="str">
        <f aca="false">_xlfn.IFS(AND($AD21=$AH21,$AD21&gt;0,$AH21&gt;0,BR21&gt;0), BR21,     AND(NOT($AD21=$AH21),$AD21&gt;0,$AH21&gt;0,BR21&gt;0), ($AH21*BR21)/$AD21,     AND($AD21=0,$AH21&gt;0,$AL21&gt;0), IF(INDEX(BR$12:BR$263,MATCH($AL21,$AK$12:$AK$263,0))&gt;0,($AH21*INDEX(BR$12:BR$263,MATCH($AL21,$AK$12:$AK$263,0)))/INDEX($AD$12:$AD$263,MATCH($AL21,$AK$12:$AK$263,0)), "-"),     1, "-")</f>
        <v>-</v>
      </c>
      <c r="BT21" s="249" t="n">
        <f aca="false">IF(BS$9&gt;0, IF(OR(BS21="",BS21="-"), 0, BS21*$AO21), BR21*$AE21)</f>
        <v>0</v>
      </c>
      <c r="BU21" s="247" t="n">
        <f aca="false">COMMANDE!AH21</f>
        <v>0</v>
      </c>
      <c r="BV21" s="248" t="str">
        <f aca="false">_xlfn.IFS(AND($AD21=$AH21,$AD21&gt;0,$AH21&gt;0,BU21&gt;0), BU21,     AND(NOT($AD21=$AH21),$AD21&gt;0,$AH21&gt;0,BU21&gt;0), ($AH21*BU21)/$AD21,     AND($AD21=0,$AH21&gt;0,$AL21&gt;0), IF(INDEX(BU$12:BU$263,MATCH($AL21,$AK$12:$AK$263,0))&gt;0,($AH21*INDEX(BU$12:BU$263,MATCH($AL21,$AK$12:$AK$263,0)))/INDEX($AD$12:$AD$263,MATCH($AL21,$AK$12:$AK$263,0)), "-"),     1, "-")</f>
        <v>-</v>
      </c>
      <c r="BW21" s="249" t="n">
        <f aca="false">IF(BV$9&gt;0, IF(OR(BV21="",BV21="-"), 0, BV21*$AO21), BU21*$AE21)</f>
        <v>0</v>
      </c>
      <c r="BX21" s="247" t="n">
        <f aca="false">COMMANDE!AJ21</f>
        <v>0</v>
      </c>
      <c r="BY21" s="248" t="str">
        <f aca="false">_xlfn.IFS(AND($AD21=$AH21,$AD21&gt;0,$AH21&gt;0,BX21&gt;0), BX21,     AND(NOT($AD21=$AH21),$AD21&gt;0,$AH21&gt;0,BX21&gt;0), ($AH21*BX21)/$AD21,     AND($AD21=0,$AH21&gt;0,$AL21&gt;0), IF(INDEX(BX$12:BX$263,MATCH($AL21,$AK$12:$AK$263,0))&gt;0,($AH21*INDEX(BX$12:BX$263,MATCH($AL21,$AK$12:$AK$263,0)))/INDEX($AD$12:$AD$263,MATCH($AL21,$AK$12:$AK$263,0)), "-"),     1, "-")</f>
        <v>-</v>
      </c>
      <c r="BZ21" s="249" t="n">
        <f aca="false">IF(BY$9&gt;0, IF(OR(BY21="",BY21="-"), 0, BY21*$AO21), BX21*$AE21)</f>
        <v>0</v>
      </c>
      <c r="CA21" s="247" t="n">
        <f aca="false">COMMANDE!AL21</f>
        <v>0</v>
      </c>
      <c r="CB21" s="248" t="str">
        <f aca="false">_xlfn.IFS(AND($AD21=$AH21,$AD21&gt;0,$AH21&gt;0,CA21&gt;0), CA21,     AND(NOT($AD21=$AH21),$AD21&gt;0,$AH21&gt;0,CA21&gt;0), ($AH21*CA21)/$AD21,     AND($AD21=0,$AH21&gt;0,$AL21&gt;0), IF(INDEX(CA$12:CA$263,MATCH($AL21,$AK$12:$AK$263,0))&gt;0,($AH21*INDEX(CA$12:CA$263,MATCH($AL21,$AK$12:$AK$263,0)))/INDEX($AD$12:$AD$263,MATCH($AL21,$AK$12:$AK$263,0)), "-"),     1, "-")</f>
        <v>-</v>
      </c>
      <c r="CC21" s="249" t="n">
        <f aca="false">IF(CB$9&gt;0, IF(OR(CB21="",CB21="-"), 0, CB21*$AO21), CA21*$AE21)</f>
        <v>0</v>
      </c>
      <c r="CD21" s="247" t="n">
        <f aca="false">COMMANDE!AN21</f>
        <v>0</v>
      </c>
      <c r="CE21" s="248" t="str">
        <f aca="false">_xlfn.IFS(AND($AD21=$AH21,$AD21&gt;0,$AH21&gt;0,CD21&gt;0), CD21,     AND(NOT($AD21=$AH21),$AD21&gt;0,$AH21&gt;0,CD21&gt;0), ($AH21*CD21)/$AD21,     AND($AD21=0,$AH21&gt;0,$AL21&gt;0), IF(INDEX(CD$12:CD$263,MATCH($AL21,$AK$12:$AK$263,0))&gt;0,($AH21*INDEX(CD$12:CD$263,MATCH($AL21,$AK$12:$AK$263,0)))/INDEX($AD$12:$AD$263,MATCH($AL21,$AK$12:$AK$263,0)), "-"),     1, "-")</f>
        <v>-</v>
      </c>
      <c r="CF21" s="249" t="n">
        <f aca="false">IF(CE$9&gt;0, IF(OR(CE21="",CE21="-"), 0, CE21*$AO21), CD21*$AE21)</f>
        <v>0</v>
      </c>
      <c r="CG21" s="247" t="n">
        <f aca="false">COMMANDE!AP21</f>
        <v>0</v>
      </c>
      <c r="CH21" s="248" t="str">
        <f aca="false">_xlfn.IFS(AND($AD21=$AH21,$AD21&gt;0,$AH21&gt;0,CG21&gt;0), CG21,     AND(NOT($AD21=$AH21),$AD21&gt;0,$AH21&gt;0,CG21&gt;0), ($AH21*CG21)/$AD21,     AND($AD21=0,$AH21&gt;0,$AL21&gt;0), IF(INDEX(CG$12:CG$263,MATCH($AL21,$AK$12:$AK$263,0))&gt;0,($AH21*INDEX(CG$12:CG$263,MATCH($AL21,$AK$12:$AK$263,0)))/INDEX($AD$12:$AD$263,MATCH($AL21,$AK$12:$AK$263,0)), "-"),     1, "-")</f>
        <v>-</v>
      </c>
      <c r="CI21" s="249" t="n">
        <f aca="false">IF(CH$9&gt;0, IF(OR(CH21="",CH21="-"), 0, CH21*$AO21), CG21*$AE21)</f>
        <v>0</v>
      </c>
      <c r="CJ21" s="250"/>
    </row>
    <row r="22" customFormat="false" ht="39.95" hidden="false" customHeight="true" outlineLevel="0" collapsed="false">
      <c r="A22" s="230" t="n">
        <f aca="false">IF(OR($AQ22&gt;0, $AS22&gt;0), 1, 0)</f>
        <v>0</v>
      </c>
      <c r="B22" s="230" t="n">
        <f aca="false">IF(OR($AT22&gt;0, $AV22&gt;0), 1, 0)</f>
        <v>0</v>
      </c>
      <c r="C22" s="230" t="n">
        <f aca="false">IF(OR($AW22&gt;0, $AY22&gt;0), 1, 0)</f>
        <v>0</v>
      </c>
      <c r="D22" s="230" t="n">
        <f aca="false">IF(OR($AZ22&gt;0, $BB22&gt;0), 1, 0)</f>
        <v>0</v>
      </c>
      <c r="E22" s="230" t="n">
        <f aca="false">IF(OR($BC22&gt;0, $BE22&gt;0), 1, 0)</f>
        <v>0</v>
      </c>
      <c r="F22" s="230" t="n">
        <f aca="false">IF(OR($BF22&gt;0, $BH22&gt;0), 1, 0)</f>
        <v>0</v>
      </c>
      <c r="G22" s="230" t="n">
        <f aca="false">IF(OR($BI22&gt;0, $BK22&gt;0), 1, 0)</f>
        <v>0</v>
      </c>
      <c r="H22" s="230" t="n">
        <f aca="false">IF(OR($BL22&gt;0, $BN22&gt;0), 1, 0)</f>
        <v>0</v>
      </c>
      <c r="I22" s="230" t="n">
        <f aca="false">IF(OR($BO22&gt;0, $BQ22&gt;0), 1, 0)</f>
        <v>0</v>
      </c>
      <c r="J22" s="230" t="n">
        <f aca="false">IF(OR($BR22&gt;0, $BT22&gt;0), 1, 0)</f>
        <v>0</v>
      </c>
      <c r="K22" s="230" t="n">
        <f aca="false">IF(OR($BU22&gt;0, $BW22&gt;0), 1, 0)</f>
        <v>0</v>
      </c>
      <c r="L22" s="230" t="n">
        <f aca="false">IF(OR($BX22&gt;0, $BZ22&gt;0), 1, 0)</f>
        <v>0</v>
      </c>
      <c r="M22" s="230" t="n">
        <f aca="false">IF(OR($CA22&gt;0, $CC22&gt;0), 1, 0)</f>
        <v>0</v>
      </c>
      <c r="N22" s="230" t="n">
        <f aca="false">IF(OR($CD22&gt;0, $CF22&gt;0), 1, 0)</f>
        <v>0</v>
      </c>
      <c r="O22" s="231" t="n">
        <f aca="false">IF(OR($CG22&gt;0, $CI22&gt;0), 1, 0)</f>
        <v>0</v>
      </c>
      <c r="P22" s="232" t="n">
        <f aca="false">IF(OR($AD22&gt;0,$AH22&gt;0,$AN22&gt;0), 1, 0)</f>
        <v>0</v>
      </c>
      <c r="Q22" s="233" t="n">
        <f aca="false">BDD!A12</f>
        <v>1102</v>
      </c>
      <c r="R22" s="234" t="str">
        <f aca="false">BDD!B12</f>
        <v>Aloe Vera à feuilles fraîches BIO</v>
      </c>
      <c r="S22" s="235" t="str">
        <f aca="false">IF(BDD!F12=0, "", BDD!F12)</f>
        <v>❤️</v>
      </c>
      <c r="T22" s="236" t="n">
        <f aca="false">ROUND(BDD!G12+FDP_CMD_KG, 2)</f>
        <v>5.15</v>
      </c>
      <c r="U22" s="236" t="e">
        <f aca="false">ROUND(BDD!G12+FDP_FACT_KG, 2)</f>
        <v>#DIV/0!</v>
      </c>
      <c r="V22" s="237" t="str">
        <f aca="false">BDD!H12</f>
        <v>Pièce</v>
      </c>
      <c r="W22" s="238" t="n">
        <f aca="false">IF(NOT(ISBLANK(BDD!I12)), ROUND(SUM((BDD!G12*reduc1),FDP_CMD_KG), 2), "")</f>
        <v>4.79</v>
      </c>
      <c r="X22" s="238" t="n">
        <f aca="false">IF(NOT(ISBLANK(BDD!J12)), ROUND(SUM((BDD!G12*reduc2),FDP_CMD_KG), 2), "")</f>
        <v>4.44</v>
      </c>
      <c r="Y22" s="238" t="n">
        <f aca="false">IF(NOT(ISBLANK(BDD!K12)), ROUND(SUM((BDD!G12*reduc3),FDP_CMD_KG), 2), "")</f>
        <v>4.08</v>
      </c>
      <c r="Z22" s="238" t="e">
        <f aca="false">IF(NOT(ISBLANK(BDD!I12)), ROUND(SUM((BDD!G12*reduc1),FDP_FACT_KG), 2), "")</f>
        <v>#DIV/0!</v>
      </c>
      <c r="AA22" s="238" t="e">
        <f aca="false">IF(NOT(ISBLANK(BDD!J12)), ROUND(SUM((BDD!G12*reduc2),FDP_FACT_KG), 2), "")</f>
        <v>#DIV/0!</v>
      </c>
      <c r="AB22" s="238" t="e">
        <f aca="false">IF(NOT(ISBLANK(BDD!K12)), ROUND(SUM((BDD!G12*reduc3),FDP_FACT_KG), 2), "")</f>
        <v>#DIV/0!</v>
      </c>
      <c r="AC22" s="239" t="str">
        <f aca="false">BDD!C12</f>
        <v>Malagua</v>
      </c>
      <c r="AD22" s="240" t="n">
        <f aca="false">SUM(AQ22,AT22,AW22,AZ22,BC22,BF22,BI22,BL22,BO22,BR22,BU22,BX22,CA22,CD22,CG22)</f>
        <v>0</v>
      </c>
      <c r="AE22" s="241" t="n">
        <f aca="false">_xlfn.IFS(AND(AD22&gt;=60,$Y22&lt;&gt;""), $Y22,    AND(AD22&gt;=30,$X22&lt;&gt;""), $X22,    AND(AD22&gt;=10,$W22&lt;&gt;""), $W22,    1, $T22)</f>
        <v>5.15</v>
      </c>
      <c r="AF22" s="242" t="n">
        <f aca="false">$AD22*$AE22</f>
        <v>0</v>
      </c>
      <c r="AG22" s="161"/>
      <c r="AH22" s="243"/>
      <c r="AI22" s="241" t="e">
        <f aca="false">_xlfn.IFS(AND(AH22&gt;=60,$AB22&lt;&gt;""), $AB22,    AND(AH22&gt;=30,$AA22&lt;&gt;""), $AA22,    AND(AH22&gt;=10,$Z22&lt;&gt;""), $Z22,    1, $U22)</f>
        <v>#DIV/0!</v>
      </c>
      <c r="AJ22" s="244" t="e">
        <f aca="false">AH22*AI22</f>
        <v>#DIV/0!</v>
      </c>
      <c r="AK22" s="245"/>
      <c r="AL22" s="245"/>
      <c r="AM22" s="161"/>
      <c r="AN22" s="246" t="n">
        <f aca="false">SUM(AR22,AU22,AX22,BA22,BD22,BG22,BJ22,BM22,BP22,BS22,BV22,BY22,CB22,CE22,CH22)</f>
        <v>0</v>
      </c>
      <c r="AO22" s="241" t="e">
        <f aca="false">_xlfn.IFS(AND(AN22&gt;=60,$AB22&lt;&gt;""), $AB22,    AND(AN22&gt;=30,$AA22&lt;&gt;""), $AA22,    AND(AN22&gt;=10,$Z22&lt;&gt;""), $Z22,    1, $U22)</f>
        <v>#DIV/0!</v>
      </c>
      <c r="AP22" s="242" t="e">
        <f aca="false">$AN22*$AO22</f>
        <v>#DIV/0!</v>
      </c>
      <c r="AQ22" s="247" t="n">
        <f aca="false">COMMANDE!N22</f>
        <v>0</v>
      </c>
      <c r="AR22" s="248" t="str">
        <f aca="false">_xlfn.IFS(AND($AD22=$AH22,$AD22&gt;0,$AH22&gt;0,AQ22&gt;0), AQ22,     AND(NOT($AD22=$AH22),$AD22&gt;0,$AH22&gt;0,AQ22&gt;0), ($AH22*AQ22)/$AD22,     AND($AD22=0,$AH22&gt;0,$AL22&gt;0), IF(INDEX(AQ$12:AQ$263,MATCH($AL22,$AK$12:$AK$263,0))&gt;0,($AH22*INDEX(AQ$12:AQ$263,MATCH($AL22,$AK$12:$AK$263,0)))/INDEX($AD$12:$AD$263,MATCH($AL22,$AK$12:$AK$263,0)), "-"),     1, "-")</f>
        <v>-</v>
      </c>
      <c r="AS22" s="249" t="n">
        <f aca="false">IF(AR$9&gt;0, IF(OR(AR22="",AR22="-"), 0, AR22*$AO22), AQ22*$AE22)</f>
        <v>0</v>
      </c>
      <c r="AT22" s="247" t="n">
        <f aca="false">COMMANDE!P22</f>
        <v>0</v>
      </c>
      <c r="AU22" s="248" t="str">
        <f aca="false">_xlfn.IFS(AND($AD22=$AH22,$AD22&gt;0,$AH22&gt;0,AT22&gt;0), AT22,     AND(NOT($AD22=$AH22),$AD22&gt;0,$AH22&gt;0,AT22&gt;0), ($AH22*AT22)/$AD22,     AND($AD22=0,$AH22&gt;0,$AL22&gt;0), IF(INDEX(AT$12:AT$263,MATCH($AL22,$AK$12:$AK$263,0))&gt;0,($AH22*INDEX(AT$12:AT$263,MATCH($AL22,$AK$12:$AK$263,0)))/INDEX($AD$12:$AD$263,MATCH($AL22,$AK$12:$AK$263,0)), "-"),     1, "-")</f>
        <v>-</v>
      </c>
      <c r="AV22" s="249" t="n">
        <f aca="false">IF(AU$9&gt;0, IF(OR(AU22="",AU22="-"), 0, AU22*$AO22), AT22*$AE22)</f>
        <v>0</v>
      </c>
      <c r="AW22" s="247" t="n">
        <f aca="false">COMMANDE!R22</f>
        <v>0</v>
      </c>
      <c r="AX22" s="248" t="str">
        <f aca="false">_xlfn.IFS(AND($AD22=$AH22,$AD22&gt;0,$AH22&gt;0,AW22&gt;0), AW22,     AND(NOT($AD22=$AH22),$AD22&gt;0,$AH22&gt;0,AW22&gt;0), ($AH22*AW22)/$AD22,     AND($AD22=0,$AH22&gt;0,$AL22&gt;0), IF(INDEX(AW$12:AW$263,MATCH($AL22,$AK$12:$AK$263,0))&gt;0,($AH22*INDEX(AW$12:AW$263,MATCH($AL22,$AK$12:$AK$263,0)))/INDEX($AD$12:$AD$263,MATCH($AL22,$AK$12:$AK$263,0)), "-"),     1, "-")</f>
        <v>-</v>
      </c>
      <c r="AY22" s="249" t="n">
        <f aca="false">IF(AX$9&gt;0, IF(OR(AX22="",AX22="-"), 0, AX22*$AO22), AW22*$AE22)</f>
        <v>0</v>
      </c>
      <c r="AZ22" s="247" t="n">
        <f aca="false">COMMANDE!T22</f>
        <v>0</v>
      </c>
      <c r="BA22" s="248" t="str">
        <f aca="false">_xlfn.IFS(AND($AD22=$AH22,$AD22&gt;0,$AH22&gt;0,AZ22&gt;0), AZ22,     AND(NOT($AD22=$AH22),$AD22&gt;0,$AH22&gt;0,AZ22&gt;0), ($AH22*AZ22)/$AD22,     AND($AD22=0,$AH22&gt;0,$AL22&gt;0), IF(INDEX(AZ$12:AZ$263,MATCH($AL22,$AK$12:$AK$263,0))&gt;0,($AH22*INDEX(AZ$12:AZ$263,MATCH($AL22,$AK$12:$AK$263,0)))/INDEX($AD$12:$AD$263,MATCH($AL22,$AK$12:$AK$263,0)), "-"),     1, "-")</f>
        <v>-</v>
      </c>
      <c r="BB22" s="249" t="n">
        <f aca="false">IF(BA$9&gt;0, IF(OR(BA22="",BA22="-"), 0, BA22*$AO22), AZ22*$AE22)</f>
        <v>0</v>
      </c>
      <c r="BC22" s="247" t="n">
        <f aca="false">COMMANDE!V22</f>
        <v>0</v>
      </c>
      <c r="BD22" s="248" t="str">
        <f aca="false">_xlfn.IFS(AND($AD22=$AH22,$AD22&gt;0,$AH22&gt;0,BC22&gt;0), BC22,     AND(NOT($AD22=$AH22),$AD22&gt;0,$AH22&gt;0,BC22&gt;0), ($AH22*BC22)/$AD22,     AND($AD22=0,$AH22&gt;0,$AL22&gt;0), IF(INDEX(BC$12:BC$263,MATCH($AL22,$AK$12:$AK$263,0))&gt;0,($AH22*INDEX(BC$12:BC$263,MATCH($AL22,$AK$12:$AK$263,0)))/INDEX($AD$12:$AD$263,MATCH($AL22,$AK$12:$AK$263,0)), "-"),     1, "-")</f>
        <v>-</v>
      </c>
      <c r="BE22" s="249" t="n">
        <f aca="false">IF(BD$9&gt;0, IF(OR(BD22="",BD22="-"), 0, BD22*$AO22), BC22*$AE22)</f>
        <v>0</v>
      </c>
      <c r="BF22" s="247" t="n">
        <f aca="false">COMMANDE!X22</f>
        <v>0</v>
      </c>
      <c r="BG22" s="248" t="str">
        <f aca="false">_xlfn.IFS(AND($AD22=$AH22,$AD22&gt;0,$AH22&gt;0,BF22&gt;0), BF22,     AND(NOT($AD22=$AH22),$AD22&gt;0,$AH22&gt;0,BF22&gt;0), ($AH22*BF22)/$AD22,     AND($AD22=0,$AH22&gt;0,$AL22&gt;0), IF(INDEX(BF$12:BF$263,MATCH($AL22,$AK$12:$AK$263,0))&gt;0,($AH22*INDEX(BF$12:BF$263,MATCH($AL22,$AK$12:$AK$263,0)))/INDEX($AD$12:$AD$263,MATCH($AL22,$AK$12:$AK$263,0)), "-"),     1, "-")</f>
        <v>-</v>
      </c>
      <c r="BH22" s="249" t="n">
        <f aca="false">IF(BG$9&gt;0, IF(OR(BG22="",BG22="-"), 0, BG22*$AO22), BF22*$AE22)</f>
        <v>0</v>
      </c>
      <c r="BI22" s="247" t="n">
        <f aca="false">COMMANDE!Z22</f>
        <v>0</v>
      </c>
      <c r="BJ22" s="248" t="str">
        <f aca="false">_xlfn.IFS(AND($AD22=$AH22,$AD22&gt;0,$AH22&gt;0,BI22&gt;0), BI22,     AND(NOT($AD22=$AH22),$AD22&gt;0,$AH22&gt;0,BI22&gt;0), ($AH22*BI22)/$AD22,     AND($AD22=0,$AH22&gt;0,$AL22&gt;0), IF(INDEX(BI$12:BI$263,MATCH($AL22,$AK$12:$AK$263,0))&gt;0,($AH22*INDEX(BI$12:BI$263,MATCH($AL22,$AK$12:$AK$263,0)))/INDEX($AD$12:$AD$263,MATCH($AL22,$AK$12:$AK$263,0)), "-"),     1, "-")</f>
        <v>-</v>
      </c>
      <c r="BK22" s="249" t="n">
        <f aca="false">IF(BJ$9&gt;0, IF(OR(BJ22="",BJ22="-"), 0, BJ22*$AO22), BI22*$AE22)</f>
        <v>0</v>
      </c>
      <c r="BL22" s="247" t="n">
        <f aca="false">COMMANDE!AB22</f>
        <v>0</v>
      </c>
      <c r="BM22" s="248" t="str">
        <f aca="false">_xlfn.IFS(AND($AD22=$AH22,$AD22&gt;0,$AH22&gt;0,BL22&gt;0), BL22,     AND(NOT($AD22=$AH22),$AD22&gt;0,$AH22&gt;0,BL22&gt;0), ($AH22*BL22)/$AD22,     AND($AD22=0,$AH22&gt;0,$AL22&gt;0), IF(INDEX(BL$12:BL$263,MATCH($AL22,$AK$12:$AK$263,0))&gt;0,($AH22*INDEX(BL$12:BL$263,MATCH($AL22,$AK$12:$AK$263,0)))/INDEX($AD$12:$AD$263,MATCH($AL22,$AK$12:$AK$263,0)), "-"),     1, "-")</f>
        <v>-</v>
      </c>
      <c r="BN22" s="249" t="n">
        <f aca="false">IF(BM$9&gt;0, IF(OR(BM22="",BM22="-"), 0, BM22*$AO22), BL22*$AE22)</f>
        <v>0</v>
      </c>
      <c r="BO22" s="247" t="n">
        <f aca="false">COMMANDE!AD22</f>
        <v>0</v>
      </c>
      <c r="BP22" s="248" t="str">
        <f aca="false">_xlfn.IFS(AND($AD22=$AH22,$AD22&gt;0,$AH22&gt;0,BO22&gt;0), BO22,     AND(NOT($AD22=$AH22),$AD22&gt;0,$AH22&gt;0,BO22&gt;0), ($AH22*BO22)/$AD22,     AND($AD22=0,$AH22&gt;0,$AL22&gt;0), IF(INDEX(BO$12:BO$263,MATCH($AL22,$AK$12:$AK$263,0))&gt;0,($AH22*INDEX(BO$12:BO$263,MATCH($AL22,$AK$12:$AK$263,0)))/INDEX($AD$12:$AD$263,MATCH($AL22,$AK$12:$AK$263,0)), "-"),     1, "-")</f>
        <v>-</v>
      </c>
      <c r="BQ22" s="249" t="n">
        <f aca="false">IF(BP$9&gt;0, IF(OR(BP22="",BP22="-"), 0, BP22*$AO22), BO22*$AE22)</f>
        <v>0</v>
      </c>
      <c r="BR22" s="247" t="n">
        <f aca="false">COMMANDE!AF22</f>
        <v>0</v>
      </c>
      <c r="BS22" s="248" t="str">
        <f aca="false">_xlfn.IFS(AND($AD22=$AH22,$AD22&gt;0,$AH22&gt;0,BR22&gt;0), BR22,     AND(NOT($AD22=$AH22),$AD22&gt;0,$AH22&gt;0,BR22&gt;0), ($AH22*BR22)/$AD22,     AND($AD22=0,$AH22&gt;0,$AL22&gt;0), IF(INDEX(BR$12:BR$263,MATCH($AL22,$AK$12:$AK$263,0))&gt;0,($AH22*INDEX(BR$12:BR$263,MATCH($AL22,$AK$12:$AK$263,0)))/INDEX($AD$12:$AD$263,MATCH($AL22,$AK$12:$AK$263,0)), "-"),     1, "-")</f>
        <v>-</v>
      </c>
      <c r="BT22" s="249" t="n">
        <f aca="false">IF(BS$9&gt;0, IF(OR(BS22="",BS22="-"), 0, BS22*$AO22), BR22*$AE22)</f>
        <v>0</v>
      </c>
      <c r="BU22" s="247" t="n">
        <f aca="false">COMMANDE!AH22</f>
        <v>0</v>
      </c>
      <c r="BV22" s="248" t="str">
        <f aca="false">_xlfn.IFS(AND($AD22=$AH22,$AD22&gt;0,$AH22&gt;0,BU22&gt;0), BU22,     AND(NOT($AD22=$AH22),$AD22&gt;0,$AH22&gt;0,BU22&gt;0), ($AH22*BU22)/$AD22,     AND($AD22=0,$AH22&gt;0,$AL22&gt;0), IF(INDEX(BU$12:BU$263,MATCH($AL22,$AK$12:$AK$263,0))&gt;0,($AH22*INDEX(BU$12:BU$263,MATCH($AL22,$AK$12:$AK$263,0)))/INDEX($AD$12:$AD$263,MATCH($AL22,$AK$12:$AK$263,0)), "-"),     1, "-")</f>
        <v>-</v>
      </c>
      <c r="BW22" s="249" t="n">
        <f aca="false">IF(BV$9&gt;0, IF(OR(BV22="",BV22="-"), 0, BV22*$AO22), BU22*$AE22)</f>
        <v>0</v>
      </c>
      <c r="BX22" s="247" t="n">
        <f aca="false">COMMANDE!AJ22</f>
        <v>0</v>
      </c>
      <c r="BY22" s="248" t="str">
        <f aca="false">_xlfn.IFS(AND($AD22=$AH22,$AD22&gt;0,$AH22&gt;0,BX22&gt;0), BX22,     AND(NOT($AD22=$AH22),$AD22&gt;0,$AH22&gt;0,BX22&gt;0), ($AH22*BX22)/$AD22,     AND($AD22=0,$AH22&gt;0,$AL22&gt;0), IF(INDEX(BX$12:BX$263,MATCH($AL22,$AK$12:$AK$263,0))&gt;0,($AH22*INDEX(BX$12:BX$263,MATCH($AL22,$AK$12:$AK$263,0)))/INDEX($AD$12:$AD$263,MATCH($AL22,$AK$12:$AK$263,0)), "-"),     1, "-")</f>
        <v>-</v>
      </c>
      <c r="BZ22" s="249" t="n">
        <f aca="false">IF(BY$9&gt;0, IF(OR(BY22="",BY22="-"), 0, BY22*$AO22), BX22*$AE22)</f>
        <v>0</v>
      </c>
      <c r="CA22" s="247" t="n">
        <f aca="false">COMMANDE!AL22</f>
        <v>0</v>
      </c>
      <c r="CB22" s="248" t="str">
        <f aca="false">_xlfn.IFS(AND($AD22=$AH22,$AD22&gt;0,$AH22&gt;0,CA22&gt;0), CA22,     AND(NOT($AD22=$AH22),$AD22&gt;0,$AH22&gt;0,CA22&gt;0), ($AH22*CA22)/$AD22,     AND($AD22=0,$AH22&gt;0,$AL22&gt;0), IF(INDEX(CA$12:CA$263,MATCH($AL22,$AK$12:$AK$263,0))&gt;0,($AH22*INDEX(CA$12:CA$263,MATCH($AL22,$AK$12:$AK$263,0)))/INDEX($AD$12:$AD$263,MATCH($AL22,$AK$12:$AK$263,0)), "-"),     1, "-")</f>
        <v>-</v>
      </c>
      <c r="CC22" s="249" t="n">
        <f aca="false">IF(CB$9&gt;0, IF(OR(CB22="",CB22="-"), 0, CB22*$AO22), CA22*$AE22)</f>
        <v>0</v>
      </c>
      <c r="CD22" s="247" t="n">
        <f aca="false">COMMANDE!AN22</f>
        <v>0</v>
      </c>
      <c r="CE22" s="248" t="str">
        <f aca="false">_xlfn.IFS(AND($AD22=$AH22,$AD22&gt;0,$AH22&gt;0,CD22&gt;0), CD22,     AND(NOT($AD22=$AH22),$AD22&gt;0,$AH22&gt;0,CD22&gt;0), ($AH22*CD22)/$AD22,     AND($AD22=0,$AH22&gt;0,$AL22&gt;0), IF(INDEX(CD$12:CD$263,MATCH($AL22,$AK$12:$AK$263,0))&gt;0,($AH22*INDEX(CD$12:CD$263,MATCH($AL22,$AK$12:$AK$263,0)))/INDEX($AD$12:$AD$263,MATCH($AL22,$AK$12:$AK$263,0)), "-"),     1, "-")</f>
        <v>-</v>
      </c>
      <c r="CF22" s="249" t="n">
        <f aca="false">IF(CE$9&gt;0, IF(OR(CE22="",CE22="-"), 0, CE22*$AO22), CD22*$AE22)</f>
        <v>0</v>
      </c>
      <c r="CG22" s="247" t="n">
        <f aca="false">COMMANDE!AP22</f>
        <v>0</v>
      </c>
      <c r="CH22" s="248" t="str">
        <f aca="false">_xlfn.IFS(AND($AD22=$AH22,$AD22&gt;0,$AH22&gt;0,CG22&gt;0), CG22,     AND(NOT($AD22=$AH22),$AD22&gt;0,$AH22&gt;0,CG22&gt;0), ($AH22*CG22)/$AD22,     AND($AD22=0,$AH22&gt;0,$AL22&gt;0), IF(INDEX(CG$12:CG$263,MATCH($AL22,$AK$12:$AK$263,0))&gt;0,($AH22*INDEX(CG$12:CG$263,MATCH($AL22,$AK$12:$AK$263,0)))/INDEX($AD$12:$AD$263,MATCH($AL22,$AK$12:$AK$263,0)), "-"),     1, "-")</f>
        <v>-</v>
      </c>
      <c r="CI22" s="249" t="n">
        <f aca="false">IF(CH$9&gt;0, IF(OR(CH22="",CH22="-"), 0, CH22*$AO22), CG22*$AE22)</f>
        <v>0</v>
      </c>
      <c r="CJ22" s="250"/>
    </row>
    <row r="23" customFormat="false" ht="39.95" hidden="false" customHeight="true" outlineLevel="0" collapsed="false">
      <c r="A23" s="230" t="n">
        <f aca="false">IF(OR($AQ23&gt;0, $AS23&gt;0), 1, 0)</f>
        <v>0</v>
      </c>
      <c r="B23" s="230" t="n">
        <f aca="false">IF(OR($AT23&gt;0, $AV23&gt;0), 1, 0)</f>
        <v>0</v>
      </c>
      <c r="C23" s="230" t="n">
        <f aca="false">IF(OR($AW23&gt;0, $AY23&gt;0), 1, 0)</f>
        <v>0</v>
      </c>
      <c r="D23" s="230" t="n">
        <f aca="false">IF(OR($AZ23&gt;0, $BB23&gt;0), 1, 0)</f>
        <v>0</v>
      </c>
      <c r="E23" s="230" t="n">
        <f aca="false">IF(OR($BC23&gt;0, $BE23&gt;0), 1, 0)</f>
        <v>0</v>
      </c>
      <c r="F23" s="230" t="n">
        <f aca="false">IF(OR($BF23&gt;0, $BH23&gt;0), 1, 0)</f>
        <v>0</v>
      </c>
      <c r="G23" s="230" t="n">
        <f aca="false">IF(OR($BI23&gt;0, $BK23&gt;0), 1, 0)</f>
        <v>0</v>
      </c>
      <c r="H23" s="230" t="n">
        <f aca="false">IF(OR($BL23&gt;0, $BN23&gt;0), 1, 0)</f>
        <v>0</v>
      </c>
      <c r="I23" s="230" t="n">
        <f aca="false">IF(OR($BO23&gt;0, $BQ23&gt;0), 1, 0)</f>
        <v>0</v>
      </c>
      <c r="J23" s="230" t="n">
        <f aca="false">IF(OR($BR23&gt;0, $BT23&gt;0), 1, 0)</f>
        <v>0</v>
      </c>
      <c r="K23" s="230" t="n">
        <f aca="false">IF(OR($BU23&gt;0, $BW23&gt;0), 1, 0)</f>
        <v>0</v>
      </c>
      <c r="L23" s="230" t="n">
        <f aca="false">IF(OR($BX23&gt;0, $BZ23&gt;0), 1, 0)</f>
        <v>0</v>
      </c>
      <c r="M23" s="230" t="n">
        <f aca="false">IF(OR($CA23&gt;0, $CC23&gt;0), 1, 0)</f>
        <v>0</v>
      </c>
      <c r="N23" s="230" t="n">
        <f aca="false">IF(OR($CD23&gt;0, $CF23&gt;0), 1, 0)</f>
        <v>0</v>
      </c>
      <c r="O23" s="231" t="n">
        <f aca="false">IF(OR($CG23&gt;0, $CI23&gt;0), 1, 0)</f>
        <v>0</v>
      </c>
      <c r="P23" s="232" t="n">
        <f aca="false">IF(OR($AD23&gt;0,$AH23&gt;0,$AN23&gt;0), 1, 0)</f>
        <v>0</v>
      </c>
      <c r="Q23" s="233" t="n">
        <f aca="false">BDD!A13</f>
        <v>5035</v>
      </c>
      <c r="R23" s="234" t="str">
        <f aca="false">BDD!B13</f>
        <v>Amande Desmayo avec coque</v>
      </c>
      <c r="S23" s="235" t="str">
        <f aca="false">IF(BDD!F13=0, "", BDD!F13)</f>
        <v>❤️</v>
      </c>
      <c r="T23" s="236" t="n">
        <f aca="false">ROUND(BDD!G13+FDP_CMD_KG, 2)</f>
        <v>5.68</v>
      </c>
      <c r="U23" s="236" t="e">
        <f aca="false">ROUND(BDD!G13+FDP_FACT_KG, 2)</f>
        <v>#DIV/0!</v>
      </c>
      <c r="V23" s="237" t="str">
        <f aca="false">BDD!H13</f>
        <v>kg</v>
      </c>
      <c r="W23" s="238" t="str">
        <f aca="false">IF(NOT(ISBLANK(BDD!I13)), ROUND(SUM((BDD!G13*reduc1),FDP_CMD_KG), 2), "")</f>
        <v/>
      </c>
      <c r="X23" s="238" t="str">
        <f aca="false">IF(NOT(ISBLANK(BDD!J13)), ROUND(SUM((BDD!G13*reduc2),FDP_CMD_KG), 2), "")</f>
        <v/>
      </c>
      <c r="Y23" s="238" t="str">
        <f aca="false">IF(NOT(ISBLANK(BDD!K13)), ROUND(SUM((BDD!G13*reduc3),FDP_CMD_KG), 2), "")</f>
        <v/>
      </c>
      <c r="Z23" s="238" t="str">
        <f aca="false">IF(NOT(ISBLANK(BDD!I13)), ROUND(SUM((BDD!G13*reduc1),FDP_FACT_KG), 2), "")</f>
        <v/>
      </c>
      <c r="AA23" s="238" t="str">
        <f aca="false">IF(NOT(ISBLANK(BDD!J13)), ROUND(SUM((BDD!G13*reduc2),FDP_FACT_KG), 2), "")</f>
        <v/>
      </c>
      <c r="AB23" s="238" t="str">
        <f aca="false">IF(NOT(ISBLANK(BDD!K13)), ROUND(SUM((BDD!G13*reduc3),FDP_FACT_KG), 2), "")</f>
        <v/>
      </c>
      <c r="AC23" s="239" t="str">
        <f aca="false">BDD!C13</f>
        <v>Grenade</v>
      </c>
      <c r="AD23" s="240" t="n">
        <f aca="false">SUM(AQ23,AT23,AW23,AZ23,BC23,BF23,BI23,BL23,BO23,BR23,BU23,BX23,CA23,CD23,CG23)</f>
        <v>0</v>
      </c>
      <c r="AE23" s="241" t="n">
        <f aca="false">_xlfn.IFS(AND(AD23&gt;=60,$Y23&lt;&gt;""), $Y23,    AND(AD23&gt;=30,$X23&lt;&gt;""), $X23,    AND(AD23&gt;=10,$W23&lt;&gt;""), $W23,    1, $T23)</f>
        <v>5.68</v>
      </c>
      <c r="AF23" s="242" t="n">
        <f aca="false">$AD23*$AE23</f>
        <v>0</v>
      </c>
      <c r="AG23" s="161"/>
      <c r="AH23" s="243"/>
      <c r="AI23" s="241" t="e">
        <f aca="false">_xlfn.IFS(AND(AH23&gt;=60,$AB23&lt;&gt;""), $AB23,    AND(AH23&gt;=30,$AA23&lt;&gt;""), $AA23,    AND(AH23&gt;=10,$Z23&lt;&gt;""), $Z23,    1, $U23)</f>
        <v>#DIV/0!</v>
      </c>
      <c r="AJ23" s="244" t="e">
        <f aca="false">AH23*AI23</f>
        <v>#DIV/0!</v>
      </c>
      <c r="AK23" s="245"/>
      <c r="AL23" s="245"/>
      <c r="AM23" s="161"/>
      <c r="AN23" s="246" t="n">
        <f aca="false">SUM(AR23,AU23,AX23,BA23,BD23,BG23,BJ23,BM23,BP23,BS23,BV23,BY23,CB23,CE23,CH23)</f>
        <v>0</v>
      </c>
      <c r="AO23" s="241" t="e">
        <f aca="false">_xlfn.IFS(AND(AN23&gt;=60,$AB23&lt;&gt;""), $AB23,    AND(AN23&gt;=30,$AA23&lt;&gt;""), $AA23,    AND(AN23&gt;=10,$Z23&lt;&gt;""), $Z23,    1, $U23)</f>
        <v>#DIV/0!</v>
      </c>
      <c r="AP23" s="242" t="e">
        <f aca="false">$AN23*$AO23</f>
        <v>#DIV/0!</v>
      </c>
      <c r="AQ23" s="247" t="n">
        <f aca="false">COMMANDE!N23</f>
        <v>0</v>
      </c>
      <c r="AR23" s="248" t="str">
        <f aca="false">_xlfn.IFS(AND($AD23=$AH23,$AD23&gt;0,$AH23&gt;0,AQ23&gt;0), AQ23,     AND(NOT($AD23=$AH23),$AD23&gt;0,$AH23&gt;0,AQ23&gt;0), ($AH23*AQ23)/$AD23,     AND($AD23=0,$AH23&gt;0,$AL23&gt;0), IF(INDEX(AQ$12:AQ$263,MATCH($AL23,$AK$12:$AK$263,0))&gt;0,($AH23*INDEX(AQ$12:AQ$263,MATCH($AL23,$AK$12:$AK$263,0)))/INDEX($AD$12:$AD$263,MATCH($AL23,$AK$12:$AK$263,0)), "-"),     1, "-")</f>
        <v>-</v>
      </c>
      <c r="AS23" s="249" t="n">
        <f aca="false">IF(AR$9&gt;0, IF(OR(AR23="",AR23="-"), 0, AR23*$AO23), AQ23*$AE23)</f>
        <v>0</v>
      </c>
      <c r="AT23" s="247" t="n">
        <f aca="false">COMMANDE!P23</f>
        <v>0</v>
      </c>
      <c r="AU23" s="248" t="str">
        <f aca="false">_xlfn.IFS(AND($AD23=$AH23,$AD23&gt;0,$AH23&gt;0,AT23&gt;0), AT23,     AND(NOT($AD23=$AH23),$AD23&gt;0,$AH23&gt;0,AT23&gt;0), ($AH23*AT23)/$AD23,     AND($AD23=0,$AH23&gt;0,$AL23&gt;0), IF(INDEX(AT$12:AT$263,MATCH($AL23,$AK$12:$AK$263,0))&gt;0,($AH23*INDEX(AT$12:AT$263,MATCH($AL23,$AK$12:$AK$263,0)))/INDEX($AD$12:$AD$263,MATCH($AL23,$AK$12:$AK$263,0)), "-"),     1, "-")</f>
        <v>-</v>
      </c>
      <c r="AV23" s="249" t="n">
        <f aca="false">IF(AU$9&gt;0, IF(OR(AU23="",AU23="-"), 0, AU23*$AO23), AT23*$AE23)</f>
        <v>0</v>
      </c>
      <c r="AW23" s="247" t="n">
        <f aca="false">COMMANDE!R23</f>
        <v>0</v>
      </c>
      <c r="AX23" s="248" t="str">
        <f aca="false">_xlfn.IFS(AND($AD23=$AH23,$AD23&gt;0,$AH23&gt;0,AW23&gt;0), AW23,     AND(NOT($AD23=$AH23),$AD23&gt;0,$AH23&gt;0,AW23&gt;0), ($AH23*AW23)/$AD23,     AND($AD23=0,$AH23&gt;0,$AL23&gt;0), IF(INDEX(AW$12:AW$263,MATCH($AL23,$AK$12:$AK$263,0))&gt;0,($AH23*INDEX(AW$12:AW$263,MATCH($AL23,$AK$12:$AK$263,0)))/INDEX($AD$12:$AD$263,MATCH($AL23,$AK$12:$AK$263,0)), "-"),     1, "-")</f>
        <v>-</v>
      </c>
      <c r="AY23" s="249" t="n">
        <f aca="false">IF(AX$9&gt;0, IF(OR(AX23="",AX23="-"), 0, AX23*$AO23), AW23*$AE23)</f>
        <v>0</v>
      </c>
      <c r="AZ23" s="247" t="n">
        <f aca="false">COMMANDE!T23</f>
        <v>0</v>
      </c>
      <c r="BA23" s="248" t="str">
        <f aca="false">_xlfn.IFS(AND($AD23=$AH23,$AD23&gt;0,$AH23&gt;0,AZ23&gt;0), AZ23,     AND(NOT($AD23=$AH23),$AD23&gt;0,$AH23&gt;0,AZ23&gt;0), ($AH23*AZ23)/$AD23,     AND($AD23=0,$AH23&gt;0,$AL23&gt;0), IF(INDEX(AZ$12:AZ$263,MATCH($AL23,$AK$12:$AK$263,0))&gt;0,($AH23*INDEX(AZ$12:AZ$263,MATCH($AL23,$AK$12:$AK$263,0)))/INDEX($AD$12:$AD$263,MATCH($AL23,$AK$12:$AK$263,0)), "-"),     1, "-")</f>
        <v>-</v>
      </c>
      <c r="BB23" s="249" t="n">
        <f aca="false">IF(BA$9&gt;0, IF(OR(BA23="",BA23="-"), 0, BA23*$AO23), AZ23*$AE23)</f>
        <v>0</v>
      </c>
      <c r="BC23" s="247" t="n">
        <f aca="false">COMMANDE!V23</f>
        <v>0</v>
      </c>
      <c r="BD23" s="248" t="str">
        <f aca="false">_xlfn.IFS(AND($AD23=$AH23,$AD23&gt;0,$AH23&gt;0,BC23&gt;0), BC23,     AND(NOT($AD23=$AH23),$AD23&gt;0,$AH23&gt;0,BC23&gt;0), ($AH23*BC23)/$AD23,     AND($AD23=0,$AH23&gt;0,$AL23&gt;0), IF(INDEX(BC$12:BC$263,MATCH($AL23,$AK$12:$AK$263,0))&gt;0,($AH23*INDEX(BC$12:BC$263,MATCH($AL23,$AK$12:$AK$263,0)))/INDEX($AD$12:$AD$263,MATCH($AL23,$AK$12:$AK$263,0)), "-"),     1, "-")</f>
        <v>-</v>
      </c>
      <c r="BE23" s="249" t="n">
        <f aca="false">IF(BD$9&gt;0, IF(OR(BD23="",BD23="-"), 0, BD23*$AO23), BC23*$AE23)</f>
        <v>0</v>
      </c>
      <c r="BF23" s="247" t="n">
        <f aca="false">COMMANDE!X23</f>
        <v>0</v>
      </c>
      <c r="BG23" s="248" t="str">
        <f aca="false">_xlfn.IFS(AND($AD23=$AH23,$AD23&gt;0,$AH23&gt;0,BF23&gt;0), BF23,     AND(NOT($AD23=$AH23),$AD23&gt;0,$AH23&gt;0,BF23&gt;0), ($AH23*BF23)/$AD23,     AND($AD23=0,$AH23&gt;0,$AL23&gt;0), IF(INDEX(BF$12:BF$263,MATCH($AL23,$AK$12:$AK$263,0))&gt;0,($AH23*INDEX(BF$12:BF$263,MATCH($AL23,$AK$12:$AK$263,0)))/INDEX($AD$12:$AD$263,MATCH($AL23,$AK$12:$AK$263,0)), "-"),     1, "-")</f>
        <v>-</v>
      </c>
      <c r="BH23" s="249" t="n">
        <f aca="false">IF(BG$9&gt;0, IF(OR(BG23="",BG23="-"), 0, BG23*$AO23), BF23*$AE23)</f>
        <v>0</v>
      </c>
      <c r="BI23" s="247" t="n">
        <f aca="false">COMMANDE!Z23</f>
        <v>0</v>
      </c>
      <c r="BJ23" s="248" t="str">
        <f aca="false">_xlfn.IFS(AND($AD23=$AH23,$AD23&gt;0,$AH23&gt;0,BI23&gt;0), BI23,     AND(NOT($AD23=$AH23),$AD23&gt;0,$AH23&gt;0,BI23&gt;0), ($AH23*BI23)/$AD23,     AND($AD23=0,$AH23&gt;0,$AL23&gt;0), IF(INDEX(BI$12:BI$263,MATCH($AL23,$AK$12:$AK$263,0))&gt;0,($AH23*INDEX(BI$12:BI$263,MATCH($AL23,$AK$12:$AK$263,0)))/INDEX($AD$12:$AD$263,MATCH($AL23,$AK$12:$AK$263,0)), "-"),     1, "-")</f>
        <v>-</v>
      </c>
      <c r="BK23" s="249" t="n">
        <f aca="false">IF(BJ$9&gt;0, IF(OR(BJ23="",BJ23="-"), 0, BJ23*$AO23), BI23*$AE23)</f>
        <v>0</v>
      </c>
      <c r="BL23" s="247" t="n">
        <f aca="false">COMMANDE!AB23</f>
        <v>0</v>
      </c>
      <c r="BM23" s="248" t="str">
        <f aca="false">_xlfn.IFS(AND($AD23=$AH23,$AD23&gt;0,$AH23&gt;0,BL23&gt;0), BL23,     AND(NOT($AD23=$AH23),$AD23&gt;0,$AH23&gt;0,BL23&gt;0), ($AH23*BL23)/$AD23,     AND($AD23=0,$AH23&gt;0,$AL23&gt;0), IF(INDEX(BL$12:BL$263,MATCH($AL23,$AK$12:$AK$263,0))&gt;0,($AH23*INDEX(BL$12:BL$263,MATCH($AL23,$AK$12:$AK$263,0)))/INDEX($AD$12:$AD$263,MATCH($AL23,$AK$12:$AK$263,0)), "-"),     1, "-")</f>
        <v>-</v>
      </c>
      <c r="BN23" s="249" t="n">
        <f aca="false">IF(BM$9&gt;0, IF(OR(BM23="",BM23="-"), 0, BM23*$AO23), BL23*$AE23)</f>
        <v>0</v>
      </c>
      <c r="BO23" s="247" t="n">
        <f aca="false">COMMANDE!AD23</f>
        <v>0</v>
      </c>
      <c r="BP23" s="248" t="str">
        <f aca="false">_xlfn.IFS(AND($AD23=$AH23,$AD23&gt;0,$AH23&gt;0,BO23&gt;0), BO23,     AND(NOT($AD23=$AH23),$AD23&gt;0,$AH23&gt;0,BO23&gt;0), ($AH23*BO23)/$AD23,     AND($AD23=0,$AH23&gt;0,$AL23&gt;0), IF(INDEX(BO$12:BO$263,MATCH($AL23,$AK$12:$AK$263,0))&gt;0,($AH23*INDEX(BO$12:BO$263,MATCH($AL23,$AK$12:$AK$263,0)))/INDEX($AD$12:$AD$263,MATCH($AL23,$AK$12:$AK$263,0)), "-"),     1, "-")</f>
        <v>-</v>
      </c>
      <c r="BQ23" s="249" t="n">
        <f aca="false">IF(BP$9&gt;0, IF(OR(BP23="",BP23="-"), 0, BP23*$AO23), BO23*$AE23)</f>
        <v>0</v>
      </c>
      <c r="BR23" s="247" t="n">
        <f aca="false">COMMANDE!AF23</f>
        <v>0</v>
      </c>
      <c r="BS23" s="248" t="str">
        <f aca="false">_xlfn.IFS(AND($AD23=$AH23,$AD23&gt;0,$AH23&gt;0,BR23&gt;0), BR23,     AND(NOT($AD23=$AH23),$AD23&gt;0,$AH23&gt;0,BR23&gt;0), ($AH23*BR23)/$AD23,     AND($AD23=0,$AH23&gt;0,$AL23&gt;0), IF(INDEX(BR$12:BR$263,MATCH($AL23,$AK$12:$AK$263,0))&gt;0,($AH23*INDEX(BR$12:BR$263,MATCH($AL23,$AK$12:$AK$263,0)))/INDEX($AD$12:$AD$263,MATCH($AL23,$AK$12:$AK$263,0)), "-"),     1, "-")</f>
        <v>-</v>
      </c>
      <c r="BT23" s="249" t="n">
        <f aca="false">IF(BS$9&gt;0, IF(OR(BS23="",BS23="-"), 0, BS23*$AO23), BR23*$AE23)</f>
        <v>0</v>
      </c>
      <c r="BU23" s="247" t="n">
        <f aca="false">COMMANDE!AH23</f>
        <v>0</v>
      </c>
      <c r="BV23" s="248" t="str">
        <f aca="false">_xlfn.IFS(AND($AD23=$AH23,$AD23&gt;0,$AH23&gt;0,BU23&gt;0), BU23,     AND(NOT($AD23=$AH23),$AD23&gt;0,$AH23&gt;0,BU23&gt;0), ($AH23*BU23)/$AD23,     AND($AD23=0,$AH23&gt;0,$AL23&gt;0), IF(INDEX(BU$12:BU$263,MATCH($AL23,$AK$12:$AK$263,0))&gt;0,($AH23*INDEX(BU$12:BU$263,MATCH($AL23,$AK$12:$AK$263,0)))/INDEX($AD$12:$AD$263,MATCH($AL23,$AK$12:$AK$263,0)), "-"),     1, "-")</f>
        <v>-</v>
      </c>
      <c r="BW23" s="249" t="n">
        <f aca="false">IF(BV$9&gt;0, IF(OR(BV23="",BV23="-"), 0, BV23*$AO23), BU23*$AE23)</f>
        <v>0</v>
      </c>
      <c r="BX23" s="247" t="n">
        <f aca="false">COMMANDE!AJ23</f>
        <v>0</v>
      </c>
      <c r="BY23" s="248" t="str">
        <f aca="false">_xlfn.IFS(AND($AD23=$AH23,$AD23&gt;0,$AH23&gt;0,BX23&gt;0), BX23,     AND(NOT($AD23=$AH23),$AD23&gt;0,$AH23&gt;0,BX23&gt;0), ($AH23*BX23)/$AD23,     AND($AD23=0,$AH23&gt;0,$AL23&gt;0), IF(INDEX(BX$12:BX$263,MATCH($AL23,$AK$12:$AK$263,0))&gt;0,($AH23*INDEX(BX$12:BX$263,MATCH($AL23,$AK$12:$AK$263,0)))/INDEX($AD$12:$AD$263,MATCH($AL23,$AK$12:$AK$263,0)), "-"),     1, "-")</f>
        <v>-</v>
      </c>
      <c r="BZ23" s="249" t="n">
        <f aca="false">IF(BY$9&gt;0, IF(OR(BY23="",BY23="-"), 0, BY23*$AO23), BX23*$AE23)</f>
        <v>0</v>
      </c>
      <c r="CA23" s="247" t="n">
        <f aca="false">COMMANDE!AL23</f>
        <v>0</v>
      </c>
      <c r="CB23" s="248" t="str">
        <f aca="false">_xlfn.IFS(AND($AD23=$AH23,$AD23&gt;0,$AH23&gt;0,CA23&gt;0), CA23,     AND(NOT($AD23=$AH23),$AD23&gt;0,$AH23&gt;0,CA23&gt;0), ($AH23*CA23)/$AD23,     AND($AD23=0,$AH23&gt;0,$AL23&gt;0), IF(INDEX(CA$12:CA$263,MATCH($AL23,$AK$12:$AK$263,0))&gt;0,($AH23*INDEX(CA$12:CA$263,MATCH($AL23,$AK$12:$AK$263,0)))/INDEX($AD$12:$AD$263,MATCH($AL23,$AK$12:$AK$263,0)), "-"),     1, "-")</f>
        <v>-</v>
      </c>
      <c r="CC23" s="249" t="n">
        <f aca="false">IF(CB$9&gt;0, IF(OR(CB23="",CB23="-"), 0, CB23*$AO23), CA23*$AE23)</f>
        <v>0</v>
      </c>
      <c r="CD23" s="247" t="n">
        <f aca="false">COMMANDE!AN23</f>
        <v>0</v>
      </c>
      <c r="CE23" s="248" t="str">
        <f aca="false">_xlfn.IFS(AND($AD23=$AH23,$AD23&gt;0,$AH23&gt;0,CD23&gt;0), CD23,     AND(NOT($AD23=$AH23),$AD23&gt;0,$AH23&gt;0,CD23&gt;0), ($AH23*CD23)/$AD23,     AND($AD23=0,$AH23&gt;0,$AL23&gt;0), IF(INDEX(CD$12:CD$263,MATCH($AL23,$AK$12:$AK$263,0))&gt;0,($AH23*INDEX(CD$12:CD$263,MATCH($AL23,$AK$12:$AK$263,0)))/INDEX($AD$12:$AD$263,MATCH($AL23,$AK$12:$AK$263,0)), "-"),     1, "-")</f>
        <v>-</v>
      </c>
      <c r="CF23" s="249" t="n">
        <f aca="false">IF(CE$9&gt;0, IF(OR(CE23="",CE23="-"), 0, CE23*$AO23), CD23*$AE23)</f>
        <v>0</v>
      </c>
      <c r="CG23" s="247" t="n">
        <f aca="false">COMMANDE!AP23</f>
        <v>0</v>
      </c>
      <c r="CH23" s="248" t="str">
        <f aca="false">_xlfn.IFS(AND($AD23=$AH23,$AD23&gt;0,$AH23&gt;0,CG23&gt;0), CG23,     AND(NOT($AD23=$AH23),$AD23&gt;0,$AH23&gt;0,CG23&gt;0), ($AH23*CG23)/$AD23,     AND($AD23=0,$AH23&gt;0,$AL23&gt;0), IF(INDEX(CG$12:CG$263,MATCH($AL23,$AK$12:$AK$263,0))&gt;0,($AH23*INDEX(CG$12:CG$263,MATCH($AL23,$AK$12:$AK$263,0)))/INDEX($AD$12:$AD$263,MATCH($AL23,$AK$12:$AK$263,0)), "-"),     1, "-")</f>
        <v>-</v>
      </c>
      <c r="CI23" s="249" t="n">
        <f aca="false">IF(CH$9&gt;0, IF(OR(CH23="",CH23="-"), 0, CH23*$AO23), CG23*$AE23)</f>
        <v>0</v>
      </c>
      <c r="CJ23" s="250"/>
    </row>
    <row r="24" customFormat="false" ht="39.95" hidden="false" customHeight="true" outlineLevel="0" collapsed="false">
      <c r="A24" s="230" t="n">
        <f aca="false">IF(OR($AQ24&gt;0, $AS24&gt;0), 1, 0)</f>
        <v>0</v>
      </c>
      <c r="B24" s="230" t="n">
        <f aca="false">IF(OR($AT24&gt;0, $AV24&gt;0), 1, 0)</f>
        <v>0</v>
      </c>
      <c r="C24" s="230" t="n">
        <f aca="false">IF(OR($AW24&gt;0, $AY24&gt;0), 1, 0)</f>
        <v>0</v>
      </c>
      <c r="D24" s="230" t="n">
        <f aca="false">IF(OR($AZ24&gt;0, $BB24&gt;0), 1, 0)</f>
        <v>0</v>
      </c>
      <c r="E24" s="230" t="n">
        <f aca="false">IF(OR($BC24&gt;0, $BE24&gt;0), 1, 0)</f>
        <v>0</v>
      </c>
      <c r="F24" s="230" t="n">
        <f aca="false">IF(OR($BF24&gt;0, $BH24&gt;0), 1, 0)</f>
        <v>0</v>
      </c>
      <c r="G24" s="230" t="n">
        <f aca="false">IF(OR($BI24&gt;0, $BK24&gt;0), 1, 0)</f>
        <v>0</v>
      </c>
      <c r="H24" s="230" t="n">
        <f aca="false">IF(OR($BL24&gt;0, $BN24&gt;0), 1, 0)</f>
        <v>0</v>
      </c>
      <c r="I24" s="230" t="n">
        <f aca="false">IF(OR($BO24&gt;0, $BQ24&gt;0), 1, 0)</f>
        <v>0</v>
      </c>
      <c r="J24" s="230" t="n">
        <f aca="false">IF(OR($BR24&gt;0, $BT24&gt;0), 1, 0)</f>
        <v>0</v>
      </c>
      <c r="K24" s="230" t="n">
        <f aca="false">IF(OR($BU24&gt;0, $BW24&gt;0), 1, 0)</f>
        <v>0</v>
      </c>
      <c r="L24" s="230" t="n">
        <f aca="false">IF(OR($BX24&gt;0, $BZ24&gt;0), 1, 0)</f>
        <v>0</v>
      </c>
      <c r="M24" s="230" t="n">
        <f aca="false">IF(OR($CA24&gt;0, $CC24&gt;0), 1, 0)</f>
        <v>0</v>
      </c>
      <c r="N24" s="230" t="n">
        <f aca="false">IF(OR($CD24&gt;0, $CF24&gt;0), 1, 0)</f>
        <v>0</v>
      </c>
      <c r="O24" s="231" t="n">
        <f aca="false">IF(OR($CG24&gt;0, $CI24&gt;0), 1, 0)</f>
        <v>0</v>
      </c>
      <c r="P24" s="232" t="n">
        <f aca="false">IF(OR($AD24&gt;0,$AH24&gt;0,$AN24&gt;0), 1, 0)</f>
        <v>0</v>
      </c>
      <c r="Q24" s="233" t="n">
        <f aca="false">BDD!A14</f>
        <v>5147</v>
      </c>
      <c r="R24" s="234" t="str">
        <f aca="false">BDD!B14</f>
        <v>Amande Lauren avec coque (saveur sucrée)</v>
      </c>
      <c r="S24" s="235" t="str">
        <f aca="false">IF(BDD!F14=0, "", BDD!F14)</f>
        <v>❤️</v>
      </c>
      <c r="T24" s="236" t="n">
        <f aca="false">ROUND(BDD!G14+FDP_CMD_KG, 2)</f>
        <v>5.01</v>
      </c>
      <c r="U24" s="236" t="e">
        <f aca="false">ROUND(BDD!G14+FDP_FACT_KG, 2)</f>
        <v>#DIV/0!</v>
      </c>
      <c r="V24" s="237" t="str">
        <f aca="false">BDD!H14</f>
        <v>kg</v>
      </c>
      <c r="W24" s="238" t="n">
        <f aca="false">IF(NOT(ISBLANK(BDD!I14)), ROUND(SUM((BDD!G14*reduc1),FDP_CMD_KG), 2), "")</f>
        <v>4.67</v>
      </c>
      <c r="X24" s="238" t="n">
        <f aca="false">IF(NOT(ISBLANK(BDD!J14)), ROUND(SUM((BDD!G14*reduc2),FDP_CMD_KG), 2), "")</f>
        <v>4.33</v>
      </c>
      <c r="Y24" s="238" t="n">
        <f aca="false">IF(NOT(ISBLANK(BDD!K14)), ROUND(SUM((BDD!G14*reduc3),FDP_CMD_KG), 2), "")</f>
        <v>3.98</v>
      </c>
      <c r="Z24" s="238" t="e">
        <f aca="false">IF(NOT(ISBLANK(BDD!I14)), ROUND(SUM((BDD!G14*reduc1),FDP_FACT_KG), 2), "")</f>
        <v>#DIV/0!</v>
      </c>
      <c r="AA24" s="238" t="e">
        <f aca="false">IF(NOT(ISBLANK(BDD!J14)), ROUND(SUM((BDD!G14*reduc2),FDP_FACT_KG), 2), "")</f>
        <v>#DIV/0!</v>
      </c>
      <c r="AB24" s="238" t="e">
        <f aca="false">IF(NOT(ISBLANK(BDD!K14)), ROUND(SUM((BDD!G14*reduc3),FDP_FACT_KG), 2), "")</f>
        <v>#DIV/0!</v>
      </c>
      <c r="AC24" s="239" t="str">
        <f aca="false">BDD!C14</f>
        <v>Grenade</v>
      </c>
      <c r="AD24" s="240" t="n">
        <f aca="false">SUM(AQ24,AT24,AW24,AZ24,BC24,BF24,BI24,BL24,BO24,BR24,BU24,BX24,CA24,CD24,CG24)</f>
        <v>0</v>
      </c>
      <c r="AE24" s="241" t="n">
        <f aca="false">_xlfn.IFS(AND(AD24&gt;=60,$Y24&lt;&gt;""), $Y24,    AND(AD24&gt;=30,$X24&lt;&gt;""), $X24,    AND(AD24&gt;=10,$W24&lt;&gt;""), $W24,    1, $T24)</f>
        <v>5.01</v>
      </c>
      <c r="AF24" s="242" t="n">
        <f aca="false">$AD24*$AE24</f>
        <v>0</v>
      </c>
      <c r="AG24" s="161"/>
      <c r="AH24" s="243"/>
      <c r="AI24" s="241" t="e">
        <f aca="false">_xlfn.IFS(AND(AH24&gt;=60,$AB24&lt;&gt;""), $AB24,    AND(AH24&gt;=30,$AA24&lt;&gt;""), $AA24,    AND(AH24&gt;=10,$Z24&lt;&gt;""), $Z24,    1, $U24)</f>
        <v>#DIV/0!</v>
      </c>
      <c r="AJ24" s="244" t="e">
        <f aca="false">AH24*AI24</f>
        <v>#DIV/0!</v>
      </c>
      <c r="AK24" s="245"/>
      <c r="AL24" s="245"/>
      <c r="AM24" s="161"/>
      <c r="AN24" s="246" t="n">
        <f aca="false">SUM(AR24,AU24,AX24,BA24,BD24,BG24,BJ24,BM24,BP24,BS24,BV24,BY24,CB24,CE24,CH24)</f>
        <v>0</v>
      </c>
      <c r="AO24" s="241" t="e">
        <f aca="false">_xlfn.IFS(AND(AN24&gt;=60,$AB24&lt;&gt;""), $AB24,    AND(AN24&gt;=30,$AA24&lt;&gt;""), $AA24,    AND(AN24&gt;=10,$Z24&lt;&gt;""), $Z24,    1, $U24)</f>
        <v>#DIV/0!</v>
      </c>
      <c r="AP24" s="242" t="e">
        <f aca="false">$AN24*$AO24</f>
        <v>#DIV/0!</v>
      </c>
      <c r="AQ24" s="247" t="n">
        <f aca="false">COMMANDE!N24</f>
        <v>0</v>
      </c>
      <c r="AR24" s="248" t="str">
        <f aca="false">_xlfn.IFS(AND($AD24=$AH24,$AD24&gt;0,$AH24&gt;0,AQ24&gt;0), AQ24,     AND(NOT($AD24=$AH24),$AD24&gt;0,$AH24&gt;0,AQ24&gt;0), ($AH24*AQ24)/$AD24,     AND($AD24=0,$AH24&gt;0,$AL24&gt;0), IF(INDEX(AQ$12:AQ$263,MATCH($AL24,$AK$12:$AK$263,0))&gt;0,($AH24*INDEX(AQ$12:AQ$263,MATCH($AL24,$AK$12:$AK$263,0)))/INDEX($AD$12:$AD$263,MATCH($AL24,$AK$12:$AK$263,0)), "-"),     1, "-")</f>
        <v>-</v>
      </c>
      <c r="AS24" s="249" t="n">
        <f aca="false">IF(AR$9&gt;0, IF(OR(AR24="",AR24="-"), 0, AR24*$AO24), AQ24*$AE24)</f>
        <v>0</v>
      </c>
      <c r="AT24" s="247" t="n">
        <f aca="false">COMMANDE!P24</f>
        <v>0</v>
      </c>
      <c r="AU24" s="248" t="str">
        <f aca="false">_xlfn.IFS(AND($AD24=$AH24,$AD24&gt;0,$AH24&gt;0,AT24&gt;0), AT24,     AND(NOT($AD24=$AH24),$AD24&gt;0,$AH24&gt;0,AT24&gt;0), ($AH24*AT24)/$AD24,     AND($AD24=0,$AH24&gt;0,$AL24&gt;0), IF(INDEX(AT$12:AT$263,MATCH($AL24,$AK$12:$AK$263,0))&gt;0,($AH24*INDEX(AT$12:AT$263,MATCH($AL24,$AK$12:$AK$263,0)))/INDEX($AD$12:$AD$263,MATCH($AL24,$AK$12:$AK$263,0)), "-"),     1, "-")</f>
        <v>-</v>
      </c>
      <c r="AV24" s="249" t="n">
        <f aca="false">IF(AU$9&gt;0, IF(OR(AU24="",AU24="-"), 0, AU24*$AO24), AT24*$AE24)</f>
        <v>0</v>
      </c>
      <c r="AW24" s="247" t="n">
        <f aca="false">COMMANDE!R24</f>
        <v>0</v>
      </c>
      <c r="AX24" s="248" t="str">
        <f aca="false">_xlfn.IFS(AND($AD24=$AH24,$AD24&gt;0,$AH24&gt;0,AW24&gt;0), AW24,     AND(NOT($AD24=$AH24),$AD24&gt;0,$AH24&gt;0,AW24&gt;0), ($AH24*AW24)/$AD24,     AND($AD24=0,$AH24&gt;0,$AL24&gt;0), IF(INDEX(AW$12:AW$263,MATCH($AL24,$AK$12:$AK$263,0))&gt;0,($AH24*INDEX(AW$12:AW$263,MATCH($AL24,$AK$12:$AK$263,0)))/INDEX($AD$12:$AD$263,MATCH($AL24,$AK$12:$AK$263,0)), "-"),     1, "-")</f>
        <v>-</v>
      </c>
      <c r="AY24" s="249" t="n">
        <f aca="false">IF(AX$9&gt;0, IF(OR(AX24="",AX24="-"), 0, AX24*$AO24), AW24*$AE24)</f>
        <v>0</v>
      </c>
      <c r="AZ24" s="247" t="n">
        <f aca="false">COMMANDE!T24</f>
        <v>0</v>
      </c>
      <c r="BA24" s="248" t="str">
        <f aca="false">_xlfn.IFS(AND($AD24=$AH24,$AD24&gt;0,$AH24&gt;0,AZ24&gt;0), AZ24,     AND(NOT($AD24=$AH24),$AD24&gt;0,$AH24&gt;0,AZ24&gt;0), ($AH24*AZ24)/$AD24,     AND($AD24=0,$AH24&gt;0,$AL24&gt;0), IF(INDEX(AZ$12:AZ$263,MATCH($AL24,$AK$12:$AK$263,0))&gt;0,($AH24*INDEX(AZ$12:AZ$263,MATCH($AL24,$AK$12:$AK$263,0)))/INDEX($AD$12:$AD$263,MATCH($AL24,$AK$12:$AK$263,0)), "-"),     1, "-")</f>
        <v>-</v>
      </c>
      <c r="BB24" s="249" t="n">
        <f aca="false">IF(BA$9&gt;0, IF(OR(BA24="",BA24="-"), 0, BA24*$AO24), AZ24*$AE24)</f>
        <v>0</v>
      </c>
      <c r="BC24" s="247" t="n">
        <f aca="false">COMMANDE!V24</f>
        <v>0</v>
      </c>
      <c r="BD24" s="248" t="str">
        <f aca="false">_xlfn.IFS(AND($AD24=$AH24,$AD24&gt;0,$AH24&gt;0,BC24&gt;0), BC24,     AND(NOT($AD24=$AH24),$AD24&gt;0,$AH24&gt;0,BC24&gt;0), ($AH24*BC24)/$AD24,     AND($AD24=0,$AH24&gt;0,$AL24&gt;0), IF(INDEX(BC$12:BC$263,MATCH($AL24,$AK$12:$AK$263,0))&gt;0,($AH24*INDEX(BC$12:BC$263,MATCH($AL24,$AK$12:$AK$263,0)))/INDEX($AD$12:$AD$263,MATCH($AL24,$AK$12:$AK$263,0)), "-"),     1, "-")</f>
        <v>-</v>
      </c>
      <c r="BE24" s="249" t="n">
        <f aca="false">IF(BD$9&gt;0, IF(OR(BD24="",BD24="-"), 0, BD24*$AO24), BC24*$AE24)</f>
        <v>0</v>
      </c>
      <c r="BF24" s="247" t="n">
        <f aca="false">COMMANDE!X24</f>
        <v>0</v>
      </c>
      <c r="BG24" s="248" t="str">
        <f aca="false">_xlfn.IFS(AND($AD24=$AH24,$AD24&gt;0,$AH24&gt;0,BF24&gt;0), BF24,     AND(NOT($AD24=$AH24),$AD24&gt;0,$AH24&gt;0,BF24&gt;0), ($AH24*BF24)/$AD24,     AND($AD24=0,$AH24&gt;0,$AL24&gt;0), IF(INDEX(BF$12:BF$263,MATCH($AL24,$AK$12:$AK$263,0))&gt;0,($AH24*INDEX(BF$12:BF$263,MATCH($AL24,$AK$12:$AK$263,0)))/INDEX($AD$12:$AD$263,MATCH($AL24,$AK$12:$AK$263,0)), "-"),     1, "-")</f>
        <v>-</v>
      </c>
      <c r="BH24" s="249" t="n">
        <f aca="false">IF(BG$9&gt;0, IF(OR(BG24="",BG24="-"), 0, BG24*$AO24), BF24*$AE24)</f>
        <v>0</v>
      </c>
      <c r="BI24" s="247" t="n">
        <f aca="false">COMMANDE!Z24</f>
        <v>0</v>
      </c>
      <c r="BJ24" s="248" t="str">
        <f aca="false">_xlfn.IFS(AND($AD24=$AH24,$AD24&gt;0,$AH24&gt;0,BI24&gt;0), BI24,     AND(NOT($AD24=$AH24),$AD24&gt;0,$AH24&gt;0,BI24&gt;0), ($AH24*BI24)/$AD24,     AND($AD24=0,$AH24&gt;0,$AL24&gt;0), IF(INDEX(BI$12:BI$263,MATCH($AL24,$AK$12:$AK$263,0))&gt;0,($AH24*INDEX(BI$12:BI$263,MATCH($AL24,$AK$12:$AK$263,0)))/INDEX($AD$12:$AD$263,MATCH($AL24,$AK$12:$AK$263,0)), "-"),     1, "-")</f>
        <v>-</v>
      </c>
      <c r="BK24" s="249" t="n">
        <f aca="false">IF(BJ$9&gt;0, IF(OR(BJ24="",BJ24="-"), 0, BJ24*$AO24), BI24*$AE24)</f>
        <v>0</v>
      </c>
      <c r="BL24" s="247" t="n">
        <f aca="false">COMMANDE!AB24</f>
        <v>0</v>
      </c>
      <c r="BM24" s="248" t="str">
        <f aca="false">_xlfn.IFS(AND($AD24=$AH24,$AD24&gt;0,$AH24&gt;0,BL24&gt;0), BL24,     AND(NOT($AD24=$AH24),$AD24&gt;0,$AH24&gt;0,BL24&gt;0), ($AH24*BL24)/$AD24,     AND($AD24=0,$AH24&gt;0,$AL24&gt;0), IF(INDEX(BL$12:BL$263,MATCH($AL24,$AK$12:$AK$263,0))&gt;0,($AH24*INDEX(BL$12:BL$263,MATCH($AL24,$AK$12:$AK$263,0)))/INDEX($AD$12:$AD$263,MATCH($AL24,$AK$12:$AK$263,0)), "-"),     1, "-")</f>
        <v>-</v>
      </c>
      <c r="BN24" s="249" t="n">
        <f aca="false">IF(BM$9&gt;0, IF(OR(BM24="",BM24="-"), 0, BM24*$AO24), BL24*$AE24)</f>
        <v>0</v>
      </c>
      <c r="BO24" s="247" t="n">
        <f aca="false">COMMANDE!AD24</f>
        <v>0</v>
      </c>
      <c r="BP24" s="248" t="str">
        <f aca="false">_xlfn.IFS(AND($AD24=$AH24,$AD24&gt;0,$AH24&gt;0,BO24&gt;0), BO24,     AND(NOT($AD24=$AH24),$AD24&gt;0,$AH24&gt;0,BO24&gt;0), ($AH24*BO24)/$AD24,     AND($AD24=0,$AH24&gt;0,$AL24&gt;0), IF(INDEX(BO$12:BO$263,MATCH($AL24,$AK$12:$AK$263,0))&gt;0,($AH24*INDEX(BO$12:BO$263,MATCH($AL24,$AK$12:$AK$263,0)))/INDEX($AD$12:$AD$263,MATCH($AL24,$AK$12:$AK$263,0)), "-"),     1, "-")</f>
        <v>-</v>
      </c>
      <c r="BQ24" s="249" t="n">
        <f aca="false">IF(BP$9&gt;0, IF(OR(BP24="",BP24="-"), 0, BP24*$AO24), BO24*$AE24)</f>
        <v>0</v>
      </c>
      <c r="BR24" s="247" t="n">
        <f aca="false">COMMANDE!AF24</f>
        <v>0</v>
      </c>
      <c r="BS24" s="248" t="str">
        <f aca="false">_xlfn.IFS(AND($AD24=$AH24,$AD24&gt;0,$AH24&gt;0,BR24&gt;0), BR24,     AND(NOT($AD24=$AH24),$AD24&gt;0,$AH24&gt;0,BR24&gt;0), ($AH24*BR24)/$AD24,     AND($AD24=0,$AH24&gt;0,$AL24&gt;0), IF(INDEX(BR$12:BR$263,MATCH($AL24,$AK$12:$AK$263,0))&gt;0,($AH24*INDEX(BR$12:BR$263,MATCH($AL24,$AK$12:$AK$263,0)))/INDEX($AD$12:$AD$263,MATCH($AL24,$AK$12:$AK$263,0)), "-"),     1, "-")</f>
        <v>-</v>
      </c>
      <c r="BT24" s="249" t="n">
        <f aca="false">IF(BS$9&gt;0, IF(OR(BS24="",BS24="-"), 0, BS24*$AO24), BR24*$AE24)</f>
        <v>0</v>
      </c>
      <c r="BU24" s="247" t="n">
        <f aca="false">COMMANDE!AH24</f>
        <v>0</v>
      </c>
      <c r="BV24" s="248" t="str">
        <f aca="false">_xlfn.IFS(AND($AD24=$AH24,$AD24&gt;0,$AH24&gt;0,BU24&gt;0), BU24,     AND(NOT($AD24=$AH24),$AD24&gt;0,$AH24&gt;0,BU24&gt;0), ($AH24*BU24)/$AD24,     AND($AD24=0,$AH24&gt;0,$AL24&gt;0), IF(INDEX(BU$12:BU$263,MATCH($AL24,$AK$12:$AK$263,0))&gt;0,($AH24*INDEX(BU$12:BU$263,MATCH($AL24,$AK$12:$AK$263,0)))/INDEX($AD$12:$AD$263,MATCH($AL24,$AK$12:$AK$263,0)), "-"),     1, "-")</f>
        <v>-</v>
      </c>
      <c r="BW24" s="249" t="n">
        <f aca="false">IF(BV$9&gt;0, IF(OR(BV24="",BV24="-"), 0, BV24*$AO24), BU24*$AE24)</f>
        <v>0</v>
      </c>
      <c r="BX24" s="247" t="n">
        <f aca="false">COMMANDE!AJ24</f>
        <v>0</v>
      </c>
      <c r="BY24" s="248" t="str">
        <f aca="false">_xlfn.IFS(AND($AD24=$AH24,$AD24&gt;0,$AH24&gt;0,BX24&gt;0), BX24,     AND(NOT($AD24=$AH24),$AD24&gt;0,$AH24&gt;0,BX24&gt;0), ($AH24*BX24)/$AD24,     AND($AD24=0,$AH24&gt;0,$AL24&gt;0), IF(INDEX(BX$12:BX$263,MATCH($AL24,$AK$12:$AK$263,0))&gt;0,($AH24*INDEX(BX$12:BX$263,MATCH($AL24,$AK$12:$AK$263,0)))/INDEX($AD$12:$AD$263,MATCH($AL24,$AK$12:$AK$263,0)), "-"),     1, "-")</f>
        <v>-</v>
      </c>
      <c r="BZ24" s="249" t="n">
        <f aca="false">IF(BY$9&gt;0, IF(OR(BY24="",BY24="-"), 0, BY24*$AO24), BX24*$AE24)</f>
        <v>0</v>
      </c>
      <c r="CA24" s="247" t="n">
        <f aca="false">COMMANDE!AL24</f>
        <v>0</v>
      </c>
      <c r="CB24" s="248" t="str">
        <f aca="false">_xlfn.IFS(AND($AD24=$AH24,$AD24&gt;0,$AH24&gt;0,CA24&gt;0), CA24,     AND(NOT($AD24=$AH24),$AD24&gt;0,$AH24&gt;0,CA24&gt;0), ($AH24*CA24)/$AD24,     AND($AD24=0,$AH24&gt;0,$AL24&gt;0), IF(INDEX(CA$12:CA$263,MATCH($AL24,$AK$12:$AK$263,0))&gt;0,($AH24*INDEX(CA$12:CA$263,MATCH($AL24,$AK$12:$AK$263,0)))/INDEX($AD$12:$AD$263,MATCH($AL24,$AK$12:$AK$263,0)), "-"),     1, "-")</f>
        <v>-</v>
      </c>
      <c r="CC24" s="249" t="n">
        <f aca="false">IF(CB$9&gt;0, IF(OR(CB24="",CB24="-"), 0, CB24*$AO24), CA24*$AE24)</f>
        <v>0</v>
      </c>
      <c r="CD24" s="247" t="n">
        <f aca="false">COMMANDE!AN24</f>
        <v>0</v>
      </c>
      <c r="CE24" s="248" t="str">
        <f aca="false">_xlfn.IFS(AND($AD24=$AH24,$AD24&gt;0,$AH24&gt;0,CD24&gt;0), CD24,     AND(NOT($AD24=$AH24),$AD24&gt;0,$AH24&gt;0,CD24&gt;0), ($AH24*CD24)/$AD24,     AND($AD24=0,$AH24&gt;0,$AL24&gt;0), IF(INDEX(CD$12:CD$263,MATCH($AL24,$AK$12:$AK$263,0))&gt;0,($AH24*INDEX(CD$12:CD$263,MATCH($AL24,$AK$12:$AK$263,0)))/INDEX($AD$12:$AD$263,MATCH($AL24,$AK$12:$AK$263,0)), "-"),     1, "-")</f>
        <v>-</v>
      </c>
      <c r="CF24" s="249" t="n">
        <f aca="false">IF(CE$9&gt;0, IF(OR(CE24="",CE24="-"), 0, CE24*$AO24), CD24*$AE24)</f>
        <v>0</v>
      </c>
      <c r="CG24" s="247" t="n">
        <f aca="false">COMMANDE!AP24</f>
        <v>0</v>
      </c>
      <c r="CH24" s="248" t="str">
        <f aca="false">_xlfn.IFS(AND($AD24=$AH24,$AD24&gt;0,$AH24&gt;0,CG24&gt;0), CG24,     AND(NOT($AD24=$AH24),$AD24&gt;0,$AH24&gt;0,CG24&gt;0), ($AH24*CG24)/$AD24,     AND($AD24=0,$AH24&gt;0,$AL24&gt;0), IF(INDEX(CG$12:CG$263,MATCH($AL24,$AK$12:$AK$263,0))&gt;0,($AH24*INDEX(CG$12:CG$263,MATCH($AL24,$AK$12:$AK$263,0)))/INDEX($AD$12:$AD$263,MATCH($AL24,$AK$12:$AK$263,0)), "-"),     1, "-")</f>
        <v>-</v>
      </c>
      <c r="CI24" s="249" t="n">
        <f aca="false">IF(CH$9&gt;0, IF(OR(CH24="",CH24="-"), 0, CH24*$AO24), CG24*$AE24)</f>
        <v>0</v>
      </c>
      <c r="CJ24" s="250"/>
    </row>
    <row r="25" customFormat="false" ht="39.95" hidden="false" customHeight="true" outlineLevel="0" collapsed="false">
      <c r="A25" s="230" t="n">
        <f aca="false">IF(OR($AQ25&gt;0, $AS25&gt;0), 1, 0)</f>
        <v>0</v>
      </c>
      <c r="B25" s="230" t="n">
        <f aca="false">IF(OR($AT25&gt;0, $AV25&gt;0), 1, 0)</f>
        <v>0</v>
      </c>
      <c r="C25" s="230" t="n">
        <f aca="false">IF(OR($AW25&gt;0, $AY25&gt;0), 1, 0)</f>
        <v>0</v>
      </c>
      <c r="D25" s="230" t="n">
        <f aca="false">IF(OR($AZ25&gt;0, $BB25&gt;0), 1, 0)</f>
        <v>0</v>
      </c>
      <c r="E25" s="230" t="n">
        <f aca="false">IF(OR($BC25&gt;0, $BE25&gt;0), 1, 0)</f>
        <v>0</v>
      </c>
      <c r="F25" s="230" t="n">
        <f aca="false">IF(OR($BF25&gt;0, $BH25&gt;0), 1, 0)</f>
        <v>0</v>
      </c>
      <c r="G25" s="230" t="n">
        <f aca="false">IF(OR($BI25&gt;0, $BK25&gt;0), 1, 0)</f>
        <v>0</v>
      </c>
      <c r="H25" s="230" t="n">
        <f aca="false">IF(OR($BL25&gt;0, $BN25&gt;0), 1, 0)</f>
        <v>0</v>
      </c>
      <c r="I25" s="230" t="n">
        <f aca="false">IF(OR($BO25&gt;0, $BQ25&gt;0), 1, 0)</f>
        <v>0</v>
      </c>
      <c r="J25" s="230" t="n">
        <f aca="false">IF(OR($BR25&gt;0, $BT25&gt;0), 1, 0)</f>
        <v>0</v>
      </c>
      <c r="K25" s="230" t="n">
        <f aca="false">IF(OR($BU25&gt;0, $BW25&gt;0), 1, 0)</f>
        <v>0</v>
      </c>
      <c r="L25" s="230" t="n">
        <f aca="false">IF(OR($BX25&gt;0, $BZ25&gt;0), 1, 0)</f>
        <v>0</v>
      </c>
      <c r="M25" s="230" t="n">
        <f aca="false">IF(OR($CA25&gt;0, $CC25&gt;0), 1, 0)</f>
        <v>0</v>
      </c>
      <c r="N25" s="230" t="n">
        <f aca="false">IF(OR($CD25&gt;0, $CF25&gt;0), 1, 0)</f>
        <v>0</v>
      </c>
      <c r="O25" s="231" t="n">
        <f aca="false">IF(OR($CG25&gt;0, $CI25&gt;0), 1, 0)</f>
        <v>0</v>
      </c>
      <c r="P25" s="232" t="n">
        <f aca="false">IF(OR($AD25&gt;0,$AH25&gt;0,$AN25&gt;0), 1, 0)</f>
        <v>0</v>
      </c>
      <c r="Q25" s="233" t="n">
        <f aca="false">BDD!A15</f>
        <v>5127</v>
      </c>
      <c r="R25" s="234" t="str">
        <f aca="false">BDD!B15</f>
        <v>Amande Romera avec coque</v>
      </c>
      <c r="S25" s="235" t="str">
        <f aca="false">IF(BDD!F15=0, "", BDD!F15)</f>
        <v/>
      </c>
      <c r="T25" s="236" t="n">
        <f aca="false">ROUND(BDD!G15+FDP_CMD_KG, 2)</f>
        <v>5.68</v>
      </c>
      <c r="U25" s="236" t="e">
        <f aca="false">ROUND(BDD!G15+FDP_FACT_KG, 2)</f>
        <v>#DIV/0!</v>
      </c>
      <c r="V25" s="237" t="str">
        <f aca="false">BDD!H15</f>
        <v>kg</v>
      </c>
      <c r="W25" s="238" t="n">
        <f aca="false">IF(NOT(ISBLANK(BDD!I15)), ROUND(SUM((BDD!G15*reduc1),FDP_CMD_KG), 2), "")</f>
        <v>5.27</v>
      </c>
      <c r="X25" s="238" t="str">
        <f aca="false">IF(NOT(ISBLANK(BDD!J15)), ROUND(SUM((BDD!G15*reduc2),FDP_CMD_KG), 2), "")</f>
        <v/>
      </c>
      <c r="Y25" s="238" t="str">
        <f aca="false">IF(NOT(ISBLANK(BDD!K15)), ROUND(SUM((BDD!G15*reduc3),FDP_CMD_KG), 2), "")</f>
        <v/>
      </c>
      <c r="Z25" s="238" t="e">
        <f aca="false">IF(NOT(ISBLANK(BDD!I15)), ROUND(SUM((BDD!G15*reduc1),FDP_FACT_KG), 2), "")</f>
        <v>#DIV/0!</v>
      </c>
      <c r="AA25" s="238" t="str">
        <f aca="false">IF(NOT(ISBLANK(BDD!J15)), ROUND(SUM((BDD!G15*reduc2),FDP_FACT_KG), 2), "")</f>
        <v/>
      </c>
      <c r="AB25" s="238" t="str">
        <f aca="false">IF(NOT(ISBLANK(BDD!K15)), ROUND(SUM((BDD!G15*reduc3),FDP_FACT_KG), 2), "")</f>
        <v/>
      </c>
      <c r="AC25" s="239" t="str">
        <f aca="false">BDD!C15</f>
        <v>Malaga</v>
      </c>
      <c r="AD25" s="240" t="n">
        <f aca="false">SUM(AQ25,AT25,AW25,AZ25,BC25,BF25,BI25,BL25,BO25,BR25,BU25,BX25,CA25,CD25,CG25)</f>
        <v>0</v>
      </c>
      <c r="AE25" s="241" t="n">
        <f aca="false">_xlfn.IFS(AND(AD25&gt;=60,$Y25&lt;&gt;""), $Y25,    AND(AD25&gt;=30,$X25&lt;&gt;""), $X25,    AND(AD25&gt;=10,$W25&lt;&gt;""), $W25,    1, $T25)</f>
        <v>5.68</v>
      </c>
      <c r="AF25" s="242" t="n">
        <f aca="false">$AD25*$AE25</f>
        <v>0</v>
      </c>
      <c r="AG25" s="161"/>
      <c r="AH25" s="243"/>
      <c r="AI25" s="241" t="e">
        <f aca="false">_xlfn.IFS(AND(AH25&gt;=60,$AB25&lt;&gt;""), $AB25,    AND(AH25&gt;=30,$AA25&lt;&gt;""), $AA25,    AND(AH25&gt;=10,$Z25&lt;&gt;""), $Z25,    1, $U25)</f>
        <v>#DIV/0!</v>
      </c>
      <c r="AJ25" s="244" t="e">
        <f aca="false">AH25*AI25</f>
        <v>#DIV/0!</v>
      </c>
      <c r="AK25" s="245"/>
      <c r="AL25" s="245"/>
      <c r="AM25" s="161"/>
      <c r="AN25" s="246" t="n">
        <f aca="false">SUM(AR25,AU25,AX25,BA25,BD25,BG25,BJ25,BM25,BP25,BS25,BV25,BY25,CB25,CE25,CH25)</f>
        <v>0</v>
      </c>
      <c r="AO25" s="241" t="e">
        <f aca="false">_xlfn.IFS(AND(AN25&gt;=60,$AB25&lt;&gt;""), $AB25,    AND(AN25&gt;=30,$AA25&lt;&gt;""), $AA25,    AND(AN25&gt;=10,$Z25&lt;&gt;""), $Z25,    1, $U25)</f>
        <v>#DIV/0!</v>
      </c>
      <c r="AP25" s="242" t="e">
        <f aca="false">$AN25*$AO25</f>
        <v>#DIV/0!</v>
      </c>
      <c r="AQ25" s="247" t="n">
        <f aca="false">COMMANDE!N25</f>
        <v>0</v>
      </c>
      <c r="AR25" s="248" t="str">
        <f aca="false">_xlfn.IFS(AND($AD25=$AH25,$AD25&gt;0,$AH25&gt;0,AQ25&gt;0), AQ25,     AND(NOT($AD25=$AH25),$AD25&gt;0,$AH25&gt;0,AQ25&gt;0), ($AH25*AQ25)/$AD25,     AND($AD25=0,$AH25&gt;0,$AL25&gt;0), IF(INDEX(AQ$12:AQ$263,MATCH($AL25,$AK$12:$AK$263,0))&gt;0,($AH25*INDEX(AQ$12:AQ$263,MATCH($AL25,$AK$12:$AK$263,0)))/INDEX($AD$12:$AD$263,MATCH($AL25,$AK$12:$AK$263,0)), "-"),     1, "-")</f>
        <v>-</v>
      </c>
      <c r="AS25" s="249" t="n">
        <f aca="false">IF(AR$9&gt;0, IF(OR(AR25="",AR25="-"), 0, AR25*$AO25), AQ25*$AE25)</f>
        <v>0</v>
      </c>
      <c r="AT25" s="247" t="n">
        <f aca="false">COMMANDE!P25</f>
        <v>0</v>
      </c>
      <c r="AU25" s="248" t="str">
        <f aca="false">_xlfn.IFS(AND($AD25=$AH25,$AD25&gt;0,$AH25&gt;0,AT25&gt;0), AT25,     AND(NOT($AD25=$AH25),$AD25&gt;0,$AH25&gt;0,AT25&gt;0), ($AH25*AT25)/$AD25,     AND($AD25=0,$AH25&gt;0,$AL25&gt;0), IF(INDEX(AT$12:AT$263,MATCH($AL25,$AK$12:$AK$263,0))&gt;0,($AH25*INDEX(AT$12:AT$263,MATCH($AL25,$AK$12:$AK$263,0)))/INDEX($AD$12:$AD$263,MATCH($AL25,$AK$12:$AK$263,0)), "-"),     1, "-")</f>
        <v>-</v>
      </c>
      <c r="AV25" s="249" t="n">
        <f aca="false">IF(AU$9&gt;0, IF(OR(AU25="",AU25="-"), 0, AU25*$AO25), AT25*$AE25)</f>
        <v>0</v>
      </c>
      <c r="AW25" s="247" t="n">
        <f aca="false">COMMANDE!R25</f>
        <v>0</v>
      </c>
      <c r="AX25" s="248" t="str">
        <f aca="false">_xlfn.IFS(AND($AD25=$AH25,$AD25&gt;0,$AH25&gt;0,AW25&gt;0), AW25,     AND(NOT($AD25=$AH25),$AD25&gt;0,$AH25&gt;0,AW25&gt;0), ($AH25*AW25)/$AD25,     AND($AD25=0,$AH25&gt;0,$AL25&gt;0), IF(INDEX(AW$12:AW$263,MATCH($AL25,$AK$12:$AK$263,0))&gt;0,($AH25*INDEX(AW$12:AW$263,MATCH($AL25,$AK$12:$AK$263,0)))/INDEX($AD$12:$AD$263,MATCH($AL25,$AK$12:$AK$263,0)), "-"),     1, "-")</f>
        <v>-</v>
      </c>
      <c r="AY25" s="249" t="n">
        <f aca="false">IF(AX$9&gt;0, IF(OR(AX25="",AX25="-"), 0, AX25*$AO25), AW25*$AE25)</f>
        <v>0</v>
      </c>
      <c r="AZ25" s="247" t="n">
        <f aca="false">COMMANDE!T25</f>
        <v>0</v>
      </c>
      <c r="BA25" s="248" t="str">
        <f aca="false">_xlfn.IFS(AND($AD25=$AH25,$AD25&gt;0,$AH25&gt;0,AZ25&gt;0), AZ25,     AND(NOT($AD25=$AH25),$AD25&gt;0,$AH25&gt;0,AZ25&gt;0), ($AH25*AZ25)/$AD25,     AND($AD25=0,$AH25&gt;0,$AL25&gt;0), IF(INDEX(AZ$12:AZ$263,MATCH($AL25,$AK$12:$AK$263,0))&gt;0,($AH25*INDEX(AZ$12:AZ$263,MATCH($AL25,$AK$12:$AK$263,0)))/INDEX($AD$12:$AD$263,MATCH($AL25,$AK$12:$AK$263,0)), "-"),     1, "-")</f>
        <v>-</v>
      </c>
      <c r="BB25" s="249" t="n">
        <f aca="false">IF(BA$9&gt;0, IF(OR(BA25="",BA25="-"), 0, BA25*$AO25), AZ25*$AE25)</f>
        <v>0</v>
      </c>
      <c r="BC25" s="247" t="n">
        <f aca="false">COMMANDE!V25</f>
        <v>0</v>
      </c>
      <c r="BD25" s="248" t="str">
        <f aca="false">_xlfn.IFS(AND($AD25=$AH25,$AD25&gt;0,$AH25&gt;0,BC25&gt;0), BC25,     AND(NOT($AD25=$AH25),$AD25&gt;0,$AH25&gt;0,BC25&gt;0), ($AH25*BC25)/$AD25,     AND($AD25=0,$AH25&gt;0,$AL25&gt;0), IF(INDEX(BC$12:BC$263,MATCH($AL25,$AK$12:$AK$263,0))&gt;0,($AH25*INDEX(BC$12:BC$263,MATCH($AL25,$AK$12:$AK$263,0)))/INDEX($AD$12:$AD$263,MATCH($AL25,$AK$12:$AK$263,0)), "-"),     1, "-")</f>
        <v>-</v>
      </c>
      <c r="BE25" s="249" t="n">
        <f aca="false">IF(BD$9&gt;0, IF(OR(BD25="",BD25="-"), 0, BD25*$AO25), BC25*$AE25)</f>
        <v>0</v>
      </c>
      <c r="BF25" s="247" t="n">
        <f aca="false">COMMANDE!X25</f>
        <v>0</v>
      </c>
      <c r="BG25" s="248" t="str">
        <f aca="false">_xlfn.IFS(AND($AD25=$AH25,$AD25&gt;0,$AH25&gt;0,BF25&gt;0), BF25,     AND(NOT($AD25=$AH25),$AD25&gt;0,$AH25&gt;0,BF25&gt;0), ($AH25*BF25)/$AD25,     AND($AD25=0,$AH25&gt;0,$AL25&gt;0), IF(INDEX(BF$12:BF$263,MATCH($AL25,$AK$12:$AK$263,0))&gt;0,($AH25*INDEX(BF$12:BF$263,MATCH($AL25,$AK$12:$AK$263,0)))/INDEX($AD$12:$AD$263,MATCH($AL25,$AK$12:$AK$263,0)), "-"),     1, "-")</f>
        <v>-</v>
      </c>
      <c r="BH25" s="249" t="n">
        <f aca="false">IF(BG$9&gt;0, IF(OR(BG25="",BG25="-"), 0, BG25*$AO25), BF25*$AE25)</f>
        <v>0</v>
      </c>
      <c r="BI25" s="247" t="n">
        <f aca="false">COMMANDE!Z25</f>
        <v>0</v>
      </c>
      <c r="BJ25" s="248" t="str">
        <f aca="false">_xlfn.IFS(AND($AD25=$AH25,$AD25&gt;0,$AH25&gt;0,BI25&gt;0), BI25,     AND(NOT($AD25=$AH25),$AD25&gt;0,$AH25&gt;0,BI25&gt;0), ($AH25*BI25)/$AD25,     AND($AD25=0,$AH25&gt;0,$AL25&gt;0), IF(INDEX(BI$12:BI$263,MATCH($AL25,$AK$12:$AK$263,0))&gt;0,($AH25*INDEX(BI$12:BI$263,MATCH($AL25,$AK$12:$AK$263,0)))/INDEX($AD$12:$AD$263,MATCH($AL25,$AK$12:$AK$263,0)), "-"),     1, "-")</f>
        <v>-</v>
      </c>
      <c r="BK25" s="249" t="n">
        <f aca="false">IF(BJ$9&gt;0, IF(OR(BJ25="",BJ25="-"), 0, BJ25*$AO25), BI25*$AE25)</f>
        <v>0</v>
      </c>
      <c r="BL25" s="247" t="n">
        <f aca="false">COMMANDE!AB25</f>
        <v>0</v>
      </c>
      <c r="BM25" s="248" t="str">
        <f aca="false">_xlfn.IFS(AND($AD25=$AH25,$AD25&gt;0,$AH25&gt;0,BL25&gt;0), BL25,     AND(NOT($AD25=$AH25),$AD25&gt;0,$AH25&gt;0,BL25&gt;0), ($AH25*BL25)/$AD25,     AND($AD25=0,$AH25&gt;0,$AL25&gt;0), IF(INDEX(BL$12:BL$263,MATCH($AL25,$AK$12:$AK$263,0))&gt;0,($AH25*INDEX(BL$12:BL$263,MATCH($AL25,$AK$12:$AK$263,0)))/INDEX($AD$12:$AD$263,MATCH($AL25,$AK$12:$AK$263,0)), "-"),     1, "-")</f>
        <v>-</v>
      </c>
      <c r="BN25" s="249" t="n">
        <f aca="false">IF(BM$9&gt;0, IF(OR(BM25="",BM25="-"), 0, BM25*$AO25), BL25*$AE25)</f>
        <v>0</v>
      </c>
      <c r="BO25" s="247" t="n">
        <f aca="false">COMMANDE!AD25</f>
        <v>0</v>
      </c>
      <c r="BP25" s="248" t="str">
        <f aca="false">_xlfn.IFS(AND($AD25=$AH25,$AD25&gt;0,$AH25&gt;0,BO25&gt;0), BO25,     AND(NOT($AD25=$AH25),$AD25&gt;0,$AH25&gt;0,BO25&gt;0), ($AH25*BO25)/$AD25,     AND($AD25=0,$AH25&gt;0,$AL25&gt;0), IF(INDEX(BO$12:BO$263,MATCH($AL25,$AK$12:$AK$263,0))&gt;0,($AH25*INDEX(BO$12:BO$263,MATCH($AL25,$AK$12:$AK$263,0)))/INDEX($AD$12:$AD$263,MATCH($AL25,$AK$12:$AK$263,0)), "-"),     1, "-")</f>
        <v>-</v>
      </c>
      <c r="BQ25" s="249" t="n">
        <f aca="false">IF(BP$9&gt;0, IF(OR(BP25="",BP25="-"), 0, BP25*$AO25), BO25*$AE25)</f>
        <v>0</v>
      </c>
      <c r="BR25" s="247" t="n">
        <f aca="false">COMMANDE!AF25</f>
        <v>0</v>
      </c>
      <c r="BS25" s="248" t="str">
        <f aca="false">_xlfn.IFS(AND($AD25=$AH25,$AD25&gt;0,$AH25&gt;0,BR25&gt;0), BR25,     AND(NOT($AD25=$AH25),$AD25&gt;0,$AH25&gt;0,BR25&gt;0), ($AH25*BR25)/$AD25,     AND($AD25=0,$AH25&gt;0,$AL25&gt;0), IF(INDEX(BR$12:BR$263,MATCH($AL25,$AK$12:$AK$263,0))&gt;0,($AH25*INDEX(BR$12:BR$263,MATCH($AL25,$AK$12:$AK$263,0)))/INDEX($AD$12:$AD$263,MATCH($AL25,$AK$12:$AK$263,0)), "-"),     1, "-")</f>
        <v>-</v>
      </c>
      <c r="BT25" s="249" t="n">
        <f aca="false">IF(BS$9&gt;0, IF(OR(BS25="",BS25="-"), 0, BS25*$AO25), BR25*$AE25)</f>
        <v>0</v>
      </c>
      <c r="BU25" s="247" t="n">
        <f aca="false">COMMANDE!AH25</f>
        <v>0</v>
      </c>
      <c r="BV25" s="248" t="str">
        <f aca="false">_xlfn.IFS(AND($AD25=$AH25,$AD25&gt;0,$AH25&gt;0,BU25&gt;0), BU25,     AND(NOT($AD25=$AH25),$AD25&gt;0,$AH25&gt;0,BU25&gt;0), ($AH25*BU25)/$AD25,     AND($AD25=0,$AH25&gt;0,$AL25&gt;0), IF(INDEX(BU$12:BU$263,MATCH($AL25,$AK$12:$AK$263,0))&gt;0,($AH25*INDEX(BU$12:BU$263,MATCH($AL25,$AK$12:$AK$263,0)))/INDEX($AD$12:$AD$263,MATCH($AL25,$AK$12:$AK$263,0)), "-"),     1, "-")</f>
        <v>-</v>
      </c>
      <c r="BW25" s="249" t="n">
        <f aca="false">IF(BV$9&gt;0, IF(OR(BV25="",BV25="-"), 0, BV25*$AO25), BU25*$AE25)</f>
        <v>0</v>
      </c>
      <c r="BX25" s="247" t="n">
        <f aca="false">COMMANDE!AJ25</f>
        <v>0</v>
      </c>
      <c r="BY25" s="248" t="str">
        <f aca="false">_xlfn.IFS(AND($AD25=$AH25,$AD25&gt;0,$AH25&gt;0,BX25&gt;0), BX25,     AND(NOT($AD25=$AH25),$AD25&gt;0,$AH25&gt;0,BX25&gt;0), ($AH25*BX25)/$AD25,     AND($AD25=0,$AH25&gt;0,$AL25&gt;0), IF(INDEX(BX$12:BX$263,MATCH($AL25,$AK$12:$AK$263,0))&gt;0,($AH25*INDEX(BX$12:BX$263,MATCH($AL25,$AK$12:$AK$263,0)))/INDEX($AD$12:$AD$263,MATCH($AL25,$AK$12:$AK$263,0)), "-"),     1, "-")</f>
        <v>-</v>
      </c>
      <c r="BZ25" s="249" t="n">
        <f aca="false">IF(BY$9&gt;0, IF(OR(BY25="",BY25="-"), 0, BY25*$AO25), BX25*$AE25)</f>
        <v>0</v>
      </c>
      <c r="CA25" s="247" t="n">
        <f aca="false">COMMANDE!AL25</f>
        <v>0</v>
      </c>
      <c r="CB25" s="248" t="str">
        <f aca="false">_xlfn.IFS(AND($AD25=$AH25,$AD25&gt;0,$AH25&gt;0,CA25&gt;0), CA25,     AND(NOT($AD25=$AH25),$AD25&gt;0,$AH25&gt;0,CA25&gt;0), ($AH25*CA25)/$AD25,     AND($AD25=0,$AH25&gt;0,$AL25&gt;0), IF(INDEX(CA$12:CA$263,MATCH($AL25,$AK$12:$AK$263,0))&gt;0,($AH25*INDEX(CA$12:CA$263,MATCH($AL25,$AK$12:$AK$263,0)))/INDEX($AD$12:$AD$263,MATCH($AL25,$AK$12:$AK$263,0)), "-"),     1, "-")</f>
        <v>-</v>
      </c>
      <c r="CC25" s="249" t="n">
        <f aca="false">IF(CB$9&gt;0, IF(OR(CB25="",CB25="-"), 0, CB25*$AO25), CA25*$AE25)</f>
        <v>0</v>
      </c>
      <c r="CD25" s="247" t="n">
        <f aca="false">COMMANDE!AN25</f>
        <v>0</v>
      </c>
      <c r="CE25" s="248" t="str">
        <f aca="false">_xlfn.IFS(AND($AD25=$AH25,$AD25&gt;0,$AH25&gt;0,CD25&gt;0), CD25,     AND(NOT($AD25=$AH25),$AD25&gt;0,$AH25&gt;0,CD25&gt;0), ($AH25*CD25)/$AD25,     AND($AD25=0,$AH25&gt;0,$AL25&gt;0), IF(INDEX(CD$12:CD$263,MATCH($AL25,$AK$12:$AK$263,0))&gt;0,($AH25*INDEX(CD$12:CD$263,MATCH($AL25,$AK$12:$AK$263,0)))/INDEX($AD$12:$AD$263,MATCH($AL25,$AK$12:$AK$263,0)), "-"),     1, "-")</f>
        <v>-</v>
      </c>
      <c r="CF25" s="249" t="n">
        <f aca="false">IF(CE$9&gt;0, IF(OR(CE25="",CE25="-"), 0, CE25*$AO25), CD25*$AE25)</f>
        <v>0</v>
      </c>
      <c r="CG25" s="247" t="n">
        <f aca="false">COMMANDE!AP25</f>
        <v>0</v>
      </c>
      <c r="CH25" s="248" t="str">
        <f aca="false">_xlfn.IFS(AND($AD25=$AH25,$AD25&gt;0,$AH25&gt;0,CG25&gt;0), CG25,     AND(NOT($AD25=$AH25),$AD25&gt;0,$AH25&gt;0,CG25&gt;0), ($AH25*CG25)/$AD25,     AND($AD25=0,$AH25&gt;0,$AL25&gt;0), IF(INDEX(CG$12:CG$263,MATCH($AL25,$AK$12:$AK$263,0))&gt;0,($AH25*INDEX(CG$12:CG$263,MATCH($AL25,$AK$12:$AK$263,0)))/INDEX($AD$12:$AD$263,MATCH($AL25,$AK$12:$AK$263,0)), "-"),     1, "-")</f>
        <v>-</v>
      </c>
      <c r="CI25" s="249" t="n">
        <f aca="false">IF(CH$9&gt;0, IF(OR(CH25="",CH25="-"), 0, CH25*$AO25), CG25*$AE25)</f>
        <v>0</v>
      </c>
      <c r="CJ25" s="250"/>
    </row>
    <row r="26" customFormat="false" ht="39.95" hidden="false" customHeight="true" outlineLevel="0" collapsed="false">
      <c r="A26" s="230" t="n">
        <f aca="false">IF(OR($AQ26&gt;0, $AS26&gt;0), 1, 0)</f>
        <v>0</v>
      </c>
      <c r="B26" s="230" t="n">
        <f aca="false">IF(OR($AT26&gt;0, $AV26&gt;0), 1, 0)</f>
        <v>0</v>
      </c>
      <c r="C26" s="230" t="n">
        <f aca="false">IF(OR($AW26&gt;0, $AY26&gt;0), 1, 0)</f>
        <v>0</v>
      </c>
      <c r="D26" s="230" t="n">
        <f aca="false">IF(OR($AZ26&gt;0, $BB26&gt;0), 1, 0)</f>
        <v>0</v>
      </c>
      <c r="E26" s="230" t="n">
        <f aca="false">IF(OR($BC26&gt;0, $BE26&gt;0), 1, 0)</f>
        <v>0</v>
      </c>
      <c r="F26" s="230" t="n">
        <f aca="false">IF(OR($BF26&gt;0, $BH26&gt;0), 1, 0)</f>
        <v>0</v>
      </c>
      <c r="G26" s="230" t="n">
        <f aca="false">IF(OR($BI26&gt;0, $BK26&gt;0), 1, 0)</f>
        <v>0</v>
      </c>
      <c r="H26" s="230" t="n">
        <f aca="false">IF(OR($BL26&gt;0, $BN26&gt;0), 1, 0)</f>
        <v>0</v>
      </c>
      <c r="I26" s="230" t="n">
        <f aca="false">IF(OR($BO26&gt;0, $BQ26&gt;0), 1, 0)</f>
        <v>0</v>
      </c>
      <c r="J26" s="230" t="n">
        <f aca="false">IF(OR($BR26&gt;0, $BT26&gt;0), 1, 0)</f>
        <v>0</v>
      </c>
      <c r="K26" s="230" t="n">
        <f aca="false">IF(OR($BU26&gt;0, $BW26&gt;0), 1, 0)</f>
        <v>0</v>
      </c>
      <c r="L26" s="230" t="n">
        <f aca="false">IF(OR($BX26&gt;0, $BZ26&gt;0), 1, 0)</f>
        <v>0</v>
      </c>
      <c r="M26" s="230" t="n">
        <f aca="false">IF(OR($CA26&gt;0, $CC26&gt;0), 1, 0)</f>
        <v>0</v>
      </c>
      <c r="N26" s="230" t="n">
        <f aca="false">IF(OR($CD26&gt;0, $CF26&gt;0), 1, 0)</f>
        <v>0</v>
      </c>
      <c r="O26" s="231" t="n">
        <f aca="false">IF(OR($CG26&gt;0, $CI26&gt;0), 1, 0)</f>
        <v>0</v>
      </c>
      <c r="P26" s="232" t="n">
        <f aca="false">IF(OR($AD26&gt;0,$AH26&gt;0,$AN26&gt;0), 1, 0)</f>
        <v>0</v>
      </c>
      <c r="Q26" s="233" t="n">
        <f aca="false">BDD!A16</f>
        <v>1197</v>
      </c>
      <c r="R26" s="234" t="str">
        <f aca="false">BDD!B16</f>
        <v>Amande sans coque CRU BIO
    - (sachet 1kg)</v>
      </c>
      <c r="S26" s="235" t="str">
        <f aca="false">IF(BDD!F16=0, "", BDD!F16)</f>
        <v>❤️</v>
      </c>
      <c r="T26" s="236" t="n">
        <f aca="false">ROUND(BDD!G16+FDP_CMD_KG, 2)</f>
        <v>26.23</v>
      </c>
      <c r="U26" s="236" t="e">
        <f aca="false">ROUND(BDD!G16+FDP_FACT_KG, 2)</f>
        <v>#DIV/0!</v>
      </c>
      <c r="V26" s="237" t="str">
        <f aca="false">BDD!H16</f>
        <v>Pièce</v>
      </c>
      <c r="W26" s="238" t="n">
        <f aca="false">IF(NOT(ISBLANK(BDD!I16)), ROUND(SUM((BDD!G16*reduc1),FDP_CMD_KG), 2), "")</f>
        <v>23.76</v>
      </c>
      <c r="X26" s="238" t="str">
        <f aca="false">IF(NOT(ISBLANK(BDD!J16)), ROUND(SUM((BDD!G16*reduc2),FDP_CMD_KG), 2), "")</f>
        <v/>
      </c>
      <c r="Y26" s="238" t="str">
        <f aca="false">IF(NOT(ISBLANK(BDD!K16)), ROUND(SUM((BDD!G16*reduc3),FDP_CMD_KG), 2), "")</f>
        <v/>
      </c>
      <c r="Z26" s="238" t="e">
        <f aca="false">IF(NOT(ISBLANK(BDD!I16)), ROUND(SUM((BDD!G16*reduc1),FDP_FACT_KG), 2), "")</f>
        <v>#DIV/0!</v>
      </c>
      <c r="AA26" s="238" t="str">
        <f aca="false">IF(NOT(ISBLANK(BDD!J16)), ROUND(SUM((BDD!G16*reduc2),FDP_FACT_KG), 2), "")</f>
        <v/>
      </c>
      <c r="AB26" s="238" t="str">
        <f aca="false">IF(NOT(ISBLANK(BDD!K16)), ROUND(SUM((BDD!G16*reduc3),FDP_FACT_KG), 2), "")</f>
        <v/>
      </c>
      <c r="AC26" s="239" t="str">
        <f aca="false">BDD!C16</f>
        <v>Grenade</v>
      </c>
      <c r="AD26" s="240" t="n">
        <f aca="false">SUM(AQ26,AT26,AW26,AZ26,BC26,BF26,BI26,BL26,BO26,BR26,BU26,BX26,CA26,CD26,CG26)</f>
        <v>0</v>
      </c>
      <c r="AE26" s="241" t="n">
        <f aca="false">_xlfn.IFS(AND(AD26&gt;=60,$Y26&lt;&gt;""), $Y26,    AND(AD26&gt;=30,$X26&lt;&gt;""), $X26,    AND(AD26&gt;=10,$W26&lt;&gt;""), $W26,    1, $T26)</f>
        <v>26.23</v>
      </c>
      <c r="AF26" s="242" t="n">
        <f aca="false">$AD26*$AE26</f>
        <v>0</v>
      </c>
      <c r="AG26" s="161"/>
      <c r="AH26" s="243"/>
      <c r="AI26" s="241" t="e">
        <f aca="false">_xlfn.IFS(AND(AH26&gt;=60,$AB26&lt;&gt;""), $AB26,    AND(AH26&gt;=30,$AA26&lt;&gt;""), $AA26,    AND(AH26&gt;=10,$Z26&lt;&gt;""), $Z26,    1, $U26)</f>
        <v>#DIV/0!</v>
      </c>
      <c r="AJ26" s="244" t="e">
        <f aca="false">AH26*AI26</f>
        <v>#DIV/0!</v>
      </c>
      <c r="AK26" s="245"/>
      <c r="AL26" s="245"/>
      <c r="AM26" s="161"/>
      <c r="AN26" s="246" t="n">
        <f aca="false">SUM(AR26,AU26,AX26,BA26,BD26,BG26,BJ26,BM26,BP26,BS26,BV26,BY26,CB26,CE26,CH26)</f>
        <v>0</v>
      </c>
      <c r="AO26" s="241" t="e">
        <f aca="false">_xlfn.IFS(AND(AN26&gt;=60,$AB26&lt;&gt;""), $AB26,    AND(AN26&gt;=30,$AA26&lt;&gt;""), $AA26,    AND(AN26&gt;=10,$Z26&lt;&gt;""), $Z26,    1, $U26)</f>
        <v>#DIV/0!</v>
      </c>
      <c r="AP26" s="242" t="e">
        <f aca="false">$AN26*$AO26</f>
        <v>#DIV/0!</v>
      </c>
      <c r="AQ26" s="247" t="n">
        <f aca="false">COMMANDE!N26</f>
        <v>0</v>
      </c>
      <c r="AR26" s="248" t="str">
        <f aca="false">_xlfn.IFS(AND($AD26=$AH26,$AD26&gt;0,$AH26&gt;0,AQ26&gt;0), AQ26,     AND(NOT($AD26=$AH26),$AD26&gt;0,$AH26&gt;0,AQ26&gt;0), ($AH26*AQ26)/$AD26,     AND($AD26=0,$AH26&gt;0,$AL26&gt;0), IF(INDEX(AQ$12:AQ$263,MATCH($AL26,$AK$12:$AK$263,0))&gt;0,($AH26*INDEX(AQ$12:AQ$263,MATCH($AL26,$AK$12:$AK$263,0)))/INDEX($AD$12:$AD$263,MATCH($AL26,$AK$12:$AK$263,0)), "-"),     1, "-")</f>
        <v>-</v>
      </c>
      <c r="AS26" s="249" t="n">
        <f aca="false">IF(AR$9&gt;0, IF(OR(AR26="",AR26="-"), 0, AR26*$AO26), AQ26*$AE26)</f>
        <v>0</v>
      </c>
      <c r="AT26" s="247" t="n">
        <f aca="false">COMMANDE!P26</f>
        <v>0</v>
      </c>
      <c r="AU26" s="248" t="str">
        <f aca="false">_xlfn.IFS(AND($AD26=$AH26,$AD26&gt;0,$AH26&gt;0,AT26&gt;0), AT26,     AND(NOT($AD26=$AH26),$AD26&gt;0,$AH26&gt;0,AT26&gt;0), ($AH26*AT26)/$AD26,     AND($AD26=0,$AH26&gt;0,$AL26&gt;0), IF(INDEX(AT$12:AT$263,MATCH($AL26,$AK$12:$AK$263,0))&gt;0,($AH26*INDEX(AT$12:AT$263,MATCH($AL26,$AK$12:$AK$263,0)))/INDEX($AD$12:$AD$263,MATCH($AL26,$AK$12:$AK$263,0)), "-"),     1, "-")</f>
        <v>-</v>
      </c>
      <c r="AV26" s="249" t="n">
        <f aca="false">IF(AU$9&gt;0, IF(OR(AU26="",AU26="-"), 0, AU26*$AO26), AT26*$AE26)</f>
        <v>0</v>
      </c>
      <c r="AW26" s="247" t="n">
        <f aca="false">COMMANDE!R26</f>
        <v>0</v>
      </c>
      <c r="AX26" s="248" t="str">
        <f aca="false">_xlfn.IFS(AND($AD26=$AH26,$AD26&gt;0,$AH26&gt;0,AW26&gt;0), AW26,     AND(NOT($AD26=$AH26),$AD26&gt;0,$AH26&gt;0,AW26&gt;0), ($AH26*AW26)/$AD26,     AND($AD26=0,$AH26&gt;0,$AL26&gt;0), IF(INDEX(AW$12:AW$263,MATCH($AL26,$AK$12:$AK$263,0))&gt;0,($AH26*INDEX(AW$12:AW$263,MATCH($AL26,$AK$12:$AK$263,0)))/INDEX($AD$12:$AD$263,MATCH($AL26,$AK$12:$AK$263,0)), "-"),     1, "-")</f>
        <v>-</v>
      </c>
      <c r="AY26" s="249" t="n">
        <f aca="false">IF(AX$9&gt;0, IF(OR(AX26="",AX26="-"), 0, AX26*$AO26), AW26*$AE26)</f>
        <v>0</v>
      </c>
      <c r="AZ26" s="247" t="n">
        <f aca="false">COMMANDE!T26</f>
        <v>0</v>
      </c>
      <c r="BA26" s="248" t="str">
        <f aca="false">_xlfn.IFS(AND($AD26=$AH26,$AD26&gt;0,$AH26&gt;0,AZ26&gt;0), AZ26,     AND(NOT($AD26=$AH26),$AD26&gt;0,$AH26&gt;0,AZ26&gt;0), ($AH26*AZ26)/$AD26,     AND($AD26=0,$AH26&gt;0,$AL26&gt;0), IF(INDEX(AZ$12:AZ$263,MATCH($AL26,$AK$12:$AK$263,0))&gt;0,($AH26*INDEX(AZ$12:AZ$263,MATCH($AL26,$AK$12:$AK$263,0)))/INDEX($AD$12:$AD$263,MATCH($AL26,$AK$12:$AK$263,0)), "-"),     1, "-")</f>
        <v>-</v>
      </c>
      <c r="BB26" s="249" t="n">
        <f aca="false">IF(BA$9&gt;0, IF(OR(BA26="",BA26="-"), 0, BA26*$AO26), AZ26*$AE26)</f>
        <v>0</v>
      </c>
      <c r="BC26" s="247" t="n">
        <f aca="false">COMMANDE!V26</f>
        <v>0</v>
      </c>
      <c r="BD26" s="248" t="str">
        <f aca="false">_xlfn.IFS(AND($AD26=$AH26,$AD26&gt;0,$AH26&gt;0,BC26&gt;0), BC26,     AND(NOT($AD26=$AH26),$AD26&gt;0,$AH26&gt;0,BC26&gt;0), ($AH26*BC26)/$AD26,     AND($AD26=0,$AH26&gt;0,$AL26&gt;0), IF(INDEX(BC$12:BC$263,MATCH($AL26,$AK$12:$AK$263,0))&gt;0,($AH26*INDEX(BC$12:BC$263,MATCH($AL26,$AK$12:$AK$263,0)))/INDEX($AD$12:$AD$263,MATCH($AL26,$AK$12:$AK$263,0)), "-"),     1, "-")</f>
        <v>-</v>
      </c>
      <c r="BE26" s="249" t="n">
        <f aca="false">IF(BD$9&gt;0, IF(OR(BD26="",BD26="-"), 0, BD26*$AO26), BC26*$AE26)</f>
        <v>0</v>
      </c>
      <c r="BF26" s="247" t="n">
        <f aca="false">COMMANDE!X26</f>
        <v>0</v>
      </c>
      <c r="BG26" s="248" t="str">
        <f aca="false">_xlfn.IFS(AND($AD26=$AH26,$AD26&gt;0,$AH26&gt;0,BF26&gt;0), BF26,     AND(NOT($AD26=$AH26),$AD26&gt;0,$AH26&gt;0,BF26&gt;0), ($AH26*BF26)/$AD26,     AND($AD26=0,$AH26&gt;0,$AL26&gt;0), IF(INDEX(BF$12:BF$263,MATCH($AL26,$AK$12:$AK$263,0))&gt;0,($AH26*INDEX(BF$12:BF$263,MATCH($AL26,$AK$12:$AK$263,0)))/INDEX($AD$12:$AD$263,MATCH($AL26,$AK$12:$AK$263,0)), "-"),     1, "-")</f>
        <v>-</v>
      </c>
      <c r="BH26" s="249" t="n">
        <f aca="false">IF(BG$9&gt;0, IF(OR(BG26="",BG26="-"), 0, BG26*$AO26), BF26*$AE26)</f>
        <v>0</v>
      </c>
      <c r="BI26" s="247" t="n">
        <f aca="false">COMMANDE!Z26</f>
        <v>0</v>
      </c>
      <c r="BJ26" s="248" t="str">
        <f aca="false">_xlfn.IFS(AND($AD26=$AH26,$AD26&gt;0,$AH26&gt;0,BI26&gt;0), BI26,     AND(NOT($AD26=$AH26),$AD26&gt;0,$AH26&gt;0,BI26&gt;0), ($AH26*BI26)/$AD26,     AND($AD26=0,$AH26&gt;0,$AL26&gt;0), IF(INDEX(BI$12:BI$263,MATCH($AL26,$AK$12:$AK$263,0))&gt;0,($AH26*INDEX(BI$12:BI$263,MATCH($AL26,$AK$12:$AK$263,0)))/INDEX($AD$12:$AD$263,MATCH($AL26,$AK$12:$AK$263,0)), "-"),     1, "-")</f>
        <v>-</v>
      </c>
      <c r="BK26" s="249" t="n">
        <f aca="false">IF(BJ$9&gt;0, IF(OR(BJ26="",BJ26="-"), 0, BJ26*$AO26), BI26*$AE26)</f>
        <v>0</v>
      </c>
      <c r="BL26" s="247" t="n">
        <f aca="false">COMMANDE!AB26</f>
        <v>0</v>
      </c>
      <c r="BM26" s="248" t="str">
        <f aca="false">_xlfn.IFS(AND($AD26=$AH26,$AD26&gt;0,$AH26&gt;0,BL26&gt;0), BL26,     AND(NOT($AD26=$AH26),$AD26&gt;0,$AH26&gt;0,BL26&gt;0), ($AH26*BL26)/$AD26,     AND($AD26=0,$AH26&gt;0,$AL26&gt;0), IF(INDEX(BL$12:BL$263,MATCH($AL26,$AK$12:$AK$263,0))&gt;0,($AH26*INDEX(BL$12:BL$263,MATCH($AL26,$AK$12:$AK$263,0)))/INDEX($AD$12:$AD$263,MATCH($AL26,$AK$12:$AK$263,0)), "-"),     1, "-")</f>
        <v>-</v>
      </c>
      <c r="BN26" s="249" t="n">
        <f aca="false">IF(BM$9&gt;0, IF(OR(BM26="",BM26="-"), 0, BM26*$AO26), BL26*$AE26)</f>
        <v>0</v>
      </c>
      <c r="BO26" s="247" t="n">
        <f aca="false">COMMANDE!AD26</f>
        <v>0</v>
      </c>
      <c r="BP26" s="248" t="str">
        <f aca="false">_xlfn.IFS(AND($AD26=$AH26,$AD26&gt;0,$AH26&gt;0,BO26&gt;0), BO26,     AND(NOT($AD26=$AH26),$AD26&gt;0,$AH26&gt;0,BO26&gt;0), ($AH26*BO26)/$AD26,     AND($AD26=0,$AH26&gt;0,$AL26&gt;0), IF(INDEX(BO$12:BO$263,MATCH($AL26,$AK$12:$AK$263,0))&gt;0,($AH26*INDEX(BO$12:BO$263,MATCH($AL26,$AK$12:$AK$263,0)))/INDEX($AD$12:$AD$263,MATCH($AL26,$AK$12:$AK$263,0)), "-"),     1, "-")</f>
        <v>-</v>
      </c>
      <c r="BQ26" s="249" t="n">
        <f aca="false">IF(BP$9&gt;0, IF(OR(BP26="",BP26="-"), 0, BP26*$AO26), BO26*$AE26)</f>
        <v>0</v>
      </c>
      <c r="BR26" s="247" t="n">
        <f aca="false">COMMANDE!AF26</f>
        <v>0</v>
      </c>
      <c r="BS26" s="248" t="str">
        <f aca="false">_xlfn.IFS(AND($AD26=$AH26,$AD26&gt;0,$AH26&gt;0,BR26&gt;0), BR26,     AND(NOT($AD26=$AH26),$AD26&gt;0,$AH26&gt;0,BR26&gt;0), ($AH26*BR26)/$AD26,     AND($AD26=0,$AH26&gt;0,$AL26&gt;0), IF(INDEX(BR$12:BR$263,MATCH($AL26,$AK$12:$AK$263,0))&gt;0,($AH26*INDEX(BR$12:BR$263,MATCH($AL26,$AK$12:$AK$263,0)))/INDEX($AD$12:$AD$263,MATCH($AL26,$AK$12:$AK$263,0)), "-"),     1, "-")</f>
        <v>-</v>
      </c>
      <c r="BT26" s="249" t="n">
        <f aca="false">IF(BS$9&gt;0, IF(OR(BS26="",BS26="-"), 0, BS26*$AO26), BR26*$AE26)</f>
        <v>0</v>
      </c>
      <c r="BU26" s="247" t="n">
        <f aca="false">COMMANDE!AH26</f>
        <v>0</v>
      </c>
      <c r="BV26" s="248" t="str">
        <f aca="false">_xlfn.IFS(AND($AD26=$AH26,$AD26&gt;0,$AH26&gt;0,BU26&gt;0), BU26,     AND(NOT($AD26=$AH26),$AD26&gt;0,$AH26&gt;0,BU26&gt;0), ($AH26*BU26)/$AD26,     AND($AD26=0,$AH26&gt;0,$AL26&gt;0), IF(INDEX(BU$12:BU$263,MATCH($AL26,$AK$12:$AK$263,0))&gt;0,($AH26*INDEX(BU$12:BU$263,MATCH($AL26,$AK$12:$AK$263,0)))/INDEX($AD$12:$AD$263,MATCH($AL26,$AK$12:$AK$263,0)), "-"),     1, "-")</f>
        <v>-</v>
      </c>
      <c r="BW26" s="249" t="n">
        <f aca="false">IF(BV$9&gt;0, IF(OR(BV26="",BV26="-"), 0, BV26*$AO26), BU26*$AE26)</f>
        <v>0</v>
      </c>
      <c r="BX26" s="247" t="n">
        <f aca="false">COMMANDE!AJ26</f>
        <v>0</v>
      </c>
      <c r="BY26" s="248" t="str">
        <f aca="false">_xlfn.IFS(AND($AD26=$AH26,$AD26&gt;0,$AH26&gt;0,BX26&gt;0), BX26,     AND(NOT($AD26=$AH26),$AD26&gt;0,$AH26&gt;0,BX26&gt;0), ($AH26*BX26)/$AD26,     AND($AD26=0,$AH26&gt;0,$AL26&gt;0), IF(INDEX(BX$12:BX$263,MATCH($AL26,$AK$12:$AK$263,0))&gt;0,($AH26*INDEX(BX$12:BX$263,MATCH($AL26,$AK$12:$AK$263,0)))/INDEX($AD$12:$AD$263,MATCH($AL26,$AK$12:$AK$263,0)), "-"),     1, "-")</f>
        <v>-</v>
      </c>
      <c r="BZ26" s="249" t="n">
        <f aca="false">IF(BY$9&gt;0, IF(OR(BY26="",BY26="-"), 0, BY26*$AO26), BX26*$AE26)</f>
        <v>0</v>
      </c>
      <c r="CA26" s="247" t="n">
        <f aca="false">COMMANDE!AL26</f>
        <v>0</v>
      </c>
      <c r="CB26" s="248" t="str">
        <f aca="false">_xlfn.IFS(AND($AD26=$AH26,$AD26&gt;0,$AH26&gt;0,CA26&gt;0), CA26,     AND(NOT($AD26=$AH26),$AD26&gt;0,$AH26&gt;0,CA26&gt;0), ($AH26*CA26)/$AD26,     AND($AD26=0,$AH26&gt;0,$AL26&gt;0), IF(INDEX(CA$12:CA$263,MATCH($AL26,$AK$12:$AK$263,0))&gt;0,($AH26*INDEX(CA$12:CA$263,MATCH($AL26,$AK$12:$AK$263,0)))/INDEX($AD$12:$AD$263,MATCH($AL26,$AK$12:$AK$263,0)), "-"),     1, "-")</f>
        <v>-</v>
      </c>
      <c r="CC26" s="249" t="n">
        <f aca="false">IF(CB$9&gt;0, IF(OR(CB26="",CB26="-"), 0, CB26*$AO26), CA26*$AE26)</f>
        <v>0</v>
      </c>
      <c r="CD26" s="247" t="n">
        <f aca="false">COMMANDE!AN26</f>
        <v>0</v>
      </c>
      <c r="CE26" s="248" t="str">
        <f aca="false">_xlfn.IFS(AND($AD26=$AH26,$AD26&gt;0,$AH26&gt;0,CD26&gt;0), CD26,     AND(NOT($AD26=$AH26),$AD26&gt;0,$AH26&gt;0,CD26&gt;0), ($AH26*CD26)/$AD26,     AND($AD26=0,$AH26&gt;0,$AL26&gt;0), IF(INDEX(CD$12:CD$263,MATCH($AL26,$AK$12:$AK$263,0))&gt;0,($AH26*INDEX(CD$12:CD$263,MATCH($AL26,$AK$12:$AK$263,0)))/INDEX($AD$12:$AD$263,MATCH($AL26,$AK$12:$AK$263,0)), "-"),     1, "-")</f>
        <v>-</v>
      </c>
      <c r="CF26" s="249" t="n">
        <f aca="false">IF(CE$9&gt;0, IF(OR(CE26="",CE26="-"), 0, CE26*$AO26), CD26*$AE26)</f>
        <v>0</v>
      </c>
      <c r="CG26" s="247" t="n">
        <f aca="false">COMMANDE!AP26</f>
        <v>0</v>
      </c>
      <c r="CH26" s="248" t="str">
        <f aca="false">_xlfn.IFS(AND($AD26=$AH26,$AD26&gt;0,$AH26&gt;0,CG26&gt;0), CG26,     AND(NOT($AD26=$AH26),$AD26&gt;0,$AH26&gt;0,CG26&gt;0), ($AH26*CG26)/$AD26,     AND($AD26=0,$AH26&gt;0,$AL26&gt;0), IF(INDEX(CG$12:CG$263,MATCH($AL26,$AK$12:$AK$263,0))&gt;0,($AH26*INDEX(CG$12:CG$263,MATCH($AL26,$AK$12:$AK$263,0)))/INDEX($AD$12:$AD$263,MATCH($AL26,$AK$12:$AK$263,0)), "-"),     1, "-")</f>
        <v>-</v>
      </c>
      <c r="CI26" s="249" t="n">
        <f aca="false">IF(CH$9&gt;0, IF(OR(CH26="",CH26="-"), 0, CH26*$AO26), CG26*$AE26)</f>
        <v>0</v>
      </c>
      <c r="CJ26" s="250"/>
    </row>
    <row r="27" customFormat="false" ht="39.95" hidden="false" customHeight="true" outlineLevel="0" collapsed="false">
      <c r="A27" s="230" t="n">
        <f aca="false">IF(OR($AQ27&gt;0, $AS27&gt;0), 1, 0)</f>
        <v>0</v>
      </c>
      <c r="B27" s="230" t="n">
        <f aca="false">IF(OR($AT27&gt;0, $AV27&gt;0), 1, 0)</f>
        <v>0</v>
      </c>
      <c r="C27" s="230" t="n">
        <f aca="false">IF(OR($AW27&gt;0, $AY27&gt;0), 1, 0)</f>
        <v>0</v>
      </c>
      <c r="D27" s="230" t="n">
        <f aca="false">IF(OR($AZ27&gt;0, $BB27&gt;0), 1, 0)</f>
        <v>0</v>
      </c>
      <c r="E27" s="230" t="n">
        <f aca="false">IF(OR($BC27&gt;0, $BE27&gt;0), 1, 0)</f>
        <v>0</v>
      </c>
      <c r="F27" s="230" t="n">
        <f aca="false">IF(OR($BF27&gt;0, $BH27&gt;0), 1, 0)</f>
        <v>0</v>
      </c>
      <c r="G27" s="230" t="n">
        <f aca="false">IF(OR($BI27&gt;0, $BK27&gt;0), 1, 0)</f>
        <v>0</v>
      </c>
      <c r="H27" s="230" t="n">
        <f aca="false">IF(OR($BL27&gt;0, $BN27&gt;0), 1, 0)</f>
        <v>0</v>
      </c>
      <c r="I27" s="230" t="n">
        <f aca="false">IF(OR($BO27&gt;0, $BQ27&gt;0), 1, 0)</f>
        <v>0</v>
      </c>
      <c r="J27" s="230" t="n">
        <f aca="false">IF(OR($BR27&gt;0, $BT27&gt;0), 1, 0)</f>
        <v>0</v>
      </c>
      <c r="K27" s="230" t="n">
        <f aca="false">IF(OR($BU27&gt;0, $BW27&gt;0), 1, 0)</f>
        <v>0</v>
      </c>
      <c r="L27" s="230" t="n">
        <f aca="false">IF(OR($BX27&gt;0, $BZ27&gt;0), 1, 0)</f>
        <v>0</v>
      </c>
      <c r="M27" s="230" t="n">
        <f aca="false">IF(OR($CA27&gt;0, $CC27&gt;0), 1, 0)</f>
        <v>0</v>
      </c>
      <c r="N27" s="230" t="n">
        <f aca="false">IF(OR($CD27&gt;0, $CF27&gt;0), 1, 0)</f>
        <v>0</v>
      </c>
      <c r="O27" s="231" t="n">
        <f aca="false">IF(OR($CG27&gt;0, $CI27&gt;0), 1, 0)</f>
        <v>0</v>
      </c>
      <c r="P27" s="232" t="n">
        <f aca="false">IF(OR($AD27&gt;0,$AH27&gt;0,$AN27&gt;0), 1, 0)</f>
        <v>0</v>
      </c>
      <c r="Q27" s="233" t="n">
        <f aca="false">BDD!A17</f>
        <v>3020</v>
      </c>
      <c r="R27" s="234" t="str">
        <f aca="false">BDD!B17</f>
        <v>Ananas (mûri sur plante) (env. 2kg)
Super bon, couleur intense, très aromatique</v>
      </c>
      <c r="S27" s="235" t="str">
        <f aca="false">IF(BDD!F17=0, "", BDD!F17)</f>
        <v>❤️</v>
      </c>
      <c r="T27" s="236" t="n">
        <f aca="false">ROUND(BDD!G17+FDP_CMD_KG, 2)</f>
        <v>5.97</v>
      </c>
      <c r="U27" s="236" t="e">
        <f aca="false">ROUND(BDD!G17+FDP_FACT_KG, 2)</f>
        <v>#DIV/0!</v>
      </c>
      <c r="V27" s="237" t="str">
        <f aca="false">BDD!H17</f>
        <v>kg</v>
      </c>
      <c r="W27" s="238" t="n">
        <f aca="false">IF(NOT(ISBLANK(BDD!I17)), ROUND(SUM((BDD!G17*reduc1),FDP_CMD_KG), 2), "")</f>
        <v>5.53</v>
      </c>
      <c r="X27" s="238" t="n">
        <f aca="false">IF(NOT(ISBLANK(BDD!J17)), ROUND(SUM((BDD!G17*reduc2),FDP_CMD_KG), 2), "")</f>
        <v>5.09</v>
      </c>
      <c r="Y27" s="238" t="str">
        <f aca="false">IF(NOT(ISBLANK(BDD!K17)), ROUND(SUM((BDD!G17*reduc3),FDP_CMD_KG), 2), "")</f>
        <v/>
      </c>
      <c r="Z27" s="238" t="e">
        <f aca="false">IF(NOT(ISBLANK(BDD!I17)), ROUND(SUM((BDD!G17*reduc1),FDP_FACT_KG), 2), "")</f>
        <v>#DIV/0!</v>
      </c>
      <c r="AA27" s="238" t="e">
        <f aca="false">IF(NOT(ISBLANK(BDD!J17)), ROUND(SUM((BDD!G17*reduc2),FDP_FACT_KG), 2), "")</f>
        <v>#DIV/0!</v>
      </c>
      <c r="AB27" s="238" t="str">
        <f aca="false">IF(NOT(ISBLANK(BDD!K17)), ROUND(SUM((BDD!G17*reduc3),FDP_FACT_KG), 2), "")</f>
        <v/>
      </c>
      <c r="AC27" s="239" t="str">
        <f aca="false">BDD!C17</f>
        <v>Costa Rica</v>
      </c>
      <c r="AD27" s="240" t="n">
        <f aca="false">SUM(AQ27,AT27,AW27,AZ27,BC27,BF27,BI27,BL27,BO27,BR27,BU27,BX27,CA27,CD27,CG27)</f>
        <v>0</v>
      </c>
      <c r="AE27" s="241" t="n">
        <f aca="false">_xlfn.IFS(AND(AD27&gt;=60,$Y27&lt;&gt;""), $Y27,    AND(AD27&gt;=30,$X27&lt;&gt;""), $X27,    AND(AD27&gt;=10,$W27&lt;&gt;""), $W27,    1, $T27)</f>
        <v>5.97</v>
      </c>
      <c r="AF27" s="242" t="n">
        <f aca="false">$AD27*$AE27</f>
        <v>0</v>
      </c>
      <c r="AG27" s="161"/>
      <c r="AH27" s="243"/>
      <c r="AI27" s="241" t="e">
        <f aca="false">_xlfn.IFS(AND(AH27&gt;=60,$AB27&lt;&gt;""), $AB27,    AND(AH27&gt;=30,$AA27&lt;&gt;""), $AA27,    AND(AH27&gt;=10,$Z27&lt;&gt;""), $Z27,    1, $U27)</f>
        <v>#DIV/0!</v>
      </c>
      <c r="AJ27" s="244" t="e">
        <f aca="false">AH27*AI27</f>
        <v>#DIV/0!</v>
      </c>
      <c r="AK27" s="245"/>
      <c r="AL27" s="245"/>
      <c r="AM27" s="161"/>
      <c r="AN27" s="246" t="n">
        <f aca="false">SUM(AR27,AU27,AX27,BA27,BD27,BG27,BJ27,BM27,BP27,BS27,BV27,BY27,CB27,CE27,CH27)</f>
        <v>0</v>
      </c>
      <c r="AO27" s="241" t="e">
        <f aca="false">_xlfn.IFS(AND(AN27&gt;=60,$AB27&lt;&gt;""), $AB27,    AND(AN27&gt;=30,$AA27&lt;&gt;""), $AA27,    AND(AN27&gt;=10,$Z27&lt;&gt;""), $Z27,    1, $U27)</f>
        <v>#DIV/0!</v>
      </c>
      <c r="AP27" s="242" t="e">
        <f aca="false">$AN27*$AO27</f>
        <v>#DIV/0!</v>
      </c>
      <c r="AQ27" s="247" t="n">
        <f aca="false">COMMANDE!N27</f>
        <v>0</v>
      </c>
      <c r="AR27" s="248" t="str">
        <f aca="false">_xlfn.IFS(AND($AD27=$AH27,$AD27&gt;0,$AH27&gt;0,AQ27&gt;0), AQ27,     AND(NOT($AD27=$AH27),$AD27&gt;0,$AH27&gt;0,AQ27&gt;0), ($AH27*AQ27)/$AD27,     AND($AD27=0,$AH27&gt;0,$AL27&gt;0), IF(INDEX(AQ$12:AQ$263,MATCH($AL27,$AK$12:$AK$263,0))&gt;0,($AH27*INDEX(AQ$12:AQ$263,MATCH($AL27,$AK$12:$AK$263,0)))/INDEX($AD$12:$AD$263,MATCH($AL27,$AK$12:$AK$263,0)), "-"),     1, "-")</f>
        <v>-</v>
      </c>
      <c r="AS27" s="249" t="n">
        <f aca="false">IF(AR$9&gt;0, IF(OR(AR27="",AR27="-"), 0, AR27*$AO27), AQ27*$AE27)</f>
        <v>0</v>
      </c>
      <c r="AT27" s="247" t="n">
        <f aca="false">COMMANDE!P27</f>
        <v>0</v>
      </c>
      <c r="AU27" s="248" t="str">
        <f aca="false">_xlfn.IFS(AND($AD27=$AH27,$AD27&gt;0,$AH27&gt;0,AT27&gt;0), AT27,     AND(NOT($AD27=$AH27),$AD27&gt;0,$AH27&gt;0,AT27&gt;0), ($AH27*AT27)/$AD27,     AND($AD27=0,$AH27&gt;0,$AL27&gt;0), IF(INDEX(AT$12:AT$263,MATCH($AL27,$AK$12:$AK$263,0))&gt;0,($AH27*INDEX(AT$12:AT$263,MATCH($AL27,$AK$12:$AK$263,0)))/INDEX($AD$12:$AD$263,MATCH($AL27,$AK$12:$AK$263,0)), "-"),     1, "-")</f>
        <v>-</v>
      </c>
      <c r="AV27" s="249" t="n">
        <f aca="false">IF(AU$9&gt;0, IF(OR(AU27="",AU27="-"), 0, AU27*$AO27), AT27*$AE27)</f>
        <v>0</v>
      </c>
      <c r="AW27" s="247" t="n">
        <f aca="false">COMMANDE!R27</f>
        <v>0</v>
      </c>
      <c r="AX27" s="248" t="str">
        <f aca="false">_xlfn.IFS(AND($AD27=$AH27,$AD27&gt;0,$AH27&gt;0,AW27&gt;0), AW27,     AND(NOT($AD27=$AH27),$AD27&gt;0,$AH27&gt;0,AW27&gt;0), ($AH27*AW27)/$AD27,     AND($AD27=0,$AH27&gt;0,$AL27&gt;0), IF(INDEX(AW$12:AW$263,MATCH($AL27,$AK$12:$AK$263,0))&gt;0,($AH27*INDEX(AW$12:AW$263,MATCH($AL27,$AK$12:$AK$263,0)))/INDEX($AD$12:$AD$263,MATCH($AL27,$AK$12:$AK$263,0)), "-"),     1, "-")</f>
        <v>-</v>
      </c>
      <c r="AY27" s="249" t="n">
        <f aca="false">IF(AX$9&gt;0, IF(OR(AX27="",AX27="-"), 0, AX27*$AO27), AW27*$AE27)</f>
        <v>0</v>
      </c>
      <c r="AZ27" s="247" t="n">
        <f aca="false">COMMANDE!T27</f>
        <v>0</v>
      </c>
      <c r="BA27" s="248" t="str">
        <f aca="false">_xlfn.IFS(AND($AD27=$AH27,$AD27&gt;0,$AH27&gt;0,AZ27&gt;0), AZ27,     AND(NOT($AD27=$AH27),$AD27&gt;0,$AH27&gt;0,AZ27&gt;0), ($AH27*AZ27)/$AD27,     AND($AD27=0,$AH27&gt;0,$AL27&gt;0), IF(INDEX(AZ$12:AZ$263,MATCH($AL27,$AK$12:$AK$263,0))&gt;0,($AH27*INDEX(AZ$12:AZ$263,MATCH($AL27,$AK$12:$AK$263,0)))/INDEX($AD$12:$AD$263,MATCH($AL27,$AK$12:$AK$263,0)), "-"),     1, "-")</f>
        <v>-</v>
      </c>
      <c r="BB27" s="249" t="n">
        <f aca="false">IF(BA$9&gt;0, IF(OR(BA27="",BA27="-"), 0, BA27*$AO27), AZ27*$AE27)</f>
        <v>0</v>
      </c>
      <c r="BC27" s="247" t="n">
        <f aca="false">COMMANDE!V27</f>
        <v>0</v>
      </c>
      <c r="BD27" s="248" t="str">
        <f aca="false">_xlfn.IFS(AND($AD27=$AH27,$AD27&gt;0,$AH27&gt;0,BC27&gt;0), BC27,     AND(NOT($AD27=$AH27),$AD27&gt;0,$AH27&gt;0,BC27&gt;0), ($AH27*BC27)/$AD27,     AND($AD27=0,$AH27&gt;0,$AL27&gt;0), IF(INDEX(BC$12:BC$263,MATCH($AL27,$AK$12:$AK$263,0))&gt;0,($AH27*INDEX(BC$12:BC$263,MATCH($AL27,$AK$12:$AK$263,0)))/INDEX($AD$12:$AD$263,MATCH($AL27,$AK$12:$AK$263,0)), "-"),     1, "-")</f>
        <v>-</v>
      </c>
      <c r="BE27" s="249" t="n">
        <f aca="false">IF(BD$9&gt;0, IF(OR(BD27="",BD27="-"), 0, BD27*$AO27), BC27*$AE27)</f>
        <v>0</v>
      </c>
      <c r="BF27" s="247" t="n">
        <f aca="false">COMMANDE!X27</f>
        <v>0</v>
      </c>
      <c r="BG27" s="248" t="str">
        <f aca="false">_xlfn.IFS(AND($AD27=$AH27,$AD27&gt;0,$AH27&gt;0,BF27&gt;0), BF27,     AND(NOT($AD27=$AH27),$AD27&gt;0,$AH27&gt;0,BF27&gt;0), ($AH27*BF27)/$AD27,     AND($AD27=0,$AH27&gt;0,$AL27&gt;0), IF(INDEX(BF$12:BF$263,MATCH($AL27,$AK$12:$AK$263,0))&gt;0,($AH27*INDEX(BF$12:BF$263,MATCH($AL27,$AK$12:$AK$263,0)))/INDEX($AD$12:$AD$263,MATCH($AL27,$AK$12:$AK$263,0)), "-"),     1, "-")</f>
        <v>-</v>
      </c>
      <c r="BH27" s="249" t="n">
        <f aca="false">IF(BG$9&gt;0, IF(OR(BG27="",BG27="-"), 0, BG27*$AO27), BF27*$AE27)</f>
        <v>0</v>
      </c>
      <c r="BI27" s="247" t="n">
        <f aca="false">COMMANDE!Z27</f>
        <v>0</v>
      </c>
      <c r="BJ27" s="248" t="str">
        <f aca="false">_xlfn.IFS(AND($AD27=$AH27,$AD27&gt;0,$AH27&gt;0,BI27&gt;0), BI27,     AND(NOT($AD27=$AH27),$AD27&gt;0,$AH27&gt;0,BI27&gt;0), ($AH27*BI27)/$AD27,     AND($AD27=0,$AH27&gt;0,$AL27&gt;0), IF(INDEX(BI$12:BI$263,MATCH($AL27,$AK$12:$AK$263,0))&gt;0,($AH27*INDEX(BI$12:BI$263,MATCH($AL27,$AK$12:$AK$263,0)))/INDEX($AD$12:$AD$263,MATCH($AL27,$AK$12:$AK$263,0)), "-"),     1, "-")</f>
        <v>-</v>
      </c>
      <c r="BK27" s="249" t="n">
        <f aca="false">IF(BJ$9&gt;0, IF(OR(BJ27="",BJ27="-"), 0, BJ27*$AO27), BI27*$AE27)</f>
        <v>0</v>
      </c>
      <c r="BL27" s="247" t="n">
        <f aca="false">COMMANDE!AB27</f>
        <v>0</v>
      </c>
      <c r="BM27" s="248" t="str">
        <f aca="false">_xlfn.IFS(AND($AD27=$AH27,$AD27&gt;0,$AH27&gt;0,BL27&gt;0), BL27,     AND(NOT($AD27=$AH27),$AD27&gt;0,$AH27&gt;0,BL27&gt;0), ($AH27*BL27)/$AD27,     AND($AD27=0,$AH27&gt;0,$AL27&gt;0), IF(INDEX(BL$12:BL$263,MATCH($AL27,$AK$12:$AK$263,0))&gt;0,($AH27*INDEX(BL$12:BL$263,MATCH($AL27,$AK$12:$AK$263,0)))/INDEX($AD$12:$AD$263,MATCH($AL27,$AK$12:$AK$263,0)), "-"),     1, "-")</f>
        <v>-</v>
      </c>
      <c r="BN27" s="249" t="n">
        <f aca="false">IF(BM$9&gt;0, IF(OR(BM27="",BM27="-"), 0, BM27*$AO27), BL27*$AE27)</f>
        <v>0</v>
      </c>
      <c r="BO27" s="247" t="n">
        <f aca="false">COMMANDE!AD27</f>
        <v>0</v>
      </c>
      <c r="BP27" s="248" t="str">
        <f aca="false">_xlfn.IFS(AND($AD27=$AH27,$AD27&gt;0,$AH27&gt;0,BO27&gt;0), BO27,     AND(NOT($AD27=$AH27),$AD27&gt;0,$AH27&gt;0,BO27&gt;0), ($AH27*BO27)/$AD27,     AND($AD27=0,$AH27&gt;0,$AL27&gt;0), IF(INDEX(BO$12:BO$263,MATCH($AL27,$AK$12:$AK$263,0))&gt;0,($AH27*INDEX(BO$12:BO$263,MATCH($AL27,$AK$12:$AK$263,0)))/INDEX($AD$12:$AD$263,MATCH($AL27,$AK$12:$AK$263,0)), "-"),     1, "-")</f>
        <v>-</v>
      </c>
      <c r="BQ27" s="249" t="n">
        <f aca="false">IF(BP$9&gt;0, IF(OR(BP27="",BP27="-"), 0, BP27*$AO27), BO27*$AE27)</f>
        <v>0</v>
      </c>
      <c r="BR27" s="247" t="n">
        <f aca="false">COMMANDE!AF27</f>
        <v>0</v>
      </c>
      <c r="BS27" s="248" t="str">
        <f aca="false">_xlfn.IFS(AND($AD27=$AH27,$AD27&gt;0,$AH27&gt;0,BR27&gt;0), BR27,     AND(NOT($AD27=$AH27),$AD27&gt;0,$AH27&gt;0,BR27&gt;0), ($AH27*BR27)/$AD27,     AND($AD27=0,$AH27&gt;0,$AL27&gt;0), IF(INDEX(BR$12:BR$263,MATCH($AL27,$AK$12:$AK$263,0))&gt;0,($AH27*INDEX(BR$12:BR$263,MATCH($AL27,$AK$12:$AK$263,0)))/INDEX($AD$12:$AD$263,MATCH($AL27,$AK$12:$AK$263,0)), "-"),     1, "-")</f>
        <v>-</v>
      </c>
      <c r="BT27" s="249" t="n">
        <f aca="false">IF(BS$9&gt;0, IF(OR(BS27="",BS27="-"), 0, BS27*$AO27), BR27*$AE27)</f>
        <v>0</v>
      </c>
      <c r="BU27" s="247" t="n">
        <f aca="false">COMMANDE!AH27</f>
        <v>0</v>
      </c>
      <c r="BV27" s="248" t="str">
        <f aca="false">_xlfn.IFS(AND($AD27=$AH27,$AD27&gt;0,$AH27&gt;0,BU27&gt;0), BU27,     AND(NOT($AD27=$AH27),$AD27&gt;0,$AH27&gt;0,BU27&gt;0), ($AH27*BU27)/$AD27,     AND($AD27=0,$AH27&gt;0,$AL27&gt;0), IF(INDEX(BU$12:BU$263,MATCH($AL27,$AK$12:$AK$263,0))&gt;0,($AH27*INDEX(BU$12:BU$263,MATCH($AL27,$AK$12:$AK$263,0)))/INDEX($AD$12:$AD$263,MATCH($AL27,$AK$12:$AK$263,0)), "-"),     1, "-")</f>
        <v>-</v>
      </c>
      <c r="BW27" s="249" t="n">
        <f aca="false">IF(BV$9&gt;0, IF(OR(BV27="",BV27="-"), 0, BV27*$AO27), BU27*$AE27)</f>
        <v>0</v>
      </c>
      <c r="BX27" s="247" t="n">
        <f aca="false">COMMANDE!AJ27</f>
        <v>0</v>
      </c>
      <c r="BY27" s="248" t="str">
        <f aca="false">_xlfn.IFS(AND($AD27=$AH27,$AD27&gt;0,$AH27&gt;0,BX27&gt;0), BX27,     AND(NOT($AD27=$AH27),$AD27&gt;0,$AH27&gt;0,BX27&gt;0), ($AH27*BX27)/$AD27,     AND($AD27=0,$AH27&gt;0,$AL27&gt;0), IF(INDEX(BX$12:BX$263,MATCH($AL27,$AK$12:$AK$263,0))&gt;0,($AH27*INDEX(BX$12:BX$263,MATCH($AL27,$AK$12:$AK$263,0)))/INDEX($AD$12:$AD$263,MATCH($AL27,$AK$12:$AK$263,0)), "-"),     1, "-")</f>
        <v>-</v>
      </c>
      <c r="BZ27" s="249" t="n">
        <f aca="false">IF(BY$9&gt;0, IF(OR(BY27="",BY27="-"), 0, BY27*$AO27), BX27*$AE27)</f>
        <v>0</v>
      </c>
      <c r="CA27" s="247" t="n">
        <f aca="false">COMMANDE!AL27</f>
        <v>0</v>
      </c>
      <c r="CB27" s="248" t="str">
        <f aca="false">_xlfn.IFS(AND($AD27=$AH27,$AD27&gt;0,$AH27&gt;0,CA27&gt;0), CA27,     AND(NOT($AD27=$AH27),$AD27&gt;0,$AH27&gt;0,CA27&gt;0), ($AH27*CA27)/$AD27,     AND($AD27=0,$AH27&gt;0,$AL27&gt;0), IF(INDEX(CA$12:CA$263,MATCH($AL27,$AK$12:$AK$263,0))&gt;0,($AH27*INDEX(CA$12:CA$263,MATCH($AL27,$AK$12:$AK$263,0)))/INDEX($AD$12:$AD$263,MATCH($AL27,$AK$12:$AK$263,0)), "-"),     1, "-")</f>
        <v>-</v>
      </c>
      <c r="CC27" s="249" t="n">
        <f aca="false">IF(CB$9&gt;0, IF(OR(CB27="",CB27="-"), 0, CB27*$AO27), CA27*$AE27)</f>
        <v>0</v>
      </c>
      <c r="CD27" s="247" t="n">
        <f aca="false">COMMANDE!AN27</f>
        <v>0</v>
      </c>
      <c r="CE27" s="248" t="str">
        <f aca="false">_xlfn.IFS(AND($AD27=$AH27,$AD27&gt;0,$AH27&gt;0,CD27&gt;0), CD27,     AND(NOT($AD27=$AH27),$AD27&gt;0,$AH27&gt;0,CD27&gt;0), ($AH27*CD27)/$AD27,     AND($AD27=0,$AH27&gt;0,$AL27&gt;0), IF(INDEX(CD$12:CD$263,MATCH($AL27,$AK$12:$AK$263,0))&gt;0,($AH27*INDEX(CD$12:CD$263,MATCH($AL27,$AK$12:$AK$263,0)))/INDEX($AD$12:$AD$263,MATCH($AL27,$AK$12:$AK$263,0)), "-"),     1, "-")</f>
        <v>-</v>
      </c>
      <c r="CF27" s="249" t="n">
        <f aca="false">IF(CE$9&gt;0, IF(OR(CE27="",CE27="-"), 0, CE27*$AO27), CD27*$AE27)</f>
        <v>0</v>
      </c>
      <c r="CG27" s="247" t="n">
        <f aca="false">COMMANDE!AP27</f>
        <v>0</v>
      </c>
      <c r="CH27" s="248" t="str">
        <f aca="false">_xlfn.IFS(AND($AD27=$AH27,$AD27&gt;0,$AH27&gt;0,CG27&gt;0), CG27,     AND(NOT($AD27=$AH27),$AD27&gt;0,$AH27&gt;0,CG27&gt;0), ($AH27*CG27)/$AD27,     AND($AD27=0,$AH27&gt;0,$AL27&gt;0), IF(INDEX(CG$12:CG$263,MATCH($AL27,$AK$12:$AK$263,0))&gt;0,($AH27*INDEX(CG$12:CG$263,MATCH($AL27,$AK$12:$AK$263,0)))/INDEX($AD$12:$AD$263,MATCH($AL27,$AK$12:$AK$263,0)), "-"),     1, "-")</f>
        <v>-</v>
      </c>
      <c r="CI27" s="249" t="n">
        <f aca="false">IF(CH$9&gt;0, IF(OR(CH27="",CH27="-"), 0, CH27*$AO27), CG27*$AE27)</f>
        <v>0</v>
      </c>
      <c r="CJ27" s="250"/>
    </row>
    <row r="28" customFormat="false" ht="39.95" hidden="false" customHeight="true" outlineLevel="0" collapsed="false">
      <c r="A28" s="230" t="n">
        <f aca="false">IF(OR($AQ28&gt;0, $AS28&gt;0), 1, 0)</f>
        <v>0</v>
      </c>
      <c r="B28" s="230" t="n">
        <f aca="false">IF(OR($AT28&gt;0, $AV28&gt;0), 1, 0)</f>
        <v>0</v>
      </c>
      <c r="C28" s="230" t="n">
        <f aca="false">IF(OR($AW28&gt;0, $AY28&gt;0), 1, 0)</f>
        <v>0</v>
      </c>
      <c r="D28" s="230" t="n">
        <f aca="false">IF(OR($AZ28&gt;0, $BB28&gt;0), 1, 0)</f>
        <v>0</v>
      </c>
      <c r="E28" s="230" t="n">
        <f aca="false">IF(OR($BC28&gt;0, $BE28&gt;0), 1, 0)</f>
        <v>0</v>
      </c>
      <c r="F28" s="230" t="n">
        <f aca="false">IF(OR($BF28&gt;0, $BH28&gt;0), 1, 0)</f>
        <v>0</v>
      </c>
      <c r="G28" s="230" t="n">
        <f aca="false">IF(OR($BI28&gt;0, $BK28&gt;0), 1, 0)</f>
        <v>0</v>
      </c>
      <c r="H28" s="230" t="n">
        <f aca="false">IF(OR($BL28&gt;0, $BN28&gt;0), 1, 0)</f>
        <v>0</v>
      </c>
      <c r="I28" s="230" t="n">
        <f aca="false">IF(OR($BO28&gt;0, $BQ28&gt;0), 1, 0)</f>
        <v>0</v>
      </c>
      <c r="J28" s="230" t="n">
        <f aca="false">IF(OR($BR28&gt;0, $BT28&gt;0), 1, 0)</f>
        <v>0</v>
      </c>
      <c r="K28" s="230" t="n">
        <f aca="false">IF(OR($BU28&gt;0, $BW28&gt;0), 1, 0)</f>
        <v>0</v>
      </c>
      <c r="L28" s="230" t="n">
        <f aca="false">IF(OR($BX28&gt;0, $BZ28&gt;0), 1, 0)</f>
        <v>0</v>
      </c>
      <c r="M28" s="230" t="n">
        <f aca="false">IF(OR($CA28&gt;0, $CC28&gt;0), 1, 0)</f>
        <v>0</v>
      </c>
      <c r="N28" s="230" t="n">
        <f aca="false">IF(OR($CD28&gt;0, $CF28&gt;0), 1, 0)</f>
        <v>0</v>
      </c>
      <c r="O28" s="231" t="n">
        <f aca="false">IF(OR($CG28&gt;0, $CI28&gt;0), 1, 0)</f>
        <v>0</v>
      </c>
      <c r="P28" s="232" t="n">
        <f aca="false">IF(OR($AD28&gt;0,$AH28&gt;0,$AN28&gt;0), 1, 0)</f>
        <v>0</v>
      </c>
      <c r="Q28" s="233" t="n">
        <f aca="false">BDD!A18</f>
        <v>1338</v>
      </c>
      <c r="R28" s="234" t="str">
        <f aca="false">BDD!B18</f>
        <v>Ananas deshydraté BIO (paquet 1kg)</v>
      </c>
      <c r="S28" s="235" t="str">
        <f aca="false">IF(BDD!F18=0, "", BDD!F18)</f>
        <v>❤️</v>
      </c>
      <c r="T28" s="236" t="n">
        <f aca="false">ROUND(BDD!G18+FDP_CMD_KG, 2)</f>
        <v>28.97</v>
      </c>
      <c r="U28" s="236" t="e">
        <f aca="false">ROUND(BDD!G18+FDP_FACT_KG, 2)</f>
        <v>#DIV/0!</v>
      </c>
      <c r="V28" s="237" t="str">
        <f aca="false">BDD!H18</f>
        <v>Pièce</v>
      </c>
      <c r="W28" s="238" t="str">
        <f aca="false">IF(NOT(ISBLANK(BDD!I18)), ROUND(SUM((BDD!G18*reduc1),FDP_CMD_KG), 2), "")</f>
        <v/>
      </c>
      <c r="X28" s="238" t="str">
        <f aca="false">IF(NOT(ISBLANK(BDD!J18)), ROUND(SUM((BDD!G18*reduc2),FDP_CMD_KG), 2), "")</f>
        <v/>
      </c>
      <c r="Y28" s="238" t="str">
        <f aca="false">IF(NOT(ISBLANK(BDD!K18)), ROUND(SUM((BDD!G18*reduc3),FDP_CMD_KG), 2), "")</f>
        <v/>
      </c>
      <c r="Z28" s="238" t="str">
        <f aca="false">IF(NOT(ISBLANK(BDD!I18)), ROUND(SUM((BDD!G18*reduc1),FDP_FACT_KG), 2), "")</f>
        <v/>
      </c>
      <c r="AA28" s="238" t="str">
        <f aca="false">IF(NOT(ISBLANK(BDD!J18)), ROUND(SUM((BDD!G18*reduc2),FDP_FACT_KG), 2), "")</f>
        <v/>
      </c>
      <c r="AB28" s="238" t="str">
        <f aca="false">IF(NOT(ISBLANK(BDD!K18)), ROUND(SUM((BDD!G18*reduc3),FDP_FACT_KG), 2), "")</f>
        <v/>
      </c>
      <c r="AC28" s="239" t="str">
        <f aca="false">BDD!C18</f>
        <v>Costa Rica</v>
      </c>
      <c r="AD28" s="240" t="n">
        <f aca="false">SUM(AQ28,AT28,AW28,AZ28,BC28,BF28,BI28,BL28,BO28,BR28,BU28,BX28,CA28,CD28,CG28)</f>
        <v>0</v>
      </c>
      <c r="AE28" s="241" t="n">
        <f aca="false">_xlfn.IFS(AND(AD28&gt;=60,$Y28&lt;&gt;""), $Y28,    AND(AD28&gt;=30,$X28&lt;&gt;""), $X28,    AND(AD28&gt;=10,$W28&lt;&gt;""), $W28,    1, $T28)</f>
        <v>28.97</v>
      </c>
      <c r="AF28" s="242" t="n">
        <f aca="false">$AD28*$AE28</f>
        <v>0</v>
      </c>
      <c r="AG28" s="161"/>
      <c r="AH28" s="243"/>
      <c r="AI28" s="241" t="e">
        <f aca="false">_xlfn.IFS(AND(AH28&gt;=60,$AB28&lt;&gt;""), $AB28,    AND(AH28&gt;=30,$AA28&lt;&gt;""), $AA28,    AND(AH28&gt;=10,$Z28&lt;&gt;""), $Z28,    1, $U28)</f>
        <v>#DIV/0!</v>
      </c>
      <c r="AJ28" s="244" t="e">
        <f aca="false">AH28*AI28</f>
        <v>#DIV/0!</v>
      </c>
      <c r="AK28" s="245"/>
      <c r="AL28" s="245"/>
      <c r="AM28" s="161"/>
      <c r="AN28" s="246" t="n">
        <f aca="false">SUM(AR28,AU28,AX28,BA28,BD28,BG28,BJ28,BM28,BP28,BS28,BV28,BY28,CB28,CE28,CH28)</f>
        <v>0</v>
      </c>
      <c r="AO28" s="241" t="e">
        <f aca="false">_xlfn.IFS(AND(AN28&gt;=60,$AB28&lt;&gt;""), $AB28,    AND(AN28&gt;=30,$AA28&lt;&gt;""), $AA28,    AND(AN28&gt;=10,$Z28&lt;&gt;""), $Z28,    1, $U28)</f>
        <v>#DIV/0!</v>
      </c>
      <c r="AP28" s="242" t="e">
        <f aca="false">$AN28*$AO28</f>
        <v>#DIV/0!</v>
      </c>
      <c r="AQ28" s="247" t="n">
        <f aca="false">COMMANDE!N28</f>
        <v>0</v>
      </c>
      <c r="AR28" s="248" t="str">
        <f aca="false">_xlfn.IFS(AND($AD28=$AH28,$AD28&gt;0,$AH28&gt;0,AQ28&gt;0), AQ28,     AND(NOT($AD28=$AH28),$AD28&gt;0,$AH28&gt;0,AQ28&gt;0), ($AH28*AQ28)/$AD28,     AND($AD28=0,$AH28&gt;0,$AL28&gt;0), IF(INDEX(AQ$12:AQ$263,MATCH($AL28,$AK$12:$AK$263,0))&gt;0,($AH28*INDEX(AQ$12:AQ$263,MATCH($AL28,$AK$12:$AK$263,0)))/INDEX($AD$12:$AD$263,MATCH($AL28,$AK$12:$AK$263,0)), "-"),     1, "-")</f>
        <v>-</v>
      </c>
      <c r="AS28" s="249" t="n">
        <f aca="false">IF(AR$9&gt;0, IF(OR(AR28="",AR28="-"), 0, AR28*$AO28), AQ28*$AE28)</f>
        <v>0</v>
      </c>
      <c r="AT28" s="247" t="n">
        <f aca="false">COMMANDE!P28</f>
        <v>0</v>
      </c>
      <c r="AU28" s="248" t="str">
        <f aca="false">_xlfn.IFS(AND($AD28=$AH28,$AD28&gt;0,$AH28&gt;0,AT28&gt;0), AT28,     AND(NOT($AD28=$AH28),$AD28&gt;0,$AH28&gt;0,AT28&gt;0), ($AH28*AT28)/$AD28,     AND($AD28=0,$AH28&gt;0,$AL28&gt;0), IF(INDEX(AT$12:AT$263,MATCH($AL28,$AK$12:$AK$263,0))&gt;0,($AH28*INDEX(AT$12:AT$263,MATCH($AL28,$AK$12:$AK$263,0)))/INDEX($AD$12:$AD$263,MATCH($AL28,$AK$12:$AK$263,0)), "-"),     1, "-")</f>
        <v>-</v>
      </c>
      <c r="AV28" s="249" t="n">
        <f aca="false">IF(AU$9&gt;0, IF(OR(AU28="",AU28="-"), 0, AU28*$AO28), AT28*$AE28)</f>
        <v>0</v>
      </c>
      <c r="AW28" s="247" t="n">
        <f aca="false">COMMANDE!R28</f>
        <v>0</v>
      </c>
      <c r="AX28" s="248" t="str">
        <f aca="false">_xlfn.IFS(AND($AD28=$AH28,$AD28&gt;0,$AH28&gt;0,AW28&gt;0), AW28,     AND(NOT($AD28=$AH28),$AD28&gt;0,$AH28&gt;0,AW28&gt;0), ($AH28*AW28)/$AD28,     AND($AD28=0,$AH28&gt;0,$AL28&gt;0), IF(INDEX(AW$12:AW$263,MATCH($AL28,$AK$12:$AK$263,0))&gt;0,($AH28*INDEX(AW$12:AW$263,MATCH($AL28,$AK$12:$AK$263,0)))/INDEX($AD$12:$AD$263,MATCH($AL28,$AK$12:$AK$263,0)), "-"),     1, "-")</f>
        <v>-</v>
      </c>
      <c r="AY28" s="249" t="n">
        <f aca="false">IF(AX$9&gt;0, IF(OR(AX28="",AX28="-"), 0, AX28*$AO28), AW28*$AE28)</f>
        <v>0</v>
      </c>
      <c r="AZ28" s="247" t="n">
        <f aca="false">COMMANDE!T28</f>
        <v>0</v>
      </c>
      <c r="BA28" s="248" t="str">
        <f aca="false">_xlfn.IFS(AND($AD28=$AH28,$AD28&gt;0,$AH28&gt;0,AZ28&gt;0), AZ28,     AND(NOT($AD28=$AH28),$AD28&gt;0,$AH28&gt;0,AZ28&gt;0), ($AH28*AZ28)/$AD28,     AND($AD28=0,$AH28&gt;0,$AL28&gt;0), IF(INDEX(AZ$12:AZ$263,MATCH($AL28,$AK$12:$AK$263,0))&gt;0,($AH28*INDEX(AZ$12:AZ$263,MATCH($AL28,$AK$12:$AK$263,0)))/INDEX($AD$12:$AD$263,MATCH($AL28,$AK$12:$AK$263,0)), "-"),     1, "-")</f>
        <v>-</v>
      </c>
      <c r="BB28" s="249" t="n">
        <f aca="false">IF(BA$9&gt;0, IF(OR(BA28="",BA28="-"), 0, BA28*$AO28), AZ28*$AE28)</f>
        <v>0</v>
      </c>
      <c r="BC28" s="247" t="n">
        <f aca="false">COMMANDE!V28</f>
        <v>0</v>
      </c>
      <c r="BD28" s="248" t="str">
        <f aca="false">_xlfn.IFS(AND($AD28=$AH28,$AD28&gt;0,$AH28&gt;0,BC28&gt;0), BC28,     AND(NOT($AD28=$AH28),$AD28&gt;0,$AH28&gt;0,BC28&gt;0), ($AH28*BC28)/$AD28,     AND($AD28=0,$AH28&gt;0,$AL28&gt;0), IF(INDEX(BC$12:BC$263,MATCH($AL28,$AK$12:$AK$263,0))&gt;0,($AH28*INDEX(BC$12:BC$263,MATCH($AL28,$AK$12:$AK$263,0)))/INDEX($AD$12:$AD$263,MATCH($AL28,$AK$12:$AK$263,0)), "-"),     1, "-")</f>
        <v>-</v>
      </c>
      <c r="BE28" s="249" t="n">
        <f aca="false">IF(BD$9&gt;0, IF(OR(BD28="",BD28="-"), 0, BD28*$AO28), BC28*$AE28)</f>
        <v>0</v>
      </c>
      <c r="BF28" s="247" t="n">
        <f aca="false">COMMANDE!X28</f>
        <v>0</v>
      </c>
      <c r="BG28" s="248" t="str">
        <f aca="false">_xlfn.IFS(AND($AD28=$AH28,$AD28&gt;0,$AH28&gt;0,BF28&gt;0), BF28,     AND(NOT($AD28=$AH28),$AD28&gt;0,$AH28&gt;0,BF28&gt;0), ($AH28*BF28)/$AD28,     AND($AD28=0,$AH28&gt;0,$AL28&gt;0), IF(INDEX(BF$12:BF$263,MATCH($AL28,$AK$12:$AK$263,0))&gt;0,($AH28*INDEX(BF$12:BF$263,MATCH($AL28,$AK$12:$AK$263,0)))/INDEX($AD$12:$AD$263,MATCH($AL28,$AK$12:$AK$263,0)), "-"),     1, "-")</f>
        <v>-</v>
      </c>
      <c r="BH28" s="249" t="n">
        <f aca="false">IF(BG$9&gt;0, IF(OR(BG28="",BG28="-"), 0, BG28*$AO28), BF28*$AE28)</f>
        <v>0</v>
      </c>
      <c r="BI28" s="247" t="n">
        <f aca="false">COMMANDE!Z28</f>
        <v>0</v>
      </c>
      <c r="BJ28" s="248" t="str">
        <f aca="false">_xlfn.IFS(AND($AD28=$AH28,$AD28&gt;0,$AH28&gt;0,BI28&gt;0), BI28,     AND(NOT($AD28=$AH28),$AD28&gt;0,$AH28&gt;0,BI28&gt;0), ($AH28*BI28)/$AD28,     AND($AD28=0,$AH28&gt;0,$AL28&gt;0), IF(INDEX(BI$12:BI$263,MATCH($AL28,$AK$12:$AK$263,0))&gt;0,($AH28*INDEX(BI$12:BI$263,MATCH($AL28,$AK$12:$AK$263,0)))/INDEX($AD$12:$AD$263,MATCH($AL28,$AK$12:$AK$263,0)), "-"),     1, "-")</f>
        <v>-</v>
      </c>
      <c r="BK28" s="249" t="n">
        <f aca="false">IF(BJ$9&gt;0, IF(OR(BJ28="",BJ28="-"), 0, BJ28*$AO28), BI28*$AE28)</f>
        <v>0</v>
      </c>
      <c r="BL28" s="247" t="n">
        <f aca="false">COMMANDE!AB28</f>
        <v>0</v>
      </c>
      <c r="BM28" s="248" t="str">
        <f aca="false">_xlfn.IFS(AND($AD28=$AH28,$AD28&gt;0,$AH28&gt;0,BL28&gt;0), BL28,     AND(NOT($AD28=$AH28),$AD28&gt;0,$AH28&gt;0,BL28&gt;0), ($AH28*BL28)/$AD28,     AND($AD28=0,$AH28&gt;0,$AL28&gt;0), IF(INDEX(BL$12:BL$263,MATCH($AL28,$AK$12:$AK$263,0))&gt;0,($AH28*INDEX(BL$12:BL$263,MATCH($AL28,$AK$12:$AK$263,0)))/INDEX($AD$12:$AD$263,MATCH($AL28,$AK$12:$AK$263,0)), "-"),     1, "-")</f>
        <v>-</v>
      </c>
      <c r="BN28" s="249" t="n">
        <f aca="false">IF(BM$9&gt;0, IF(OR(BM28="",BM28="-"), 0, BM28*$AO28), BL28*$AE28)</f>
        <v>0</v>
      </c>
      <c r="BO28" s="247" t="n">
        <f aca="false">COMMANDE!AD28</f>
        <v>0</v>
      </c>
      <c r="BP28" s="248" t="str">
        <f aca="false">_xlfn.IFS(AND($AD28=$AH28,$AD28&gt;0,$AH28&gt;0,BO28&gt;0), BO28,     AND(NOT($AD28=$AH28),$AD28&gt;0,$AH28&gt;0,BO28&gt;0), ($AH28*BO28)/$AD28,     AND($AD28=0,$AH28&gt;0,$AL28&gt;0), IF(INDEX(BO$12:BO$263,MATCH($AL28,$AK$12:$AK$263,0))&gt;0,($AH28*INDEX(BO$12:BO$263,MATCH($AL28,$AK$12:$AK$263,0)))/INDEX($AD$12:$AD$263,MATCH($AL28,$AK$12:$AK$263,0)), "-"),     1, "-")</f>
        <v>-</v>
      </c>
      <c r="BQ28" s="249" t="n">
        <f aca="false">IF(BP$9&gt;0, IF(OR(BP28="",BP28="-"), 0, BP28*$AO28), BO28*$AE28)</f>
        <v>0</v>
      </c>
      <c r="BR28" s="247" t="n">
        <f aca="false">COMMANDE!AF28</f>
        <v>0</v>
      </c>
      <c r="BS28" s="248" t="str">
        <f aca="false">_xlfn.IFS(AND($AD28=$AH28,$AD28&gt;0,$AH28&gt;0,BR28&gt;0), BR28,     AND(NOT($AD28=$AH28),$AD28&gt;0,$AH28&gt;0,BR28&gt;0), ($AH28*BR28)/$AD28,     AND($AD28=0,$AH28&gt;0,$AL28&gt;0), IF(INDEX(BR$12:BR$263,MATCH($AL28,$AK$12:$AK$263,0))&gt;0,($AH28*INDEX(BR$12:BR$263,MATCH($AL28,$AK$12:$AK$263,0)))/INDEX($AD$12:$AD$263,MATCH($AL28,$AK$12:$AK$263,0)), "-"),     1, "-")</f>
        <v>-</v>
      </c>
      <c r="BT28" s="249" t="n">
        <f aca="false">IF(BS$9&gt;0, IF(OR(BS28="",BS28="-"), 0, BS28*$AO28), BR28*$AE28)</f>
        <v>0</v>
      </c>
      <c r="BU28" s="247" t="n">
        <f aca="false">COMMANDE!AH28</f>
        <v>0</v>
      </c>
      <c r="BV28" s="248" t="str">
        <f aca="false">_xlfn.IFS(AND($AD28=$AH28,$AD28&gt;0,$AH28&gt;0,BU28&gt;0), BU28,     AND(NOT($AD28=$AH28),$AD28&gt;0,$AH28&gt;0,BU28&gt;0), ($AH28*BU28)/$AD28,     AND($AD28=0,$AH28&gt;0,$AL28&gt;0), IF(INDEX(BU$12:BU$263,MATCH($AL28,$AK$12:$AK$263,0))&gt;0,($AH28*INDEX(BU$12:BU$263,MATCH($AL28,$AK$12:$AK$263,0)))/INDEX($AD$12:$AD$263,MATCH($AL28,$AK$12:$AK$263,0)), "-"),     1, "-")</f>
        <v>-</v>
      </c>
      <c r="BW28" s="249" t="n">
        <f aca="false">IF(BV$9&gt;0, IF(OR(BV28="",BV28="-"), 0, BV28*$AO28), BU28*$AE28)</f>
        <v>0</v>
      </c>
      <c r="BX28" s="247" t="n">
        <f aca="false">COMMANDE!AJ28</f>
        <v>0</v>
      </c>
      <c r="BY28" s="248" t="str">
        <f aca="false">_xlfn.IFS(AND($AD28=$AH28,$AD28&gt;0,$AH28&gt;0,BX28&gt;0), BX28,     AND(NOT($AD28=$AH28),$AD28&gt;0,$AH28&gt;0,BX28&gt;0), ($AH28*BX28)/$AD28,     AND($AD28=0,$AH28&gt;0,$AL28&gt;0), IF(INDEX(BX$12:BX$263,MATCH($AL28,$AK$12:$AK$263,0))&gt;0,($AH28*INDEX(BX$12:BX$263,MATCH($AL28,$AK$12:$AK$263,0)))/INDEX($AD$12:$AD$263,MATCH($AL28,$AK$12:$AK$263,0)), "-"),     1, "-")</f>
        <v>-</v>
      </c>
      <c r="BZ28" s="249" t="n">
        <f aca="false">IF(BY$9&gt;0, IF(OR(BY28="",BY28="-"), 0, BY28*$AO28), BX28*$AE28)</f>
        <v>0</v>
      </c>
      <c r="CA28" s="247" t="n">
        <f aca="false">COMMANDE!AL28</f>
        <v>0</v>
      </c>
      <c r="CB28" s="248" t="str">
        <f aca="false">_xlfn.IFS(AND($AD28=$AH28,$AD28&gt;0,$AH28&gt;0,CA28&gt;0), CA28,     AND(NOT($AD28=$AH28),$AD28&gt;0,$AH28&gt;0,CA28&gt;0), ($AH28*CA28)/$AD28,     AND($AD28=0,$AH28&gt;0,$AL28&gt;0), IF(INDEX(CA$12:CA$263,MATCH($AL28,$AK$12:$AK$263,0))&gt;0,($AH28*INDEX(CA$12:CA$263,MATCH($AL28,$AK$12:$AK$263,0)))/INDEX($AD$12:$AD$263,MATCH($AL28,$AK$12:$AK$263,0)), "-"),     1, "-")</f>
        <v>-</v>
      </c>
      <c r="CC28" s="249" t="n">
        <f aca="false">IF(CB$9&gt;0, IF(OR(CB28="",CB28="-"), 0, CB28*$AO28), CA28*$AE28)</f>
        <v>0</v>
      </c>
      <c r="CD28" s="247" t="n">
        <f aca="false">COMMANDE!AN28</f>
        <v>0</v>
      </c>
      <c r="CE28" s="248" t="str">
        <f aca="false">_xlfn.IFS(AND($AD28=$AH28,$AD28&gt;0,$AH28&gt;0,CD28&gt;0), CD28,     AND(NOT($AD28=$AH28),$AD28&gt;0,$AH28&gt;0,CD28&gt;0), ($AH28*CD28)/$AD28,     AND($AD28=0,$AH28&gt;0,$AL28&gt;0), IF(INDEX(CD$12:CD$263,MATCH($AL28,$AK$12:$AK$263,0))&gt;0,($AH28*INDEX(CD$12:CD$263,MATCH($AL28,$AK$12:$AK$263,0)))/INDEX($AD$12:$AD$263,MATCH($AL28,$AK$12:$AK$263,0)), "-"),     1, "-")</f>
        <v>-</v>
      </c>
      <c r="CF28" s="249" t="n">
        <f aca="false">IF(CE$9&gt;0, IF(OR(CE28="",CE28="-"), 0, CE28*$AO28), CD28*$AE28)</f>
        <v>0</v>
      </c>
      <c r="CG28" s="247" t="n">
        <f aca="false">COMMANDE!AP28</f>
        <v>0</v>
      </c>
      <c r="CH28" s="248" t="str">
        <f aca="false">_xlfn.IFS(AND($AD28=$AH28,$AD28&gt;0,$AH28&gt;0,CG28&gt;0), CG28,     AND(NOT($AD28=$AH28),$AD28&gt;0,$AH28&gt;0,CG28&gt;0), ($AH28*CG28)/$AD28,     AND($AD28=0,$AH28&gt;0,$AL28&gt;0), IF(INDEX(CG$12:CG$263,MATCH($AL28,$AK$12:$AK$263,0))&gt;0,($AH28*INDEX(CG$12:CG$263,MATCH($AL28,$AK$12:$AK$263,0)))/INDEX($AD$12:$AD$263,MATCH($AL28,$AK$12:$AK$263,0)), "-"),     1, "-")</f>
        <v>-</v>
      </c>
      <c r="CI28" s="249" t="n">
        <f aca="false">IF(CH$9&gt;0, IF(OR(CH28="",CH28="-"), 0, CH28*$AO28), CG28*$AE28)</f>
        <v>0</v>
      </c>
      <c r="CJ28" s="250"/>
    </row>
    <row r="29" customFormat="false" ht="39.95" hidden="false" customHeight="true" outlineLevel="0" collapsed="false">
      <c r="A29" s="230" t="n">
        <f aca="false">IF(OR($AQ29&gt;0, $AS29&gt;0), 1, 0)</f>
        <v>0</v>
      </c>
      <c r="B29" s="230" t="n">
        <f aca="false">IF(OR($AT29&gt;0, $AV29&gt;0), 1, 0)</f>
        <v>0</v>
      </c>
      <c r="C29" s="230" t="n">
        <f aca="false">IF(OR($AW29&gt;0, $AY29&gt;0), 1, 0)</f>
        <v>0</v>
      </c>
      <c r="D29" s="230" t="n">
        <f aca="false">IF(OR($AZ29&gt;0, $BB29&gt;0), 1, 0)</f>
        <v>0</v>
      </c>
      <c r="E29" s="230" t="n">
        <f aca="false">IF(OR($BC29&gt;0, $BE29&gt;0), 1, 0)</f>
        <v>0</v>
      </c>
      <c r="F29" s="230" t="n">
        <f aca="false">IF(OR($BF29&gt;0, $BH29&gt;0), 1, 0)</f>
        <v>0</v>
      </c>
      <c r="G29" s="230" t="n">
        <f aca="false">IF(OR($BI29&gt;0, $BK29&gt;0), 1, 0)</f>
        <v>0</v>
      </c>
      <c r="H29" s="230" t="n">
        <f aca="false">IF(OR($BL29&gt;0, $BN29&gt;0), 1, 0)</f>
        <v>0</v>
      </c>
      <c r="I29" s="230" t="n">
        <f aca="false">IF(OR($BO29&gt;0, $BQ29&gt;0), 1, 0)</f>
        <v>0</v>
      </c>
      <c r="J29" s="230" t="n">
        <f aca="false">IF(OR($BR29&gt;0, $BT29&gt;0), 1, 0)</f>
        <v>0</v>
      </c>
      <c r="K29" s="230" t="n">
        <f aca="false">IF(OR($BU29&gt;0, $BW29&gt;0), 1, 0)</f>
        <v>0</v>
      </c>
      <c r="L29" s="230" t="n">
        <f aca="false">IF(OR($BX29&gt;0, $BZ29&gt;0), 1, 0)</f>
        <v>0</v>
      </c>
      <c r="M29" s="230" t="n">
        <f aca="false">IF(OR($CA29&gt;0, $CC29&gt;0), 1, 0)</f>
        <v>0</v>
      </c>
      <c r="N29" s="230" t="n">
        <f aca="false">IF(OR($CD29&gt;0, $CF29&gt;0), 1, 0)</f>
        <v>0</v>
      </c>
      <c r="O29" s="231" t="n">
        <f aca="false">IF(OR($CG29&gt;0, $CI29&gt;0), 1, 0)</f>
        <v>0</v>
      </c>
      <c r="P29" s="232" t="n">
        <f aca="false">IF(OR($AD29&gt;0,$AH29&gt;0,$AN29&gt;0), 1, 0)</f>
        <v>0</v>
      </c>
      <c r="Q29" s="233" t="n">
        <f aca="false">BDD!A19</f>
        <v>3785</v>
      </c>
      <c r="R29" s="234" t="str">
        <f aca="false">BDD!B19</f>
        <v>Arachides crues avec coque</v>
      </c>
      <c r="S29" s="235" t="str">
        <f aca="false">IF(BDD!F19=0, "", BDD!F19)</f>
        <v>❤️</v>
      </c>
      <c r="T29" s="236" t="n">
        <f aca="false">ROUND(BDD!G19+FDP_CMD_KG, 2)</f>
        <v>5.97</v>
      </c>
      <c r="U29" s="236" t="e">
        <f aca="false">ROUND(BDD!G19+FDP_FACT_KG, 2)</f>
        <v>#DIV/0!</v>
      </c>
      <c r="V29" s="237" t="str">
        <f aca="false">BDD!H19</f>
        <v>kg</v>
      </c>
      <c r="W29" s="238" t="n">
        <f aca="false">IF(NOT(ISBLANK(BDD!I19)), ROUND(SUM((BDD!G19*reduc1),FDP_CMD_KG), 2), "")</f>
        <v>5.53</v>
      </c>
      <c r="X29" s="238" t="n">
        <f aca="false">IF(NOT(ISBLANK(BDD!J19)), ROUND(SUM((BDD!G19*reduc2),FDP_CMD_KG), 2), "")</f>
        <v>5.09</v>
      </c>
      <c r="Y29" s="238" t="str">
        <f aca="false">IF(NOT(ISBLANK(BDD!K19)), ROUND(SUM((BDD!G19*reduc3),FDP_CMD_KG), 2), "")</f>
        <v/>
      </c>
      <c r="Z29" s="238" t="e">
        <f aca="false">IF(NOT(ISBLANK(BDD!I19)), ROUND(SUM((BDD!G19*reduc1),FDP_FACT_KG), 2), "")</f>
        <v>#DIV/0!</v>
      </c>
      <c r="AA29" s="238" t="e">
        <f aca="false">IF(NOT(ISBLANK(BDD!J19)), ROUND(SUM((BDD!G19*reduc2),FDP_FACT_KG), 2), "")</f>
        <v>#DIV/0!</v>
      </c>
      <c r="AB29" s="238" t="str">
        <f aca="false">IF(NOT(ISBLANK(BDD!K19)), ROUND(SUM((BDD!G19*reduc3),FDP_FACT_KG), 2), "")</f>
        <v/>
      </c>
      <c r="AC29" s="239" t="str">
        <f aca="false">BDD!C19</f>
        <v>Chine</v>
      </c>
      <c r="AD29" s="240" t="n">
        <f aca="false">SUM(AQ29,AT29,AW29,AZ29,BC29,BF29,BI29,BL29,BO29,BR29,BU29,BX29,CA29,CD29,CG29)</f>
        <v>0</v>
      </c>
      <c r="AE29" s="241" t="n">
        <f aca="false">_xlfn.IFS(AND(AD29&gt;=60,$Y29&lt;&gt;""), $Y29,    AND(AD29&gt;=30,$X29&lt;&gt;""), $X29,    AND(AD29&gt;=10,$W29&lt;&gt;""), $W29,    1, $T29)</f>
        <v>5.97</v>
      </c>
      <c r="AF29" s="242" t="n">
        <f aca="false">$AD29*$AE29</f>
        <v>0</v>
      </c>
      <c r="AG29" s="161"/>
      <c r="AH29" s="243"/>
      <c r="AI29" s="241" t="e">
        <f aca="false">_xlfn.IFS(AND(AH29&gt;=60,$AB29&lt;&gt;""), $AB29,    AND(AH29&gt;=30,$AA29&lt;&gt;""), $AA29,    AND(AH29&gt;=10,$Z29&lt;&gt;""), $Z29,    1, $U29)</f>
        <v>#DIV/0!</v>
      </c>
      <c r="AJ29" s="244" t="e">
        <f aca="false">AH29*AI29</f>
        <v>#DIV/0!</v>
      </c>
      <c r="AK29" s="245"/>
      <c r="AL29" s="245"/>
      <c r="AM29" s="161"/>
      <c r="AN29" s="246" t="n">
        <f aca="false">SUM(AR29,AU29,AX29,BA29,BD29,BG29,BJ29,BM29,BP29,BS29,BV29,BY29,CB29,CE29,CH29)</f>
        <v>0</v>
      </c>
      <c r="AO29" s="241" t="e">
        <f aca="false">_xlfn.IFS(AND(AN29&gt;=60,$AB29&lt;&gt;""), $AB29,    AND(AN29&gt;=30,$AA29&lt;&gt;""), $AA29,    AND(AN29&gt;=10,$Z29&lt;&gt;""), $Z29,    1, $U29)</f>
        <v>#DIV/0!</v>
      </c>
      <c r="AP29" s="242" t="e">
        <f aca="false">$AN29*$AO29</f>
        <v>#DIV/0!</v>
      </c>
      <c r="AQ29" s="247" t="n">
        <f aca="false">COMMANDE!N29</f>
        <v>0</v>
      </c>
      <c r="AR29" s="248" t="str">
        <f aca="false">_xlfn.IFS(AND($AD29=$AH29,$AD29&gt;0,$AH29&gt;0,AQ29&gt;0), AQ29,     AND(NOT($AD29=$AH29),$AD29&gt;0,$AH29&gt;0,AQ29&gt;0), ($AH29*AQ29)/$AD29,     AND($AD29=0,$AH29&gt;0,$AL29&gt;0), IF(INDEX(AQ$12:AQ$263,MATCH($AL29,$AK$12:$AK$263,0))&gt;0,($AH29*INDEX(AQ$12:AQ$263,MATCH($AL29,$AK$12:$AK$263,0)))/INDEX($AD$12:$AD$263,MATCH($AL29,$AK$12:$AK$263,0)), "-"),     1, "-")</f>
        <v>-</v>
      </c>
      <c r="AS29" s="249" t="n">
        <f aca="false">IF(AR$9&gt;0, IF(OR(AR29="",AR29="-"), 0, AR29*$AO29), AQ29*$AE29)</f>
        <v>0</v>
      </c>
      <c r="AT29" s="247" t="n">
        <f aca="false">COMMANDE!P29</f>
        <v>0</v>
      </c>
      <c r="AU29" s="248" t="str">
        <f aca="false">_xlfn.IFS(AND($AD29=$AH29,$AD29&gt;0,$AH29&gt;0,AT29&gt;0), AT29,     AND(NOT($AD29=$AH29),$AD29&gt;0,$AH29&gt;0,AT29&gt;0), ($AH29*AT29)/$AD29,     AND($AD29=0,$AH29&gt;0,$AL29&gt;0), IF(INDEX(AT$12:AT$263,MATCH($AL29,$AK$12:$AK$263,0))&gt;0,($AH29*INDEX(AT$12:AT$263,MATCH($AL29,$AK$12:$AK$263,0)))/INDEX($AD$12:$AD$263,MATCH($AL29,$AK$12:$AK$263,0)), "-"),     1, "-")</f>
        <v>-</v>
      </c>
      <c r="AV29" s="249" t="n">
        <f aca="false">IF(AU$9&gt;0, IF(OR(AU29="",AU29="-"), 0, AU29*$AO29), AT29*$AE29)</f>
        <v>0</v>
      </c>
      <c r="AW29" s="247" t="n">
        <f aca="false">COMMANDE!R29</f>
        <v>0</v>
      </c>
      <c r="AX29" s="248" t="str">
        <f aca="false">_xlfn.IFS(AND($AD29=$AH29,$AD29&gt;0,$AH29&gt;0,AW29&gt;0), AW29,     AND(NOT($AD29=$AH29),$AD29&gt;0,$AH29&gt;0,AW29&gt;0), ($AH29*AW29)/$AD29,     AND($AD29=0,$AH29&gt;0,$AL29&gt;0), IF(INDEX(AW$12:AW$263,MATCH($AL29,$AK$12:$AK$263,0))&gt;0,($AH29*INDEX(AW$12:AW$263,MATCH($AL29,$AK$12:$AK$263,0)))/INDEX($AD$12:$AD$263,MATCH($AL29,$AK$12:$AK$263,0)), "-"),     1, "-")</f>
        <v>-</v>
      </c>
      <c r="AY29" s="249" t="n">
        <f aca="false">IF(AX$9&gt;0, IF(OR(AX29="",AX29="-"), 0, AX29*$AO29), AW29*$AE29)</f>
        <v>0</v>
      </c>
      <c r="AZ29" s="247" t="n">
        <f aca="false">COMMANDE!T29</f>
        <v>0</v>
      </c>
      <c r="BA29" s="248" t="str">
        <f aca="false">_xlfn.IFS(AND($AD29=$AH29,$AD29&gt;0,$AH29&gt;0,AZ29&gt;0), AZ29,     AND(NOT($AD29=$AH29),$AD29&gt;0,$AH29&gt;0,AZ29&gt;0), ($AH29*AZ29)/$AD29,     AND($AD29=0,$AH29&gt;0,$AL29&gt;0), IF(INDEX(AZ$12:AZ$263,MATCH($AL29,$AK$12:$AK$263,0))&gt;0,($AH29*INDEX(AZ$12:AZ$263,MATCH($AL29,$AK$12:$AK$263,0)))/INDEX($AD$12:$AD$263,MATCH($AL29,$AK$12:$AK$263,0)), "-"),     1, "-")</f>
        <v>-</v>
      </c>
      <c r="BB29" s="249" t="n">
        <f aca="false">IF(BA$9&gt;0, IF(OR(BA29="",BA29="-"), 0, BA29*$AO29), AZ29*$AE29)</f>
        <v>0</v>
      </c>
      <c r="BC29" s="247" t="n">
        <f aca="false">COMMANDE!V29</f>
        <v>0</v>
      </c>
      <c r="BD29" s="248" t="str">
        <f aca="false">_xlfn.IFS(AND($AD29=$AH29,$AD29&gt;0,$AH29&gt;0,BC29&gt;0), BC29,     AND(NOT($AD29=$AH29),$AD29&gt;0,$AH29&gt;0,BC29&gt;0), ($AH29*BC29)/$AD29,     AND($AD29=0,$AH29&gt;0,$AL29&gt;0), IF(INDEX(BC$12:BC$263,MATCH($AL29,$AK$12:$AK$263,0))&gt;0,($AH29*INDEX(BC$12:BC$263,MATCH($AL29,$AK$12:$AK$263,0)))/INDEX($AD$12:$AD$263,MATCH($AL29,$AK$12:$AK$263,0)), "-"),     1, "-")</f>
        <v>-</v>
      </c>
      <c r="BE29" s="249" t="n">
        <f aca="false">IF(BD$9&gt;0, IF(OR(BD29="",BD29="-"), 0, BD29*$AO29), BC29*$AE29)</f>
        <v>0</v>
      </c>
      <c r="BF29" s="247" t="n">
        <f aca="false">COMMANDE!X29</f>
        <v>0</v>
      </c>
      <c r="BG29" s="248" t="str">
        <f aca="false">_xlfn.IFS(AND($AD29=$AH29,$AD29&gt;0,$AH29&gt;0,BF29&gt;0), BF29,     AND(NOT($AD29=$AH29),$AD29&gt;0,$AH29&gt;0,BF29&gt;0), ($AH29*BF29)/$AD29,     AND($AD29=0,$AH29&gt;0,$AL29&gt;0), IF(INDEX(BF$12:BF$263,MATCH($AL29,$AK$12:$AK$263,0))&gt;0,($AH29*INDEX(BF$12:BF$263,MATCH($AL29,$AK$12:$AK$263,0)))/INDEX($AD$12:$AD$263,MATCH($AL29,$AK$12:$AK$263,0)), "-"),     1, "-")</f>
        <v>-</v>
      </c>
      <c r="BH29" s="249" t="n">
        <f aca="false">IF(BG$9&gt;0, IF(OR(BG29="",BG29="-"), 0, BG29*$AO29), BF29*$AE29)</f>
        <v>0</v>
      </c>
      <c r="BI29" s="247" t="n">
        <f aca="false">COMMANDE!Z29</f>
        <v>0</v>
      </c>
      <c r="BJ29" s="248" t="str">
        <f aca="false">_xlfn.IFS(AND($AD29=$AH29,$AD29&gt;0,$AH29&gt;0,BI29&gt;0), BI29,     AND(NOT($AD29=$AH29),$AD29&gt;0,$AH29&gt;0,BI29&gt;0), ($AH29*BI29)/$AD29,     AND($AD29=0,$AH29&gt;0,$AL29&gt;0), IF(INDEX(BI$12:BI$263,MATCH($AL29,$AK$12:$AK$263,0))&gt;0,($AH29*INDEX(BI$12:BI$263,MATCH($AL29,$AK$12:$AK$263,0)))/INDEX($AD$12:$AD$263,MATCH($AL29,$AK$12:$AK$263,0)), "-"),     1, "-")</f>
        <v>-</v>
      </c>
      <c r="BK29" s="249" t="n">
        <f aca="false">IF(BJ$9&gt;0, IF(OR(BJ29="",BJ29="-"), 0, BJ29*$AO29), BI29*$AE29)</f>
        <v>0</v>
      </c>
      <c r="BL29" s="247" t="n">
        <f aca="false">COMMANDE!AB29</f>
        <v>0</v>
      </c>
      <c r="BM29" s="248" t="str">
        <f aca="false">_xlfn.IFS(AND($AD29=$AH29,$AD29&gt;0,$AH29&gt;0,BL29&gt;0), BL29,     AND(NOT($AD29=$AH29),$AD29&gt;0,$AH29&gt;0,BL29&gt;0), ($AH29*BL29)/$AD29,     AND($AD29=0,$AH29&gt;0,$AL29&gt;0), IF(INDEX(BL$12:BL$263,MATCH($AL29,$AK$12:$AK$263,0))&gt;0,($AH29*INDEX(BL$12:BL$263,MATCH($AL29,$AK$12:$AK$263,0)))/INDEX($AD$12:$AD$263,MATCH($AL29,$AK$12:$AK$263,0)), "-"),     1, "-")</f>
        <v>-</v>
      </c>
      <c r="BN29" s="249" t="n">
        <f aca="false">IF(BM$9&gt;0, IF(OR(BM29="",BM29="-"), 0, BM29*$AO29), BL29*$AE29)</f>
        <v>0</v>
      </c>
      <c r="BO29" s="247" t="n">
        <f aca="false">COMMANDE!AD29</f>
        <v>0</v>
      </c>
      <c r="BP29" s="248" t="str">
        <f aca="false">_xlfn.IFS(AND($AD29=$AH29,$AD29&gt;0,$AH29&gt;0,BO29&gt;0), BO29,     AND(NOT($AD29=$AH29),$AD29&gt;0,$AH29&gt;0,BO29&gt;0), ($AH29*BO29)/$AD29,     AND($AD29=0,$AH29&gt;0,$AL29&gt;0), IF(INDEX(BO$12:BO$263,MATCH($AL29,$AK$12:$AK$263,0))&gt;0,($AH29*INDEX(BO$12:BO$263,MATCH($AL29,$AK$12:$AK$263,0)))/INDEX($AD$12:$AD$263,MATCH($AL29,$AK$12:$AK$263,0)), "-"),     1, "-")</f>
        <v>-</v>
      </c>
      <c r="BQ29" s="249" t="n">
        <f aca="false">IF(BP$9&gt;0, IF(OR(BP29="",BP29="-"), 0, BP29*$AO29), BO29*$AE29)</f>
        <v>0</v>
      </c>
      <c r="BR29" s="247" t="n">
        <f aca="false">COMMANDE!AF29</f>
        <v>0</v>
      </c>
      <c r="BS29" s="248" t="str">
        <f aca="false">_xlfn.IFS(AND($AD29=$AH29,$AD29&gt;0,$AH29&gt;0,BR29&gt;0), BR29,     AND(NOT($AD29=$AH29),$AD29&gt;0,$AH29&gt;0,BR29&gt;0), ($AH29*BR29)/$AD29,     AND($AD29=0,$AH29&gt;0,$AL29&gt;0), IF(INDEX(BR$12:BR$263,MATCH($AL29,$AK$12:$AK$263,0))&gt;0,($AH29*INDEX(BR$12:BR$263,MATCH($AL29,$AK$12:$AK$263,0)))/INDEX($AD$12:$AD$263,MATCH($AL29,$AK$12:$AK$263,0)), "-"),     1, "-")</f>
        <v>-</v>
      </c>
      <c r="BT29" s="249" t="n">
        <f aca="false">IF(BS$9&gt;0, IF(OR(BS29="",BS29="-"), 0, BS29*$AO29), BR29*$AE29)</f>
        <v>0</v>
      </c>
      <c r="BU29" s="247" t="n">
        <f aca="false">COMMANDE!AH29</f>
        <v>0</v>
      </c>
      <c r="BV29" s="248" t="str">
        <f aca="false">_xlfn.IFS(AND($AD29=$AH29,$AD29&gt;0,$AH29&gt;0,BU29&gt;0), BU29,     AND(NOT($AD29=$AH29),$AD29&gt;0,$AH29&gt;0,BU29&gt;0), ($AH29*BU29)/$AD29,     AND($AD29=0,$AH29&gt;0,$AL29&gt;0), IF(INDEX(BU$12:BU$263,MATCH($AL29,$AK$12:$AK$263,0))&gt;0,($AH29*INDEX(BU$12:BU$263,MATCH($AL29,$AK$12:$AK$263,0)))/INDEX($AD$12:$AD$263,MATCH($AL29,$AK$12:$AK$263,0)), "-"),     1, "-")</f>
        <v>-</v>
      </c>
      <c r="BW29" s="249" t="n">
        <f aca="false">IF(BV$9&gt;0, IF(OR(BV29="",BV29="-"), 0, BV29*$AO29), BU29*$AE29)</f>
        <v>0</v>
      </c>
      <c r="BX29" s="247" t="n">
        <f aca="false">COMMANDE!AJ29</f>
        <v>0</v>
      </c>
      <c r="BY29" s="248" t="str">
        <f aca="false">_xlfn.IFS(AND($AD29=$AH29,$AD29&gt;0,$AH29&gt;0,BX29&gt;0), BX29,     AND(NOT($AD29=$AH29),$AD29&gt;0,$AH29&gt;0,BX29&gt;0), ($AH29*BX29)/$AD29,     AND($AD29=0,$AH29&gt;0,$AL29&gt;0), IF(INDEX(BX$12:BX$263,MATCH($AL29,$AK$12:$AK$263,0))&gt;0,($AH29*INDEX(BX$12:BX$263,MATCH($AL29,$AK$12:$AK$263,0)))/INDEX($AD$12:$AD$263,MATCH($AL29,$AK$12:$AK$263,0)), "-"),     1, "-")</f>
        <v>-</v>
      </c>
      <c r="BZ29" s="249" t="n">
        <f aca="false">IF(BY$9&gt;0, IF(OR(BY29="",BY29="-"), 0, BY29*$AO29), BX29*$AE29)</f>
        <v>0</v>
      </c>
      <c r="CA29" s="247" t="n">
        <f aca="false">COMMANDE!AL29</f>
        <v>0</v>
      </c>
      <c r="CB29" s="248" t="str">
        <f aca="false">_xlfn.IFS(AND($AD29=$AH29,$AD29&gt;0,$AH29&gt;0,CA29&gt;0), CA29,     AND(NOT($AD29=$AH29),$AD29&gt;0,$AH29&gt;0,CA29&gt;0), ($AH29*CA29)/$AD29,     AND($AD29=0,$AH29&gt;0,$AL29&gt;0), IF(INDEX(CA$12:CA$263,MATCH($AL29,$AK$12:$AK$263,0))&gt;0,($AH29*INDEX(CA$12:CA$263,MATCH($AL29,$AK$12:$AK$263,0)))/INDEX($AD$12:$AD$263,MATCH($AL29,$AK$12:$AK$263,0)), "-"),     1, "-")</f>
        <v>-</v>
      </c>
      <c r="CC29" s="249" t="n">
        <f aca="false">IF(CB$9&gt;0, IF(OR(CB29="",CB29="-"), 0, CB29*$AO29), CA29*$AE29)</f>
        <v>0</v>
      </c>
      <c r="CD29" s="247" t="n">
        <f aca="false">COMMANDE!AN29</f>
        <v>0</v>
      </c>
      <c r="CE29" s="248" t="str">
        <f aca="false">_xlfn.IFS(AND($AD29=$AH29,$AD29&gt;0,$AH29&gt;0,CD29&gt;0), CD29,     AND(NOT($AD29=$AH29),$AD29&gt;0,$AH29&gt;0,CD29&gt;0), ($AH29*CD29)/$AD29,     AND($AD29=0,$AH29&gt;0,$AL29&gt;0), IF(INDEX(CD$12:CD$263,MATCH($AL29,$AK$12:$AK$263,0))&gt;0,($AH29*INDEX(CD$12:CD$263,MATCH($AL29,$AK$12:$AK$263,0)))/INDEX($AD$12:$AD$263,MATCH($AL29,$AK$12:$AK$263,0)), "-"),     1, "-")</f>
        <v>-</v>
      </c>
      <c r="CF29" s="249" t="n">
        <f aca="false">IF(CE$9&gt;0, IF(OR(CE29="",CE29="-"), 0, CE29*$AO29), CD29*$AE29)</f>
        <v>0</v>
      </c>
      <c r="CG29" s="247" t="n">
        <f aca="false">COMMANDE!AP29</f>
        <v>0</v>
      </c>
      <c r="CH29" s="248" t="str">
        <f aca="false">_xlfn.IFS(AND($AD29=$AH29,$AD29&gt;0,$AH29&gt;0,CG29&gt;0), CG29,     AND(NOT($AD29=$AH29),$AD29&gt;0,$AH29&gt;0,CG29&gt;0), ($AH29*CG29)/$AD29,     AND($AD29=0,$AH29&gt;0,$AL29&gt;0), IF(INDEX(CG$12:CG$263,MATCH($AL29,$AK$12:$AK$263,0))&gt;0,($AH29*INDEX(CG$12:CG$263,MATCH($AL29,$AK$12:$AK$263,0)))/INDEX($AD$12:$AD$263,MATCH($AL29,$AK$12:$AK$263,0)), "-"),     1, "-")</f>
        <v>-</v>
      </c>
      <c r="CI29" s="249" t="n">
        <f aca="false">IF(CH$9&gt;0, IF(OR(CH29="",CH29="-"), 0, CH29*$AO29), CG29*$AE29)</f>
        <v>0</v>
      </c>
      <c r="CJ29" s="250"/>
    </row>
    <row r="30" customFormat="false" ht="39.95" hidden="false" customHeight="true" outlineLevel="0" collapsed="false">
      <c r="A30" s="230" t="n">
        <f aca="false">IF(OR($AQ30&gt;0, $AS30&gt;0), 1, 0)</f>
        <v>0</v>
      </c>
      <c r="B30" s="230" t="n">
        <f aca="false">IF(OR($AT30&gt;0, $AV30&gt;0), 1, 0)</f>
        <v>0</v>
      </c>
      <c r="C30" s="230" t="n">
        <f aca="false">IF(OR($AW30&gt;0, $AY30&gt;0), 1, 0)</f>
        <v>0</v>
      </c>
      <c r="D30" s="230" t="n">
        <f aca="false">IF(OR($AZ30&gt;0, $BB30&gt;0), 1, 0)</f>
        <v>0</v>
      </c>
      <c r="E30" s="230" t="n">
        <f aca="false">IF(OR($BC30&gt;0, $BE30&gt;0), 1, 0)</f>
        <v>0</v>
      </c>
      <c r="F30" s="230" t="n">
        <f aca="false">IF(OR($BF30&gt;0, $BH30&gt;0), 1, 0)</f>
        <v>0</v>
      </c>
      <c r="G30" s="230" t="n">
        <f aca="false">IF(OR($BI30&gt;0, $BK30&gt;0), 1, 0)</f>
        <v>0</v>
      </c>
      <c r="H30" s="230" t="n">
        <f aca="false">IF(OR($BL30&gt;0, $BN30&gt;0), 1, 0)</f>
        <v>0</v>
      </c>
      <c r="I30" s="230" t="n">
        <f aca="false">IF(OR($BO30&gt;0, $BQ30&gt;0), 1, 0)</f>
        <v>0</v>
      </c>
      <c r="J30" s="230" t="n">
        <f aca="false">IF(OR($BR30&gt;0, $BT30&gt;0), 1, 0)</f>
        <v>0</v>
      </c>
      <c r="K30" s="230" t="n">
        <f aca="false">IF(OR($BU30&gt;0, $BW30&gt;0), 1, 0)</f>
        <v>0</v>
      </c>
      <c r="L30" s="230" t="n">
        <f aca="false">IF(OR($BX30&gt;0, $BZ30&gt;0), 1, 0)</f>
        <v>0</v>
      </c>
      <c r="M30" s="230" t="n">
        <f aca="false">IF(OR($CA30&gt;0, $CC30&gt;0), 1, 0)</f>
        <v>0</v>
      </c>
      <c r="N30" s="230" t="n">
        <f aca="false">IF(OR($CD30&gt;0, $CF30&gt;0), 1, 0)</f>
        <v>0</v>
      </c>
      <c r="O30" s="231" t="n">
        <f aca="false">IF(OR($CG30&gt;0, $CI30&gt;0), 1, 0)</f>
        <v>0</v>
      </c>
      <c r="P30" s="232" t="n">
        <f aca="false">IF(OR($AD30&gt;0,$AH30&gt;0,$AN30&gt;0), 1, 0)</f>
        <v>0</v>
      </c>
      <c r="Q30" s="233" t="n">
        <f aca="false">BDD!A20</f>
        <v>1827</v>
      </c>
      <c r="R30" s="234" t="str">
        <f aca="false">BDD!B20</f>
        <v>Arachides sans coque pelé CRU BIO</v>
      </c>
      <c r="S30" s="235" t="str">
        <f aca="false">IF(BDD!F20=0, "", BDD!F20)</f>
        <v>❤️</v>
      </c>
      <c r="T30" s="236" t="n">
        <f aca="false">ROUND(BDD!G20+FDP_CMD_KG, 2)</f>
        <v>9.12</v>
      </c>
      <c r="U30" s="236" t="e">
        <f aca="false">ROUND(BDD!G20+FDP_FACT_KG, 2)</f>
        <v>#DIV/0!</v>
      </c>
      <c r="V30" s="237" t="str">
        <f aca="false">BDD!H20</f>
        <v>kg</v>
      </c>
      <c r="W30" s="238" t="n">
        <f aca="false">IF(NOT(ISBLANK(BDD!I20)), ROUND(SUM((BDD!G20*reduc1),FDP_CMD_KG), 2), "")</f>
        <v>8.37</v>
      </c>
      <c r="X30" s="238" t="n">
        <f aca="false">IF(NOT(ISBLANK(BDD!J20)), ROUND(SUM((BDD!G20*reduc2),FDP_CMD_KG), 2), "")</f>
        <v>7.61</v>
      </c>
      <c r="Y30" s="238" t="str">
        <f aca="false">IF(NOT(ISBLANK(BDD!K20)), ROUND(SUM((BDD!G20*reduc3),FDP_CMD_KG), 2), "")</f>
        <v/>
      </c>
      <c r="Z30" s="238" t="e">
        <f aca="false">IF(NOT(ISBLANK(BDD!I20)), ROUND(SUM((BDD!G20*reduc1),FDP_FACT_KG), 2), "")</f>
        <v>#DIV/0!</v>
      </c>
      <c r="AA30" s="238" t="e">
        <f aca="false">IF(NOT(ISBLANK(BDD!J20)), ROUND(SUM((BDD!G20*reduc2),FDP_FACT_KG), 2), "")</f>
        <v>#DIV/0!</v>
      </c>
      <c r="AB30" s="238" t="str">
        <f aca="false">IF(NOT(ISBLANK(BDD!K20)), ROUND(SUM((BDD!G20*reduc3),FDP_FACT_KG), 2), "")</f>
        <v/>
      </c>
      <c r="AC30" s="239" t="str">
        <f aca="false">BDD!C20</f>
        <v>Chine</v>
      </c>
      <c r="AD30" s="240" t="n">
        <f aca="false">SUM(AQ30,AT30,AW30,AZ30,BC30,BF30,BI30,BL30,BO30,BR30,BU30,BX30,CA30,CD30,CG30)</f>
        <v>0</v>
      </c>
      <c r="AE30" s="241" t="n">
        <f aca="false">_xlfn.IFS(AND(AD30&gt;=60,$Y30&lt;&gt;""), $Y30,    AND(AD30&gt;=30,$X30&lt;&gt;""), $X30,    AND(AD30&gt;=10,$W30&lt;&gt;""), $W30,    1, $T30)</f>
        <v>9.12</v>
      </c>
      <c r="AF30" s="242" t="n">
        <f aca="false">$AD30*$AE30</f>
        <v>0</v>
      </c>
      <c r="AG30" s="161"/>
      <c r="AH30" s="243"/>
      <c r="AI30" s="241" t="e">
        <f aca="false">_xlfn.IFS(AND(AH30&gt;=60,$AB30&lt;&gt;""), $AB30,    AND(AH30&gt;=30,$AA30&lt;&gt;""), $AA30,    AND(AH30&gt;=10,$Z30&lt;&gt;""), $Z30,    1, $U30)</f>
        <v>#DIV/0!</v>
      </c>
      <c r="AJ30" s="244" t="e">
        <f aca="false">AH30*AI30</f>
        <v>#DIV/0!</v>
      </c>
      <c r="AK30" s="245"/>
      <c r="AL30" s="245"/>
      <c r="AM30" s="161"/>
      <c r="AN30" s="246" t="n">
        <f aca="false">SUM(AR30,AU30,AX30,BA30,BD30,BG30,BJ30,BM30,BP30,BS30,BV30,BY30,CB30,CE30,CH30)</f>
        <v>0</v>
      </c>
      <c r="AO30" s="241" t="e">
        <f aca="false">_xlfn.IFS(AND(AN30&gt;=60,$AB30&lt;&gt;""), $AB30,    AND(AN30&gt;=30,$AA30&lt;&gt;""), $AA30,    AND(AN30&gt;=10,$Z30&lt;&gt;""), $Z30,    1, $U30)</f>
        <v>#DIV/0!</v>
      </c>
      <c r="AP30" s="242" t="e">
        <f aca="false">$AN30*$AO30</f>
        <v>#DIV/0!</v>
      </c>
      <c r="AQ30" s="247" t="n">
        <f aca="false">COMMANDE!N30</f>
        <v>0</v>
      </c>
      <c r="AR30" s="248" t="str">
        <f aca="false">_xlfn.IFS(AND($AD30=$AH30,$AD30&gt;0,$AH30&gt;0,AQ30&gt;0), AQ30,     AND(NOT($AD30=$AH30),$AD30&gt;0,$AH30&gt;0,AQ30&gt;0), ($AH30*AQ30)/$AD30,     AND($AD30=0,$AH30&gt;0,$AL30&gt;0), IF(INDEX(AQ$12:AQ$263,MATCH($AL30,$AK$12:$AK$263,0))&gt;0,($AH30*INDEX(AQ$12:AQ$263,MATCH($AL30,$AK$12:$AK$263,0)))/INDEX($AD$12:$AD$263,MATCH($AL30,$AK$12:$AK$263,0)), "-"),     1, "-")</f>
        <v>-</v>
      </c>
      <c r="AS30" s="249" t="n">
        <f aca="false">IF(AR$9&gt;0, IF(OR(AR30="",AR30="-"), 0, AR30*$AO30), AQ30*$AE30)</f>
        <v>0</v>
      </c>
      <c r="AT30" s="247" t="n">
        <f aca="false">COMMANDE!P30</f>
        <v>0</v>
      </c>
      <c r="AU30" s="248" t="str">
        <f aca="false">_xlfn.IFS(AND($AD30=$AH30,$AD30&gt;0,$AH30&gt;0,AT30&gt;0), AT30,     AND(NOT($AD30=$AH30),$AD30&gt;0,$AH30&gt;0,AT30&gt;0), ($AH30*AT30)/$AD30,     AND($AD30=0,$AH30&gt;0,$AL30&gt;0), IF(INDEX(AT$12:AT$263,MATCH($AL30,$AK$12:$AK$263,0))&gt;0,($AH30*INDEX(AT$12:AT$263,MATCH($AL30,$AK$12:$AK$263,0)))/INDEX($AD$12:$AD$263,MATCH($AL30,$AK$12:$AK$263,0)), "-"),     1, "-")</f>
        <v>-</v>
      </c>
      <c r="AV30" s="249" t="n">
        <f aca="false">IF(AU$9&gt;0, IF(OR(AU30="",AU30="-"), 0, AU30*$AO30), AT30*$AE30)</f>
        <v>0</v>
      </c>
      <c r="AW30" s="247" t="n">
        <f aca="false">COMMANDE!R30</f>
        <v>0</v>
      </c>
      <c r="AX30" s="248" t="str">
        <f aca="false">_xlfn.IFS(AND($AD30=$AH30,$AD30&gt;0,$AH30&gt;0,AW30&gt;0), AW30,     AND(NOT($AD30=$AH30),$AD30&gt;0,$AH30&gt;0,AW30&gt;0), ($AH30*AW30)/$AD30,     AND($AD30=0,$AH30&gt;0,$AL30&gt;0), IF(INDEX(AW$12:AW$263,MATCH($AL30,$AK$12:$AK$263,0))&gt;0,($AH30*INDEX(AW$12:AW$263,MATCH($AL30,$AK$12:$AK$263,0)))/INDEX($AD$12:$AD$263,MATCH($AL30,$AK$12:$AK$263,0)), "-"),     1, "-")</f>
        <v>-</v>
      </c>
      <c r="AY30" s="249" t="n">
        <f aca="false">IF(AX$9&gt;0, IF(OR(AX30="",AX30="-"), 0, AX30*$AO30), AW30*$AE30)</f>
        <v>0</v>
      </c>
      <c r="AZ30" s="247" t="n">
        <f aca="false">COMMANDE!T30</f>
        <v>0</v>
      </c>
      <c r="BA30" s="248" t="str">
        <f aca="false">_xlfn.IFS(AND($AD30=$AH30,$AD30&gt;0,$AH30&gt;0,AZ30&gt;0), AZ30,     AND(NOT($AD30=$AH30),$AD30&gt;0,$AH30&gt;0,AZ30&gt;0), ($AH30*AZ30)/$AD30,     AND($AD30=0,$AH30&gt;0,$AL30&gt;0), IF(INDEX(AZ$12:AZ$263,MATCH($AL30,$AK$12:$AK$263,0))&gt;0,($AH30*INDEX(AZ$12:AZ$263,MATCH($AL30,$AK$12:$AK$263,0)))/INDEX($AD$12:$AD$263,MATCH($AL30,$AK$12:$AK$263,0)), "-"),     1, "-")</f>
        <v>-</v>
      </c>
      <c r="BB30" s="249" t="n">
        <f aca="false">IF(BA$9&gt;0, IF(OR(BA30="",BA30="-"), 0, BA30*$AO30), AZ30*$AE30)</f>
        <v>0</v>
      </c>
      <c r="BC30" s="247" t="n">
        <f aca="false">COMMANDE!V30</f>
        <v>0</v>
      </c>
      <c r="BD30" s="248" t="str">
        <f aca="false">_xlfn.IFS(AND($AD30=$AH30,$AD30&gt;0,$AH30&gt;0,BC30&gt;0), BC30,     AND(NOT($AD30=$AH30),$AD30&gt;0,$AH30&gt;0,BC30&gt;0), ($AH30*BC30)/$AD30,     AND($AD30=0,$AH30&gt;0,$AL30&gt;0), IF(INDEX(BC$12:BC$263,MATCH($AL30,$AK$12:$AK$263,0))&gt;0,($AH30*INDEX(BC$12:BC$263,MATCH($AL30,$AK$12:$AK$263,0)))/INDEX($AD$12:$AD$263,MATCH($AL30,$AK$12:$AK$263,0)), "-"),     1, "-")</f>
        <v>-</v>
      </c>
      <c r="BE30" s="249" t="n">
        <f aca="false">IF(BD$9&gt;0, IF(OR(BD30="",BD30="-"), 0, BD30*$AO30), BC30*$AE30)</f>
        <v>0</v>
      </c>
      <c r="BF30" s="247" t="n">
        <f aca="false">COMMANDE!X30</f>
        <v>0</v>
      </c>
      <c r="BG30" s="248" t="str">
        <f aca="false">_xlfn.IFS(AND($AD30=$AH30,$AD30&gt;0,$AH30&gt;0,BF30&gt;0), BF30,     AND(NOT($AD30=$AH30),$AD30&gt;0,$AH30&gt;0,BF30&gt;0), ($AH30*BF30)/$AD30,     AND($AD30=0,$AH30&gt;0,$AL30&gt;0), IF(INDEX(BF$12:BF$263,MATCH($AL30,$AK$12:$AK$263,0))&gt;0,($AH30*INDEX(BF$12:BF$263,MATCH($AL30,$AK$12:$AK$263,0)))/INDEX($AD$12:$AD$263,MATCH($AL30,$AK$12:$AK$263,0)), "-"),     1, "-")</f>
        <v>-</v>
      </c>
      <c r="BH30" s="249" t="n">
        <f aca="false">IF(BG$9&gt;0, IF(OR(BG30="",BG30="-"), 0, BG30*$AO30), BF30*$AE30)</f>
        <v>0</v>
      </c>
      <c r="BI30" s="247" t="n">
        <f aca="false">COMMANDE!Z30</f>
        <v>0</v>
      </c>
      <c r="BJ30" s="248" t="str">
        <f aca="false">_xlfn.IFS(AND($AD30=$AH30,$AD30&gt;0,$AH30&gt;0,BI30&gt;0), BI30,     AND(NOT($AD30=$AH30),$AD30&gt;0,$AH30&gt;0,BI30&gt;0), ($AH30*BI30)/$AD30,     AND($AD30=0,$AH30&gt;0,$AL30&gt;0), IF(INDEX(BI$12:BI$263,MATCH($AL30,$AK$12:$AK$263,0))&gt;0,($AH30*INDEX(BI$12:BI$263,MATCH($AL30,$AK$12:$AK$263,0)))/INDEX($AD$12:$AD$263,MATCH($AL30,$AK$12:$AK$263,0)), "-"),     1, "-")</f>
        <v>-</v>
      </c>
      <c r="BK30" s="249" t="n">
        <f aca="false">IF(BJ$9&gt;0, IF(OR(BJ30="",BJ30="-"), 0, BJ30*$AO30), BI30*$AE30)</f>
        <v>0</v>
      </c>
      <c r="BL30" s="247" t="n">
        <f aca="false">COMMANDE!AB30</f>
        <v>0</v>
      </c>
      <c r="BM30" s="248" t="str">
        <f aca="false">_xlfn.IFS(AND($AD30=$AH30,$AD30&gt;0,$AH30&gt;0,BL30&gt;0), BL30,     AND(NOT($AD30=$AH30),$AD30&gt;0,$AH30&gt;0,BL30&gt;0), ($AH30*BL30)/$AD30,     AND($AD30=0,$AH30&gt;0,$AL30&gt;0), IF(INDEX(BL$12:BL$263,MATCH($AL30,$AK$12:$AK$263,0))&gt;0,($AH30*INDEX(BL$12:BL$263,MATCH($AL30,$AK$12:$AK$263,0)))/INDEX($AD$12:$AD$263,MATCH($AL30,$AK$12:$AK$263,0)), "-"),     1, "-")</f>
        <v>-</v>
      </c>
      <c r="BN30" s="249" t="n">
        <f aca="false">IF(BM$9&gt;0, IF(OR(BM30="",BM30="-"), 0, BM30*$AO30), BL30*$AE30)</f>
        <v>0</v>
      </c>
      <c r="BO30" s="247" t="n">
        <f aca="false">COMMANDE!AD30</f>
        <v>0</v>
      </c>
      <c r="BP30" s="248" t="str">
        <f aca="false">_xlfn.IFS(AND($AD30=$AH30,$AD30&gt;0,$AH30&gt;0,BO30&gt;0), BO30,     AND(NOT($AD30=$AH30),$AD30&gt;0,$AH30&gt;0,BO30&gt;0), ($AH30*BO30)/$AD30,     AND($AD30=0,$AH30&gt;0,$AL30&gt;0), IF(INDEX(BO$12:BO$263,MATCH($AL30,$AK$12:$AK$263,0))&gt;0,($AH30*INDEX(BO$12:BO$263,MATCH($AL30,$AK$12:$AK$263,0)))/INDEX($AD$12:$AD$263,MATCH($AL30,$AK$12:$AK$263,0)), "-"),     1, "-")</f>
        <v>-</v>
      </c>
      <c r="BQ30" s="249" t="n">
        <f aca="false">IF(BP$9&gt;0, IF(OR(BP30="",BP30="-"), 0, BP30*$AO30), BO30*$AE30)</f>
        <v>0</v>
      </c>
      <c r="BR30" s="247" t="n">
        <f aca="false">COMMANDE!AF30</f>
        <v>0</v>
      </c>
      <c r="BS30" s="248" t="str">
        <f aca="false">_xlfn.IFS(AND($AD30=$AH30,$AD30&gt;0,$AH30&gt;0,BR30&gt;0), BR30,     AND(NOT($AD30=$AH30),$AD30&gt;0,$AH30&gt;0,BR30&gt;0), ($AH30*BR30)/$AD30,     AND($AD30=0,$AH30&gt;0,$AL30&gt;0), IF(INDEX(BR$12:BR$263,MATCH($AL30,$AK$12:$AK$263,0))&gt;0,($AH30*INDEX(BR$12:BR$263,MATCH($AL30,$AK$12:$AK$263,0)))/INDEX($AD$12:$AD$263,MATCH($AL30,$AK$12:$AK$263,0)), "-"),     1, "-")</f>
        <v>-</v>
      </c>
      <c r="BT30" s="249" t="n">
        <f aca="false">IF(BS$9&gt;0, IF(OR(BS30="",BS30="-"), 0, BS30*$AO30), BR30*$AE30)</f>
        <v>0</v>
      </c>
      <c r="BU30" s="247" t="n">
        <f aca="false">COMMANDE!AH30</f>
        <v>0</v>
      </c>
      <c r="BV30" s="248" t="str">
        <f aca="false">_xlfn.IFS(AND($AD30=$AH30,$AD30&gt;0,$AH30&gt;0,BU30&gt;0), BU30,     AND(NOT($AD30=$AH30),$AD30&gt;0,$AH30&gt;0,BU30&gt;0), ($AH30*BU30)/$AD30,     AND($AD30=0,$AH30&gt;0,$AL30&gt;0), IF(INDEX(BU$12:BU$263,MATCH($AL30,$AK$12:$AK$263,0))&gt;0,($AH30*INDEX(BU$12:BU$263,MATCH($AL30,$AK$12:$AK$263,0)))/INDEX($AD$12:$AD$263,MATCH($AL30,$AK$12:$AK$263,0)), "-"),     1, "-")</f>
        <v>-</v>
      </c>
      <c r="BW30" s="249" t="n">
        <f aca="false">IF(BV$9&gt;0, IF(OR(BV30="",BV30="-"), 0, BV30*$AO30), BU30*$AE30)</f>
        <v>0</v>
      </c>
      <c r="BX30" s="247" t="n">
        <f aca="false">COMMANDE!AJ30</f>
        <v>0</v>
      </c>
      <c r="BY30" s="248" t="str">
        <f aca="false">_xlfn.IFS(AND($AD30=$AH30,$AD30&gt;0,$AH30&gt;0,BX30&gt;0), BX30,     AND(NOT($AD30=$AH30),$AD30&gt;0,$AH30&gt;0,BX30&gt;0), ($AH30*BX30)/$AD30,     AND($AD30=0,$AH30&gt;0,$AL30&gt;0), IF(INDEX(BX$12:BX$263,MATCH($AL30,$AK$12:$AK$263,0))&gt;0,($AH30*INDEX(BX$12:BX$263,MATCH($AL30,$AK$12:$AK$263,0)))/INDEX($AD$12:$AD$263,MATCH($AL30,$AK$12:$AK$263,0)), "-"),     1, "-")</f>
        <v>-</v>
      </c>
      <c r="BZ30" s="249" t="n">
        <f aca="false">IF(BY$9&gt;0, IF(OR(BY30="",BY30="-"), 0, BY30*$AO30), BX30*$AE30)</f>
        <v>0</v>
      </c>
      <c r="CA30" s="247" t="n">
        <f aca="false">COMMANDE!AL30</f>
        <v>0</v>
      </c>
      <c r="CB30" s="248" t="str">
        <f aca="false">_xlfn.IFS(AND($AD30=$AH30,$AD30&gt;0,$AH30&gt;0,CA30&gt;0), CA30,     AND(NOT($AD30=$AH30),$AD30&gt;0,$AH30&gt;0,CA30&gt;0), ($AH30*CA30)/$AD30,     AND($AD30=0,$AH30&gt;0,$AL30&gt;0), IF(INDEX(CA$12:CA$263,MATCH($AL30,$AK$12:$AK$263,0))&gt;0,($AH30*INDEX(CA$12:CA$263,MATCH($AL30,$AK$12:$AK$263,0)))/INDEX($AD$12:$AD$263,MATCH($AL30,$AK$12:$AK$263,0)), "-"),     1, "-")</f>
        <v>-</v>
      </c>
      <c r="CC30" s="249" t="n">
        <f aca="false">IF(CB$9&gt;0, IF(OR(CB30="",CB30="-"), 0, CB30*$AO30), CA30*$AE30)</f>
        <v>0</v>
      </c>
      <c r="CD30" s="247" t="n">
        <f aca="false">COMMANDE!AN30</f>
        <v>0</v>
      </c>
      <c r="CE30" s="248" t="str">
        <f aca="false">_xlfn.IFS(AND($AD30=$AH30,$AD30&gt;0,$AH30&gt;0,CD30&gt;0), CD30,     AND(NOT($AD30=$AH30),$AD30&gt;0,$AH30&gt;0,CD30&gt;0), ($AH30*CD30)/$AD30,     AND($AD30=0,$AH30&gt;0,$AL30&gt;0), IF(INDEX(CD$12:CD$263,MATCH($AL30,$AK$12:$AK$263,0))&gt;0,($AH30*INDEX(CD$12:CD$263,MATCH($AL30,$AK$12:$AK$263,0)))/INDEX($AD$12:$AD$263,MATCH($AL30,$AK$12:$AK$263,0)), "-"),     1, "-")</f>
        <v>-</v>
      </c>
      <c r="CF30" s="249" t="n">
        <f aca="false">IF(CE$9&gt;0, IF(OR(CE30="",CE30="-"), 0, CE30*$AO30), CD30*$AE30)</f>
        <v>0</v>
      </c>
      <c r="CG30" s="247" t="n">
        <f aca="false">COMMANDE!AP30</f>
        <v>0</v>
      </c>
      <c r="CH30" s="248" t="str">
        <f aca="false">_xlfn.IFS(AND($AD30=$AH30,$AD30&gt;0,$AH30&gt;0,CG30&gt;0), CG30,     AND(NOT($AD30=$AH30),$AD30&gt;0,$AH30&gt;0,CG30&gt;0), ($AH30*CG30)/$AD30,     AND($AD30=0,$AH30&gt;0,$AL30&gt;0), IF(INDEX(CG$12:CG$263,MATCH($AL30,$AK$12:$AK$263,0))&gt;0,($AH30*INDEX(CG$12:CG$263,MATCH($AL30,$AK$12:$AK$263,0)))/INDEX($AD$12:$AD$263,MATCH($AL30,$AK$12:$AK$263,0)), "-"),     1, "-")</f>
        <v>-</v>
      </c>
      <c r="CI30" s="249" t="n">
        <f aca="false">IF(CH$9&gt;0, IF(OR(CH30="",CH30="-"), 0, CH30*$AO30), CG30*$AE30)</f>
        <v>0</v>
      </c>
      <c r="CJ30" s="250"/>
    </row>
    <row r="31" customFormat="false" ht="39.95" hidden="false" customHeight="true" outlineLevel="0" collapsed="false">
      <c r="A31" s="230" t="n">
        <f aca="false">IF(OR($AQ31&gt;0, $AS31&gt;0), 1, 0)</f>
        <v>0</v>
      </c>
      <c r="B31" s="230" t="n">
        <f aca="false">IF(OR($AT31&gt;0, $AV31&gt;0), 1, 0)</f>
        <v>0</v>
      </c>
      <c r="C31" s="230" t="n">
        <f aca="false">IF(OR($AW31&gt;0, $AY31&gt;0), 1, 0)</f>
        <v>0</v>
      </c>
      <c r="D31" s="230" t="n">
        <f aca="false">IF(OR($AZ31&gt;0, $BB31&gt;0), 1, 0)</f>
        <v>0</v>
      </c>
      <c r="E31" s="230" t="n">
        <f aca="false">IF(OR($BC31&gt;0, $BE31&gt;0), 1, 0)</f>
        <v>0</v>
      </c>
      <c r="F31" s="230" t="n">
        <f aca="false">IF(OR($BF31&gt;0, $BH31&gt;0), 1, 0)</f>
        <v>0</v>
      </c>
      <c r="G31" s="230" t="n">
        <f aca="false">IF(OR($BI31&gt;0, $BK31&gt;0), 1, 0)</f>
        <v>0</v>
      </c>
      <c r="H31" s="230" t="n">
        <f aca="false">IF(OR($BL31&gt;0, $BN31&gt;0), 1, 0)</f>
        <v>0</v>
      </c>
      <c r="I31" s="230" t="n">
        <f aca="false">IF(OR($BO31&gt;0, $BQ31&gt;0), 1, 0)</f>
        <v>0</v>
      </c>
      <c r="J31" s="230" t="n">
        <f aca="false">IF(OR($BR31&gt;0, $BT31&gt;0), 1, 0)</f>
        <v>0</v>
      </c>
      <c r="K31" s="230" t="n">
        <f aca="false">IF(OR($BU31&gt;0, $BW31&gt;0), 1, 0)</f>
        <v>0</v>
      </c>
      <c r="L31" s="230" t="n">
        <f aca="false">IF(OR($BX31&gt;0, $BZ31&gt;0), 1, 0)</f>
        <v>0</v>
      </c>
      <c r="M31" s="230" t="n">
        <f aca="false">IF(OR($CA31&gt;0, $CC31&gt;0), 1, 0)</f>
        <v>0</v>
      </c>
      <c r="N31" s="230" t="n">
        <f aca="false">IF(OR($CD31&gt;0, $CF31&gt;0), 1, 0)</f>
        <v>0</v>
      </c>
      <c r="O31" s="231" t="n">
        <f aca="false">IF(OR($CG31&gt;0, $CI31&gt;0), 1, 0)</f>
        <v>0</v>
      </c>
      <c r="P31" s="232" t="n">
        <f aca="false">IF(OR($AD31&gt;0,$AH31&gt;0,$AN31&gt;0), 1, 0)</f>
        <v>0</v>
      </c>
      <c r="Q31" s="233" t="n">
        <f aca="false">BDD!A21</f>
        <v>3001</v>
      </c>
      <c r="R31" s="234" t="str">
        <f aca="false">BDD!B21</f>
        <v>Avocat Bacon (grand)</v>
      </c>
      <c r="S31" s="235" t="str">
        <f aca="false">IF(BDD!F21=0, "", BDD!F21)</f>
        <v>❤️</v>
      </c>
      <c r="T31" s="236" t="n">
        <f aca="false">ROUND(BDD!G21+FDP_CMD_KG, 2)</f>
        <v>7.48</v>
      </c>
      <c r="U31" s="236" t="e">
        <f aca="false">ROUND(BDD!G21+FDP_FACT_KG, 2)</f>
        <v>#DIV/0!</v>
      </c>
      <c r="V31" s="237" t="str">
        <f aca="false">BDD!H21</f>
        <v>kg</v>
      </c>
      <c r="W31" s="238" t="n">
        <f aca="false">IF(NOT(ISBLANK(BDD!I21)), ROUND(SUM((BDD!G21*reduc1),FDP_CMD_KG), 2), "")</f>
        <v>6.89</v>
      </c>
      <c r="X31" s="238" t="n">
        <f aca="false">IF(NOT(ISBLANK(BDD!J21)), ROUND(SUM((BDD!G21*reduc2),FDP_CMD_KG), 2), "")</f>
        <v>6.3</v>
      </c>
      <c r="Y31" s="238" t="str">
        <f aca="false">IF(NOT(ISBLANK(BDD!K21)), ROUND(SUM((BDD!G21*reduc3),FDP_CMD_KG), 2), "")</f>
        <v/>
      </c>
      <c r="Z31" s="238" t="e">
        <f aca="false">IF(NOT(ISBLANK(BDD!I21)), ROUND(SUM((BDD!G21*reduc1),FDP_FACT_KG), 2), "")</f>
        <v>#DIV/0!</v>
      </c>
      <c r="AA31" s="238" t="e">
        <f aca="false">IF(NOT(ISBLANK(BDD!J21)), ROUND(SUM((BDD!G21*reduc2),FDP_FACT_KG), 2), "")</f>
        <v>#DIV/0!</v>
      </c>
      <c r="AB31" s="238" t="str">
        <f aca="false">IF(NOT(ISBLANK(BDD!K21)), ROUND(SUM((BDD!G21*reduc3),FDP_FACT_KG), 2), "")</f>
        <v/>
      </c>
      <c r="AC31" s="239" t="str">
        <f aca="false">BDD!C21</f>
        <v>Grenade</v>
      </c>
      <c r="AD31" s="240" t="n">
        <f aca="false">SUM(AQ31,AT31,AW31,AZ31,BC31,BF31,BI31,BL31,BO31,BR31,BU31,BX31,CA31,CD31,CG31)</f>
        <v>0</v>
      </c>
      <c r="AE31" s="241" t="n">
        <f aca="false">_xlfn.IFS(AND(AD31&gt;=60,$Y31&lt;&gt;""), $Y31,    AND(AD31&gt;=30,$X31&lt;&gt;""), $X31,    AND(AD31&gt;=10,$W31&lt;&gt;""), $W31,    1, $T31)</f>
        <v>7.48</v>
      </c>
      <c r="AF31" s="242" t="n">
        <f aca="false">$AD31*$AE31</f>
        <v>0</v>
      </c>
      <c r="AG31" s="161"/>
      <c r="AH31" s="243"/>
      <c r="AI31" s="241" t="e">
        <f aca="false">_xlfn.IFS(AND(AH31&gt;=60,$AB31&lt;&gt;""), $AB31,    AND(AH31&gt;=30,$AA31&lt;&gt;""), $AA31,    AND(AH31&gt;=10,$Z31&lt;&gt;""), $Z31,    1, $U31)</f>
        <v>#DIV/0!</v>
      </c>
      <c r="AJ31" s="244" t="e">
        <f aca="false">AH31*AI31</f>
        <v>#DIV/0!</v>
      </c>
      <c r="AK31" s="245"/>
      <c r="AL31" s="245"/>
      <c r="AM31" s="161"/>
      <c r="AN31" s="246" t="n">
        <f aca="false">SUM(AR31,AU31,AX31,BA31,BD31,BG31,BJ31,BM31,BP31,BS31,BV31,BY31,CB31,CE31,CH31)</f>
        <v>0</v>
      </c>
      <c r="AO31" s="241" t="e">
        <f aca="false">_xlfn.IFS(AND(AN31&gt;=60,$AB31&lt;&gt;""), $AB31,    AND(AN31&gt;=30,$AA31&lt;&gt;""), $AA31,    AND(AN31&gt;=10,$Z31&lt;&gt;""), $Z31,    1, $U31)</f>
        <v>#DIV/0!</v>
      </c>
      <c r="AP31" s="242" t="e">
        <f aca="false">$AN31*$AO31</f>
        <v>#DIV/0!</v>
      </c>
      <c r="AQ31" s="247" t="n">
        <f aca="false">COMMANDE!N31</f>
        <v>0</v>
      </c>
      <c r="AR31" s="248" t="str">
        <f aca="false">_xlfn.IFS(AND($AD31=$AH31,$AD31&gt;0,$AH31&gt;0,AQ31&gt;0), AQ31,     AND(NOT($AD31=$AH31),$AD31&gt;0,$AH31&gt;0,AQ31&gt;0), ($AH31*AQ31)/$AD31,     AND($AD31=0,$AH31&gt;0,$AL31&gt;0), IF(INDEX(AQ$12:AQ$263,MATCH($AL31,$AK$12:$AK$263,0))&gt;0,($AH31*INDEX(AQ$12:AQ$263,MATCH($AL31,$AK$12:$AK$263,0)))/INDEX($AD$12:$AD$263,MATCH($AL31,$AK$12:$AK$263,0)), "-"),     1, "-")</f>
        <v>-</v>
      </c>
      <c r="AS31" s="249" t="n">
        <f aca="false">IF(AR$9&gt;0, IF(OR(AR31="",AR31="-"), 0, AR31*$AO31), AQ31*$AE31)</f>
        <v>0</v>
      </c>
      <c r="AT31" s="247" t="n">
        <f aca="false">COMMANDE!P31</f>
        <v>0</v>
      </c>
      <c r="AU31" s="248" t="str">
        <f aca="false">_xlfn.IFS(AND($AD31=$AH31,$AD31&gt;0,$AH31&gt;0,AT31&gt;0), AT31,     AND(NOT($AD31=$AH31),$AD31&gt;0,$AH31&gt;0,AT31&gt;0), ($AH31*AT31)/$AD31,     AND($AD31=0,$AH31&gt;0,$AL31&gt;0), IF(INDEX(AT$12:AT$263,MATCH($AL31,$AK$12:$AK$263,0))&gt;0,($AH31*INDEX(AT$12:AT$263,MATCH($AL31,$AK$12:$AK$263,0)))/INDEX($AD$12:$AD$263,MATCH($AL31,$AK$12:$AK$263,0)), "-"),     1, "-")</f>
        <v>-</v>
      </c>
      <c r="AV31" s="249" t="n">
        <f aca="false">IF(AU$9&gt;0, IF(OR(AU31="",AU31="-"), 0, AU31*$AO31), AT31*$AE31)</f>
        <v>0</v>
      </c>
      <c r="AW31" s="247" t="n">
        <f aca="false">COMMANDE!R31</f>
        <v>0</v>
      </c>
      <c r="AX31" s="248" t="str">
        <f aca="false">_xlfn.IFS(AND($AD31=$AH31,$AD31&gt;0,$AH31&gt;0,AW31&gt;0), AW31,     AND(NOT($AD31=$AH31),$AD31&gt;0,$AH31&gt;0,AW31&gt;0), ($AH31*AW31)/$AD31,     AND($AD31=0,$AH31&gt;0,$AL31&gt;0), IF(INDEX(AW$12:AW$263,MATCH($AL31,$AK$12:$AK$263,0))&gt;0,($AH31*INDEX(AW$12:AW$263,MATCH($AL31,$AK$12:$AK$263,0)))/INDEX($AD$12:$AD$263,MATCH($AL31,$AK$12:$AK$263,0)), "-"),     1, "-")</f>
        <v>-</v>
      </c>
      <c r="AY31" s="249" t="n">
        <f aca="false">IF(AX$9&gt;0, IF(OR(AX31="",AX31="-"), 0, AX31*$AO31), AW31*$AE31)</f>
        <v>0</v>
      </c>
      <c r="AZ31" s="247" t="n">
        <f aca="false">COMMANDE!T31</f>
        <v>0</v>
      </c>
      <c r="BA31" s="248" t="str">
        <f aca="false">_xlfn.IFS(AND($AD31=$AH31,$AD31&gt;0,$AH31&gt;0,AZ31&gt;0), AZ31,     AND(NOT($AD31=$AH31),$AD31&gt;0,$AH31&gt;0,AZ31&gt;0), ($AH31*AZ31)/$AD31,     AND($AD31=0,$AH31&gt;0,$AL31&gt;0), IF(INDEX(AZ$12:AZ$263,MATCH($AL31,$AK$12:$AK$263,0))&gt;0,($AH31*INDEX(AZ$12:AZ$263,MATCH($AL31,$AK$12:$AK$263,0)))/INDEX($AD$12:$AD$263,MATCH($AL31,$AK$12:$AK$263,0)), "-"),     1, "-")</f>
        <v>-</v>
      </c>
      <c r="BB31" s="249" t="n">
        <f aca="false">IF(BA$9&gt;0, IF(OR(BA31="",BA31="-"), 0, BA31*$AO31), AZ31*$AE31)</f>
        <v>0</v>
      </c>
      <c r="BC31" s="247" t="n">
        <f aca="false">COMMANDE!V31</f>
        <v>0</v>
      </c>
      <c r="BD31" s="248" t="str">
        <f aca="false">_xlfn.IFS(AND($AD31=$AH31,$AD31&gt;0,$AH31&gt;0,BC31&gt;0), BC31,     AND(NOT($AD31=$AH31),$AD31&gt;0,$AH31&gt;0,BC31&gt;0), ($AH31*BC31)/$AD31,     AND($AD31=0,$AH31&gt;0,$AL31&gt;0), IF(INDEX(BC$12:BC$263,MATCH($AL31,$AK$12:$AK$263,0))&gt;0,($AH31*INDEX(BC$12:BC$263,MATCH($AL31,$AK$12:$AK$263,0)))/INDEX($AD$12:$AD$263,MATCH($AL31,$AK$12:$AK$263,0)), "-"),     1, "-")</f>
        <v>-</v>
      </c>
      <c r="BE31" s="249" t="n">
        <f aca="false">IF(BD$9&gt;0, IF(OR(BD31="",BD31="-"), 0, BD31*$AO31), BC31*$AE31)</f>
        <v>0</v>
      </c>
      <c r="BF31" s="247" t="n">
        <f aca="false">COMMANDE!X31</f>
        <v>0</v>
      </c>
      <c r="BG31" s="248" t="str">
        <f aca="false">_xlfn.IFS(AND($AD31=$AH31,$AD31&gt;0,$AH31&gt;0,BF31&gt;0), BF31,     AND(NOT($AD31=$AH31),$AD31&gt;0,$AH31&gt;0,BF31&gt;0), ($AH31*BF31)/$AD31,     AND($AD31=0,$AH31&gt;0,$AL31&gt;0), IF(INDEX(BF$12:BF$263,MATCH($AL31,$AK$12:$AK$263,0))&gt;0,($AH31*INDEX(BF$12:BF$263,MATCH($AL31,$AK$12:$AK$263,0)))/INDEX($AD$12:$AD$263,MATCH($AL31,$AK$12:$AK$263,0)), "-"),     1, "-")</f>
        <v>-</v>
      </c>
      <c r="BH31" s="249" t="n">
        <f aca="false">IF(BG$9&gt;0, IF(OR(BG31="",BG31="-"), 0, BG31*$AO31), BF31*$AE31)</f>
        <v>0</v>
      </c>
      <c r="BI31" s="247" t="n">
        <f aca="false">COMMANDE!Z31</f>
        <v>0</v>
      </c>
      <c r="BJ31" s="248" t="str">
        <f aca="false">_xlfn.IFS(AND($AD31=$AH31,$AD31&gt;0,$AH31&gt;0,BI31&gt;0), BI31,     AND(NOT($AD31=$AH31),$AD31&gt;0,$AH31&gt;0,BI31&gt;0), ($AH31*BI31)/$AD31,     AND($AD31=0,$AH31&gt;0,$AL31&gt;0), IF(INDEX(BI$12:BI$263,MATCH($AL31,$AK$12:$AK$263,0))&gt;0,($AH31*INDEX(BI$12:BI$263,MATCH($AL31,$AK$12:$AK$263,0)))/INDEX($AD$12:$AD$263,MATCH($AL31,$AK$12:$AK$263,0)), "-"),     1, "-")</f>
        <v>-</v>
      </c>
      <c r="BK31" s="249" t="n">
        <f aca="false">IF(BJ$9&gt;0, IF(OR(BJ31="",BJ31="-"), 0, BJ31*$AO31), BI31*$AE31)</f>
        <v>0</v>
      </c>
      <c r="BL31" s="247" t="n">
        <f aca="false">COMMANDE!AB31</f>
        <v>0</v>
      </c>
      <c r="BM31" s="248" t="str">
        <f aca="false">_xlfn.IFS(AND($AD31=$AH31,$AD31&gt;0,$AH31&gt;0,BL31&gt;0), BL31,     AND(NOT($AD31=$AH31),$AD31&gt;0,$AH31&gt;0,BL31&gt;0), ($AH31*BL31)/$AD31,     AND($AD31=0,$AH31&gt;0,$AL31&gt;0), IF(INDEX(BL$12:BL$263,MATCH($AL31,$AK$12:$AK$263,0))&gt;0,($AH31*INDEX(BL$12:BL$263,MATCH($AL31,$AK$12:$AK$263,0)))/INDEX($AD$12:$AD$263,MATCH($AL31,$AK$12:$AK$263,0)), "-"),     1, "-")</f>
        <v>-</v>
      </c>
      <c r="BN31" s="249" t="n">
        <f aca="false">IF(BM$9&gt;0, IF(OR(BM31="",BM31="-"), 0, BM31*$AO31), BL31*$AE31)</f>
        <v>0</v>
      </c>
      <c r="BO31" s="247" t="n">
        <f aca="false">COMMANDE!AD31</f>
        <v>0</v>
      </c>
      <c r="BP31" s="248" t="str">
        <f aca="false">_xlfn.IFS(AND($AD31=$AH31,$AD31&gt;0,$AH31&gt;0,BO31&gt;0), BO31,     AND(NOT($AD31=$AH31),$AD31&gt;0,$AH31&gt;0,BO31&gt;0), ($AH31*BO31)/$AD31,     AND($AD31=0,$AH31&gt;0,$AL31&gt;0), IF(INDEX(BO$12:BO$263,MATCH($AL31,$AK$12:$AK$263,0))&gt;0,($AH31*INDEX(BO$12:BO$263,MATCH($AL31,$AK$12:$AK$263,0)))/INDEX($AD$12:$AD$263,MATCH($AL31,$AK$12:$AK$263,0)), "-"),     1, "-")</f>
        <v>-</v>
      </c>
      <c r="BQ31" s="249" t="n">
        <f aca="false">IF(BP$9&gt;0, IF(OR(BP31="",BP31="-"), 0, BP31*$AO31), BO31*$AE31)</f>
        <v>0</v>
      </c>
      <c r="BR31" s="247" t="n">
        <f aca="false">COMMANDE!AF31</f>
        <v>0</v>
      </c>
      <c r="BS31" s="248" t="str">
        <f aca="false">_xlfn.IFS(AND($AD31=$AH31,$AD31&gt;0,$AH31&gt;0,BR31&gt;0), BR31,     AND(NOT($AD31=$AH31),$AD31&gt;0,$AH31&gt;0,BR31&gt;0), ($AH31*BR31)/$AD31,     AND($AD31=0,$AH31&gt;0,$AL31&gt;0), IF(INDEX(BR$12:BR$263,MATCH($AL31,$AK$12:$AK$263,0))&gt;0,($AH31*INDEX(BR$12:BR$263,MATCH($AL31,$AK$12:$AK$263,0)))/INDEX($AD$12:$AD$263,MATCH($AL31,$AK$12:$AK$263,0)), "-"),     1, "-")</f>
        <v>-</v>
      </c>
      <c r="BT31" s="249" t="n">
        <f aca="false">IF(BS$9&gt;0, IF(OR(BS31="",BS31="-"), 0, BS31*$AO31), BR31*$AE31)</f>
        <v>0</v>
      </c>
      <c r="BU31" s="247" t="n">
        <f aca="false">COMMANDE!AH31</f>
        <v>0</v>
      </c>
      <c r="BV31" s="248" t="str">
        <f aca="false">_xlfn.IFS(AND($AD31=$AH31,$AD31&gt;0,$AH31&gt;0,BU31&gt;0), BU31,     AND(NOT($AD31=$AH31),$AD31&gt;0,$AH31&gt;0,BU31&gt;0), ($AH31*BU31)/$AD31,     AND($AD31=0,$AH31&gt;0,$AL31&gt;0), IF(INDEX(BU$12:BU$263,MATCH($AL31,$AK$12:$AK$263,0))&gt;0,($AH31*INDEX(BU$12:BU$263,MATCH($AL31,$AK$12:$AK$263,0)))/INDEX($AD$12:$AD$263,MATCH($AL31,$AK$12:$AK$263,0)), "-"),     1, "-")</f>
        <v>-</v>
      </c>
      <c r="BW31" s="249" t="n">
        <f aca="false">IF(BV$9&gt;0, IF(OR(BV31="",BV31="-"), 0, BV31*$AO31), BU31*$AE31)</f>
        <v>0</v>
      </c>
      <c r="BX31" s="247" t="n">
        <f aca="false">COMMANDE!AJ31</f>
        <v>0</v>
      </c>
      <c r="BY31" s="248" t="str">
        <f aca="false">_xlfn.IFS(AND($AD31=$AH31,$AD31&gt;0,$AH31&gt;0,BX31&gt;0), BX31,     AND(NOT($AD31=$AH31),$AD31&gt;0,$AH31&gt;0,BX31&gt;0), ($AH31*BX31)/$AD31,     AND($AD31=0,$AH31&gt;0,$AL31&gt;0), IF(INDEX(BX$12:BX$263,MATCH($AL31,$AK$12:$AK$263,0))&gt;0,($AH31*INDEX(BX$12:BX$263,MATCH($AL31,$AK$12:$AK$263,0)))/INDEX($AD$12:$AD$263,MATCH($AL31,$AK$12:$AK$263,0)), "-"),     1, "-")</f>
        <v>-</v>
      </c>
      <c r="BZ31" s="249" t="n">
        <f aca="false">IF(BY$9&gt;0, IF(OR(BY31="",BY31="-"), 0, BY31*$AO31), BX31*$AE31)</f>
        <v>0</v>
      </c>
      <c r="CA31" s="247" t="n">
        <f aca="false">COMMANDE!AL31</f>
        <v>0</v>
      </c>
      <c r="CB31" s="248" t="str">
        <f aca="false">_xlfn.IFS(AND($AD31=$AH31,$AD31&gt;0,$AH31&gt;0,CA31&gt;0), CA31,     AND(NOT($AD31=$AH31),$AD31&gt;0,$AH31&gt;0,CA31&gt;0), ($AH31*CA31)/$AD31,     AND($AD31=0,$AH31&gt;0,$AL31&gt;0), IF(INDEX(CA$12:CA$263,MATCH($AL31,$AK$12:$AK$263,0))&gt;0,($AH31*INDEX(CA$12:CA$263,MATCH($AL31,$AK$12:$AK$263,0)))/INDEX($AD$12:$AD$263,MATCH($AL31,$AK$12:$AK$263,0)), "-"),     1, "-")</f>
        <v>-</v>
      </c>
      <c r="CC31" s="249" t="n">
        <f aca="false">IF(CB$9&gt;0, IF(OR(CB31="",CB31="-"), 0, CB31*$AO31), CA31*$AE31)</f>
        <v>0</v>
      </c>
      <c r="CD31" s="247" t="n">
        <f aca="false">COMMANDE!AN31</f>
        <v>0</v>
      </c>
      <c r="CE31" s="248" t="str">
        <f aca="false">_xlfn.IFS(AND($AD31=$AH31,$AD31&gt;0,$AH31&gt;0,CD31&gt;0), CD31,     AND(NOT($AD31=$AH31),$AD31&gt;0,$AH31&gt;0,CD31&gt;0), ($AH31*CD31)/$AD31,     AND($AD31=0,$AH31&gt;0,$AL31&gt;0), IF(INDEX(CD$12:CD$263,MATCH($AL31,$AK$12:$AK$263,0))&gt;0,($AH31*INDEX(CD$12:CD$263,MATCH($AL31,$AK$12:$AK$263,0)))/INDEX($AD$12:$AD$263,MATCH($AL31,$AK$12:$AK$263,0)), "-"),     1, "-")</f>
        <v>-</v>
      </c>
      <c r="CF31" s="249" t="n">
        <f aca="false">IF(CE$9&gt;0, IF(OR(CE31="",CE31="-"), 0, CE31*$AO31), CD31*$AE31)</f>
        <v>0</v>
      </c>
      <c r="CG31" s="247" t="n">
        <f aca="false">COMMANDE!AP31</f>
        <v>0</v>
      </c>
      <c r="CH31" s="248" t="str">
        <f aca="false">_xlfn.IFS(AND($AD31=$AH31,$AD31&gt;0,$AH31&gt;0,CG31&gt;0), CG31,     AND(NOT($AD31=$AH31),$AD31&gt;0,$AH31&gt;0,CG31&gt;0), ($AH31*CG31)/$AD31,     AND($AD31=0,$AH31&gt;0,$AL31&gt;0), IF(INDEX(CG$12:CG$263,MATCH($AL31,$AK$12:$AK$263,0))&gt;0,($AH31*INDEX(CG$12:CG$263,MATCH($AL31,$AK$12:$AK$263,0)))/INDEX($AD$12:$AD$263,MATCH($AL31,$AK$12:$AK$263,0)), "-"),     1, "-")</f>
        <v>-</v>
      </c>
      <c r="CI31" s="249" t="n">
        <f aca="false">IF(CH$9&gt;0, IF(OR(CH31="",CH31="-"), 0, CH31*$AO31), CG31*$AE31)</f>
        <v>0</v>
      </c>
      <c r="CJ31" s="250"/>
    </row>
    <row r="32" customFormat="false" ht="39.95" hidden="false" customHeight="true" outlineLevel="0" collapsed="false">
      <c r="A32" s="230" t="n">
        <f aca="false">IF(OR($AQ32&gt;0, $AS32&gt;0), 1, 0)</f>
        <v>0</v>
      </c>
      <c r="B32" s="230" t="n">
        <f aca="false">IF(OR($AT32&gt;0, $AV32&gt;0), 1, 0)</f>
        <v>0</v>
      </c>
      <c r="C32" s="230" t="n">
        <f aca="false">IF(OR($AW32&gt;0, $AY32&gt;0), 1, 0)</f>
        <v>0</v>
      </c>
      <c r="D32" s="230" t="n">
        <f aca="false">IF(OR($AZ32&gt;0, $BB32&gt;0), 1, 0)</f>
        <v>0</v>
      </c>
      <c r="E32" s="230" t="n">
        <f aca="false">IF(OR($BC32&gt;0, $BE32&gt;0), 1, 0)</f>
        <v>0</v>
      </c>
      <c r="F32" s="230" t="n">
        <f aca="false">IF(OR($BF32&gt;0, $BH32&gt;0), 1, 0)</f>
        <v>0</v>
      </c>
      <c r="G32" s="230" t="n">
        <f aca="false">IF(OR($BI32&gt;0, $BK32&gt;0), 1, 0)</f>
        <v>0</v>
      </c>
      <c r="H32" s="230" t="n">
        <f aca="false">IF(OR($BL32&gt;0, $BN32&gt;0), 1, 0)</f>
        <v>0</v>
      </c>
      <c r="I32" s="230" t="n">
        <f aca="false">IF(OR($BO32&gt;0, $BQ32&gt;0), 1, 0)</f>
        <v>0</v>
      </c>
      <c r="J32" s="230" t="n">
        <f aca="false">IF(OR($BR32&gt;0, $BT32&gt;0), 1, 0)</f>
        <v>0</v>
      </c>
      <c r="K32" s="230" t="n">
        <f aca="false">IF(OR($BU32&gt;0, $BW32&gt;0), 1, 0)</f>
        <v>0</v>
      </c>
      <c r="L32" s="230" t="n">
        <f aca="false">IF(OR($BX32&gt;0, $BZ32&gt;0), 1, 0)</f>
        <v>0</v>
      </c>
      <c r="M32" s="230" t="n">
        <f aca="false">IF(OR($CA32&gt;0, $CC32&gt;0), 1, 0)</f>
        <v>0</v>
      </c>
      <c r="N32" s="230" t="n">
        <f aca="false">IF(OR($CD32&gt;0, $CF32&gt;0), 1, 0)</f>
        <v>0</v>
      </c>
      <c r="O32" s="231" t="n">
        <f aca="false">IF(OR($CG32&gt;0, $CI32&gt;0), 1, 0)</f>
        <v>0</v>
      </c>
      <c r="P32" s="232" t="n">
        <f aca="false">IF(OR($AD32&gt;0,$AH32&gt;0,$AN32&gt;0), 1, 0)</f>
        <v>0</v>
      </c>
      <c r="Q32" s="233" t="n">
        <f aca="false">BDD!A22</f>
        <v>1001</v>
      </c>
      <c r="R32" s="234" t="str">
        <f aca="false">BDD!B22</f>
        <v>Avocat Bacon BIO</v>
      </c>
      <c r="S32" s="235" t="str">
        <f aca="false">IF(BDD!F22=0, "", BDD!F22)</f>
        <v/>
      </c>
      <c r="T32" s="236" t="n">
        <f aca="false">ROUND(BDD!G22+FDP_CMD_KG, 2)</f>
        <v>7.75</v>
      </c>
      <c r="U32" s="236" t="e">
        <f aca="false">ROUND(BDD!G22+FDP_FACT_KG, 2)</f>
        <v>#DIV/0!</v>
      </c>
      <c r="V32" s="237" t="str">
        <f aca="false">BDD!H22</f>
        <v>kg</v>
      </c>
      <c r="W32" s="238" t="n">
        <f aca="false">IF(NOT(ISBLANK(BDD!I22)), ROUND(SUM((BDD!G22*reduc1),FDP_CMD_KG), 2), "")</f>
        <v>7.13</v>
      </c>
      <c r="X32" s="238" t="n">
        <f aca="false">IF(NOT(ISBLANK(BDD!J22)), ROUND(SUM((BDD!G22*reduc2),FDP_CMD_KG), 2), "")</f>
        <v>6.52</v>
      </c>
      <c r="Y32" s="238" t="str">
        <f aca="false">IF(NOT(ISBLANK(BDD!K22)), ROUND(SUM((BDD!G22*reduc3),FDP_CMD_KG), 2), "")</f>
        <v/>
      </c>
      <c r="Z32" s="238" t="e">
        <f aca="false">IF(NOT(ISBLANK(BDD!I22)), ROUND(SUM((BDD!G22*reduc1),FDP_FACT_KG), 2), "")</f>
        <v>#DIV/0!</v>
      </c>
      <c r="AA32" s="238" t="e">
        <f aca="false">IF(NOT(ISBLANK(BDD!J22)), ROUND(SUM((BDD!G22*reduc2),FDP_FACT_KG), 2), "")</f>
        <v>#DIV/0!</v>
      </c>
      <c r="AB32" s="238" t="str">
        <f aca="false">IF(NOT(ISBLANK(BDD!K22)), ROUND(SUM((BDD!G22*reduc3),FDP_FACT_KG), 2), "")</f>
        <v/>
      </c>
      <c r="AC32" s="239" t="str">
        <f aca="false">BDD!C22</f>
        <v>Grenade</v>
      </c>
      <c r="AD32" s="240" t="n">
        <f aca="false">SUM(AQ32,AT32,AW32,AZ32,BC32,BF32,BI32,BL32,BO32,BR32,BU32,BX32,CA32,CD32,CG32)</f>
        <v>0</v>
      </c>
      <c r="AE32" s="241" t="n">
        <f aca="false">_xlfn.IFS(AND(AD32&gt;=60,$Y32&lt;&gt;""), $Y32,    AND(AD32&gt;=30,$X32&lt;&gt;""), $X32,    AND(AD32&gt;=10,$W32&lt;&gt;""), $W32,    1, $T32)</f>
        <v>7.75</v>
      </c>
      <c r="AF32" s="242" t="n">
        <f aca="false">$AD32*$AE32</f>
        <v>0</v>
      </c>
      <c r="AG32" s="161"/>
      <c r="AH32" s="243"/>
      <c r="AI32" s="241" t="e">
        <f aca="false">_xlfn.IFS(AND(AH32&gt;=60,$AB32&lt;&gt;""), $AB32,    AND(AH32&gt;=30,$AA32&lt;&gt;""), $AA32,    AND(AH32&gt;=10,$Z32&lt;&gt;""), $Z32,    1, $U32)</f>
        <v>#DIV/0!</v>
      </c>
      <c r="AJ32" s="244" t="e">
        <f aca="false">AH32*AI32</f>
        <v>#DIV/0!</v>
      </c>
      <c r="AK32" s="245"/>
      <c r="AL32" s="245"/>
      <c r="AM32" s="161"/>
      <c r="AN32" s="246" t="n">
        <f aca="false">SUM(AR32,AU32,AX32,BA32,BD32,BG32,BJ32,BM32,BP32,BS32,BV32,BY32,CB32,CE32,CH32)</f>
        <v>0</v>
      </c>
      <c r="AO32" s="241" t="e">
        <f aca="false">_xlfn.IFS(AND(AN32&gt;=60,$AB32&lt;&gt;""), $AB32,    AND(AN32&gt;=30,$AA32&lt;&gt;""), $AA32,    AND(AN32&gt;=10,$Z32&lt;&gt;""), $Z32,    1, $U32)</f>
        <v>#DIV/0!</v>
      </c>
      <c r="AP32" s="242" t="e">
        <f aca="false">$AN32*$AO32</f>
        <v>#DIV/0!</v>
      </c>
      <c r="AQ32" s="247" t="n">
        <f aca="false">COMMANDE!N32</f>
        <v>0</v>
      </c>
      <c r="AR32" s="248" t="str">
        <f aca="false">_xlfn.IFS(AND($AD32=$AH32,$AD32&gt;0,$AH32&gt;0,AQ32&gt;0), AQ32,     AND(NOT($AD32=$AH32),$AD32&gt;0,$AH32&gt;0,AQ32&gt;0), ($AH32*AQ32)/$AD32,     AND($AD32=0,$AH32&gt;0,$AL32&gt;0), IF(INDEX(AQ$12:AQ$263,MATCH($AL32,$AK$12:$AK$263,0))&gt;0,($AH32*INDEX(AQ$12:AQ$263,MATCH($AL32,$AK$12:$AK$263,0)))/INDEX($AD$12:$AD$263,MATCH($AL32,$AK$12:$AK$263,0)), "-"),     1, "-")</f>
        <v>-</v>
      </c>
      <c r="AS32" s="249" t="n">
        <f aca="false">IF(AR$9&gt;0, IF(OR(AR32="",AR32="-"), 0, AR32*$AO32), AQ32*$AE32)</f>
        <v>0</v>
      </c>
      <c r="AT32" s="247" t="n">
        <f aca="false">COMMANDE!P32</f>
        <v>0</v>
      </c>
      <c r="AU32" s="248" t="str">
        <f aca="false">_xlfn.IFS(AND($AD32=$AH32,$AD32&gt;0,$AH32&gt;0,AT32&gt;0), AT32,     AND(NOT($AD32=$AH32),$AD32&gt;0,$AH32&gt;0,AT32&gt;0), ($AH32*AT32)/$AD32,     AND($AD32=0,$AH32&gt;0,$AL32&gt;0), IF(INDEX(AT$12:AT$263,MATCH($AL32,$AK$12:$AK$263,0))&gt;0,($AH32*INDEX(AT$12:AT$263,MATCH($AL32,$AK$12:$AK$263,0)))/INDEX($AD$12:$AD$263,MATCH($AL32,$AK$12:$AK$263,0)), "-"),     1, "-")</f>
        <v>-</v>
      </c>
      <c r="AV32" s="249" t="n">
        <f aca="false">IF(AU$9&gt;0, IF(OR(AU32="",AU32="-"), 0, AU32*$AO32), AT32*$AE32)</f>
        <v>0</v>
      </c>
      <c r="AW32" s="247" t="n">
        <f aca="false">COMMANDE!R32</f>
        <v>0</v>
      </c>
      <c r="AX32" s="248" t="str">
        <f aca="false">_xlfn.IFS(AND($AD32=$AH32,$AD32&gt;0,$AH32&gt;0,AW32&gt;0), AW32,     AND(NOT($AD32=$AH32),$AD32&gt;0,$AH32&gt;0,AW32&gt;0), ($AH32*AW32)/$AD32,     AND($AD32=0,$AH32&gt;0,$AL32&gt;0), IF(INDEX(AW$12:AW$263,MATCH($AL32,$AK$12:$AK$263,0))&gt;0,($AH32*INDEX(AW$12:AW$263,MATCH($AL32,$AK$12:$AK$263,0)))/INDEX($AD$12:$AD$263,MATCH($AL32,$AK$12:$AK$263,0)), "-"),     1, "-")</f>
        <v>-</v>
      </c>
      <c r="AY32" s="249" t="n">
        <f aca="false">IF(AX$9&gt;0, IF(OR(AX32="",AX32="-"), 0, AX32*$AO32), AW32*$AE32)</f>
        <v>0</v>
      </c>
      <c r="AZ32" s="247" t="n">
        <f aca="false">COMMANDE!T32</f>
        <v>0</v>
      </c>
      <c r="BA32" s="248" t="str">
        <f aca="false">_xlfn.IFS(AND($AD32=$AH32,$AD32&gt;0,$AH32&gt;0,AZ32&gt;0), AZ32,     AND(NOT($AD32=$AH32),$AD32&gt;0,$AH32&gt;0,AZ32&gt;0), ($AH32*AZ32)/$AD32,     AND($AD32=0,$AH32&gt;0,$AL32&gt;0), IF(INDEX(AZ$12:AZ$263,MATCH($AL32,$AK$12:$AK$263,0))&gt;0,($AH32*INDEX(AZ$12:AZ$263,MATCH($AL32,$AK$12:$AK$263,0)))/INDEX($AD$12:$AD$263,MATCH($AL32,$AK$12:$AK$263,0)), "-"),     1, "-")</f>
        <v>-</v>
      </c>
      <c r="BB32" s="249" t="n">
        <f aca="false">IF(BA$9&gt;0, IF(OR(BA32="",BA32="-"), 0, BA32*$AO32), AZ32*$AE32)</f>
        <v>0</v>
      </c>
      <c r="BC32" s="247" t="n">
        <f aca="false">COMMANDE!V32</f>
        <v>0</v>
      </c>
      <c r="BD32" s="248" t="str">
        <f aca="false">_xlfn.IFS(AND($AD32=$AH32,$AD32&gt;0,$AH32&gt;0,BC32&gt;0), BC32,     AND(NOT($AD32=$AH32),$AD32&gt;0,$AH32&gt;0,BC32&gt;0), ($AH32*BC32)/$AD32,     AND($AD32=0,$AH32&gt;0,$AL32&gt;0), IF(INDEX(BC$12:BC$263,MATCH($AL32,$AK$12:$AK$263,0))&gt;0,($AH32*INDEX(BC$12:BC$263,MATCH($AL32,$AK$12:$AK$263,0)))/INDEX($AD$12:$AD$263,MATCH($AL32,$AK$12:$AK$263,0)), "-"),     1, "-")</f>
        <v>-</v>
      </c>
      <c r="BE32" s="249" t="n">
        <f aca="false">IF(BD$9&gt;0, IF(OR(BD32="",BD32="-"), 0, BD32*$AO32), BC32*$AE32)</f>
        <v>0</v>
      </c>
      <c r="BF32" s="247" t="n">
        <f aca="false">COMMANDE!X32</f>
        <v>0</v>
      </c>
      <c r="BG32" s="248" t="str">
        <f aca="false">_xlfn.IFS(AND($AD32=$AH32,$AD32&gt;0,$AH32&gt;0,BF32&gt;0), BF32,     AND(NOT($AD32=$AH32),$AD32&gt;0,$AH32&gt;0,BF32&gt;0), ($AH32*BF32)/$AD32,     AND($AD32=0,$AH32&gt;0,$AL32&gt;0), IF(INDEX(BF$12:BF$263,MATCH($AL32,$AK$12:$AK$263,0))&gt;0,($AH32*INDEX(BF$12:BF$263,MATCH($AL32,$AK$12:$AK$263,0)))/INDEX($AD$12:$AD$263,MATCH($AL32,$AK$12:$AK$263,0)), "-"),     1, "-")</f>
        <v>-</v>
      </c>
      <c r="BH32" s="249" t="n">
        <f aca="false">IF(BG$9&gt;0, IF(OR(BG32="",BG32="-"), 0, BG32*$AO32), BF32*$AE32)</f>
        <v>0</v>
      </c>
      <c r="BI32" s="247" t="n">
        <f aca="false">COMMANDE!Z32</f>
        <v>0</v>
      </c>
      <c r="BJ32" s="248" t="str">
        <f aca="false">_xlfn.IFS(AND($AD32=$AH32,$AD32&gt;0,$AH32&gt;0,BI32&gt;0), BI32,     AND(NOT($AD32=$AH32),$AD32&gt;0,$AH32&gt;0,BI32&gt;0), ($AH32*BI32)/$AD32,     AND($AD32=0,$AH32&gt;0,$AL32&gt;0), IF(INDEX(BI$12:BI$263,MATCH($AL32,$AK$12:$AK$263,0))&gt;0,($AH32*INDEX(BI$12:BI$263,MATCH($AL32,$AK$12:$AK$263,0)))/INDEX($AD$12:$AD$263,MATCH($AL32,$AK$12:$AK$263,0)), "-"),     1, "-")</f>
        <v>-</v>
      </c>
      <c r="BK32" s="249" t="n">
        <f aca="false">IF(BJ$9&gt;0, IF(OR(BJ32="",BJ32="-"), 0, BJ32*$AO32), BI32*$AE32)</f>
        <v>0</v>
      </c>
      <c r="BL32" s="247" t="n">
        <f aca="false">COMMANDE!AB32</f>
        <v>0</v>
      </c>
      <c r="BM32" s="248" t="str">
        <f aca="false">_xlfn.IFS(AND($AD32=$AH32,$AD32&gt;0,$AH32&gt;0,BL32&gt;0), BL32,     AND(NOT($AD32=$AH32),$AD32&gt;0,$AH32&gt;0,BL32&gt;0), ($AH32*BL32)/$AD32,     AND($AD32=0,$AH32&gt;0,$AL32&gt;0), IF(INDEX(BL$12:BL$263,MATCH($AL32,$AK$12:$AK$263,0))&gt;0,($AH32*INDEX(BL$12:BL$263,MATCH($AL32,$AK$12:$AK$263,0)))/INDEX($AD$12:$AD$263,MATCH($AL32,$AK$12:$AK$263,0)), "-"),     1, "-")</f>
        <v>-</v>
      </c>
      <c r="BN32" s="249" t="n">
        <f aca="false">IF(BM$9&gt;0, IF(OR(BM32="",BM32="-"), 0, BM32*$AO32), BL32*$AE32)</f>
        <v>0</v>
      </c>
      <c r="BO32" s="247" t="n">
        <f aca="false">COMMANDE!AD32</f>
        <v>0</v>
      </c>
      <c r="BP32" s="248" t="str">
        <f aca="false">_xlfn.IFS(AND($AD32=$AH32,$AD32&gt;0,$AH32&gt;0,BO32&gt;0), BO32,     AND(NOT($AD32=$AH32),$AD32&gt;0,$AH32&gt;0,BO32&gt;0), ($AH32*BO32)/$AD32,     AND($AD32=0,$AH32&gt;0,$AL32&gt;0), IF(INDEX(BO$12:BO$263,MATCH($AL32,$AK$12:$AK$263,0))&gt;0,($AH32*INDEX(BO$12:BO$263,MATCH($AL32,$AK$12:$AK$263,0)))/INDEX($AD$12:$AD$263,MATCH($AL32,$AK$12:$AK$263,0)), "-"),     1, "-")</f>
        <v>-</v>
      </c>
      <c r="BQ32" s="249" t="n">
        <f aca="false">IF(BP$9&gt;0, IF(OR(BP32="",BP32="-"), 0, BP32*$AO32), BO32*$AE32)</f>
        <v>0</v>
      </c>
      <c r="BR32" s="247" t="n">
        <f aca="false">COMMANDE!AF32</f>
        <v>0</v>
      </c>
      <c r="BS32" s="248" t="str">
        <f aca="false">_xlfn.IFS(AND($AD32=$AH32,$AD32&gt;0,$AH32&gt;0,BR32&gt;0), BR32,     AND(NOT($AD32=$AH32),$AD32&gt;0,$AH32&gt;0,BR32&gt;0), ($AH32*BR32)/$AD32,     AND($AD32=0,$AH32&gt;0,$AL32&gt;0), IF(INDEX(BR$12:BR$263,MATCH($AL32,$AK$12:$AK$263,0))&gt;0,($AH32*INDEX(BR$12:BR$263,MATCH($AL32,$AK$12:$AK$263,0)))/INDEX($AD$12:$AD$263,MATCH($AL32,$AK$12:$AK$263,0)), "-"),     1, "-")</f>
        <v>-</v>
      </c>
      <c r="BT32" s="249" t="n">
        <f aca="false">IF(BS$9&gt;0, IF(OR(BS32="",BS32="-"), 0, BS32*$AO32), BR32*$AE32)</f>
        <v>0</v>
      </c>
      <c r="BU32" s="247" t="n">
        <f aca="false">COMMANDE!AH32</f>
        <v>0</v>
      </c>
      <c r="BV32" s="248" t="str">
        <f aca="false">_xlfn.IFS(AND($AD32=$AH32,$AD32&gt;0,$AH32&gt;0,BU32&gt;0), BU32,     AND(NOT($AD32=$AH32),$AD32&gt;0,$AH32&gt;0,BU32&gt;0), ($AH32*BU32)/$AD32,     AND($AD32=0,$AH32&gt;0,$AL32&gt;0), IF(INDEX(BU$12:BU$263,MATCH($AL32,$AK$12:$AK$263,0))&gt;0,($AH32*INDEX(BU$12:BU$263,MATCH($AL32,$AK$12:$AK$263,0)))/INDEX($AD$12:$AD$263,MATCH($AL32,$AK$12:$AK$263,0)), "-"),     1, "-")</f>
        <v>-</v>
      </c>
      <c r="BW32" s="249" t="n">
        <f aca="false">IF(BV$9&gt;0, IF(OR(BV32="",BV32="-"), 0, BV32*$AO32), BU32*$AE32)</f>
        <v>0</v>
      </c>
      <c r="BX32" s="247" t="n">
        <f aca="false">COMMANDE!AJ32</f>
        <v>0</v>
      </c>
      <c r="BY32" s="248" t="str">
        <f aca="false">_xlfn.IFS(AND($AD32=$AH32,$AD32&gt;0,$AH32&gt;0,BX32&gt;0), BX32,     AND(NOT($AD32=$AH32),$AD32&gt;0,$AH32&gt;0,BX32&gt;0), ($AH32*BX32)/$AD32,     AND($AD32=0,$AH32&gt;0,$AL32&gt;0), IF(INDEX(BX$12:BX$263,MATCH($AL32,$AK$12:$AK$263,0))&gt;0,($AH32*INDEX(BX$12:BX$263,MATCH($AL32,$AK$12:$AK$263,0)))/INDEX($AD$12:$AD$263,MATCH($AL32,$AK$12:$AK$263,0)), "-"),     1, "-")</f>
        <v>-</v>
      </c>
      <c r="BZ32" s="249" t="n">
        <f aca="false">IF(BY$9&gt;0, IF(OR(BY32="",BY32="-"), 0, BY32*$AO32), BX32*$AE32)</f>
        <v>0</v>
      </c>
      <c r="CA32" s="247" t="n">
        <f aca="false">COMMANDE!AL32</f>
        <v>0</v>
      </c>
      <c r="CB32" s="248" t="str">
        <f aca="false">_xlfn.IFS(AND($AD32=$AH32,$AD32&gt;0,$AH32&gt;0,CA32&gt;0), CA32,     AND(NOT($AD32=$AH32),$AD32&gt;0,$AH32&gt;0,CA32&gt;0), ($AH32*CA32)/$AD32,     AND($AD32=0,$AH32&gt;0,$AL32&gt;0), IF(INDEX(CA$12:CA$263,MATCH($AL32,$AK$12:$AK$263,0))&gt;0,($AH32*INDEX(CA$12:CA$263,MATCH($AL32,$AK$12:$AK$263,0)))/INDEX($AD$12:$AD$263,MATCH($AL32,$AK$12:$AK$263,0)), "-"),     1, "-")</f>
        <v>-</v>
      </c>
      <c r="CC32" s="249" t="n">
        <f aca="false">IF(CB$9&gt;0, IF(OR(CB32="",CB32="-"), 0, CB32*$AO32), CA32*$AE32)</f>
        <v>0</v>
      </c>
      <c r="CD32" s="247" t="n">
        <f aca="false">COMMANDE!AN32</f>
        <v>0</v>
      </c>
      <c r="CE32" s="248" t="str">
        <f aca="false">_xlfn.IFS(AND($AD32=$AH32,$AD32&gt;0,$AH32&gt;0,CD32&gt;0), CD32,     AND(NOT($AD32=$AH32),$AD32&gt;0,$AH32&gt;0,CD32&gt;0), ($AH32*CD32)/$AD32,     AND($AD32=0,$AH32&gt;0,$AL32&gt;0), IF(INDEX(CD$12:CD$263,MATCH($AL32,$AK$12:$AK$263,0))&gt;0,($AH32*INDEX(CD$12:CD$263,MATCH($AL32,$AK$12:$AK$263,0)))/INDEX($AD$12:$AD$263,MATCH($AL32,$AK$12:$AK$263,0)), "-"),     1, "-")</f>
        <v>-</v>
      </c>
      <c r="CF32" s="249" t="n">
        <f aca="false">IF(CE$9&gt;0, IF(OR(CE32="",CE32="-"), 0, CE32*$AO32), CD32*$AE32)</f>
        <v>0</v>
      </c>
      <c r="CG32" s="247" t="n">
        <f aca="false">COMMANDE!AP32</f>
        <v>0</v>
      </c>
      <c r="CH32" s="248" t="str">
        <f aca="false">_xlfn.IFS(AND($AD32=$AH32,$AD32&gt;0,$AH32&gt;0,CG32&gt;0), CG32,     AND(NOT($AD32=$AH32),$AD32&gt;0,$AH32&gt;0,CG32&gt;0), ($AH32*CG32)/$AD32,     AND($AD32=0,$AH32&gt;0,$AL32&gt;0), IF(INDEX(CG$12:CG$263,MATCH($AL32,$AK$12:$AK$263,0))&gt;0,($AH32*INDEX(CG$12:CG$263,MATCH($AL32,$AK$12:$AK$263,0)))/INDEX($AD$12:$AD$263,MATCH($AL32,$AK$12:$AK$263,0)), "-"),     1, "-")</f>
        <v>-</v>
      </c>
      <c r="CI32" s="249" t="n">
        <f aca="false">IF(CH$9&gt;0, IF(OR(CH32="",CH32="-"), 0, CH32*$AO32), CG32*$AE32)</f>
        <v>0</v>
      </c>
      <c r="CJ32" s="250"/>
    </row>
    <row r="33" customFormat="false" ht="39.95" hidden="false" customHeight="true" outlineLevel="0" collapsed="false">
      <c r="A33" s="230" t="n">
        <f aca="false">IF(OR($AQ33&gt;0, $AS33&gt;0), 1, 0)</f>
        <v>0</v>
      </c>
      <c r="B33" s="230" t="n">
        <f aca="false">IF(OR($AT33&gt;0, $AV33&gt;0), 1, 0)</f>
        <v>0</v>
      </c>
      <c r="C33" s="230" t="n">
        <f aca="false">IF(OR($AW33&gt;0, $AY33&gt;0), 1, 0)</f>
        <v>0</v>
      </c>
      <c r="D33" s="230" t="n">
        <f aca="false">IF(OR($AZ33&gt;0, $BB33&gt;0), 1, 0)</f>
        <v>0</v>
      </c>
      <c r="E33" s="230" t="n">
        <f aca="false">IF(OR($BC33&gt;0, $BE33&gt;0), 1, 0)</f>
        <v>0</v>
      </c>
      <c r="F33" s="230" t="n">
        <f aca="false">IF(OR($BF33&gt;0, $BH33&gt;0), 1, 0)</f>
        <v>0</v>
      </c>
      <c r="G33" s="230" t="n">
        <f aca="false">IF(OR($BI33&gt;0, $BK33&gt;0), 1, 0)</f>
        <v>0</v>
      </c>
      <c r="H33" s="230" t="n">
        <f aca="false">IF(OR($BL33&gt;0, $BN33&gt;0), 1, 0)</f>
        <v>0</v>
      </c>
      <c r="I33" s="230" t="n">
        <f aca="false">IF(OR($BO33&gt;0, $BQ33&gt;0), 1, 0)</f>
        <v>0</v>
      </c>
      <c r="J33" s="230" t="n">
        <f aca="false">IF(OR($BR33&gt;0, $BT33&gt;0), 1, 0)</f>
        <v>0</v>
      </c>
      <c r="K33" s="230" t="n">
        <f aca="false">IF(OR($BU33&gt;0, $BW33&gt;0), 1, 0)</f>
        <v>0</v>
      </c>
      <c r="L33" s="230" t="n">
        <f aca="false">IF(OR($BX33&gt;0, $BZ33&gt;0), 1, 0)</f>
        <v>0</v>
      </c>
      <c r="M33" s="230" t="n">
        <f aca="false">IF(OR($CA33&gt;0, $CC33&gt;0), 1, 0)</f>
        <v>0</v>
      </c>
      <c r="N33" s="230" t="n">
        <f aca="false">IF(OR($CD33&gt;0, $CF33&gt;0), 1, 0)</f>
        <v>0</v>
      </c>
      <c r="O33" s="231" t="n">
        <f aca="false">IF(OR($CG33&gt;0, $CI33&gt;0), 1, 0)</f>
        <v>0</v>
      </c>
      <c r="P33" s="232" t="n">
        <f aca="false">IF(OR($AD33&gt;0,$AH33&gt;0,$AN33&gt;0), 1, 0)</f>
        <v>0</v>
      </c>
      <c r="Q33" s="233" t="n">
        <f aca="false">BDD!A23</f>
        <v>6119</v>
      </c>
      <c r="R33" s="234" t="str">
        <f aca="false">BDD!B23</f>
        <v>Avocat Bacon BIO (imperfections superficielles sur la peau)</v>
      </c>
      <c r="S33" s="235" t="str">
        <f aca="false">IF(BDD!F23=0, "", BDD!F23)</f>
        <v>Offre</v>
      </c>
      <c r="T33" s="236" t="n">
        <f aca="false">ROUND(BDD!G23+FDP_CMD_KG, 2)</f>
        <v>6.38</v>
      </c>
      <c r="U33" s="236" t="e">
        <f aca="false">ROUND(BDD!G23+FDP_FACT_KG, 2)</f>
        <v>#DIV/0!</v>
      </c>
      <c r="V33" s="237" t="str">
        <f aca="false">BDD!H23</f>
        <v>kg</v>
      </c>
      <c r="W33" s="238" t="n">
        <f aca="false">IF(NOT(ISBLANK(BDD!I23)), ROUND(SUM((BDD!G23*reduc1),FDP_CMD_KG), 2), "")</f>
        <v>5.9</v>
      </c>
      <c r="X33" s="238" t="n">
        <f aca="false">IF(NOT(ISBLANK(BDD!J23)), ROUND(SUM((BDD!G23*reduc2),FDP_CMD_KG), 2), "")</f>
        <v>5.42</v>
      </c>
      <c r="Y33" s="238" t="str">
        <f aca="false">IF(NOT(ISBLANK(BDD!K23)), ROUND(SUM((BDD!G23*reduc3),FDP_CMD_KG), 2), "")</f>
        <v/>
      </c>
      <c r="Z33" s="238" t="e">
        <f aca="false">IF(NOT(ISBLANK(BDD!I23)), ROUND(SUM((BDD!G23*reduc1),FDP_FACT_KG), 2), "")</f>
        <v>#DIV/0!</v>
      </c>
      <c r="AA33" s="238" t="e">
        <f aca="false">IF(NOT(ISBLANK(BDD!J23)), ROUND(SUM((BDD!G23*reduc2),FDP_FACT_KG), 2), "")</f>
        <v>#DIV/0!</v>
      </c>
      <c r="AB33" s="238" t="str">
        <f aca="false">IF(NOT(ISBLANK(BDD!K23)), ROUND(SUM((BDD!G23*reduc3),FDP_FACT_KG), 2), "")</f>
        <v/>
      </c>
      <c r="AC33" s="239" t="str">
        <f aca="false">BDD!C23</f>
        <v>Malaga</v>
      </c>
      <c r="AD33" s="240" t="n">
        <f aca="false">SUM(AQ33,AT33,AW33,AZ33,BC33,BF33,BI33,BL33,BO33,BR33,BU33,BX33,CA33,CD33,CG33)</f>
        <v>0</v>
      </c>
      <c r="AE33" s="241" t="n">
        <f aca="false">_xlfn.IFS(AND(AD33&gt;=60,$Y33&lt;&gt;""), $Y33,    AND(AD33&gt;=30,$X33&lt;&gt;""), $X33,    AND(AD33&gt;=10,$W33&lt;&gt;""), $W33,    1, $T33)</f>
        <v>6.38</v>
      </c>
      <c r="AF33" s="242" t="n">
        <f aca="false">$AD33*$AE33</f>
        <v>0</v>
      </c>
      <c r="AG33" s="161"/>
      <c r="AH33" s="243"/>
      <c r="AI33" s="241" t="e">
        <f aca="false">_xlfn.IFS(AND(AH33&gt;=60,$AB33&lt;&gt;""), $AB33,    AND(AH33&gt;=30,$AA33&lt;&gt;""), $AA33,    AND(AH33&gt;=10,$Z33&lt;&gt;""), $Z33,    1, $U33)</f>
        <v>#DIV/0!</v>
      </c>
      <c r="AJ33" s="244" t="e">
        <f aca="false">AH33*AI33</f>
        <v>#DIV/0!</v>
      </c>
      <c r="AK33" s="245"/>
      <c r="AL33" s="245"/>
      <c r="AM33" s="161"/>
      <c r="AN33" s="246" t="n">
        <f aca="false">SUM(AR33,AU33,AX33,BA33,BD33,BG33,BJ33,BM33,BP33,BS33,BV33,BY33,CB33,CE33,CH33)</f>
        <v>0</v>
      </c>
      <c r="AO33" s="241" t="e">
        <f aca="false">_xlfn.IFS(AND(AN33&gt;=60,$AB33&lt;&gt;""), $AB33,    AND(AN33&gt;=30,$AA33&lt;&gt;""), $AA33,    AND(AN33&gt;=10,$Z33&lt;&gt;""), $Z33,    1, $U33)</f>
        <v>#DIV/0!</v>
      </c>
      <c r="AP33" s="242" t="e">
        <f aca="false">$AN33*$AO33</f>
        <v>#DIV/0!</v>
      </c>
      <c r="AQ33" s="247" t="n">
        <f aca="false">COMMANDE!N33</f>
        <v>0</v>
      </c>
      <c r="AR33" s="248" t="str">
        <f aca="false">_xlfn.IFS(AND($AD33=$AH33,$AD33&gt;0,$AH33&gt;0,AQ33&gt;0), AQ33,     AND(NOT($AD33=$AH33),$AD33&gt;0,$AH33&gt;0,AQ33&gt;0), ($AH33*AQ33)/$AD33,     AND($AD33=0,$AH33&gt;0,$AL33&gt;0), IF(INDEX(AQ$12:AQ$263,MATCH($AL33,$AK$12:$AK$263,0))&gt;0,($AH33*INDEX(AQ$12:AQ$263,MATCH($AL33,$AK$12:$AK$263,0)))/INDEX($AD$12:$AD$263,MATCH($AL33,$AK$12:$AK$263,0)), "-"),     1, "-")</f>
        <v>-</v>
      </c>
      <c r="AS33" s="249" t="n">
        <f aca="false">IF(AR$9&gt;0, IF(OR(AR33="",AR33="-"), 0, AR33*$AO33), AQ33*$AE33)</f>
        <v>0</v>
      </c>
      <c r="AT33" s="247" t="n">
        <f aca="false">COMMANDE!P33</f>
        <v>0</v>
      </c>
      <c r="AU33" s="248" t="str">
        <f aca="false">_xlfn.IFS(AND($AD33=$AH33,$AD33&gt;0,$AH33&gt;0,AT33&gt;0), AT33,     AND(NOT($AD33=$AH33),$AD33&gt;0,$AH33&gt;0,AT33&gt;0), ($AH33*AT33)/$AD33,     AND($AD33=0,$AH33&gt;0,$AL33&gt;0), IF(INDEX(AT$12:AT$263,MATCH($AL33,$AK$12:$AK$263,0))&gt;0,($AH33*INDEX(AT$12:AT$263,MATCH($AL33,$AK$12:$AK$263,0)))/INDEX($AD$12:$AD$263,MATCH($AL33,$AK$12:$AK$263,0)), "-"),     1, "-")</f>
        <v>-</v>
      </c>
      <c r="AV33" s="249" t="n">
        <f aca="false">IF(AU$9&gt;0, IF(OR(AU33="",AU33="-"), 0, AU33*$AO33), AT33*$AE33)</f>
        <v>0</v>
      </c>
      <c r="AW33" s="247" t="n">
        <f aca="false">COMMANDE!R33</f>
        <v>0</v>
      </c>
      <c r="AX33" s="248" t="str">
        <f aca="false">_xlfn.IFS(AND($AD33=$AH33,$AD33&gt;0,$AH33&gt;0,AW33&gt;0), AW33,     AND(NOT($AD33=$AH33),$AD33&gt;0,$AH33&gt;0,AW33&gt;0), ($AH33*AW33)/$AD33,     AND($AD33=0,$AH33&gt;0,$AL33&gt;0), IF(INDEX(AW$12:AW$263,MATCH($AL33,$AK$12:$AK$263,0))&gt;0,($AH33*INDEX(AW$12:AW$263,MATCH($AL33,$AK$12:$AK$263,0)))/INDEX($AD$12:$AD$263,MATCH($AL33,$AK$12:$AK$263,0)), "-"),     1, "-")</f>
        <v>-</v>
      </c>
      <c r="AY33" s="249" t="n">
        <f aca="false">IF(AX$9&gt;0, IF(OR(AX33="",AX33="-"), 0, AX33*$AO33), AW33*$AE33)</f>
        <v>0</v>
      </c>
      <c r="AZ33" s="247" t="n">
        <f aca="false">COMMANDE!T33</f>
        <v>0</v>
      </c>
      <c r="BA33" s="248" t="str">
        <f aca="false">_xlfn.IFS(AND($AD33=$AH33,$AD33&gt;0,$AH33&gt;0,AZ33&gt;0), AZ33,     AND(NOT($AD33=$AH33),$AD33&gt;0,$AH33&gt;0,AZ33&gt;0), ($AH33*AZ33)/$AD33,     AND($AD33=0,$AH33&gt;0,$AL33&gt;0), IF(INDEX(AZ$12:AZ$263,MATCH($AL33,$AK$12:$AK$263,0))&gt;0,($AH33*INDEX(AZ$12:AZ$263,MATCH($AL33,$AK$12:$AK$263,0)))/INDEX($AD$12:$AD$263,MATCH($AL33,$AK$12:$AK$263,0)), "-"),     1, "-")</f>
        <v>-</v>
      </c>
      <c r="BB33" s="249" t="n">
        <f aca="false">IF(BA$9&gt;0, IF(OR(BA33="",BA33="-"), 0, BA33*$AO33), AZ33*$AE33)</f>
        <v>0</v>
      </c>
      <c r="BC33" s="247" t="n">
        <f aca="false">COMMANDE!V33</f>
        <v>0</v>
      </c>
      <c r="BD33" s="248" t="str">
        <f aca="false">_xlfn.IFS(AND($AD33=$AH33,$AD33&gt;0,$AH33&gt;0,BC33&gt;0), BC33,     AND(NOT($AD33=$AH33),$AD33&gt;0,$AH33&gt;0,BC33&gt;0), ($AH33*BC33)/$AD33,     AND($AD33=0,$AH33&gt;0,$AL33&gt;0), IF(INDEX(BC$12:BC$263,MATCH($AL33,$AK$12:$AK$263,0))&gt;0,($AH33*INDEX(BC$12:BC$263,MATCH($AL33,$AK$12:$AK$263,0)))/INDEX($AD$12:$AD$263,MATCH($AL33,$AK$12:$AK$263,0)), "-"),     1, "-")</f>
        <v>-</v>
      </c>
      <c r="BE33" s="249" t="n">
        <f aca="false">IF(BD$9&gt;0, IF(OR(BD33="",BD33="-"), 0, BD33*$AO33), BC33*$AE33)</f>
        <v>0</v>
      </c>
      <c r="BF33" s="247" t="n">
        <f aca="false">COMMANDE!X33</f>
        <v>0</v>
      </c>
      <c r="BG33" s="248" t="str">
        <f aca="false">_xlfn.IFS(AND($AD33=$AH33,$AD33&gt;0,$AH33&gt;0,BF33&gt;0), BF33,     AND(NOT($AD33=$AH33),$AD33&gt;0,$AH33&gt;0,BF33&gt;0), ($AH33*BF33)/$AD33,     AND($AD33=0,$AH33&gt;0,$AL33&gt;0), IF(INDEX(BF$12:BF$263,MATCH($AL33,$AK$12:$AK$263,0))&gt;0,($AH33*INDEX(BF$12:BF$263,MATCH($AL33,$AK$12:$AK$263,0)))/INDEX($AD$12:$AD$263,MATCH($AL33,$AK$12:$AK$263,0)), "-"),     1, "-")</f>
        <v>-</v>
      </c>
      <c r="BH33" s="249" t="n">
        <f aca="false">IF(BG$9&gt;0, IF(OR(BG33="",BG33="-"), 0, BG33*$AO33), BF33*$AE33)</f>
        <v>0</v>
      </c>
      <c r="BI33" s="247" t="n">
        <f aca="false">COMMANDE!Z33</f>
        <v>0</v>
      </c>
      <c r="BJ33" s="248" t="str">
        <f aca="false">_xlfn.IFS(AND($AD33=$AH33,$AD33&gt;0,$AH33&gt;0,BI33&gt;0), BI33,     AND(NOT($AD33=$AH33),$AD33&gt;0,$AH33&gt;0,BI33&gt;0), ($AH33*BI33)/$AD33,     AND($AD33=0,$AH33&gt;0,$AL33&gt;0), IF(INDEX(BI$12:BI$263,MATCH($AL33,$AK$12:$AK$263,0))&gt;0,($AH33*INDEX(BI$12:BI$263,MATCH($AL33,$AK$12:$AK$263,0)))/INDEX($AD$12:$AD$263,MATCH($AL33,$AK$12:$AK$263,0)), "-"),     1, "-")</f>
        <v>-</v>
      </c>
      <c r="BK33" s="249" t="n">
        <f aca="false">IF(BJ$9&gt;0, IF(OR(BJ33="",BJ33="-"), 0, BJ33*$AO33), BI33*$AE33)</f>
        <v>0</v>
      </c>
      <c r="BL33" s="247" t="n">
        <f aca="false">COMMANDE!AB33</f>
        <v>0</v>
      </c>
      <c r="BM33" s="248" t="str">
        <f aca="false">_xlfn.IFS(AND($AD33=$AH33,$AD33&gt;0,$AH33&gt;0,BL33&gt;0), BL33,     AND(NOT($AD33=$AH33),$AD33&gt;0,$AH33&gt;0,BL33&gt;0), ($AH33*BL33)/$AD33,     AND($AD33=0,$AH33&gt;0,$AL33&gt;0), IF(INDEX(BL$12:BL$263,MATCH($AL33,$AK$12:$AK$263,0))&gt;0,($AH33*INDEX(BL$12:BL$263,MATCH($AL33,$AK$12:$AK$263,0)))/INDEX($AD$12:$AD$263,MATCH($AL33,$AK$12:$AK$263,0)), "-"),     1, "-")</f>
        <v>-</v>
      </c>
      <c r="BN33" s="249" t="n">
        <f aca="false">IF(BM$9&gt;0, IF(OR(BM33="",BM33="-"), 0, BM33*$AO33), BL33*$AE33)</f>
        <v>0</v>
      </c>
      <c r="BO33" s="247" t="n">
        <f aca="false">COMMANDE!AD33</f>
        <v>0</v>
      </c>
      <c r="BP33" s="248" t="str">
        <f aca="false">_xlfn.IFS(AND($AD33=$AH33,$AD33&gt;0,$AH33&gt;0,BO33&gt;0), BO33,     AND(NOT($AD33=$AH33),$AD33&gt;0,$AH33&gt;0,BO33&gt;0), ($AH33*BO33)/$AD33,     AND($AD33=0,$AH33&gt;0,$AL33&gt;0), IF(INDEX(BO$12:BO$263,MATCH($AL33,$AK$12:$AK$263,0))&gt;0,($AH33*INDEX(BO$12:BO$263,MATCH($AL33,$AK$12:$AK$263,0)))/INDEX($AD$12:$AD$263,MATCH($AL33,$AK$12:$AK$263,0)), "-"),     1, "-")</f>
        <v>-</v>
      </c>
      <c r="BQ33" s="249" t="n">
        <f aca="false">IF(BP$9&gt;0, IF(OR(BP33="",BP33="-"), 0, BP33*$AO33), BO33*$AE33)</f>
        <v>0</v>
      </c>
      <c r="BR33" s="247" t="n">
        <f aca="false">COMMANDE!AF33</f>
        <v>0</v>
      </c>
      <c r="BS33" s="248" t="str">
        <f aca="false">_xlfn.IFS(AND($AD33=$AH33,$AD33&gt;0,$AH33&gt;0,BR33&gt;0), BR33,     AND(NOT($AD33=$AH33),$AD33&gt;0,$AH33&gt;0,BR33&gt;0), ($AH33*BR33)/$AD33,     AND($AD33=0,$AH33&gt;0,$AL33&gt;0), IF(INDEX(BR$12:BR$263,MATCH($AL33,$AK$12:$AK$263,0))&gt;0,($AH33*INDEX(BR$12:BR$263,MATCH($AL33,$AK$12:$AK$263,0)))/INDEX($AD$12:$AD$263,MATCH($AL33,$AK$12:$AK$263,0)), "-"),     1, "-")</f>
        <v>-</v>
      </c>
      <c r="BT33" s="249" t="n">
        <f aca="false">IF(BS$9&gt;0, IF(OR(BS33="",BS33="-"), 0, BS33*$AO33), BR33*$AE33)</f>
        <v>0</v>
      </c>
      <c r="BU33" s="247" t="n">
        <f aca="false">COMMANDE!AH33</f>
        <v>0</v>
      </c>
      <c r="BV33" s="248" t="str">
        <f aca="false">_xlfn.IFS(AND($AD33=$AH33,$AD33&gt;0,$AH33&gt;0,BU33&gt;0), BU33,     AND(NOT($AD33=$AH33),$AD33&gt;0,$AH33&gt;0,BU33&gt;0), ($AH33*BU33)/$AD33,     AND($AD33=0,$AH33&gt;0,$AL33&gt;0), IF(INDEX(BU$12:BU$263,MATCH($AL33,$AK$12:$AK$263,0))&gt;0,($AH33*INDEX(BU$12:BU$263,MATCH($AL33,$AK$12:$AK$263,0)))/INDEX($AD$12:$AD$263,MATCH($AL33,$AK$12:$AK$263,0)), "-"),     1, "-")</f>
        <v>-</v>
      </c>
      <c r="BW33" s="249" t="n">
        <f aca="false">IF(BV$9&gt;0, IF(OR(BV33="",BV33="-"), 0, BV33*$AO33), BU33*$AE33)</f>
        <v>0</v>
      </c>
      <c r="BX33" s="247" t="n">
        <f aca="false">COMMANDE!AJ33</f>
        <v>0</v>
      </c>
      <c r="BY33" s="248" t="str">
        <f aca="false">_xlfn.IFS(AND($AD33=$AH33,$AD33&gt;0,$AH33&gt;0,BX33&gt;0), BX33,     AND(NOT($AD33=$AH33),$AD33&gt;0,$AH33&gt;0,BX33&gt;0), ($AH33*BX33)/$AD33,     AND($AD33=0,$AH33&gt;0,$AL33&gt;0), IF(INDEX(BX$12:BX$263,MATCH($AL33,$AK$12:$AK$263,0))&gt;0,($AH33*INDEX(BX$12:BX$263,MATCH($AL33,$AK$12:$AK$263,0)))/INDEX($AD$12:$AD$263,MATCH($AL33,$AK$12:$AK$263,0)), "-"),     1, "-")</f>
        <v>-</v>
      </c>
      <c r="BZ33" s="249" t="n">
        <f aca="false">IF(BY$9&gt;0, IF(OR(BY33="",BY33="-"), 0, BY33*$AO33), BX33*$AE33)</f>
        <v>0</v>
      </c>
      <c r="CA33" s="247" t="n">
        <f aca="false">COMMANDE!AL33</f>
        <v>0</v>
      </c>
      <c r="CB33" s="248" t="str">
        <f aca="false">_xlfn.IFS(AND($AD33=$AH33,$AD33&gt;0,$AH33&gt;0,CA33&gt;0), CA33,     AND(NOT($AD33=$AH33),$AD33&gt;0,$AH33&gt;0,CA33&gt;0), ($AH33*CA33)/$AD33,     AND($AD33=0,$AH33&gt;0,$AL33&gt;0), IF(INDEX(CA$12:CA$263,MATCH($AL33,$AK$12:$AK$263,0))&gt;0,($AH33*INDEX(CA$12:CA$263,MATCH($AL33,$AK$12:$AK$263,0)))/INDEX($AD$12:$AD$263,MATCH($AL33,$AK$12:$AK$263,0)), "-"),     1, "-")</f>
        <v>-</v>
      </c>
      <c r="CC33" s="249" t="n">
        <f aca="false">IF(CB$9&gt;0, IF(OR(CB33="",CB33="-"), 0, CB33*$AO33), CA33*$AE33)</f>
        <v>0</v>
      </c>
      <c r="CD33" s="247" t="n">
        <f aca="false">COMMANDE!AN33</f>
        <v>0</v>
      </c>
      <c r="CE33" s="248" t="str">
        <f aca="false">_xlfn.IFS(AND($AD33=$AH33,$AD33&gt;0,$AH33&gt;0,CD33&gt;0), CD33,     AND(NOT($AD33=$AH33),$AD33&gt;0,$AH33&gt;0,CD33&gt;0), ($AH33*CD33)/$AD33,     AND($AD33=0,$AH33&gt;0,$AL33&gt;0), IF(INDEX(CD$12:CD$263,MATCH($AL33,$AK$12:$AK$263,0))&gt;0,($AH33*INDEX(CD$12:CD$263,MATCH($AL33,$AK$12:$AK$263,0)))/INDEX($AD$12:$AD$263,MATCH($AL33,$AK$12:$AK$263,0)), "-"),     1, "-")</f>
        <v>-</v>
      </c>
      <c r="CF33" s="249" t="n">
        <f aca="false">IF(CE$9&gt;0, IF(OR(CE33="",CE33="-"), 0, CE33*$AO33), CD33*$AE33)</f>
        <v>0</v>
      </c>
      <c r="CG33" s="247" t="n">
        <f aca="false">COMMANDE!AP33</f>
        <v>0</v>
      </c>
      <c r="CH33" s="248" t="str">
        <f aca="false">_xlfn.IFS(AND($AD33=$AH33,$AD33&gt;0,$AH33&gt;0,CG33&gt;0), CG33,     AND(NOT($AD33=$AH33),$AD33&gt;0,$AH33&gt;0,CG33&gt;0), ($AH33*CG33)/$AD33,     AND($AD33=0,$AH33&gt;0,$AL33&gt;0), IF(INDEX(CG$12:CG$263,MATCH($AL33,$AK$12:$AK$263,0))&gt;0,($AH33*INDEX(CG$12:CG$263,MATCH($AL33,$AK$12:$AK$263,0)))/INDEX($AD$12:$AD$263,MATCH($AL33,$AK$12:$AK$263,0)), "-"),     1, "-")</f>
        <v>-</v>
      </c>
      <c r="CI33" s="249" t="n">
        <f aca="false">IF(CH$9&gt;0, IF(OR(CH33="",CH33="-"), 0, CH33*$AO33), CG33*$AE33)</f>
        <v>0</v>
      </c>
      <c r="CJ33" s="250"/>
    </row>
    <row r="34" customFormat="false" ht="39.95" hidden="false" customHeight="true" outlineLevel="0" collapsed="false">
      <c r="A34" s="230" t="n">
        <f aca="false">IF(OR($AQ34&gt;0, $AS34&gt;0), 1, 0)</f>
        <v>0</v>
      </c>
      <c r="B34" s="230" t="n">
        <f aca="false">IF(OR($AT34&gt;0, $AV34&gt;0), 1, 0)</f>
        <v>0</v>
      </c>
      <c r="C34" s="230" t="n">
        <f aca="false">IF(OR($AW34&gt;0, $AY34&gt;0), 1, 0)</f>
        <v>0</v>
      </c>
      <c r="D34" s="230" t="n">
        <f aca="false">IF(OR($AZ34&gt;0, $BB34&gt;0), 1, 0)</f>
        <v>0</v>
      </c>
      <c r="E34" s="230" t="n">
        <f aca="false">IF(OR($BC34&gt;0, $BE34&gt;0), 1, 0)</f>
        <v>0</v>
      </c>
      <c r="F34" s="230" t="n">
        <f aca="false">IF(OR($BF34&gt;0, $BH34&gt;0), 1, 0)</f>
        <v>0</v>
      </c>
      <c r="G34" s="230" t="n">
        <f aca="false">IF(OR($BI34&gt;0, $BK34&gt;0), 1, 0)</f>
        <v>0</v>
      </c>
      <c r="H34" s="230" t="n">
        <f aca="false">IF(OR($BL34&gt;0, $BN34&gt;0), 1, 0)</f>
        <v>0</v>
      </c>
      <c r="I34" s="230" t="n">
        <f aca="false">IF(OR($BO34&gt;0, $BQ34&gt;0), 1, 0)</f>
        <v>0</v>
      </c>
      <c r="J34" s="230" t="n">
        <f aca="false">IF(OR($BR34&gt;0, $BT34&gt;0), 1, 0)</f>
        <v>0</v>
      </c>
      <c r="K34" s="230" t="n">
        <f aca="false">IF(OR($BU34&gt;0, $BW34&gt;0), 1, 0)</f>
        <v>0</v>
      </c>
      <c r="L34" s="230" t="n">
        <f aca="false">IF(OR($BX34&gt;0, $BZ34&gt;0), 1, 0)</f>
        <v>0</v>
      </c>
      <c r="M34" s="230" t="n">
        <f aca="false">IF(OR($CA34&gt;0, $CC34&gt;0), 1, 0)</f>
        <v>0</v>
      </c>
      <c r="N34" s="230" t="n">
        <f aca="false">IF(OR($CD34&gt;0, $CF34&gt;0), 1, 0)</f>
        <v>0</v>
      </c>
      <c r="O34" s="231" t="n">
        <f aca="false">IF(OR($CG34&gt;0, $CI34&gt;0), 1, 0)</f>
        <v>0</v>
      </c>
      <c r="P34" s="232" t="n">
        <f aca="false">IF(OR($AD34&gt;0,$AH34&gt;0,$AN34&gt;0), 1, 0)</f>
        <v>0</v>
      </c>
      <c r="Q34" s="233" t="n">
        <f aca="false">BDD!A24</f>
        <v>3944</v>
      </c>
      <c r="R34" s="234" t="str">
        <f aca="false">BDD!B24</f>
        <v>Avocat Bacon Cocktail (petit calibre)</v>
      </c>
      <c r="S34" s="235" t="str">
        <f aca="false">IF(BDD!F24=0, "", BDD!F24)</f>
        <v/>
      </c>
      <c r="T34" s="236" t="n">
        <f aca="false">ROUND(BDD!G24+FDP_CMD_KG, 2)</f>
        <v>7.05</v>
      </c>
      <c r="U34" s="236" t="e">
        <f aca="false">ROUND(BDD!G24+FDP_FACT_KG, 2)</f>
        <v>#DIV/0!</v>
      </c>
      <c r="V34" s="237" t="str">
        <f aca="false">BDD!H24</f>
        <v>kg</v>
      </c>
      <c r="W34" s="238" t="str">
        <f aca="false">IF(NOT(ISBLANK(BDD!I24)), ROUND(SUM((BDD!G24*reduc1),FDP_CMD_KG), 2), "")</f>
        <v/>
      </c>
      <c r="X34" s="238" t="str">
        <f aca="false">IF(NOT(ISBLANK(BDD!J24)), ROUND(SUM((BDD!G24*reduc2),FDP_CMD_KG), 2), "")</f>
        <v/>
      </c>
      <c r="Y34" s="238" t="str">
        <f aca="false">IF(NOT(ISBLANK(BDD!K24)), ROUND(SUM((BDD!G24*reduc3),FDP_CMD_KG), 2), "")</f>
        <v/>
      </c>
      <c r="Z34" s="238" t="str">
        <f aca="false">IF(NOT(ISBLANK(BDD!I24)), ROUND(SUM((BDD!G24*reduc1),FDP_FACT_KG), 2), "")</f>
        <v/>
      </c>
      <c r="AA34" s="238" t="str">
        <f aca="false">IF(NOT(ISBLANK(BDD!J24)), ROUND(SUM((BDD!G24*reduc2),FDP_FACT_KG), 2), "")</f>
        <v/>
      </c>
      <c r="AB34" s="238" t="str">
        <f aca="false">IF(NOT(ISBLANK(BDD!K24)), ROUND(SUM((BDD!G24*reduc3),FDP_FACT_KG), 2), "")</f>
        <v/>
      </c>
      <c r="AC34" s="239" t="str">
        <f aca="false">BDD!C24</f>
        <v>Grenade</v>
      </c>
      <c r="AD34" s="240" t="n">
        <f aca="false">SUM(AQ34,AT34,AW34,AZ34,BC34,BF34,BI34,BL34,BO34,BR34,BU34,BX34,CA34,CD34,CG34)</f>
        <v>0</v>
      </c>
      <c r="AE34" s="241" t="n">
        <f aca="false">_xlfn.IFS(AND(AD34&gt;=60,$Y34&lt;&gt;""), $Y34,    AND(AD34&gt;=30,$X34&lt;&gt;""), $X34,    AND(AD34&gt;=10,$W34&lt;&gt;""), $W34,    1, $T34)</f>
        <v>7.05</v>
      </c>
      <c r="AF34" s="242" t="n">
        <f aca="false">$AD34*$AE34</f>
        <v>0</v>
      </c>
      <c r="AG34" s="161"/>
      <c r="AH34" s="243"/>
      <c r="AI34" s="241" t="e">
        <f aca="false">_xlfn.IFS(AND(AH34&gt;=60,$AB34&lt;&gt;""), $AB34,    AND(AH34&gt;=30,$AA34&lt;&gt;""), $AA34,    AND(AH34&gt;=10,$Z34&lt;&gt;""), $Z34,    1, $U34)</f>
        <v>#DIV/0!</v>
      </c>
      <c r="AJ34" s="244" t="e">
        <f aca="false">AH34*AI34</f>
        <v>#DIV/0!</v>
      </c>
      <c r="AK34" s="245"/>
      <c r="AL34" s="245"/>
      <c r="AM34" s="161"/>
      <c r="AN34" s="246" t="n">
        <f aca="false">SUM(AR34,AU34,AX34,BA34,BD34,BG34,BJ34,BM34,BP34,BS34,BV34,BY34,CB34,CE34,CH34)</f>
        <v>0</v>
      </c>
      <c r="AO34" s="241" t="e">
        <f aca="false">_xlfn.IFS(AND(AN34&gt;=60,$AB34&lt;&gt;""), $AB34,    AND(AN34&gt;=30,$AA34&lt;&gt;""), $AA34,    AND(AN34&gt;=10,$Z34&lt;&gt;""), $Z34,    1, $U34)</f>
        <v>#DIV/0!</v>
      </c>
      <c r="AP34" s="242" t="e">
        <f aca="false">$AN34*$AO34</f>
        <v>#DIV/0!</v>
      </c>
      <c r="AQ34" s="247" t="n">
        <f aca="false">COMMANDE!N34</f>
        <v>0</v>
      </c>
      <c r="AR34" s="248" t="str">
        <f aca="false">_xlfn.IFS(AND($AD34=$AH34,$AD34&gt;0,$AH34&gt;0,AQ34&gt;0), AQ34,     AND(NOT($AD34=$AH34),$AD34&gt;0,$AH34&gt;0,AQ34&gt;0), ($AH34*AQ34)/$AD34,     AND($AD34=0,$AH34&gt;0,$AL34&gt;0), IF(INDEX(AQ$12:AQ$263,MATCH($AL34,$AK$12:$AK$263,0))&gt;0,($AH34*INDEX(AQ$12:AQ$263,MATCH($AL34,$AK$12:$AK$263,0)))/INDEX($AD$12:$AD$263,MATCH($AL34,$AK$12:$AK$263,0)), "-"),     1, "-")</f>
        <v>-</v>
      </c>
      <c r="AS34" s="249" t="n">
        <f aca="false">IF(AR$9&gt;0, IF(OR(AR34="",AR34="-"), 0, AR34*$AO34), AQ34*$AE34)</f>
        <v>0</v>
      </c>
      <c r="AT34" s="247" t="n">
        <f aca="false">COMMANDE!P34</f>
        <v>0</v>
      </c>
      <c r="AU34" s="248" t="str">
        <f aca="false">_xlfn.IFS(AND($AD34=$AH34,$AD34&gt;0,$AH34&gt;0,AT34&gt;0), AT34,     AND(NOT($AD34=$AH34),$AD34&gt;0,$AH34&gt;0,AT34&gt;0), ($AH34*AT34)/$AD34,     AND($AD34=0,$AH34&gt;0,$AL34&gt;0), IF(INDEX(AT$12:AT$263,MATCH($AL34,$AK$12:$AK$263,0))&gt;0,($AH34*INDEX(AT$12:AT$263,MATCH($AL34,$AK$12:$AK$263,0)))/INDEX($AD$12:$AD$263,MATCH($AL34,$AK$12:$AK$263,0)), "-"),     1, "-")</f>
        <v>-</v>
      </c>
      <c r="AV34" s="249" t="n">
        <f aca="false">IF(AU$9&gt;0, IF(OR(AU34="",AU34="-"), 0, AU34*$AO34), AT34*$AE34)</f>
        <v>0</v>
      </c>
      <c r="AW34" s="247" t="n">
        <f aca="false">COMMANDE!R34</f>
        <v>0</v>
      </c>
      <c r="AX34" s="248" t="str">
        <f aca="false">_xlfn.IFS(AND($AD34=$AH34,$AD34&gt;0,$AH34&gt;0,AW34&gt;0), AW34,     AND(NOT($AD34=$AH34),$AD34&gt;0,$AH34&gt;0,AW34&gt;0), ($AH34*AW34)/$AD34,     AND($AD34=0,$AH34&gt;0,$AL34&gt;0), IF(INDEX(AW$12:AW$263,MATCH($AL34,$AK$12:$AK$263,0))&gt;0,($AH34*INDEX(AW$12:AW$263,MATCH($AL34,$AK$12:$AK$263,0)))/INDEX($AD$12:$AD$263,MATCH($AL34,$AK$12:$AK$263,0)), "-"),     1, "-")</f>
        <v>-</v>
      </c>
      <c r="AY34" s="249" t="n">
        <f aca="false">IF(AX$9&gt;0, IF(OR(AX34="",AX34="-"), 0, AX34*$AO34), AW34*$AE34)</f>
        <v>0</v>
      </c>
      <c r="AZ34" s="247" t="n">
        <f aca="false">COMMANDE!T34</f>
        <v>0</v>
      </c>
      <c r="BA34" s="248" t="str">
        <f aca="false">_xlfn.IFS(AND($AD34=$AH34,$AD34&gt;0,$AH34&gt;0,AZ34&gt;0), AZ34,     AND(NOT($AD34=$AH34),$AD34&gt;0,$AH34&gt;0,AZ34&gt;0), ($AH34*AZ34)/$AD34,     AND($AD34=0,$AH34&gt;0,$AL34&gt;0), IF(INDEX(AZ$12:AZ$263,MATCH($AL34,$AK$12:$AK$263,0))&gt;0,($AH34*INDEX(AZ$12:AZ$263,MATCH($AL34,$AK$12:$AK$263,0)))/INDEX($AD$12:$AD$263,MATCH($AL34,$AK$12:$AK$263,0)), "-"),     1, "-")</f>
        <v>-</v>
      </c>
      <c r="BB34" s="249" t="n">
        <f aca="false">IF(BA$9&gt;0, IF(OR(BA34="",BA34="-"), 0, BA34*$AO34), AZ34*$AE34)</f>
        <v>0</v>
      </c>
      <c r="BC34" s="247" t="n">
        <f aca="false">COMMANDE!V34</f>
        <v>0</v>
      </c>
      <c r="BD34" s="248" t="str">
        <f aca="false">_xlfn.IFS(AND($AD34=$AH34,$AD34&gt;0,$AH34&gt;0,BC34&gt;0), BC34,     AND(NOT($AD34=$AH34),$AD34&gt;0,$AH34&gt;0,BC34&gt;0), ($AH34*BC34)/$AD34,     AND($AD34=0,$AH34&gt;0,$AL34&gt;0), IF(INDEX(BC$12:BC$263,MATCH($AL34,$AK$12:$AK$263,0))&gt;0,($AH34*INDEX(BC$12:BC$263,MATCH($AL34,$AK$12:$AK$263,0)))/INDEX($AD$12:$AD$263,MATCH($AL34,$AK$12:$AK$263,0)), "-"),     1, "-")</f>
        <v>-</v>
      </c>
      <c r="BE34" s="249" t="n">
        <f aca="false">IF(BD$9&gt;0, IF(OR(BD34="",BD34="-"), 0, BD34*$AO34), BC34*$AE34)</f>
        <v>0</v>
      </c>
      <c r="BF34" s="247" t="n">
        <f aca="false">COMMANDE!X34</f>
        <v>0</v>
      </c>
      <c r="BG34" s="248" t="str">
        <f aca="false">_xlfn.IFS(AND($AD34=$AH34,$AD34&gt;0,$AH34&gt;0,BF34&gt;0), BF34,     AND(NOT($AD34=$AH34),$AD34&gt;0,$AH34&gt;0,BF34&gt;0), ($AH34*BF34)/$AD34,     AND($AD34=0,$AH34&gt;0,$AL34&gt;0), IF(INDEX(BF$12:BF$263,MATCH($AL34,$AK$12:$AK$263,0))&gt;0,($AH34*INDEX(BF$12:BF$263,MATCH($AL34,$AK$12:$AK$263,0)))/INDEX($AD$12:$AD$263,MATCH($AL34,$AK$12:$AK$263,0)), "-"),     1, "-")</f>
        <v>-</v>
      </c>
      <c r="BH34" s="249" t="n">
        <f aca="false">IF(BG$9&gt;0, IF(OR(BG34="",BG34="-"), 0, BG34*$AO34), BF34*$AE34)</f>
        <v>0</v>
      </c>
      <c r="BI34" s="247" t="n">
        <f aca="false">COMMANDE!Z34</f>
        <v>0</v>
      </c>
      <c r="BJ34" s="248" t="str">
        <f aca="false">_xlfn.IFS(AND($AD34=$AH34,$AD34&gt;0,$AH34&gt;0,BI34&gt;0), BI34,     AND(NOT($AD34=$AH34),$AD34&gt;0,$AH34&gt;0,BI34&gt;0), ($AH34*BI34)/$AD34,     AND($AD34=0,$AH34&gt;0,$AL34&gt;0), IF(INDEX(BI$12:BI$263,MATCH($AL34,$AK$12:$AK$263,0))&gt;0,($AH34*INDEX(BI$12:BI$263,MATCH($AL34,$AK$12:$AK$263,0)))/INDEX($AD$12:$AD$263,MATCH($AL34,$AK$12:$AK$263,0)), "-"),     1, "-")</f>
        <v>-</v>
      </c>
      <c r="BK34" s="249" t="n">
        <f aca="false">IF(BJ$9&gt;0, IF(OR(BJ34="",BJ34="-"), 0, BJ34*$AO34), BI34*$AE34)</f>
        <v>0</v>
      </c>
      <c r="BL34" s="247" t="n">
        <f aca="false">COMMANDE!AB34</f>
        <v>0</v>
      </c>
      <c r="BM34" s="248" t="str">
        <f aca="false">_xlfn.IFS(AND($AD34=$AH34,$AD34&gt;0,$AH34&gt;0,BL34&gt;0), BL34,     AND(NOT($AD34=$AH34),$AD34&gt;0,$AH34&gt;0,BL34&gt;0), ($AH34*BL34)/$AD34,     AND($AD34=0,$AH34&gt;0,$AL34&gt;0), IF(INDEX(BL$12:BL$263,MATCH($AL34,$AK$12:$AK$263,0))&gt;0,($AH34*INDEX(BL$12:BL$263,MATCH($AL34,$AK$12:$AK$263,0)))/INDEX($AD$12:$AD$263,MATCH($AL34,$AK$12:$AK$263,0)), "-"),     1, "-")</f>
        <v>-</v>
      </c>
      <c r="BN34" s="249" t="n">
        <f aca="false">IF(BM$9&gt;0, IF(OR(BM34="",BM34="-"), 0, BM34*$AO34), BL34*$AE34)</f>
        <v>0</v>
      </c>
      <c r="BO34" s="247" t="n">
        <f aca="false">COMMANDE!AD34</f>
        <v>0</v>
      </c>
      <c r="BP34" s="248" t="str">
        <f aca="false">_xlfn.IFS(AND($AD34=$AH34,$AD34&gt;0,$AH34&gt;0,BO34&gt;0), BO34,     AND(NOT($AD34=$AH34),$AD34&gt;0,$AH34&gt;0,BO34&gt;0), ($AH34*BO34)/$AD34,     AND($AD34=0,$AH34&gt;0,$AL34&gt;0), IF(INDEX(BO$12:BO$263,MATCH($AL34,$AK$12:$AK$263,0))&gt;0,($AH34*INDEX(BO$12:BO$263,MATCH($AL34,$AK$12:$AK$263,0)))/INDEX($AD$12:$AD$263,MATCH($AL34,$AK$12:$AK$263,0)), "-"),     1, "-")</f>
        <v>-</v>
      </c>
      <c r="BQ34" s="249" t="n">
        <f aca="false">IF(BP$9&gt;0, IF(OR(BP34="",BP34="-"), 0, BP34*$AO34), BO34*$AE34)</f>
        <v>0</v>
      </c>
      <c r="BR34" s="247" t="n">
        <f aca="false">COMMANDE!AF34</f>
        <v>0</v>
      </c>
      <c r="BS34" s="248" t="str">
        <f aca="false">_xlfn.IFS(AND($AD34=$AH34,$AD34&gt;0,$AH34&gt;0,BR34&gt;0), BR34,     AND(NOT($AD34=$AH34),$AD34&gt;0,$AH34&gt;0,BR34&gt;0), ($AH34*BR34)/$AD34,     AND($AD34=0,$AH34&gt;0,$AL34&gt;0), IF(INDEX(BR$12:BR$263,MATCH($AL34,$AK$12:$AK$263,0))&gt;0,($AH34*INDEX(BR$12:BR$263,MATCH($AL34,$AK$12:$AK$263,0)))/INDEX($AD$12:$AD$263,MATCH($AL34,$AK$12:$AK$263,0)), "-"),     1, "-")</f>
        <v>-</v>
      </c>
      <c r="BT34" s="249" t="n">
        <f aca="false">IF(BS$9&gt;0, IF(OR(BS34="",BS34="-"), 0, BS34*$AO34), BR34*$AE34)</f>
        <v>0</v>
      </c>
      <c r="BU34" s="247" t="n">
        <f aca="false">COMMANDE!AH34</f>
        <v>0</v>
      </c>
      <c r="BV34" s="248" t="str">
        <f aca="false">_xlfn.IFS(AND($AD34=$AH34,$AD34&gt;0,$AH34&gt;0,BU34&gt;0), BU34,     AND(NOT($AD34=$AH34),$AD34&gt;0,$AH34&gt;0,BU34&gt;0), ($AH34*BU34)/$AD34,     AND($AD34=0,$AH34&gt;0,$AL34&gt;0), IF(INDEX(BU$12:BU$263,MATCH($AL34,$AK$12:$AK$263,0))&gt;0,($AH34*INDEX(BU$12:BU$263,MATCH($AL34,$AK$12:$AK$263,0)))/INDEX($AD$12:$AD$263,MATCH($AL34,$AK$12:$AK$263,0)), "-"),     1, "-")</f>
        <v>-</v>
      </c>
      <c r="BW34" s="249" t="n">
        <f aca="false">IF(BV$9&gt;0, IF(OR(BV34="",BV34="-"), 0, BV34*$AO34), BU34*$AE34)</f>
        <v>0</v>
      </c>
      <c r="BX34" s="247" t="n">
        <f aca="false">COMMANDE!AJ34</f>
        <v>0</v>
      </c>
      <c r="BY34" s="248" t="str">
        <f aca="false">_xlfn.IFS(AND($AD34=$AH34,$AD34&gt;0,$AH34&gt;0,BX34&gt;0), BX34,     AND(NOT($AD34=$AH34),$AD34&gt;0,$AH34&gt;0,BX34&gt;0), ($AH34*BX34)/$AD34,     AND($AD34=0,$AH34&gt;0,$AL34&gt;0), IF(INDEX(BX$12:BX$263,MATCH($AL34,$AK$12:$AK$263,0))&gt;0,($AH34*INDEX(BX$12:BX$263,MATCH($AL34,$AK$12:$AK$263,0)))/INDEX($AD$12:$AD$263,MATCH($AL34,$AK$12:$AK$263,0)), "-"),     1, "-")</f>
        <v>-</v>
      </c>
      <c r="BZ34" s="249" t="n">
        <f aca="false">IF(BY$9&gt;0, IF(OR(BY34="",BY34="-"), 0, BY34*$AO34), BX34*$AE34)</f>
        <v>0</v>
      </c>
      <c r="CA34" s="247" t="n">
        <f aca="false">COMMANDE!AL34</f>
        <v>0</v>
      </c>
      <c r="CB34" s="248" t="str">
        <f aca="false">_xlfn.IFS(AND($AD34=$AH34,$AD34&gt;0,$AH34&gt;0,CA34&gt;0), CA34,     AND(NOT($AD34=$AH34),$AD34&gt;0,$AH34&gt;0,CA34&gt;0), ($AH34*CA34)/$AD34,     AND($AD34=0,$AH34&gt;0,$AL34&gt;0), IF(INDEX(CA$12:CA$263,MATCH($AL34,$AK$12:$AK$263,0))&gt;0,($AH34*INDEX(CA$12:CA$263,MATCH($AL34,$AK$12:$AK$263,0)))/INDEX($AD$12:$AD$263,MATCH($AL34,$AK$12:$AK$263,0)), "-"),     1, "-")</f>
        <v>-</v>
      </c>
      <c r="CC34" s="249" t="n">
        <f aca="false">IF(CB$9&gt;0, IF(OR(CB34="",CB34="-"), 0, CB34*$AO34), CA34*$AE34)</f>
        <v>0</v>
      </c>
      <c r="CD34" s="247" t="n">
        <f aca="false">COMMANDE!AN34</f>
        <v>0</v>
      </c>
      <c r="CE34" s="248" t="str">
        <f aca="false">_xlfn.IFS(AND($AD34=$AH34,$AD34&gt;0,$AH34&gt;0,CD34&gt;0), CD34,     AND(NOT($AD34=$AH34),$AD34&gt;0,$AH34&gt;0,CD34&gt;0), ($AH34*CD34)/$AD34,     AND($AD34=0,$AH34&gt;0,$AL34&gt;0), IF(INDEX(CD$12:CD$263,MATCH($AL34,$AK$12:$AK$263,0))&gt;0,($AH34*INDEX(CD$12:CD$263,MATCH($AL34,$AK$12:$AK$263,0)))/INDEX($AD$12:$AD$263,MATCH($AL34,$AK$12:$AK$263,0)), "-"),     1, "-")</f>
        <v>-</v>
      </c>
      <c r="CF34" s="249" t="n">
        <f aca="false">IF(CE$9&gt;0, IF(OR(CE34="",CE34="-"), 0, CE34*$AO34), CD34*$AE34)</f>
        <v>0</v>
      </c>
      <c r="CG34" s="247" t="n">
        <f aca="false">COMMANDE!AP34</f>
        <v>0</v>
      </c>
      <c r="CH34" s="248" t="str">
        <f aca="false">_xlfn.IFS(AND($AD34=$AH34,$AD34&gt;0,$AH34&gt;0,CG34&gt;0), CG34,     AND(NOT($AD34=$AH34),$AD34&gt;0,$AH34&gt;0,CG34&gt;0), ($AH34*CG34)/$AD34,     AND($AD34=0,$AH34&gt;0,$AL34&gt;0), IF(INDEX(CG$12:CG$263,MATCH($AL34,$AK$12:$AK$263,0))&gt;0,($AH34*INDEX(CG$12:CG$263,MATCH($AL34,$AK$12:$AK$263,0)))/INDEX($AD$12:$AD$263,MATCH($AL34,$AK$12:$AK$263,0)), "-"),     1, "-")</f>
        <v>-</v>
      </c>
      <c r="CI34" s="249" t="n">
        <f aca="false">IF(CH$9&gt;0, IF(OR(CH34="",CH34="-"), 0, CH34*$AO34), CG34*$AE34)</f>
        <v>0</v>
      </c>
      <c r="CJ34" s="250"/>
    </row>
    <row r="35" customFormat="false" ht="39.95" hidden="false" customHeight="true" outlineLevel="0" collapsed="false">
      <c r="A35" s="230" t="n">
        <f aca="false">IF(OR($AQ35&gt;0, $AS35&gt;0), 1, 0)</f>
        <v>0</v>
      </c>
      <c r="B35" s="230" t="n">
        <f aca="false">IF(OR($AT35&gt;0, $AV35&gt;0), 1, 0)</f>
        <v>0</v>
      </c>
      <c r="C35" s="230" t="n">
        <f aca="false">IF(OR($AW35&gt;0, $AY35&gt;0), 1, 0)</f>
        <v>0</v>
      </c>
      <c r="D35" s="230" t="n">
        <f aca="false">IF(OR($AZ35&gt;0, $BB35&gt;0), 1, 0)</f>
        <v>0</v>
      </c>
      <c r="E35" s="230" t="n">
        <f aca="false">IF(OR($BC35&gt;0, $BE35&gt;0), 1, 0)</f>
        <v>0</v>
      </c>
      <c r="F35" s="230" t="n">
        <f aca="false">IF(OR($BF35&gt;0, $BH35&gt;0), 1, 0)</f>
        <v>0</v>
      </c>
      <c r="G35" s="230" t="n">
        <f aca="false">IF(OR($BI35&gt;0, $BK35&gt;0), 1, 0)</f>
        <v>0</v>
      </c>
      <c r="H35" s="230" t="n">
        <f aca="false">IF(OR($BL35&gt;0, $BN35&gt;0), 1, 0)</f>
        <v>0</v>
      </c>
      <c r="I35" s="230" t="n">
        <f aca="false">IF(OR($BO35&gt;0, $BQ35&gt;0), 1, 0)</f>
        <v>0</v>
      </c>
      <c r="J35" s="230" t="n">
        <f aca="false">IF(OR($BR35&gt;0, $BT35&gt;0), 1, 0)</f>
        <v>0</v>
      </c>
      <c r="K35" s="230" t="n">
        <f aca="false">IF(OR($BU35&gt;0, $BW35&gt;0), 1, 0)</f>
        <v>0</v>
      </c>
      <c r="L35" s="230" t="n">
        <f aca="false">IF(OR($BX35&gt;0, $BZ35&gt;0), 1, 0)</f>
        <v>0</v>
      </c>
      <c r="M35" s="230" t="n">
        <f aca="false">IF(OR($CA35&gt;0, $CC35&gt;0), 1, 0)</f>
        <v>0</v>
      </c>
      <c r="N35" s="230" t="n">
        <f aca="false">IF(OR($CD35&gt;0, $CF35&gt;0), 1, 0)</f>
        <v>0</v>
      </c>
      <c r="O35" s="231" t="n">
        <f aca="false">IF(OR($CG35&gt;0, $CI35&gt;0), 1, 0)</f>
        <v>0</v>
      </c>
      <c r="P35" s="232" t="n">
        <f aca="false">IF(OR($AD35&gt;0,$AH35&gt;0,$AN35&gt;0), 1, 0)</f>
        <v>0</v>
      </c>
      <c r="Q35" s="233" t="n">
        <f aca="false">BDD!A25</f>
        <v>1022</v>
      </c>
      <c r="R35" s="234" t="str">
        <f aca="false">BDD!B25</f>
        <v>Avocat Hass BIO (production de Rufino, nouvelle récolte)</v>
      </c>
      <c r="S35" s="235" t="str">
        <f aca="false">IF(BDD!F25=0, "", BDD!F25)</f>
        <v/>
      </c>
      <c r="T35" s="236" t="n">
        <f aca="false">ROUND(BDD!G25+FDP_CMD_KG, 2)</f>
        <v>7.05</v>
      </c>
      <c r="U35" s="236" t="e">
        <f aca="false">ROUND(BDD!G25+FDP_FACT_KG, 2)</f>
        <v>#DIV/0!</v>
      </c>
      <c r="V35" s="237" t="str">
        <f aca="false">BDD!H25</f>
        <v>kg</v>
      </c>
      <c r="W35" s="238" t="n">
        <f aca="false">IF(NOT(ISBLANK(BDD!I25)), ROUND(SUM((BDD!G25*reduc1),FDP_CMD_KG), 2), "")</f>
        <v>6.5</v>
      </c>
      <c r="X35" s="238" t="n">
        <f aca="false">IF(NOT(ISBLANK(BDD!J25)), ROUND(SUM((BDD!G25*reduc2),FDP_CMD_KG), 2), "")</f>
        <v>5.96</v>
      </c>
      <c r="Y35" s="238" t="str">
        <f aca="false">IF(NOT(ISBLANK(BDD!K25)), ROUND(SUM((BDD!G25*reduc3),FDP_CMD_KG), 2), "")</f>
        <v/>
      </c>
      <c r="Z35" s="238" t="e">
        <f aca="false">IF(NOT(ISBLANK(BDD!I25)), ROUND(SUM((BDD!G25*reduc1),FDP_FACT_KG), 2), "")</f>
        <v>#DIV/0!</v>
      </c>
      <c r="AA35" s="238" t="e">
        <f aca="false">IF(NOT(ISBLANK(BDD!J25)), ROUND(SUM((BDD!G25*reduc2),FDP_FACT_KG), 2), "")</f>
        <v>#DIV/0!</v>
      </c>
      <c r="AB35" s="238" t="str">
        <f aca="false">IF(NOT(ISBLANK(BDD!K25)), ROUND(SUM((BDD!G25*reduc3),FDP_FACT_KG), 2), "")</f>
        <v/>
      </c>
      <c r="AC35" s="239" t="str">
        <f aca="false">BDD!C25</f>
        <v>Grenade</v>
      </c>
      <c r="AD35" s="240" t="n">
        <f aca="false">SUM(AQ35,AT35,AW35,AZ35,BC35,BF35,BI35,BL35,BO35,BR35,BU35,BX35,CA35,CD35,CG35)</f>
        <v>0</v>
      </c>
      <c r="AE35" s="241" t="n">
        <f aca="false">_xlfn.IFS(AND(AD35&gt;=60,$Y35&lt;&gt;""), $Y35,    AND(AD35&gt;=30,$X35&lt;&gt;""), $X35,    AND(AD35&gt;=10,$W35&lt;&gt;""), $W35,    1, $T35)</f>
        <v>7.05</v>
      </c>
      <c r="AF35" s="242" t="n">
        <f aca="false">$AD35*$AE35</f>
        <v>0</v>
      </c>
      <c r="AG35" s="161"/>
      <c r="AH35" s="243"/>
      <c r="AI35" s="241" t="e">
        <f aca="false">_xlfn.IFS(AND(AH35&gt;=60,$AB35&lt;&gt;""), $AB35,    AND(AH35&gt;=30,$AA35&lt;&gt;""), $AA35,    AND(AH35&gt;=10,$Z35&lt;&gt;""), $Z35,    1, $U35)</f>
        <v>#DIV/0!</v>
      </c>
      <c r="AJ35" s="244" t="e">
        <f aca="false">AH35*AI35</f>
        <v>#DIV/0!</v>
      </c>
      <c r="AK35" s="245"/>
      <c r="AL35" s="245"/>
      <c r="AM35" s="161"/>
      <c r="AN35" s="246" t="n">
        <f aca="false">SUM(AR35,AU35,AX35,BA35,BD35,BG35,BJ35,BM35,BP35,BS35,BV35,BY35,CB35,CE35,CH35)</f>
        <v>0</v>
      </c>
      <c r="AO35" s="241" t="e">
        <f aca="false">_xlfn.IFS(AND(AN35&gt;=60,$AB35&lt;&gt;""), $AB35,    AND(AN35&gt;=30,$AA35&lt;&gt;""), $AA35,    AND(AN35&gt;=10,$Z35&lt;&gt;""), $Z35,    1, $U35)</f>
        <v>#DIV/0!</v>
      </c>
      <c r="AP35" s="242" t="e">
        <f aca="false">$AN35*$AO35</f>
        <v>#DIV/0!</v>
      </c>
      <c r="AQ35" s="247" t="n">
        <f aca="false">COMMANDE!N35</f>
        <v>0</v>
      </c>
      <c r="AR35" s="248" t="str">
        <f aca="false">_xlfn.IFS(AND($AD35=$AH35,$AD35&gt;0,$AH35&gt;0,AQ35&gt;0), AQ35,     AND(NOT($AD35=$AH35),$AD35&gt;0,$AH35&gt;0,AQ35&gt;0), ($AH35*AQ35)/$AD35,     AND($AD35=0,$AH35&gt;0,$AL35&gt;0), IF(INDEX(AQ$12:AQ$263,MATCH($AL35,$AK$12:$AK$263,0))&gt;0,($AH35*INDEX(AQ$12:AQ$263,MATCH($AL35,$AK$12:$AK$263,0)))/INDEX($AD$12:$AD$263,MATCH($AL35,$AK$12:$AK$263,0)), "-"),     1, "-")</f>
        <v>-</v>
      </c>
      <c r="AS35" s="249" t="n">
        <f aca="false">IF(AR$9&gt;0, IF(OR(AR35="",AR35="-"), 0, AR35*$AO35), AQ35*$AE35)</f>
        <v>0</v>
      </c>
      <c r="AT35" s="247" t="n">
        <f aca="false">COMMANDE!P35</f>
        <v>0</v>
      </c>
      <c r="AU35" s="248" t="str">
        <f aca="false">_xlfn.IFS(AND($AD35=$AH35,$AD35&gt;0,$AH35&gt;0,AT35&gt;0), AT35,     AND(NOT($AD35=$AH35),$AD35&gt;0,$AH35&gt;0,AT35&gt;0), ($AH35*AT35)/$AD35,     AND($AD35=0,$AH35&gt;0,$AL35&gt;0), IF(INDEX(AT$12:AT$263,MATCH($AL35,$AK$12:$AK$263,0))&gt;0,($AH35*INDEX(AT$12:AT$263,MATCH($AL35,$AK$12:$AK$263,0)))/INDEX($AD$12:$AD$263,MATCH($AL35,$AK$12:$AK$263,0)), "-"),     1, "-")</f>
        <v>-</v>
      </c>
      <c r="AV35" s="249" t="n">
        <f aca="false">IF(AU$9&gt;0, IF(OR(AU35="",AU35="-"), 0, AU35*$AO35), AT35*$AE35)</f>
        <v>0</v>
      </c>
      <c r="AW35" s="247" t="n">
        <f aca="false">COMMANDE!R35</f>
        <v>0</v>
      </c>
      <c r="AX35" s="248" t="str">
        <f aca="false">_xlfn.IFS(AND($AD35=$AH35,$AD35&gt;0,$AH35&gt;0,AW35&gt;0), AW35,     AND(NOT($AD35=$AH35),$AD35&gt;0,$AH35&gt;0,AW35&gt;0), ($AH35*AW35)/$AD35,     AND($AD35=0,$AH35&gt;0,$AL35&gt;0), IF(INDEX(AW$12:AW$263,MATCH($AL35,$AK$12:$AK$263,0))&gt;0,($AH35*INDEX(AW$12:AW$263,MATCH($AL35,$AK$12:$AK$263,0)))/INDEX($AD$12:$AD$263,MATCH($AL35,$AK$12:$AK$263,0)), "-"),     1, "-")</f>
        <v>-</v>
      </c>
      <c r="AY35" s="249" t="n">
        <f aca="false">IF(AX$9&gt;0, IF(OR(AX35="",AX35="-"), 0, AX35*$AO35), AW35*$AE35)</f>
        <v>0</v>
      </c>
      <c r="AZ35" s="247" t="n">
        <f aca="false">COMMANDE!T35</f>
        <v>0</v>
      </c>
      <c r="BA35" s="248" t="str">
        <f aca="false">_xlfn.IFS(AND($AD35=$AH35,$AD35&gt;0,$AH35&gt;0,AZ35&gt;0), AZ35,     AND(NOT($AD35=$AH35),$AD35&gt;0,$AH35&gt;0,AZ35&gt;0), ($AH35*AZ35)/$AD35,     AND($AD35=0,$AH35&gt;0,$AL35&gt;0), IF(INDEX(AZ$12:AZ$263,MATCH($AL35,$AK$12:$AK$263,0))&gt;0,($AH35*INDEX(AZ$12:AZ$263,MATCH($AL35,$AK$12:$AK$263,0)))/INDEX($AD$12:$AD$263,MATCH($AL35,$AK$12:$AK$263,0)), "-"),     1, "-")</f>
        <v>-</v>
      </c>
      <c r="BB35" s="249" t="n">
        <f aca="false">IF(BA$9&gt;0, IF(OR(BA35="",BA35="-"), 0, BA35*$AO35), AZ35*$AE35)</f>
        <v>0</v>
      </c>
      <c r="BC35" s="247" t="n">
        <f aca="false">COMMANDE!V35</f>
        <v>0</v>
      </c>
      <c r="BD35" s="248" t="str">
        <f aca="false">_xlfn.IFS(AND($AD35=$AH35,$AD35&gt;0,$AH35&gt;0,BC35&gt;0), BC35,     AND(NOT($AD35=$AH35),$AD35&gt;0,$AH35&gt;0,BC35&gt;0), ($AH35*BC35)/$AD35,     AND($AD35=0,$AH35&gt;0,$AL35&gt;0), IF(INDEX(BC$12:BC$263,MATCH($AL35,$AK$12:$AK$263,0))&gt;0,($AH35*INDEX(BC$12:BC$263,MATCH($AL35,$AK$12:$AK$263,0)))/INDEX($AD$12:$AD$263,MATCH($AL35,$AK$12:$AK$263,0)), "-"),     1, "-")</f>
        <v>-</v>
      </c>
      <c r="BE35" s="249" t="n">
        <f aca="false">IF(BD$9&gt;0, IF(OR(BD35="",BD35="-"), 0, BD35*$AO35), BC35*$AE35)</f>
        <v>0</v>
      </c>
      <c r="BF35" s="247" t="n">
        <f aca="false">COMMANDE!X35</f>
        <v>0</v>
      </c>
      <c r="BG35" s="248" t="str">
        <f aca="false">_xlfn.IFS(AND($AD35=$AH35,$AD35&gt;0,$AH35&gt;0,BF35&gt;0), BF35,     AND(NOT($AD35=$AH35),$AD35&gt;0,$AH35&gt;0,BF35&gt;0), ($AH35*BF35)/$AD35,     AND($AD35=0,$AH35&gt;0,$AL35&gt;0), IF(INDEX(BF$12:BF$263,MATCH($AL35,$AK$12:$AK$263,0))&gt;0,($AH35*INDEX(BF$12:BF$263,MATCH($AL35,$AK$12:$AK$263,0)))/INDEX($AD$12:$AD$263,MATCH($AL35,$AK$12:$AK$263,0)), "-"),     1, "-")</f>
        <v>-</v>
      </c>
      <c r="BH35" s="249" t="n">
        <f aca="false">IF(BG$9&gt;0, IF(OR(BG35="",BG35="-"), 0, BG35*$AO35), BF35*$AE35)</f>
        <v>0</v>
      </c>
      <c r="BI35" s="247" t="n">
        <f aca="false">COMMANDE!Z35</f>
        <v>0</v>
      </c>
      <c r="BJ35" s="248" t="str">
        <f aca="false">_xlfn.IFS(AND($AD35=$AH35,$AD35&gt;0,$AH35&gt;0,BI35&gt;0), BI35,     AND(NOT($AD35=$AH35),$AD35&gt;0,$AH35&gt;0,BI35&gt;0), ($AH35*BI35)/$AD35,     AND($AD35=0,$AH35&gt;0,$AL35&gt;0), IF(INDEX(BI$12:BI$263,MATCH($AL35,$AK$12:$AK$263,0))&gt;0,($AH35*INDEX(BI$12:BI$263,MATCH($AL35,$AK$12:$AK$263,0)))/INDEX($AD$12:$AD$263,MATCH($AL35,$AK$12:$AK$263,0)), "-"),     1, "-")</f>
        <v>-</v>
      </c>
      <c r="BK35" s="249" t="n">
        <f aca="false">IF(BJ$9&gt;0, IF(OR(BJ35="",BJ35="-"), 0, BJ35*$AO35), BI35*$AE35)</f>
        <v>0</v>
      </c>
      <c r="BL35" s="247" t="n">
        <f aca="false">COMMANDE!AB35</f>
        <v>0</v>
      </c>
      <c r="BM35" s="248" t="str">
        <f aca="false">_xlfn.IFS(AND($AD35=$AH35,$AD35&gt;0,$AH35&gt;0,BL35&gt;0), BL35,     AND(NOT($AD35=$AH35),$AD35&gt;0,$AH35&gt;0,BL35&gt;0), ($AH35*BL35)/$AD35,     AND($AD35=0,$AH35&gt;0,$AL35&gt;0), IF(INDEX(BL$12:BL$263,MATCH($AL35,$AK$12:$AK$263,0))&gt;0,($AH35*INDEX(BL$12:BL$263,MATCH($AL35,$AK$12:$AK$263,0)))/INDEX($AD$12:$AD$263,MATCH($AL35,$AK$12:$AK$263,0)), "-"),     1, "-")</f>
        <v>-</v>
      </c>
      <c r="BN35" s="249" t="n">
        <f aca="false">IF(BM$9&gt;0, IF(OR(BM35="",BM35="-"), 0, BM35*$AO35), BL35*$AE35)</f>
        <v>0</v>
      </c>
      <c r="BO35" s="247" t="n">
        <f aca="false">COMMANDE!AD35</f>
        <v>0</v>
      </c>
      <c r="BP35" s="248" t="str">
        <f aca="false">_xlfn.IFS(AND($AD35=$AH35,$AD35&gt;0,$AH35&gt;0,BO35&gt;0), BO35,     AND(NOT($AD35=$AH35),$AD35&gt;0,$AH35&gt;0,BO35&gt;0), ($AH35*BO35)/$AD35,     AND($AD35=0,$AH35&gt;0,$AL35&gt;0), IF(INDEX(BO$12:BO$263,MATCH($AL35,$AK$12:$AK$263,0))&gt;0,($AH35*INDEX(BO$12:BO$263,MATCH($AL35,$AK$12:$AK$263,0)))/INDEX($AD$12:$AD$263,MATCH($AL35,$AK$12:$AK$263,0)), "-"),     1, "-")</f>
        <v>-</v>
      </c>
      <c r="BQ35" s="249" t="n">
        <f aca="false">IF(BP$9&gt;0, IF(OR(BP35="",BP35="-"), 0, BP35*$AO35), BO35*$AE35)</f>
        <v>0</v>
      </c>
      <c r="BR35" s="247" t="n">
        <f aca="false">COMMANDE!AF35</f>
        <v>0</v>
      </c>
      <c r="BS35" s="248" t="str">
        <f aca="false">_xlfn.IFS(AND($AD35=$AH35,$AD35&gt;0,$AH35&gt;0,BR35&gt;0), BR35,     AND(NOT($AD35=$AH35),$AD35&gt;0,$AH35&gt;0,BR35&gt;0), ($AH35*BR35)/$AD35,     AND($AD35=0,$AH35&gt;0,$AL35&gt;0), IF(INDEX(BR$12:BR$263,MATCH($AL35,$AK$12:$AK$263,0))&gt;0,($AH35*INDEX(BR$12:BR$263,MATCH($AL35,$AK$12:$AK$263,0)))/INDEX($AD$12:$AD$263,MATCH($AL35,$AK$12:$AK$263,0)), "-"),     1, "-")</f>
        <v>-</v>
      </c>
      <c r="BT35" s="249" t="n">
        <f aca="false">IF(BS$9&gt;0, IF(OR(BS35="",BS35="-"), 0, BS35*$AO35), BR35*$AE35)</f>
        <v>0</v>
      </c>
      <c r="BU35" s="247" t="n">
        <f aca="false">COMMANDE!AH35</f>
        <v>0</v>
      </c>
      <c r="BV35" s="248" t="str">
        <f aca="false">_xlfn.IFS(AND($AD35=$AH35,$AD35&gt;0,$AH35&gt;0,BU35&gt;0), BU35,     AND(NOT($AD35=$AH35),$AD35&gt;0,$AH35&gt;0,BU35&gt;0), ($AH35*BU35)/$AD35,     AND($AD35=0,$AH35&gt;0,$AL35&gt;0), IF(INDEX(BU$12:BU$263,MATCH($AL35,$AK$12:$AK$263,0))&gt;0,($AH35*INDEX(BU$12:BU$263,MATCH($AL35,$AK$12:$AK$263,0)))/INDEX($AD$12:$AD$263,MATCH($AL35,$AK$12:$AK$263,0)), "-"),     1, "-")</f>
        <v>-</v>
      </c>
      <c r="BW35" s="249" t="n">
        <f aca="false">IF(BV$9&gt;0, IF(OR(BV35="",BV35="-"), 0, BV35*$AO35), BU35*$AE35)</f>
        <v>0</v>
      </c>
      <c r="BX35" s="247" t="n">
        <f aca="false">COMMANDE!AJ35</f>
        <v>0</v>
      </c>
      <c r="BY35" s="248" t="str">
        <f aca="false">_xlfn.IFS(AND($AD35=$AH35,$AD35&gt;0,$AH35&gt;0,BX35&gt;0), BX35,     AND(NOT($AD35=$AH35),$AD35&gt;0,$AH35&gt;0,BX35&gt;0), ($AH35*BX35)/$AD35,     AND($AD35=0,$AH35&gt;0,$AL35&gt;0), IF(INDEX(BX$12:BX$263,MATCH($AL35,$AK$12:$AK$263,0))&gt;0,($AH35*INDEX(BX$12:BX$263,MATCH($AL35,$AK$12:$AK$263,0)))/INDEX($AD$12:$AD$263,MATCH($AL35,$AK$12:$AK$263,0)), "-"),     1, "-")</f>
        <v>-</v>
      </c>
      <c r="BZ35" s="249" t="n">
        <f aca="false">IF(BY$9&gt;0, IF(OR(BY35="",BY35="-"), 0, BY35*$AO35), BX35*$AE35)</f>
        <v>0</v>
      </c>
      <c r="CA35" s="247" t="n">
        <f aca="false">COMMANDE!AL35</f>
        <v>0</v>
      </c>
      <c r="CB35" s="248" t="str">
        <f aca="false">_xlfn.IFS(AND($AD35=$AH35,$AD35&gt;0,$AH35&gt;0,CA35&gt;0), CA35,     AND(NOT($AD35=$AH35),$AD35&gt;0,$AH35&gt;0,CA35&gt;0), ($AH35*CA35)/$AD35,     AND($AD35=0,$AH35&gt;0,$AL35&gt;0), IF(INDEX(CA$12:CA$263,MATCH($AL35,$AK$12:$AK$263,0))&gt;0,($AH35*INDEX(CA$12:CA$263,MATCH($AL35,$AK$12:$AK$263,0)))/INDEX($AD$12:$AD$263,MATCH($AL35,$AK$12:$AK$263,0)), "-"),     1, "-")</f>
        <v>-</v>
      </c>
      <c r="CC35" s="249" t="n">
        <f aca="false">IF(CB$9&gt;0, IF(OR(CB35="",CB35="-"), 0, CB35*$AO35), CA35*$AE35)</f>
        <v>0</v>
      </c>
      <c r="CD35" s="247" t="n">
        <f aca="false">COMMANDE!AN35</f>
        <v>0</v>
      </c>
      <c r="CE35" s="248" t="str">
        <f aca="false">_xlfn.IFS(AND($AD35=$AH35,$AD35&gt;0,$AH35&gt;0,CD35&gt;0), CD35,     AND(NOT($AD35=$AH35),$AD35&gt;0,$AH35&gt;0,CD35&gt;0), ($AH35*CD35)/$AD35,     AND($AD35=0,$AH35&gt;0,$AL35&gt;0), IF(INDEX(CD$12:CD$263,MATCH($AL35,$AK$12:$AK$263,0))&gt;0,($AH35*INDEX(CD$12:CD$263,MATCH($AL35,$AK$12:$AK$263,0)))/INDEX($AD$12:$AD$263,MATCH($AL35,$AK$12:$AK$263,0)), "-"),     1, "-")</f>
        <v>-</v>
      </c>
      <c r="CF35" s="249" t="n">
        <f aca="false">IF(CE$9&gt;0, IF(OR(CE35="",CE35="-"), 0, CE35*$AO35), CD35*$AE35)</f>
        <v>0</v>
      </c>
      <c r="CG35" s="247" t="n">
        <f aca="false">COMMANDE!AP35</f>
        <v>0</v>
      </c>
      <c r="CH35" s="248" t="str">
        <f aca="false">_xlfn.IFS(AND($AD35=$AH35,$AD35&gt;0,$AH35&gt;0,CG35&gt;0), CG35,     AND(NOT($AD35=$AH35),$AD35&gt;0,$AH35&gt;0,CG35&gt;0), ($AH35*CG35)/$AD35,     AND($AD35=0,$AH35&gt;0,$AL35&gt;0), IF(INDEX(CG$12:CG$263,MATCH($AL35,$AK$12:$AK$263,0))&gt;0,($AH35*INDEX(CG$12:CG$263,MATCH($AL35,$AK$12:$AK$263,0)))/INDEX($AD$12:$AD$263,MATCH($AL35,$AK$12:$AK$263,0)), "-"),     1, "-")</f>
        <v>-</v>
      </c>
      <c r="CI35" s="249" t="n">
        <f aca="false">IF(CH$9&gt;0, IF(OR(CH35="",CH35="-"), 0, CH35*$AO35), CG35*$AE35)</f>
        <v>0</v>
      </c>
      <c r="CJ35" s="250"/>
    </row>
    <row r="36" customFormat="false" ht="39.95" hidden="false" customHeight="true" outlineLevel="0" collapsed="false">
      <c r="A36" s="230" t="n">
        <f aca="false">IF(OR($AQ36&gt;0, $AS36&gt;0), 1, 0)</f>
        <v>0</v>
      </c>
      <c r="B36" s="230" t="n">
        <f aca="false">IF(OR($AT36&gt;0, $AV36&gt;0), 1, 0)</f>
        <v>0</v>
      </c>
      <c r="C36" s="230" t="n">
        <f aca="false">IF(OR($AW36&gt;0, $AY36&gt;0), 1, 0)</f>
        <v>0</v>
      </c>
      <c r="D36" s="230" t="n">
        <f aca="false">IF(OR($AZ36&gt;0, $BB36&gt;0), 1, 0)</f>
        <v>0</v>
      </c>
      <c r="E36" s="230" t="n">
        <f aca="false">IF(OR($BC36&gt;0, $BE36&gt;0), 1, 0)</f>
        <v>0</v>
      </c>
      <c r="F36" s="230" t="n">
        <f aca="false">IF(OR($BF36&gt;0, $BH36&gt;0), 1, 0)</f>
        <v>0</v>
      </c>
      <c r="G36" s="230" t="n">
        <f aca="false">IF(OR($BI36&gt;0, $BK36&gt;0), 1, 0)</f>
        <v>0</v>
      </c>
      <c r="H36" s="230" t="n">
        <f aca="false">IF(OR($BL36&gt;0, $BN36&gt;0), 1, 0)</f>
        <v>0</v>
      </c>
      <c r="I36" s="230" t="n">
        <f aca="false">IF(OR($BO36&gt;0, $BQ36&gt;0), 1, 0)</f>
        <v>0</v>
      </c>
      <c r="J36" s="230" t="n">
        <f aca="false">IF(OR($BR36&gt;0, $BT36&gt;0), 1, 0)</f>
        <v>0</v>
      </c>
      <c r="K36" s="230" t="n">
        <f aca="false">IF(OR($BU36&gt;0, $BW36&gt;0), 1, 0)</f>
        <v>0</v>
      </c>
      <c r="L36" s="230" t="n">
        <f aca="false">IF(OR($BX36&gt;0, $BZ36&gt;0), 1, 0)</f>
        <v>0</v>
      </c>
      <c r="M36" s="230" t="n">
        <f aca="false">IF(OR($CA36&gt;0, $CC36&gt;0), 1, 0)</f>
        <v>0</v>
      </c>
      <c r="N36" s="230" t="n">
        <f aca="false">IF(OR($CD36&gt;0, $CF36&gt;0), 1, 0)</f>
        <v>0</v>
      </c>
      <c r="O36" s="231" t="n">
        <f aca="false">IF(OR($CG36&gt;0, $CI36&gt;0), 1, 0)</f>
        <v>0</v>
      </c>
      <c r="P36" s="232" t="n">
        <f aca="false">IF(OR($AD36&gt;0,$AH36&gt;0,$AN36&gt;0), 1, 0)</f>
        <v>0</v>
      </c>
      <c r="Q36" s="233" t="n">
        <f aca="false">BDD!A26</f>
        <v>1527</v>
      </c>
      <c r="R36" s="234" t="str">
        <f aca="false">BDD!B26</f>
        <v>Baie de Goji BIO (env. 1kg)</v>
      </c>
      <c r="S36" s="235" t="str">
        <f aca="false">IF(BDD!F26=0, "", BDD!F26)</f>
        <v>❤️</v>
      </c>
      <c r="T36" s="236" t="n">
        <f aca="false">ROUND(BDD!G26+FDP_CMD_KG, 2)</f>
        <v>30.34</v>
      </c>
      <c r="U36" s="236" t="e">
        <f aca="false">ROUND(BDD!G26+FDP_FACT_KG, 2)</f>
        <v>#DIV/0!</v>
      </c>
      <c r="V36" s="237" t="str">
        <f aca="false">BDD!H26</f>
        <v>Pièce</v>
      </c>
      <c r="W36" s="238" t="str">
        <f aca="false">IF(NOT(ISBLANK(BDD!I26)), ROUND(SUM((BDD!G26*reduc1),FDP_CMD_KG), 2), "")</f>
        <v/>
      </c>
      <c r="X36" s="238" t="str">
        <f aca="false">IF(NOT(ISBLANK(BDD!J26)), ROUND(SUM((BDD!G26*reduc2),FDP_CMD_KG), 2), "")</f>
        <v/>
      </c>
      <c r="Y36" s="238" t="str">
        <f aca="false">IF(NOT(ISBLANK(BDD!K26)), ROUND(SUM((BDD!G26*reduc3),FDP_CMD_KG), 2), "")</f>
        <v/>
      </c>
      <c r="Z36" s="238" t="str">
        <f aca="false">IF(NOT(ISBLANK(BDD!I26)), ROUND(SUM((BDD!G26*reduc1),FDP_FACT_KG), 2), "")</f>
        <v/>
      </c>
      <c r="AA36" s="238" t="str">
        <f aca="false">IF(NOT(ISBLANK(BDD!J26)), ROUND(SUM((BDD!G26*reduc2),FDP_FACT_KG), 2), "")</f>
        <v/>
      </c>
      <c r="AB36" s="238" t="str">
        <f aca="false">IF(NOT(ISBLANK(BDD!K26)), ROUND(SUM((BDD!G26*reduc3),FDP_FACT_KG), 2), "")</f>
        <v/>
      </c>
      <c r="AC36" s="239" t="str">
        <f aca="false">BDD!C26</f>
        <v>Tibet</v>
      </c>
      <c r="AD36" s="240" t="n">
        <f aca="false">SUM(AQ36,AT36,AW36,AZ36,BC36,BF36,BI36,BL36,BO36,BR36,BU36,BX36,CA36,CD36,CG36)</f>
        <v>0</v>
      </c>
      <c r="AE36" s="241" t="n">
        <f aca="false">_xlfn.IFS(AND(AD36&gt;=60,$Y36&lt;&gt;""), $Y36,    AND(AD36&gt;=30,$X36&lt;&gt;""), $X36,    AND(AD36&gt;=10,$W36&lt;&gt;""), $W36,    1, $T36)</f>
        <v>30.34</v>
      </c>
      <c r="AF36" s="242" t="n">
        <f aca="false">$AD36*$AE36</f>
        <v>0</v>
      </c>
      <c r="AG36" s="161"/>
      <c r="AH36" s="243"/>
      <c r="AI36" s="241" t="e">
        <f aca="false">_xlfn.IFS(AND(AH36&gt;=60,$AB36&lt;&gt;""), $AB36,    AND(AH36&gt;=30,$AA36&lt;&gt;""), $AA36,    AND(AH36&gt;=10,$Z36&lt;&gt;""), $Z36,    1, $U36)</f>
        <v>#DIV/0!</v>
      </c>
      <c r="AJ36" s="244" t="e">
        <f aca="false">AH36*AI36</f>
        <v>#DIV/0!</v>
      </c>
      <c r="AK36" s="245"/>
      <c r="AL36" s="245"/>
      <c r="AM36" s="161"/>
      <c r="AN36" s="246" t="n">
        <f aca="false">SUM(AR36,AU36,AX36,BA36,BD36,BG36,BJ36,BM36,BP36,BS36,BV36,BY36,CB36,CE36,CH36)</f>
        <v>0</v>
      </c>
      <c r="AO36" s="241" t="e">
        <f aca="false">_xlfn.IFS(AND(AN36&gt;=60,$AB36&lt;&gt;""), $AB36,    AND(AN36&gt;=30,$AA36&lt;&gt;""), $AA36,    AND(AN36&gt;=10,$Z36&lt;&gt;""), $Z36,    1, $U36)</f>
        <v>#DIV/0!</v>
      </c>
      <c r="AP36" s="242" t="e">
        <f aca="false">$AN36*$AO36</f>
        <v>#DIV/0!</v>
      </c>
      <c r="AQ36" s="247" t="n">
        <f aca="false">COMMANDE!N36</f>
        <v>0</v>
      </c>
      <c r="AR36" s="248" t="str">
        <f aca="false">_xlfn.IFS(AND($AD36=$AH36,$AD36&gt;0,$AH36&gt;0,AQ36&gt;0), AQ36,     AND(NOT($AD36=$AH36),$AD36&gt;0,$AH36&gt;0,AQ36&gt;0), ($AH36*AQ36)/$AD36,     AND($AD36=0,$AH36&gt;0,$AL36&gt;0), IF(INDEX(AQ$12:AQ$263,MATCH($AL36,$AK$12:$AK$263,0))&gt;0,($AH36*INDEX(AQ$12:AQ$263,MATCH($AL36,$AK$12:$AK$263,0)))/INDEX($AD$12:$AD$263,MATCH($AL36,$AK$12:$AK$263,0)), "-"),     1, "-")</f>
        <v>-</v>
      </c>
      <c r="AS36" s="249" t="n">
        <f aca="false">IF(AR$9&gt;0, IF(OR(AR36="",AR36="-"), 0, AR36*$AO36), AQ36*$AE36)</f>
        <v>0</v>
      </c>
      <c r="AT36" s="247" t="n">
        <f aca="false">COMMANDE!P36</f>
        <v>0</v>
      </c>
      <c r="AU36" s="248" t="str">
        <f aca="false">_xlfn.IFS(AND($AD36=$AH36,$AD36&gt;0,$AH36&gt;0,AT36&gt;0), AT36,     AND(NOT($AD36=$AH36),$AD36&gt;0,$AH36&gt;0,AT36&gt;0), ($AH36*AT36)/$AD36,     AND($AD36=0,$AH36&gt;0,$AL36&gt;0), IF(INDEX(AT$12:AT$263,MATCH($AL36,$AK$12:$AK$263,0))&gt;0,($AH36*INDEX(AT$12:AT$263,MATCH($AL36,$AK$12:$AK$263,0)))/INDEX($AD$12:$AD$263,MATCH($AL36,$AK$12:$AK$263,0)), "-"),     1, "-")</f>
        <v>-</v>
      </c>
      <c r="AV36" s="249" t="n">
        <f aca="false">IF(AU$9&gt;0, IF(OR(AU36="",AU36="-"), 0, AU36*$AO36), AT36*$AE36)</f>
        <v>0</v>
      </c>
      <c r="AW36" s="247" t="n">
        <f aca="false">COMMANDE!R36</f>
        <v>0</v>
      </c>
      <c r="AX36" s="248" t="str">
        <f aca="false">_xlfn.IFS(AND($AD36=$AH36,$AD36&gt;0,$AH36&gt;0,AW36&gt;0), AW36,     AND(NOT($AD36=$AH36),$AD36&gt;0,$AH36&gt;0,AW36&gt;0), ($AH36*AW36)/$AD36,     AND($AD36=0,$AH36&gt;0,$AL36&gt;0), IF(INDEX(AW$12:AW$263,MATCH($AL36,$AK$12:$AK$263,0))&gt;0,($AH36*INDEX(AW$12:AW$263,MATCH($AL36,$AK$12:$AK$263,0)))/INDEX($AD$12:$AD$263,MATCH($AL36,$AK$12:$AK$263,0)), "-"),     1, "-")</f>
        <v>-</v>
      </c>
      <c r="AY36" s="249" t="n">
        <f aca="false">IF(AX$9&gt;0, IF(OR(AX36="",AX36="-"), 0, AX36*$AO36), AW36*$AE36)</f>
        <v>0</v>
      </c>
      <c r="AZ36" s="247" t="n">
        <f aca="false">COMMANDE!T36</f>
        <v>0</v>
      </c>
      <c r="BA36" s="248" t="str">
        <f aca="false">_xlfn.IFS(AND($AD36=$AH36,$AD36&gt;0,$AH36&gt;0,AZ36&gt;0), AZ36,     AND(NOT($AD36=$AH36),$AD36&gt;0,$AH36&gt;0,AZ36&gt;0), ($AH36*AZ36)/$AD36,     AND($AD36=0,$AH36&gt;0,$AL36&gt;0), IF(INDEX(AZ$12:AZ$263,MATCH($AL36,$AK$12:$AK$263,0))&gt;0,($AH36*INDEX(AZ$12:AZ$263,MATCH($AL36,$AK$12:$AK$263,0)))/INDEX($AD$12:$AD$263,MATCH($AL36,$AK$12:$AK$263,0)), "-"),     1, "-")</f>
        <v>-</v>
      </c>
      <c r="BB36" s="249" t="n">
        <f aca="false">IF(BA$9&gt;0, IF(OR(BA36="",BA36="-"), 0, BA36*$AO36), AZ36*$AE36)</f>
        <v>0</v>
      </c>
      <c r="BC36" s="247" t="n">
        <f aca="false">COMMANDE!V36</f>
        <v>0</v>
      </c>
      <c r="BD36" s="248" t="str">
        <f aca="false">_xlfn.IFS(AND($AD36=$AH36,$AD36&gt;0,$AH36&gt;0,BC36&gt;0), BC36,     AND(NOT($AD36=$AH36),$AD36&gt;0,$AH36&gt;0,BC36&gt;0), ($AH36*BC36)/$AD36,     AND($AD36=0,$AH36&gt;0,$AL36&gt;0), IF(INDEX(BC$12:BC$263,MATCH($AL36,$AK$12:$AK$263,0))&gt;0,($AH36*INDEX(BC$12:BC$263,MATCH($AL36,$AK$12:$AK$263,0)))/INDEX($AD$12:$AD$263,MATCH($AL36,$AK$12:$AK$263,0)), "-"),     1, "-")</f>
        <v>-</v>
      </c>
      <c r="BE36" s="249" t="n">
        <f aca="false">IF(BD$9&gt;0, IF(OR(BD36="",BD36="-"), 0, BD36*$AO36), BC36*$AE36)</f>
        <v>0</v>
      </c>
      <c r="BF36" s="247" t="n">
        <f aca="false">COMMANDE!X36</f>
        <v>0</v>
      </c>
      <c r="BG36" s="248" t="str">
        <f aca="false">_xlfn.IFS(AND($AD36=$AH36,$AD36&gt;0,$AH36&gt;0,BF36&gt;0), BF36,     AND(NOT($AD36=$AH36),$AD36&gt;0,$AH36&gt;0,BF36&gt;0), ($AH36*BF36)/$AD36,     AND($AD36=0,$AH36&gt;0,$AL36&gt;0), IF(INDEX(BF$12:BF$263,MATCH($AL36,$AK$12:$AK$263,0))&gt;0,($AH36*INDEX(BF$12:BF$263,MATCH($AL36,$AK$12:$AK$263,0)))/INDEX($AD$12:$AD$263,MATCH($AL36,$AK$12:$AK$263,0)), "-"),     1, "-")</f>
        <v>-</v>
      </c>
      <c r="BH36" s="249" t="n">
        <f aca="false">IF(BG$9&gt;0, IF(OR(BG36="",BG36="-"), 0, BG36*$AO36), BF36*$AE36)</f>
        <v>0</v>
      </c>
      <c r="BI36" s="247" t="n">
        <f aca="false">COMMANDE!Z36</f>
        <v>0</v>
      </c>
      <c r="BJ36" s="248" t="str">
        <f aca="false">_xlfn.IFS(AND($AD36=$AH36,$AD36&gt;0,$AH36&gt;0,BI36&gt;0), BI36,     AND(NOT($AD36=$AH36),$AD36&gt;0,$AH36&gt;0,BI36&gt;0), ($AH36*BI36)/$AD36,     AND($AD36=0,$AH36&gt;0,$AL36&gt;0), IF(INDEX(BI$12:BI$263,MATCH($AL36,$AK$12:$AK$263,0))&gt;0,($AH36*INDEX(BI$12:BI$263,MATCH($AL36,$AK$12:$AK$263,0)))/INDEX($AD$12:$AD$263,MATCH($AL36,$AK$12:$AK$263,0)), "-"),     1, "-")</f>
        <v>-</v>
      </c>
      <c r="BK36" s="249" t="n">
        <f aca="false">IF(BJ$9&gt;0, IF(OR(BJ36="",BJ36="-"), 0, BJ36*$AO36), BI36*$AE36)</f>
        <v>0</v>
      </c>
      <c r="BL36" s="247" t="n">
        <f aca="false">COMMANDE!AB36</f>
        <v>0</v>
      </c>
      <c r="BM36" s="248" t="str">
        <f aca="false">_xlfn.IFS(AND($AD36=$AH36,$AD36&gt;0,$AH36&gt;0,BL36&gt;0), BL36,     AND(NOT($AD36=$AH36),$AD36&gt;0,$AH36&gt;0,BL36&gt;0), ($AH36*BL36)/$AD36,     AND($AD36=0,$AH36&gt;0,$AL36&gt;0), IF(INDEX(BL$12:BL$263,MATCH($AL36,$AK$12:$AK$263,0))&gt;0,($AH36*INDEX(BL$12:BL$263,MATCH($AL36,$AK$12:$AK$263,0)))/INDEX($AD$12:$AD$263,MATCH($AL36,$AK$12:$AK$263,0)), "-"),     1, "-")</f>
        <v>-</v>
      </c>
      <c r="BN36" s="249" t="n">
        <f aca="false">IF(BM$9&gt;0, IF(OR(BM36="",BM36="-"), 0, BM36*$AO36), BL36*$AE36)</f>
        <v>0</v>
      </c>
      <c r="BO36" s="247" t="n">
        <f aca="false">COMMANDE!AD36</f>
        <v>0</v>
      </c>
      <c r="BP36" s="248" t="str">
        <f aca="false">_xlfn.IFS(AND($AD36=$AH36,$AD36&gt;0,$AH36&gt;0,BO36&gt;0), BO36,     AND(NOT($AD36=$AH36),$AD36&gt;0,$AH36&gt;0,BO36&gt;0), ($AH36*BO36)/$AD36,     AND($AD36=0,$AH36&gt;0,$AL36&gt;0), IF(INDEX(BO$12:BO$263,MATCH($AL36,$AK$12:$AK$263,0))&gt;0,($AH36*INDEX(BO$12:BO$263,MATCH($AL36,$AK$12:$AK$263,0)))/INDEX($AD$12:$AD$263,MATCH($AL36,$AK$12:$AK$263,0)), "-"),     1, "-")</f>
        <v>-</v>
      </c>
      <c r="BQ36" s="249" t="n">
        <f aca="false">IF(BP$9&gt;0, IF(OR(BP36="",BP36="-"), 0, BP36*$AO36), BO36*$AE36)</f>
        <v>0</v>
      </c>
      <c r="BR36" s="247" t="n">
        <f aca="false">COMMANDE!AF36</f>
        <v>0</v>
      </c>
      <c r="BS36" s="248" t="str">
        <f aca="false">_xlfn.IFS(AND($AD36=$AH36,$AD36&gt;0,$AH36&gt;0,BR36&gt;0), BR36,     AND(NOT($AD36=$AH36),$AD36&gt;0,$AH36&gt;0,BR36&gt;0), ($AH36*BR36)/$AD36,     AND($AD36=0,$AH36&gt;0,$AL36&gt;0), IF(INDEX(BR$12:BR$263,MATCH($AL36,$AK$12:$AK$263,0))&gt;0,($AH36*INDEX(BR$12:BR$263,MATCH($AL36,$AK$12:$AK$263,0)))/INDEX($AD$12:$AD$263,MATCH($AL36,$AK$12:$AK$263,0)), "-"),     1, "-")</f>
        <v>-</v>
      </c>
      <c r="BT36" s="249" t="n">
        <f aca="false">IF(BS$9&gt;0, IF(OR(BS36="",BS36="-"), 0, BS36*$AO36), BR36*$AE36)</f>
        <v>0</v>
      </c>
      <c r="BU36" s="247" t="n">
        <f aca="false">COMMANDE!AH36</f>
        <v>0</v>
      </c>
      <c r="BV36" s="248" t="str">
        <f aca="false">_xlfn.IFS(AND($AD36=$AH36,$AD36&gt;0,$AH36&gt;0,BU36&gt;0), BU36,     AND(NOT($AD36=$AH36),$AD36&gt;0,$AH36&gt;0,BU36&gt;0), ($AH36*BU36)/$AD36,     AND($AD36=0,$AH36&gt;0,$AL36&gt;0), IF(INDEX(BU$12:BU$263,MATCH($AL36,$AK$12:$AK$263,0))&gt;0,($AH36*INDEX(BU$12:BU$263,MATCH($AL36,$AK$12:$AK$263,0)))/INDEX($AD$12:$AD$263,MATCH($AL36,$AK$12:$AK$263,0)), "-"),     1, "-")</f>
        <v>-</v>
      </c>
      <c r="BW36" s="249" t="n">
        <f aca="false">IF(BV$9&gt;0, IF(OR(BV36="",BV36="-"), 0, BV36*$AO36), BU36*$AE36)</f>
        <v>0</v>
      </c>
      <c r="BX36" s="247" t="n">
        <f aca="false">COMMANDE!AJ36</f>
        <v>0</v>
      </c>
      <c r="BY36" s="248" t="str">
        <f aca="false">_xlfn.IFS(AND($AD36=$AH36,$AD36&gt;0,$AH36&gt;0,BX36&gt;0), BX36,     AND(NOT($AD36=$AH36),$AD36&gt;0,$AH36&gt;0,BX36&gt;0), ($AH36*BX36)/$AD36,     AND($AD36=0,$AH36&gt;0,$AL36&gt;0), IF(INDEX(BX$12:BX$263,MATCH($AL36,$AK$12:$AK$263,0))&gt;0,($AH36*INDEX(BX$12:BX$263,MATCH($AL36,$AK$12:$AK$263,0)))/INDEX($AD$12:$AD$263,MATCH($AL36,$AK$12:$AK$263,0)), "-"),     1, "-")</f>
        <v>-</v>
      </c>
      <c r="BZ36" s="249" t="n">
        <f aca="false">IF(BY$9&gt;0, IF(OR(BY36="",BY36="-"), 0, BY36*$AO36), BX36*$AE36)</f>
        <v>0</v>
      </c>
      <c r="CA36" s="247" t="n">
        <f aca="false">COMMANDE!AL36</f>
        <v>0</v>
      </c>
      <c r="CB36" s="248" t="str">
        <f aca="false">_xlfn.IFS(AND($AD36=$AH36,$AD36&gt;0,$AH36&gt;0,CA36&gt;0), CA36,     AND(NOT($AD36=$AH36),$AD36&gt;0,$AH36&gt;0,CA36&gt;0), ($AH36*CA36)/$AD36,     AND($AD36=0,$AH36&gt;0,$AL36&gt;0), IF(INDEX(CA$12:CA$263,MATCH($AL36,$AK$12:$AK$263,0))&gt;0,($AH36*INDEX(CA$12:CA$263,MATCH($AL36,$AK$12:$AK$263,0)))/INDEX($AD$12:$AD$263,MATCH($AL36,$AK$12:$AK$263,0)), "-"),     1, "-")</f>
        <v>-</v>
      </c>
      <c r="CC36" s="249" t="n">
        <f aca="false">IF(CB$9&gt;0, IF(OR(CB36="",CB36="-"), 0, CB36*$AO36), CA36*$AE36)</f>
        <v>0</v>
      </c>
      <c r="CD36" s="247" t="n">
        <f aca="false">COMMANDE!AN36</f>
        <v>0</v>
      </c>
      <c r="CE36" s="248" t="str">
        <f aca="false">_xlfn.IFS(AND($AD36=$AH36,$AD36&gt;0,$AH36&gt;0,CD36&gt;0), CD36,     AND(NOT($AD36=$AH36),$AD36&gt;0,$AH36&gt;0,CD36&gt;0), ($AH36*CD36)/$AD36,     AND($AD36=0,$AH36&gt;0,$AL36&gt;0), IF(INDEX(CD$12:CD$263,MATCH($AL36,$AK$12:$AK$263,0))&gt;0,($AH36*INDEX(CD$12:CD$263,MATCH($AL36,$AK$12:$AK$263,0)))/INDEX($AD$12:$AD$263,MATCH($AL36,$AK$12:$AK$263,0)), "-"),     1, "-")</f>
        <v>-</v>
      </c>
      <c r="CF36" s="249" t="n">
        <f aca="false">IF(CE$9&gt;0, IF(OR(CE36="",CE36="-"), 0, CE36*$AO36), CD36*$AE36)</f>
        <v>0</v>
      </c>
      <c r="CG36" s="247" t="n">
        <f aca="false">COMMANDE!AP36</f>
        <v>0</v>
      </c>
      <c r="CH36" s="248" t="str">
        <f aca="false">_xlfn.IFS(AND($AD36=$AH36,$AD36&gt;0,$AH36&gt;0,CG36&gt;0), CG36,     AND(NOT($AD36=$AH36),$AD36&gt;0,$AH36&gt;0,CG36&gt;0), ($AH36*CG36)/$AD36,     AND($AD36=0,$AH36&gt;0,$AL36&gt;0), IF(INDEX(CG$12:CG$263,MATCH($AL36,$AK$12:$AK$263,0))&gt;0,($AH36*INDEX(CG$12:CG$263,MATCH($AL36,$AK$12:$AK$263,0)))/INDEX($AD$12:$AD$263,MATCH($AL36,$AK$12:$AK$263,0)), "-"),     1, "-")</f>
        <v>-</v>
      </c>
      <c r="CI36" s="249" t="n">
        <f aca="false">IF(CH$9&gt;0, IF(OR(CH36="",CH36="-"), 0, CH36*$AO36), CG36*$AE36)</f>
        <v>0</v>
      </c>
      <c r="CJ36" s="250"/>
    </row>
    <row r="37" customFormat="false" ht="39.95" hidden="false" customHeight="true" outlineLevel="0" collapsed="false">
      <c r="A37" s="230" t="n">
        <f aca="false">IF(OR($AQ37&gt;0, $AS37&gt;0), 1, 0)</f>
        <v>0</v>
      </c>
      <c r="B37" s="230" t="n">
        <f aca="false">IF(OR($AT37&gt;0, $AV37&gt;0), 1, 0)</f>
        <v>0</v>
      </c>
      <c r="C37" s="230" t="n">
        <f aca="false">IF(OR($AW37&gt;0, $AY37&gt;0), 1, 0)</f>
        <v>0</v>
      </c>
      <c r="D37" s="230" t="n">
        <f aca="false">IF(OR($AZ37&gt;0, $BB37&gt;0), 1, 0)</f>
        <v>0</v>
      </c>
      <c r="E37" s="230" t="n">
        <f aca="false">IF(OR($BC37&gt;0, $BE37&gt;0), 1, 0)</f>
        <v>0</v>
      </c>
      <c r="F37" s="230" t="n">
        <f aca="false">IF(OR($BF37&gt;0, $BH37&gt;0), 1, 0)</f>
        <v>0</v>
      </c>
      <c r="G37" s="230" t="n">
        <f aca="false">IF(OR($BI37&gt;0, $BK37&gt;0), 1, 0)</f>
        <v>0</v>
      </c>
      <c r="H37" s="230" t="n">
        <f aca="false">IF(OR($BL37&gt;0, $BN37&gt;0), 1, 0)</f>
        <v>0</v>
      </c>
      <c r="I37" s="230" t="n">
        <f aca="false">IF(OR($BO37&gt;0, $BQ37&gt;0), 1, 0)</f>
        <v>0</v>
      </c>
      <c r="J37" s="230" t="n">
        <f aca="false">IF(OR($BR37&gt;0, $BT37&gt;0), 1, 0)</f>
        <v>0</v>
      </c>
      <c r="K37" s="230" t="n">
        <f aca="false">IF(OR($BU37&gt;0, $BW37&gt;0), 1, 0)</f>
        <v>0</v>
      </c>
      <c r="L37" s="230" t="n">
        <f aca="false">IF(OR($BX37&gt;0, $BZ37&gt;0), 1, 0)</f>
        <v>0</v>
      </c>
      <c r="M37" s="230" t="n">
        <f aca="false">IF(OR($CA37&gt;0, $CC37&gt;0), 1, 0)</f>
        <v>0</v>
      </c>
      <c r="N37" s="230" t="n">
        <f aca="false">IF(OR($CD37&gt;0, $CF37&gt;0), 1, 0)</f>
        <v>0</v>
      </c>
      <c r="O37" s="231" t="n">
        <f aca="false">IF(OR($CG37&gt;0, $CI37&gt;0), 1, 0)</f>
        <v>0</v>
      </c>
      <c r="P37" s="232" t="n">
        <f aca="false">IF(OR($AD37&gt;0,$AH37&gt;0,$AN37&gt;0), 1, 0)</f>
        <v>0</v>
      </c>
      <c r="Q37" s="233" t="n">
        <f aca="false">BDD!A27</f>
        <v>1527</v>
      </c>
      <c r="R37" s="234" t="str">
        <f aca="false">BDD!B27</f>
        <v>Baie de Goji BIO (envi. 500g)</v>
      </c>
      <c r="S37" s="235" t="str">
        <f aca="false">IF(BDD!F27=0, "", BDD!F27)</f>
        <v>❤️</v>
      </c>
      <c r="T37" s="236" t="n">
        <f aca="false">ROUND(BDD!G27+FDP_CMD_KG, 2)</f>
        <v>16.64</v>
      </c>
      <c r="U37" s="236" t="e">
        <f aca="false">ROUND(BDD!G27+FDP_FACT_KG, 2)</f>
        <v>#DIV/0!</v>
      </c>
      <c r="V37" s="237" t="str">
        <f aca="false">BDD!H27</f>
        <v>Pièce</v>
      </c>
      <c r="W37" s="238" t="str">
        <f aca="false">IF(NOT(ISBLANK(BDD!I27)), ROUND(SUM((BDD!G27*reduc1),FDP_CMD_KG), 2), "")</f>
        <v/>
      </c>
      <c r="X37" s="238" t="str">
        <f aca="false">IF(NOT(ISBLANK(BDD!J27)), ROUND(SUM((BDD!G27*reduc2),FDP_CMD_KG), 2), "")</f>
        <v/>
      </c>
      <c r="Y37" s="238" t="str">
        <f aca="false">IF(NOT(ISBLANK(BDD!K27)), ROUND(SUM((BDD!G27*reduc3),FDP_CMD_KG), 2), "")</f>
        <v/>
      </c>
      <c r="Z37" s="238" t="str">
        <f aca="false">IF(NOT(ISBLANK(BDD!I27)), ROUND(SUM((BDD!G27*reduc1),FDP_FACT_KG), 2), "")</f>
        <v/>
      </c>
      <c r="AA37" s="238" t="str">
        <f aca="false">IF(NOT(ISBLANK(BDD!J27)), ROUND(SUM((BDD!G27*reduc2),FDP_FACT_KG), 2), "")</f>
        <v/>
      </c>
      <c r="AB37" s="238" t="str">
        <f aca="false">IF(NOT(ISBLANK(BDD!K27)), ROUND(SUM((BDD!G27*reduc3),FDP_FACT_KG), 2), "")</f>
        <v/>
      </c>
      <c r="AC37" s="239" t="str">
        <f aca="false">BDD!C27</f>
        <v>Tibet</v>
      </c>
      <c r="AD37" s="240" t="n">
        <f aca="false">SUM(AQ37,AT37,AW37,AZ37,BC37,BF37,BI37,BL37,BO37,BR37,BU37,BX37,CA37,CD37,CG37)</f>
        <v>0</v>
      </c>
      <c r="AE37" s="241" t="n">
        <f aca="false">_xlfn.IFS(AND(AD37&gt;=60,$Y37&lt;&gt;""), $Y37,    AND(AD37&gt;=30,$X37&lt;&gt;""), $X37,    AND(AD37&gt;=10,$W37&lt;&gt;""), $W37,    1, $T37)</f>
        <v>16.64</v>
      </c>
      <c r="AF37" s="242" t="n">
        <f aca="false">$AD37*$AE37</f>
        <v>0</v>
      </c>
      <c r="AG37" s="161"/>
      <c r="AH37" s="243"/>
      <c r="AI37" s="241" t="e">
        <f aca="false">_xlfn.IFS(AND(AH37&gt;=60,$AB37&lt;&gt;""), $AB37,    AND(AH37&gt;=30,$AA37&lt;&gt;""), $AA37,    AND(AH37&gt;=10,$Z37&lt;&gt;""), $Z37,    1, $U37)</f>
        <v>#DIV/0!</v>
      </c>
      <c r="AJ37" s="244" t="e">
        <f aca="false">AH37*AI37</f>
        <v>#DIV/0!</v>
      </c>
      <c r="AK37" s="245"/>
      <c r="AL37" s="245"/>
      <c r="AM37" s="161"/>
      <c r="AN37" s="246" t="n">
        <f aca="false">SUM(AR37,AU37,AX37,BA37,BD37,BG37,BJ37,BM37,BP37,BS37,BV37,BY37,CB37,CE37,CH37)</f>
        <v>0</v>
      </c>
      <c r="AO37" s="241" t="e">
        <f aca="false">_xlfn.IFS(AND(AN37&gt;=60,$AB37&lt;&gt;""), $AB37,    AND(AN37&gt;=30,$AA37&lt;&gt;""), $AA37,    AND(AN37&gt;=10,$Z37&lt;&gt;""), $Z37,    1, $U37)</f>
        <v>#DIV/0!</v>
      </c>
      <c r="AP37" s="242" t="e">
        <f aca="false">$AN37*$AO37</f>
        <v>#DIV/0!</v>
      </c>
      <c r="AQ37" s="247" t="n">
        <f aca="false">COMMANDE!N37</f>
        <v>0</v>
      </c>
      <c r="AR37" s="248" t="str">
        <f aca="false">_xlfn.IFS(AND($AD37=$AH37,$AD37&gt;0,$AH37&gt;0,AQ37&gt;0), AQ37,     AND(NOT($AD37=$AH37),$AD37&gt;0,$AH37&gt;0,AQ37&gt;0), ($AH37*AQ37)/$AD37,     AND($AD37=0,$AH37&gt;0,$AL37&gt;0), IF(INDEX(AQ$12:AQ$263,MATCH($AL37,$AK$12:$AK$263,0))&gt;0,($AH37*INDEX(AQ$12:AQ$263,MATCH($AL37,$AK$12:$AK$263,0)))/INDEX($AD$12:$AD$263,MATCH($AL37,$AK$12:$AK$263,0)), "-"),     1, "-")</f>
        <v>-</v>
      </c>
      <c r="AS37" s="249" t="n">
        <f aca="false">IF(AR$9&gt;0, IF(OR(AR37="",AR37="-"), 0, AR37*$AO37), AQ37*$AE37)</f>
        <v>0</v>
      </c>
      <c r="AT37" s="247" t="n">
        <f aca="false">COMMANDE!P37</f>
        <v>0</v>
      </c>
      <c r="AU37" s="248" t="str">
        <f aca="false">_xlfn.IFS(AND($AD37=$AH37,$AD37&gt;0,$AH37&gt;0,AT37&gt;0), AT37,     AND(NOT($AD37=$AH37),$AD37&gt;0,$AH37&gt;0,AT37&gt;0), ($AH37*AT37)/$AD37,     AND($AD37=0,$AH37&gt;0,$AL37&gt;0), IF(INDEX(AT$12:AT$263,MATCH($AL37,$AK$12:$AK$263,0))&gt;0,($AH37*INDEX(AT$12:AT$263,MATCH($AL37,$AK$12:$AK$263,0)))/INDEX($AD$12:$AD$263,MATCH($AL37,$AK$12:$AK$263,0)), "-"),     1, "-")</f>
        <v>-</v>
      </c>
      <c r="AV37" s="249" t="n">
        <f aca="false">IF(AU$9&gt;0, IF(OR(AU37="",AU37="-"), 0, AU37*$AO37), AT37*$AE37)</f>
        <v>0</v>
      </c>
      <c r="AW37" s="247" t="n">
        <f aca="false">COMMANDE!R37</f>
        <v>0</v>
      </c>
      <c r="AX37" s="248" t="str">
        <f aca="false">_xlfn.IFS(AND($AD37=$AH37,$AD37&gt;0,$AH37&gt;0,AW37&gt;0), AW37,     AND(NOT($AD37=$AH37),$AD37&gt;0,$AH37&gt;0,AW37&gt;0), ($AH37*AW37)/$AD37,     AND($AD37=0,$AH37&gt;0,$AL37&gt;0), IF(INDEX(AW$12:AW$263,MATCH($AL37,$AK$12:$AK$263,0))&gt;0,($AH37*INDEX(AW$12:AW$263,MATCH($AL37,$AK$12:$AK$263,0)))/INDEX($AD$12:$AD$263,MATCH($AL37,$AK$12:$AK$263,0)), "-"),     1, "-")</f>
        <v>-</v>
      </c>
      <c r="AY37" s="249" t="n">
        <f aca="false">IF(AX$9&gt;0, IF(OR(AX37="",AX37="-"), 0, AX37*$AO37), AW37*$AE37)</f>
        <v>0</v>
      </c>
      <c r="AZ37" s="247" t="n">
        <f aca="false">COMMANDE!T37</f>
        <v>0</v>
      </c>
      <c r="BA37" s="248" t="str">
        <f aca="false">_xlfn.IFS(AND($AD37=$AH37,$AD37&gt;0,$AH37&gt;0,AZ37&gt;0), AZ37,     AND(NOT($AD37=$AH37),$AD37&gt;0,$AH37&gt;0,AZ37&gt;0), ($AH37*AZ37)/$AD37,     AND($AD37=0,$AH37&gt;0,$AL37&gt;0), IF(INDEX(AZ$12:AZ$263,MATCH($AL37,$AK$12:$AK$263,0))&gt;0,($AH37*INDEX(AZ$12:AZ$263,MATCH($AL37,$AK$12:$AK$263,0)))/INDEX($AD$12:$AD$263,MATCH($AL37,$AK$12:$AK$263,0)), "-"),     1, "-")</f>
        <v>-</v>
      </c>
      <c r="BB37" s="249" t="n">
        <f aca="false">IF(BA$9&gt;0, IF(OR(BA37="",BA37="-"), 0, BA37*$AO37), AZ37*$AE37)</f>
        <v>0</v>
      </c>
      <c r="BC37" s="247" t="n">
        <f aca="false">COMMANDE!V37</f>
        <v>0</v>
      </c>
      <c r="BD37" s="248" t="str">
        <f aca="false">_xlfn.IFS(AND($AD37=$AH37,$AD37&gt;0,$AH37&gt;0,BC37&gt;0), BC37,     AND(NOT($AD37=$AH37),$AD37&gt;0,$AH37&gt;0,BC37&gt;0), ($AH37*BC37)/$AD37,     AND($AD37=0,$AH37&gt;0,$AL37&gt;0), IF(INDEX(BC$12:BC$263,MATCH($AL37,$AK$12:$AK$263,0))&gt;0,($AH37*INDEX(BC$12:BC$263,MATCH($AL37,$AK$12:$AK$263,0)))/INDEX($AD$12:$AD$263,MATCH($AL37,$AK$12:$AK$263,0)), "-"),     1, "-")</f>
        <v>-</v>
      </c>
      <c r="BE37" s="249" t="n">
        <f aca="false">IF(BD$9&gt;0, IF(OR(BD37="",BD37="-"), 0, BD37*$AO37), BC37*$AE37)</f>
        <v>0</v>
      </c>
      <c r="BF37" s="247" t="n">
        <f aca="false">COMMANDE!X37</f>
        <v>0</v>
      </c>
      <c r="BG37" s="248" t="str">
        <f aca="false">_xlfn.IFS(AND($AD37=$AH37,$AD37&gt;0,$AH37&gt;0,BF37&gt;0), BF37,     AND(NOT($AD37=$AH37),$AD37&gt;0,$AH37&gt;0,BF37&gt;0), ($AH37*BF37)/$AD37,     AND($AD37=0,$AH37&gt;0,$AL37&gt;0), IF(INDEX(BF$12:BF$263,MATCH($AL37,$AK$12:$AK$263,0))&gt;0,($AH37*INDEX(BF$12:BF$263,MATCH($AL37,$AK$12:$AK$263,0)))/INDEX($AD$12:$AD$263,MATCH($AL37,$AK$12:$AK$263,0)), "-"),     1, "-")</f>
        <v>-</v>
      </c>
      <c r="BH37" s="249" t="n">
        <f aca="false">IF(BG$9&gt;0, IF(OR(BG37="",BG37="-"), 0, BG37*$AO37), BF37*$AE37)</f>
        <v>0</v>
      </c>
      <c r="BI37" s="247" t="n">
        <f aca="false">COMMANDE!Z37</f>
        <v>0</v>
      </c>
      <c r="BJ37" s="248" t="str">
        <f aca="false">_xlfn.IFS(AND($AD37=$AH37,$AD37&gt;0,$AH37&gt;0,BI37&gt;0), BI37,     AND(NOT($AD37=$AH37),$AD37&gt;0,$AH37&gt;0,BI37&gt;0), ($AH37*BI37)/$AD37,     AND($AD37=0,$AH37&gt;0,$AL37&gt;0), IF(INDEX(BI$12:BI$263,MATCH($AL37,$AK$12:$AK$263,0))&gt;0,($AH37*INDEX(BI$12:BI$263,MATCH($AL37,$AK$12:$AK$263,0)))/INDEX($AD$12:$AD$263,MATCH($AL37,$AK$12:$AK$263,0)), "-"),     1, "-")</f>
        <v>-</v>
      </c>
      <c r="BK37" s="249" t="n">
        <f aca="false">IF(BJ$9&gt;0, IF(OR(BJ37="",BJ37="-"), 0, BJ37*$AO37), BI37*$AE37)</f>
        <v>0</v>
      </c>
      <c r="BL37" s="247" t="n">
        <f aca="false">COMMANDE!AB37</f>
        <v>0</v>
      </c>
      <c r="BM37" s="248" t="str">
        <f aca="false">_xlfn.IFS(AND($AD37=$AH37,$AD37&gt;0,$AH37&gt;0,BL37&gt;0), BL37,     AND(NOT($AD37=$AH37),$AD37&gt;0,$AH37&gt;0,BL37&gt;0), ($AH37*BL37)/$AD37,     AND($AD37=0,$AH37&gt;0,$AL37&gt;0), IF(INDEX(BL$12:BL$263,MATCH($AL37,$AK$12:$AK$263,0))&gt;0,($AH37*INDEX(BL$12:BL$263,MATCH($AL37,$AK$12:$AK$263,0)))/INDEX($AD$12:$AD$263,MATCH($AL37,$AK$12:$AK$263,0)), "-"),     1, "-")</f>
        <v>-</v>
      </c>
      <c r="BN37" s="249" t="n">
        <f aca="false">IF(BM$9&gt;0, IF(OR(BM37="",BM37="-"), 0, BM37*$AO37), BL37*$AE37)</f>
        <v>0</v>
      </c>
      <c r="BO37" s="247" t="n">
        <f aca="false">COMMANDE!AD37</f>
        <v>0</v>
      </c>
      <c r="BP37" s="248" t="str">
        <f aca="false">_xlfn.IFS(AND($AD37=$AH37,$AD37&gt;0,$AH37&gt;0,BO37&gt;0), BO37,     AND(NOT($AD37=$AH37),$AD37&gt;0,$AH37&gt;0,BO37&gt;0), ($AH37*BO37)/$AD37,     AND($AD37=0,$AH37&gt;0,$AL37&gt;0), IF(INDEX(BO$12:BO$263,MATCH($AL37,$AK$12:$AK$263,0))&gt;0,($AH37*INDEX(BO$12:BO$263,MATCH($AL37,$AK$12:$AK$263,0)))/INDEX($AD$12:$AD$263,MATCH($AL37,$AK$12:$AK$263,0)), "-"),     1, "-")</f>
        <v>-</v>
      </c>
      <c r="BQ37" s="249" t="n">
        <f aca="false">IF(BP$9&gt;0, IF(OR(BP37="",BP37="-"), 0, BP37*$AO37), BO37*$AE37)</f>
        <v>0</v>
      </c>
      <c r="BR37" s="247" t="n">
        <f aca="false">COMMANDE!AF37</f>
        <v>0</v>
      </c>
      <c r="BS37" s="248" t="str">
        <f aca="false">_xlfn.IFS(AND($AD37=$AH37,$AD37&gt;0,$AH37&gt;0,BR37&gt;0), BR37,     AND(NOT($AD37=$AH37),$AD37&gt;0,$AH37&gt;0,BR37&gt;0), ($AH37*BR37)/$AD37,     AND($AD37=0,$AH37&gt;0,$AL37&gt;0), IF(INDEX(BR$12:BR$263,MATCH($AL37,$AK$12:$AK$263,0))&gt;0,($AH37*INDEX(BR$12:BR$263,MATCH($AL37,$AK$12:$AK$263,0)))/INDEX($AD$12:$AD$263,MATCH($AL37,$AK$12:$AK$263,0)), "-"),     1, "-")</f>
        <v>-</v>
      </c>
      <c r="BT37" s="249" t="n">
        <f aca="false">IF(BS$9&gt;0, IF(OR(BS37="",BS37="-"), 0, BS37*$AO37), BR37*$AE37)</f>
        <v>0</v>
      </c>
      <c r="BU37" s="247" t="n">
        <f aca="false">COMMANDE!AH37</f>
        <v>0</v>
      </c>
      <c r="BV37" s="248" t="str">
        <f aca="false">_xlfn.IFS(AND($AD37=$AH37,$AD37&gt;0,$AH37&gt;0,BU37&gt;0), BU37,     AND(NOT($AD37=$AH37),$AD37&gt;0,$AH37&gt;0,BU37&gt;0), ($AH37*BU37)/$AD37,     AND($AD37=0,$AH37&gt;0,$AL37&gt;0), IF(INDEX(BU$12:BU$263,MATCH($AL37,$AK$12:$AK$263,0))&gt;0,($AH37*INDEX(BU$12:BU$263,MATCH($AL37,$AK$12:$AK$263,0)))/INDEX($AD$12:$AD$263,MATCH($AL37,$AK$12:$AK$263,0)), "-"),     1, "-")</f>
        <v>-</v>
      </c>
      <c r="BW37" s="249" t="n">
        <f aca="false">IF(BV$9&gt;0, IF(OR(BV37="",BV37="-"), 0, BV37*$AO37), BU37*$AE37)</f>
        <v>0</v>
      </c>
      <c r="BX37" s="247" t="n">
        <f aca="false">COMMANDE!AJ37</f>
        <v>0</v>
      </c>
      <c r="BY37" s="248" t="str">
        <f aca="false">_xlfn.IFS(AND($AD37=$AH37,$AD37&gt;0,$AH37&gt;0,BX37&gt;0), BX37,     AND(NOT($AD37=$AH37),$AD37&gt;0,$AH37&gt;0,BX37&gt;0), ($AH37*BX37)/$AD37,     AND($AD37=0,$AH37&gt;0,$AL37&gt;0), IF(INDEX(BX$12:BX$263,MATCH($AL37,$AK$12:$AK$263,0))&gt;0,($AH37*INDEX(BX$12:BX$263,MATCH($AL37,$AK$12:$AK$263,0)))/INDEX($AD$12:$AD$263,MATCH($AL37,$AK$12:$AK$263,0)), "-"),     1, "-")</f>
        <v>-</v>
      </c>
      <c r="BZ37" s="249" t="n">
        <f aca="false">IF(BY$9&gt;0, IF(OR(BY37="",BY37="-"), 0, BY37*$AO37), BX37*$AE37)</f>
        <v>0</v>
      </c>
      <c r="CA37" s="247" t="n">
        <f aca="false">COMMANDE!AL37</f>
        <v>0</v>
      </c>
      <c r="CB37" s="248" t="str">
        <f aca="false">_xlfn.IFS(AND($AD37=$AH37,$AD37&gt;0,$AH37&gt;0,CA37&gt;0), CA37,     AND(NOT($AD37=$AH37),$AD37&gt;0,$AH37&gt;0,CA37&gt;0), ($AH37*CA37)/$AD37,     AND($AD37=0,$AH37&gt;0,$AL37&gt;0), IF(INDEX(CA$12:CA$263,MATCH($AL37,$AK$12:$AK$263,0))&gt;0,($AH37*INDEX(CA$12:CA$263,MATCH($AL37,$AK$12:$AK$263,0)))/INDEX($AD$12:$AD$263,MATCH($AL37,$AK$12:$AK$263,0)), "-"),     1, "-")</f>
        <v>-</v>
      </c>
      <c r="CC37" s="249" t="n">
        <f aca="false">IF(CB$9&gt;0, IF(OR(CB37="",CB37="-"), 0, CB37*$AO37), CA37*$AE37)</f>
        <v>0</v>
      </c>
      <c r="CD37" s="247" t="n">
        <f aca="false">COMMANDE!AN37</f>
        <v>0</v>
      </c>
      <c r="CE37" s="248" t="str">
        <f aca="false">_xlfn.IFS(AND($AD37=$AH37,$AD37&gt;0,$AH37&gt;0,CD37&gt;0), CD37,     AND(NOT($AD37=$AH37),$AD37&gt;0,$AH37&gt;0,CD37&gt;0), ($AH37*CD37)/$AD37,     AND($AD37=0,$AH37&gt;0,$AL37&gt;0), IF(INDEX(CD$12:CD$263,MATCH($AL37,$AK$12:$AK$263,0))&gt;0,($AH37*INDEX(CD$12:CD$263,MATCH($AL37,$AK$12:$AK$263,0)))/INDEX($AD$12:$AD$263,MATCH($AL37,$AK$12:$AK$263,0)), "-"),     1, "-")</f>
        <v>-</v>
      </c>
      <c r="CF37" s="249" t="n">
        <f aca="false">IF(CE$9&gt;0, IF(OR(CE37="",CE37="-"), 0, CE37*$AO37), CD37*$AE37)</f>
        <v>0</v>
      </c>
      <c r="CG37" s="247" t="n">
        <f aca="false">COMMANDE!AP37</f>
        <v>0</v>
      </c>
      <c r="CH37" s="248" t="str">
        <f aca="false">_xlfn.IFS(AND($AD37=$AH37,$AD37&gt;0,$AH37&gt;0,CG37&gt;0), CG37,     AND(NOT($AD37=$AH37),$AD37&gt;0,$AH37&gt;0,CG37&gt;0), ($AH37*CG37)/$AD37,     AND($AD37=0,$AH37&gt;0,$AL37&gt;0), IF(INDEX(CG$12:CG$263,MATCH($AL37,$AK$12:$AK$263,0))&gt;0,($AH37*INDEX(CG$12:CG$263,MATCH($AL37,$AK$12:$AK$263,0)))/INDEX($AD$12:$AD$263,MATCH($AL37,$AK$12:$AK$263,0)), "-"),     1, "-")</f>
        <v>-</v>
      </c>
      <c r="CI37" s="249" t="n">
        <f aca="false">IF(CH$9&gt;0, IF(OR(CH37="",CH37="-"), 0, CH37*$AO37), CG37*$AE37)</f>
        <v>0</v>
      </c>
      <c r="CJ37" s="250"/>
    </row>
    <row r="38" customFormat="false" ht="39.95" hidden="false" customHeight="true" outlineLevel="0" collapsed="false">
      <c r="A38" s="230" t="n">
        <f aca="false">IF(OR($AQ38&gt;0, $AS38&gt;0), 1, 0)</f>
        <v>0</v>
      </c>
      <c r="B38" s="230" t="n">
        <f aca="false">IF(OR($AT38&gt;0, $AV38&gt;0), 1, 0)</f>
        <v>0</v>
      </c>
      <c r="C38" s="230" t="n">
        <f aca="false">IF(OR($AW38&gt;0, $AY38&gt;0), 1, 0)</f>
        <v>0</v>
      </c>
      <c r="D38" s="230" t="n">
        <f aca="false">IF(OR($AZ38&gt;0, $BB38&gt;0), 1, 0)</f>
        <v>0</v>
      </c>
      <c r="E38" s="230" t="n">
        <f aca="false">IF(OR($BC38&gt;0, $BE38&gt;0), 1, 0)</f>
        <v>0</v>
      </c>
      <c r="F38" s="230" t="n">
        <f aca="false">IF(OR($BF38&gt;0, $BH38&gt;0), 1, 0)</f>
        <v>0</v>
      </c>
      <c r="G38" s="230" t="n">
        <f aca="false">IF(OR($BI38&gt;0, $BK38&gt;0), 1, 0)</f>
        <v>0</v>
      </c>
      <c r="H38" s="230" t="n">
        <f aca="false">IF(OR($BL38&gt;0, $BN38&gt;0), 1, 0)</f>
        <v>0</v>
      </c>
      <c r="I38" s="230" t="n">
        <f aca="false">IF(OR($BO38&gt;0, $BQ38&gt;0), 1, 0)</f>
        <v>0</v>
      </c>
      <c r="J38" s="230" t="n">
        <f aca="false">IF(OR($BR38&gt;0, $BT38&gt;0), 1, 0)</f>
        <v>0</v>
      </c>
      <c r="K38" s="230" t="n">
        <f aca="false">IF(OR($BU38&gt;0, $BW38&gt;0), 1, 0)</f>
        <v>0</v>
      </c>
      <c r="L38" s="230" t="n">
        <f aca="false">IF(OR($BX38&gt;0, $BZ38&gt;0), 1, 0)</f>
        <v>0</v>
      </c>
      <c r="M38" s="230" t="n">
        <f aca="false">IF(OR($CA38&gt;0, $CC38&gt;0), 1, 0)</f>
        <v>0</v>
      </c>
      <c r="N38" s="230" t="n">
        <f aca="false">IF(OR($CD38&gt;0, $CF38&gt;0), 1, 0)</f>
        <v>0</v>
      </c>
      <c r="O38" s="231" t="n">
        <f aca="false">IF(OR($CG38&gt;0, $CI38&gt;0), 1, 0)</f>
        <v>0</v>
      </c>
      <c r="P38" s="232" t="n">
        <f aca="false">IF(OR($AD38&gt;0,$AH38&gt;0,$AN38&gt;0), 1, 0)</f>
        <v>0</v>
      </c>
      <c r="Q38" s="233" t="n">
        <f aca="false">BDD!A28</f>
        <v>3033</v>
      </c>
      <c r="R38" s="234" t="str">
        <f aca="false">BDD!B28</f>
        <v>Banane Cavendish (mûri sur plante)</v>
      </c>
      <c r="S38" s="235" t="str">
        <f aca="false">IF(BDD!F28=0, "", BDD!F28)</f>
        <v>❤️</v>
      </c>
      <c r="T38" s="236" t="n">
        <f aca="false">ROUND(BDD!G28+FDP_CMD_KG, 2)</f>
        <v>5.68</v>
      </c>
      <c r="U38" s="236" t="e">
        <f aca="false">ROUND(BDD!G28+FDP_FACT_KG, 2)</f>
        <v>#DIV/0!</v>
      </c>
      <c r="V38" s="237" t="str">
        <f aca="false">BDD!H28</f>
        <v>kg</v>
      </c>
      <c r="W38" s="238" t="n">
        <f aca="false">IF(NOT(ISBLANK(BDD!I28)), ROUND(SUM((BDD!G28*reduc1),FDP_CMD_KG), 2), "")</f>
        <v>5.27</v>
      </c>
      <c r="X38" s="238" t="n">
        <f aca="false">IF(NOT(ISBLANK(BDD!J28)), ROUND(SUM((BDD!G28*reduc2),FDP_CMD_KG), 2), "")</f>
        <v>4.86</v>
      </c>
      <c r="Y38" s="238" t="n">
        <f aca="false">IF(NOT(ISBLANK(BDD!K28)), ROUND(SUM((BDD!G28*reduc3),FDP_CMD_KG), 2), "")</f>
        <v>4.45</v>
      </c>
      <c r="Z38" s="238" t="e">
        <f aca="false">IF(NOT(ISBLANK(BDD!I28)), ROUND(SUM((BDD!G28*reduc1),FDP_FACT_KG), 2), "")</f>
        <v>#DIV/0!</v>
      </c>
      <c r="AA38" s="238" t="e">
        <f aca="false">IF(NOT(ISBLANK(BDD!J28)), ROUND(SUM((BDD!G28*reduc2),FDP_FACT_KG), 2), "")</f>
        <v>#DIV/0!</v>
      </c>
      <c r="AB38" s="238" t="e">
        <f aca="false">IF(NOT(ISBLANK(BDD!K28)), ROUND(SUM((BDD!G28*reduc3),FDP_FACT_KG), 2), "")</f>
        <v>#DIV/0!</v>
      </c>
      <c r="AC38" s="239" t="str">
        <f aca="false">BDD!C28</f>
        <v>Grenade</v>
      </c>
      <c r="AD38" s="240" t="n">
        <f aca="false">SUM(AQ38,AT38,AW38,AZ38,BC38,BF38,BI38,BL38,BO38,BR38,BU38,BX38,CA38,CD38,CG38)</f>
        <v>0</v>
      </c>
      <c r="AE38" s="241" t="n">
        <f aca="false">_xlfn.IFS(AND(AD38&gt;=60,$Y38&lt;&gt;""), $Y38,    AND(AD38&gt;=30,$X38&lt;&gt;""), $X38,    AND(AD38&gt;=10,$W38&lt;&gt;""), $W38,    1, $T38)</f>
        <v>5.68</v>
      </c>
      <c r="AF38" s="242" t="n">
        <f aca="false">$AD38*$AE38</f>
        <v>0</v>
      </c>
      <c r="AG38" s="161"/>
      <c r="AH38" s="243"/>
      <c r="AI38" s="241" t="e">
        <f aca="false">_xlfn.IFS(AND(AH38&gt;=60,$AB38&lt;&gt;""), $AB38,    AND(AH38&gt;=30,$AA38&lt;&gt;""), $AA38,    AND(AH38&gt;=10,$Z38&lt;&gt;""), $Z38,    1, $U38)</f>
        <v>#DIV/0!</v>
      </c>
      <c r="AJ38" s="244" t="e">
        <f aca="false">AH38*AI38</f>
        <v>#DIV/0!</v>
      </c>
      <c r="AK38" s="245"/>
      <c r="AL38" s="245"/>
      <c r="AM38" s="161"/>
      <c r="AN38" s="246" t="n">
        <f aca="false">SUM(AR38,AU38,AX38,BA38,BD38,BG38,BJ38,BM38,BP38,BS38,BV38,BY38,CB38,CE38,CH38)</f>
        <v>0</v>
      </c>
      <c r="AO38" s="241" t="e">
        <f aca="false">_xlfn.IFS(AND(AN38&gt;=60,$AB38&lt;&gt;""), $AB38,    AND(AN38&gt;=30,$AA38&lt;&gt;""), $AA38,    AND(AN38&gt;=10,$Z38&lt;&gt;""), $Z38,    1, $U38)</f>
        <v>#DIV/0!</v>
      </c>
      <c r="AP38" s="242" t="e">
        <f aca="false">$AN38*$AO38</f>
        <v>#DIV/0!</v>
      </c>
      <c r="AQ38" s="247" t="n">
        <f aca="false">COMMANDE!N38</f>
        <v>0</v>
      </c>
      <c r="AR38" s="248" t="str">
        <f aca="false">_xlfn.IFS(AND($AD38=$AH38,$AD38&gt;0,$AH38&gt;0,AQ38&gt;0), AQ38,     AND(NOT($AD38=$AH38),$AD38&gt;0,$AH38&gt;0,AQ38&gt;0), ($AH38*AQ38)/$AD38,     AND($AD38=0,$AH38&gt;0,$AL38&gt;0), IF(INDEX(AQ$12:AQ$263,MATCH($AL38,$AK$12:$AK$263,0))&gt;0,($AH38*INDEX(AQ$12:AQ$263,MATCH($AL38,$AK$12:$AK$263,0)))/INDEX($AD$12:$AD$263,MATCH($AL38,$AK$12:$AK$263,0)), "-"),     1, "-")</f>
        <v>-</v>
      </c>
      <c r="AS38" s="249" t="n">
        <f aca="false">IF(AR$9&gt;0, IF(OR(AR38="",AR38="-"), 0, AR38*$AO38), AQ38*$AE38)</f>
        <v>0</v>
      </c>
      <c r="AT38" s="247" t="n">
        <f aca="false">COMMANDE!P38</f>
        <v>0</v>
      </c>
      <c r="AU38" s="248" t="str">
        <f aca="false">_xlfn.IFS(AND($AD38=$AH38,$AD38&gt;0,$AH38&gt;0,AT38&gt;0), AT38,     AND(NOT($AD38=$AH38),$AD38&gt;0,$AH38&gt;0,AT38&gt;0), ($AH38*AT38)/$AD38,     AND($AD38=0,$AH38&gt;0,$AL38&gt;0), IF(INDEX(AT$12:AT$263,MATCH($AL38,$AK$12:$AK$263,0))&gt;0,($AH38*INDEX(AT$12:AT$263,MATCH($AL38,$AK$12:$AK$263,0)))/INDEX($AD$12:$AD$263,MATCH($AL38,$AK$12:$AK$263,0)), "-"),     1, "-")</f>
        <v>-</v>
      </c>
      <c r="AV38" s="249" t="n">
        <f aca="false">IF(AU$9&gt;0, IF(OR(AU38="",AU38="-"), 0, AU38*$AO38), AT38*$AE38)</f>
        <v>0</v>
      </c>
      <c r="AW38" s="247" t="n">
        <f aca="false">COMMANDE!R38</f>
        <v>0</v>
      </c>
      <c r="AX38" s="248" t="str">
        <f aca="false">_xlfn.IFS(AND($AD38=$AH38,$AD38&gt;0,$AH38&gt;0,AW38&gt;0), AW38,     AND(NOT($AD38=$AH38),$AD38&gt;0,$AH38&gt;0,AW38&gt;0), ($AH38*AW38)/$AD38,     AND($AD38=0,$AH38&gt;0,$AL38&gt;0), IF(INDEX(AW$12:AW$263,MATCH($AL38,$AK$12:$AK$263,0))&gt;0,($AH38*INDEX(AW$12:AW$263,MATCH($AL38,$AK$12:$AK$263,0)))/INDEX($AD$12:$AD$263,MATCH($AL38,$AK$12:$AK$263,0)), "-"),     1, "-")</f>
        <v>-</v>
      </c>
      <c r="AY38" s="249" t="n">
        <f aca="false">IF(AX$9&gt;0, IF(OR(AX38="",AX38="-"), 0, AX38*$AO38), AW38*$AE38)</f>
        <v>0</v>
      </c>
      <c r="AZ38" s="247" t="n">
        <f aca="false">COMMANDE!T38</f>
        <v>0</v>
      </c>
      <c r="BA38" s="248" t="str">
        <f aca="false">_xlfn.IFS(AND($AD38=$AH38,$AD38&gt;0,$AH38&gt;0,AZ38&gt;0), AZ38,     AND(NOT($AD38=$AH38),$AD38&gt;0,$AH38&gt;0,AZ38&gt;0), ($AH38*AZ38)/$AD38,     AND($AD38=0,$AH38&gt;0,$AL38&gt;0), IF(INDEX(AZ$12:AZ$263,MATCH($AL38,$AK$12:$AK$263,0))&gt;0,($AH38*INDEX(AZ$12:AZ$263,MATCH($AL38,$AK$12:$AK$263,0)))/INDEX($AD$12:$AD$263,MATCH($AL38,$AK$12:$AK$263,0)), "-"),     1, "-")</f>
        <v>-</v>
      </c>
      <c r="BB38" s="249" t="n">
        <f aca="false">IF(BA$9&gt;0, IF(OR(BA38="",BA38="-"), 0, BA38*$AO38), AZ38*$AE38)</f>
        <v>0</v>
      </c>
      <c r="BC38" s="247" t="n">
        <f aca="false">COMMANDE!V38</f>
        <v>0</v>
      </c>
      <c r="BD38" s="248" t="str">
        <f aca="false">_xlfn.IFS(AND($AD38=$AH38,$AD38&gt;0,$AH38&gt;0,BC38&gt;0), BC38,     AND(NOT($AD38=$AH38),$AD38&gt;0,$AH38&gt;0,BC38&gt;0), ($AH38*BC38)/$AD38,     AND($AD38=0,$AH38&gt;0,$AL38&gt;0), IF(INDEX(BC$12:BC$263,MATCH($AL38,$AK$12:$AK$263,0))&gt;0,($AH38*INDEX(BC$12:BC$263,MATCH($AL38,$AK$12:$AK$263,0)))/INDEX($AD$12:$AD$263,MATCH($AL38,$AK$12:$AK$263,0)), "-"),     1, "-")</f>
        <v>-</v>
      </c>
      <c r="BE38" s="249" t="n">
        <f aca="false">IF(BD$9&gt;0, IF(OR(BD38="",BD38="-"), 0, BD38*$AO38), BC38*$AE38)</f>
        <v>0</v>
      </c>
      <c r="BF38" s="247" t="n">
        <f aca="false">COMMANDE!X38</f>
        <v>0</v>
      </c>
      <c r="BG38" s="248" t="str">
        <f aca="false">_xlfn.IFS(AND($AD38=$AH38,$AD38&gt;0,$AH38&gt;0,BF38&gt;0), BF38,     AND(NOT($AD38=$AH38),$AD38&gt;0,$AH38&gt;0,BF38&gt;0), ($AH38*BF38)/$AD38,     AND($AD38=0,$AH38&gt;0,$AL38&gt;0), IF(INDEX(BF$12:BF$263,MATCH($AL38,$AK$12:$AK$263,0))&gt;0,($AH38*INDEX(BF$12:BF$263,MATCH($AL38,$AK$12:$AK$263,0)))/INDEX($AD$12:$AD$263,MATCH($AL38,$AK$12:$AK$263,0)), "-"),     1, "-")</f>
        <v>-</v>
      </c>
      <c r="BH38" s="249" t="n">
        <f aca="false">IF(BG$9&gt;0, IF(OR(BG38="",BG38="-"), 0, BG38*$AO38), BF38*$AE38)</f>
        <v>0</v>
      </c>
      <c r="BI38" s="247" t="n">
        <f aca="false">COMMANDE!Z38</f>
        <v>0</v>
      </c>
      <c r="BJ38" s="248" t="str">
        <f aca="false">_xlfn.IFS(AND($AD38=$AH38,$AD38&gt;0,$AH38&gt;0,BI38&gt;0), BI38,     AND(NOT($AD38=$AH38),$AD38&gt;0,$AH38&gt;0,BI38&gt;0), ($AH38*BI38)/$AD38,     AND($AD38=0,$AH38&gt;0,$AL38&gt;0), IF(INDEX(BI$12:BI$263,MATCH($AL38,$AK$12:$AK$263,0))&gt;0,($AH38*INDEX(BI$12:BI$263,MATCH($AL38,$AK$12:$AK$263,0)))/INDEX($AD$12:$AD$263,MATCH($AL38,$AK$12:$AK$263,0)), "-"),     1, "-")</f>
        <v>-</v>
      </c>
      <c r="BK38" s="249" t="n">
        <f aca="false">IF(BJ$9&gt;0, IF(OR(BJ38="",BJ38="-"), 0, BJ38*$AO38), BI38*$AE38)</f>
        <v>0</v>
      </c>
      <c r="BL38" s="247" t="n">
        <f aca="false">COMMANDE!AB38</f>
        <v>0</v>
      </c>
      <c r="BM38" s="248" t="str">
        <f aca="false">_xlfn.IFS(AND($AD38=$AH38,$AD38&gt;0,$AH38&gt;0,BL38&gt;0), BL38,     AND(NOT($AD38=$AH38),$AD38&gt;0,$AH38&gt;0,BL38&gt;0), ($AH38*BL38)/$AD38,     AND($AD38=0,$AH38&gt;0,$AL38&gt;0), IF(INDEX(BL$12:BL$263,MATCH($AL38,$AK$12:$AK$263,0))&gt;0,($AH38*INDEX(BL$12:BL$263,MATCH($AL38,$AK$12:$AK$263,0)))/INDEX($AD$12:$AD$263,MATCH($AL38,$AK$12:$AK$263,0)), "-"),     1, "-")</f>
        <v>-</v>
      </c>
      <c r="BN38" s="249" t="n">
        <f aca="false">IF(BM$9&gt;0, IF(OR(BM38="",BM38="-"), 0, BM38*$AO38), BL38*$AE38)</f>
        <v>0</v>
      </c>
      <c r="BO38" s="247" t="n">
        <f aca="false">COMMANDE!AD38</f>
        <v>0</v>
      </c>
      <c r="BP38" s="248" t="str">
        <f aca="false">_xlfn.IFS(AND($AD38=$AH38,$AD38&gt;0,$AH38&gt;0,BO38&gt;0), BO38,     AND(NOT($AD38=$AH38),$AD38&gt;0,$AH38&gt;0,BO38&gt;0), ($AH38*BO38)/$AD38,     AND($AD38=0,$AH38&gt;0,$AL38&gt;0), IF(INDEX(BO$12:BO$263,MATCH($AL38,$AK$12:$AK$263,0))&gt;0,($AH38*INDEX(BO$12:BO$263,MATCH($AL38,$AK$12:$AK$263,0)))/INDEX($AD$12:$AD$263,MATCH($AL38,$AK$12:$AK$263,0)), "-"),     1, "-")</f>
        <v>-</v>
      </c>
      <c r="BQ38" s="249" t="n">
        <f aca="false">IF(BP$9&gt;0, IF(OR(BP38="",BP38="-"), 0, BP38*$AO38), BO38*$AE38)</f>
        <v>0</v>
      </c>
      <c r="BR38" s="247" t="n">
        <f aca="false">COMMANDE!AF38</f>
        <v>0</v>
      </c>
      <c r="BS38" s="248" t="str">
        <f aca="false">_xlfn.IFS(AND($AD38=$AH38,$AD38&gt;0,$AH38&gt;0,BR38&gt;0), BR38,     AND(NOT($AD38=$AH38),$AD38&gt;0,$AH38&gt;0,BR38&gt;0), ($AH38*BR38)/$AD38,     AND($AD38=0,$AH38&gt;0,$AL38&gt;0), IF(INDEX(BR$12:BR$263,MATCH($AL38,$AK$12:$AK$263,0))&gt;0,($AH38*INDEX(BR$12:BR$263,MATCH($AL38,$AK$12:$AK$263,0)))/INDEX($AD$12:$AD$263,MATCH($AL38,$AK$12:$AK$263,0)), "-"),     1, "-")</f>
        <v>-</v>
      </c>
      <c r="BT38" s="249" t="n">
        <f aca="false">IF(BS$9&gt;0, IF(OR(BS38="",BS38="-"), 0, BS38*$AO38), BR38*$AE38)</f>
        <v>0</v>
      </c>
      <c r="BU38" s="247" t="n">
        <f aca="false">COMMANDE!AH38</f>
        <v>0</v>
      </c>
      <c r="BV38" s="248" t="str">
        <f aca="false">_xlfn.IFS(AND($AD38=$AH38,$AD38&gt;0,$AH38&gt;0,BU38&gt;0), BU38,     AND(NOT($AD38=$AH38),$AD38&gt;0,$AH38&gt;0,BU38&gt;0), ($AH38*BU38)/$AD38,     AND($AD38=0,$AH38&gt;0,$AL38&gt;0), IF(INDEX(BU$12:BU$263,MATCH($AL38,$AK$12:$AK$263,0))&gt;0,($AH38*INDEX(BU$12:BU$263,MATCH($AL38,$AK$12:$AK$263,0)))/INDEX($AD$12:$AD$263,MATCH($AL38,$AK$12:$AK$263,0)), "-"),     1, "-")</f>
        <v>-</v>
      </c>
      <c r="BW38" s="249" t="n">
        <f aca="false">IF(BV$9&gt;0, IF(OR(BV38="",BV38="-"), 0, BV38*$AO38), BU38*$AE38)</f>
        <v>0</v>
      </c>
      <c r="BX38" s="247" t="n">
        <f aca="false">COMMANDE!AJ38</f>
        <v>0</v>
      </c>
      <c r="BY38" s="248" t="str">
        <f aca="false">_xlfn.IFS(AND($AD38=$AH38,$AD38&gt;0,$AH38&gt;0,BX38&gt;0), BX38,     AND(NOT($AD38=$AH38),$AD38&gt;0,$AH38&gt;0,BX38&gt;0), ($AH38*BX38)/$AD38,     AND($AD38=0,$AH38&gt;0,$AL38&gt;0), IF(INDEX(BX$12:BX$263,MATCH($AL38,$AK$12:$AK$263,0))&gt;0,($AH38*INDEX(BX$12:BX$263,MATCH($AL38,$AK$12:$AK$263,0)))/INDEX($AD$12:$AD$263,MATCH($AL38,$AK$12:$AK$263,0)), "-"),     1, "-")</f>
        <v>-</v>
      </c>
      <c r="BZ38" s="249" t="n">
        <f aca="false">IF(BY$9&gt;0, IF(OR(BY38="",BY38="-"), 0, BY38*$AO38), BX38*$AE38)</f>
        <v>0</v>
      </c>
      <c r="CA38" s="247" t="n">
        <f aca="false">COMMANDE!AL38</f>
        <v>0</v>
      </c>
      <c r="CB38" s="248" t="str">
        <f aca="false">_xlfn.IFS(AND($AD38=$AH38,$AD38&gt;0,$AH38&gt;0,CA38&gt;0), CA38,     AND(NOT($AD38=$AH38),$AD38&gt;0,$AH38&gt;0,CA38&gt;0), ($AH38*CA38)/$AD38,     AND($AD38=0,$AH38&gt;0,$AL38&gt;0), IF(INDEX(CA$12:CA$263,MATCH($AL38,$AK$12:$AK$263,0))&gt;0,($AH38*INDEX(CA$12:CA$263,MATCH($AL38,$AK$12:$AK$263,0)))/INDEX($AD$12:$AD$263,MATCH($AL38,$AK$12:$AK$263,0)), "-"),     1, "-")</f>
        <v>-</v>
      </c>
      <c r="CC38" s="249" t="n">
        <f aca="false">IF(CB$9&gt;0, IF(OR(CB38="",CB38="-"), 0, CB38*$AO38), CA38*$AE38)</f>
        <v>0</v>
      </c>
      <c r="CD38" s="247" t="n">
        <f aca="false">COMMANDE!AN38</f>
        <v>0</v>
      </c>
      <c r="CE38" s="248" t="str">
        <f aca="false">_xlfn.IFS(AND($AD38=$AH38,$AD38&gt;0,$AH38&gt;0,CD38&gt;0), CD38,     AND(NOT($AD38=$AH38),$AD38&gt;0,$AH38&gt;0,CD38&gt;0), ($AH38*CD38)/$AD38,     AND($AD38=0,$AH38&gt;0,$AL38&gt;0), IF(INDEX(CD$12:CD$263,MATCH($AL38,$AK$12:$AK$263,0))&gt;0,($AH38*INDEX(CD$12:CD$263,MATCH($AL38,$AK$12:$AK$263,0)))/INDEX($AD$12:$AD$263,MATCH($AL38,$AK$12:$AK$263,0)), "-"),     1, "-")</f>
        <v>-</v>
      </c>
      <c r="CF38" s="249" t="n">
        <f aca="false">IF(CE$9&gt;0, IF(OR(CE38="",CE38="-"), 0, CE38*$AO38), CD38*$AE38)</f>
        <v>0</v>
      </c>
      <c r="CG38" s="247" t="n">
        <f aca="false">COMMANDE!AP38</f>
        <v>0</v>
      </c>
      <c r="CH38" s="248" t="str">
        <f aca="false">_xlfn.IFS(AND($AD38=$AH38,$AD38&gt;0,$AH38&gt;0,CG38&gt;0), CG38,     AND(NOT($AD38=$AH38),$AD38&gt;0,$AH38&gt;0,CG38&gt;0), ($AH38*CG38)/$AD38,     AND($AD38=0,$AH38&gt;0,$AL38&gt;0), IF(INDEX(CG$12:CG$263,MATCH($AL38,$AK$12:$AK$263,0))&gt;0,($AH38*INDEX(CG$12:CG$263,MATCH($AL38,$AK$12:$AK$263,0)))/INDEX($AD$12:$AD$263,MATCH($AL38,$AK$12:$AK$263,0)), "-"),     1, "-")</f>
        <v>-</v>
      </c>
      <c r="CI38" s="249" t="n">
        <f aca="false">IF(CH$9&gt;0, IF(OR(CH38="",CH38="-"), 0, CH38*$AO38), CG38*$AE38)</f>
        <v>0</v>
      </c>
      <c r="CJ38" s="250"/>
    </row>
    <row r="39" customFormat="false" ht="39.95" hidden="false" customHeight="true" outlineLevel="0" collapsed="false">
      <c r="A39" s="230" t="n">
        <f aca="false">IF(OR($AQ39&gt;0, $AS39&gt;0), 1, 0)</f>
        <v>0</v>
      </c>
      <c r="B39" s="230" t="n">
        <f aca="false">IF(OR($AT39&gt;0, $AV39&gt;0), 1, 0)</f>
        <v>0</v>
      </c>
      <c r="C39" s="230" t="n">
        <f aca="false">IF(OR($AW39&gt;0, $AY39&gt;0), 1, 0)</f>
        <v>0</v>
      </c>
      <c r="D39" s="230" t="n">
        <f aca="false">IF(OR($AZ39&gt;0, $BB39&gt;0), 1, 0)</f>
        <v>0</v>
      </c>
      <c r="E39" s="230" t="n">
        <f aca="false">IF(OR($BC39&gt;0, $BE39&gt;0), 1, 0)</f>
        <v>0</v>
      </c>
      <c r="F39" s="230" t="n">
        <f aca="false">IF(OR($BF39&gt;0, $BH39&gt;0), 1, 0)</f>
        <v>0</v>
      </c>
      <c r="G39" s="230" t="n">
        <f aca="false">IF(OR($BI39&gt;0, $BK39&gt;0), 1, 0)</f>
        <v>0</v>
      </c>
      <c r="H39" s="230" t="n">
        <f aca="false">IF(OR($BL39&gt;0, $BN39&gt;0), 1, 0)</f>
        <v>0</v>
      </c>
      <c r="I39" s="230" t="n">
        <f aca="false">IF(OR($BO39&gt;0, $BQ39&gt;0), 1, 0)</f>
        <v>0</v>
      </c>
      <c r="J39" s="230" t="n">
        <f aca="false">IF(OR($BR39&gt;0, $BT39&gt;0), 1, 0)</f>
        <v>0</v>
      </c>
      <c r="K39" s="230" t="n">
        <f aca="false">IF(OR($BU39&gt;0, $BW39&gt;0), 1, 0)</f>
        <v>0</v>
      </c>
      <c r="L39" s="230" t="n">
        <f aca="false">IF(OR($BX39&gt;0, $BZ39&gt;0), 1, 0)</f>
        <v>0</v>
      </c>
      <c r="M39" s="230" t="n">
        <f aca="false">IF(OR($CA39&gt;0, $CC39&gt;0), 1, 0)</f>
        <v>0</v>
      </c>
      <c r="N39" s="230" t="n">
        <f aca="false">IF(OR($CD39&gt;0, $CF39&gt;0), 1, 0)</f>
        <v>0</v>
      </c>
      <c r="O39" s="231" t="n">
        <f aca="false">IF(OR($CG39&gt;0, $CI39&gt;0), 1, 0)</f>
        <v>0</v>
      </c>
      <c r="P39" s="232" t="n">
        <f aca="false">IF(OR($AD39&gt;0,$AH39&gt;0,$AN39&gt;0), 1, 0)</f>
        <v>0</v>
      </c>
      <c r="Q39" s="233" t="str">
        <f aca="false">BDD!A29</f>
        <v>1007-2364</v>
      </c>
      <c r="R39" s="234" t="str">
        <f aca="false">BDD!B29</f>
        <v>Banane Cavendish BIO/RECO</v>
      </c>
      <c r="S39" s="235" t="str">
        <f aca="false">IF(BDD!F29=0, "", BDD!F29)</f>
        <v/>
      </c>
      <c r="T39" s="236" t="n">
        <f aca="false">ROUND(BDD!G29+FDP_CMD_KG, 2)</f>
        <v>5.68</v>
      </c>
      <c r="U39" s="236" t="e">
        <f aca="false">ROUND(BDD!G29+FDP_FACT_KG, 2)</f>
        <v>#DIV/0!</v>
      </c>
      <c r="V39" s="237" t="str">
        <f aca="false">BDD!H29</f>
        <v>kg</v>
      </c>
      <c r="W39" s="238" t="n">
        <f aca="false">IF(NOT(ISBLANK(BDD!I29)), ROUND(SUM((BDD!G29*reduc1),FDP_CMD_KG), 2), "")</f>
        <v>5.27</v>
      </c>
      <c r="X39" s="238" t="n">
        <f aca="false">IF(NOT(ISBLANK(BDD!J29)), ROUND(SUM((BDD!G29*reduc2),FDP_CMD_KG), 2), "")</f>
        <v>4.86</v>
      </c>
      <c r="Y39" s="238" t="str">
        <f aca="false">IF(NOT(ISBLANK(BDD!K29)), ROUND(SUM((BDD!G29*reduc3),FDP_CMD_KG), 2), "")</f>
        <v/>
      </c>
      <c r="Z39" s="238" t="e">
        <f aca="false">IF(NOT(ISBLANK(BDD!I29)), ROUND(SUM((BDD!G29*reduc1),FDP_FACT_KG), 2), "")</f>
        <v>#DIV/0!</v>
      </c>
      <c r="AA39" s="238" t="e">
        <f aca="false">IF(NOT(ISBLANK(BDD!J29)), ROUND(SUM((BDD!G29*reduc2),FDP_FACT_KG), 2), "")</f>
        <v>#DIV/0!</v>
      </c>
      <c r="AB39" s="238" t="str">
        <f aca="false">IF(NOT(ISBLANK(BDD!K29)), ROUND(SUM((BDD!G29*reduc3),FDP_FACT_KG), 2), "")</f>
        <v/>
      </c>
      <c r="AC39" s="239" t="str">
        <f aca="false">BDD!C29</f>
        <v>Iles Canaries</v>
      </c>
      <c r="AD39" s="240" t="n">
        <f aca="false">SUM(AQ39,AT39,AW39,AZ39,BC39,BF39,BI39,BL39,BO39,BR39,BU39,BX39,CA39,CD39,CG39)</f>
        <v>0</v>
      </c>
      <c r="AE39" s="241" t="n">
        <f aca="false">_xlfn.IFS(AND(AD39&gt;=60,$Y39&lt;&gt;""), $Y39,    AND(AD39&gt;=30,$X39&lt;&gt;""), $X39,    AND(AD39&gt;=10,$W39&lt;&gt;""), $W39,    1, $T39)</f>
        <v>5.68</v>
      </c>
      <c r="AF39" s="242" t="n">
        <f aca="false">$AD39*$AE39</f>
        <v>0</v>
      </c>
      <c r="AG39" s="161"/>
      <c r="AH39" s="243"/>
      <c r="AI39" s="241" t="e">
        <f aca="false">_xlfn.IFS(AND(AH39&gt;=60,$AB39&lt;&gt;""), $AB39,    AND(AH39&gt;=30,$AA39&lt;&gt;""), $AA39,    AND(AH39&gt;=10,$Z39&lt;&gt;""), $Z39,    1, $U39)</f>
        <v>#DIV/0!</v>
      </c>
      <c r="AJ39" s="244" t="e">
        <f aca="false">AH39*AI39</f>
        <v>#DIV/0!</v>
      </c>
      <c r="AK39" s="245"/>
      <c r="AL39" s="245"/>
      <c r="AM39" s="161"/>
      <c r="AN39" s="246" t="n">
        <f aca="false">SUM(AR39,AU39,AX39,BA39,BD39,BG39,BJ39,BM39,BP39,BS39,BV39,BY39,CB39,CE39,CH39)</f>
        <v>0</v>
      </c>
      <c r="AO39" s="241" t="e">
        <f aca="false">_xlfn.IFS(AND(AN39&gt;=60,$AB39&lt;&gt;""), $AB39,    AND(AN39&gt;=30,$AA39&lt;&gt;""), $AA39,    AND(AN39&gt;=10,$Z39&lt;&gt;""), $Z39,    1, $U39)</f>
        <v>#DIV/0!</v>
      </c>
      <c r="AP39" s="242" t="e">
        <f aca="false">$AN39*$AO39</f>
        <v>#DIV/0!</v>
      </c>
      <c r="AQ39" s="247" t="n">
        <f aca="false">COMMANDE!N39</f>
        <v>0</v>
      </c>
      <c r="AR39" s="248" t="str">
        <f aca="false">_xlfn.IFS(AND($AD39=$AH39,$AD39&gt;0,$AH39&gt;0,AQ39&gt;0), AQ39,     AND(NOT($AD39=$AH39),$AD39&gt;0,$AH39&gt;0,AQ39&gt;0), ($AH39*AQ39)/$AD39,     AND($AD39=0,$AH39&gt;0,$AL39&gt;0), IF(INDEX(AQ$12:AQ$263,MATCH($AL39,$AK$12:$AK$263,0))&gt;0,($AH39*INDEX(AQ$12:AQ$263,MATCH($AL39,$AK$12:$AK$263,0)))/INDEX($AD$12:$AD$263,MATCH($AL39,$AK$12:$AK$263,0)), "-"),     1, "-")</f>
        <v>-</v>
      </c>
      <c r="AS39" s="249" t="n">
        <f aca="false">IF(AR$9&gt;0, IF(OR(AR39="",AR39="-"), 0, AR39*$AO39), AQ39*$AE39)</f>
        <v>0</v>
      </c>
      <c r="AT39" s="247" t="n">
        <f aca="false">COMMANDE!P39</f>
        <v>0</v>
      </c>
      <c r="AU39" s="248" t="str">
        <f aca="false">_xlfn.IFS(AND($AD39=$AH39,$AD39&gt;0,$AH39&gt;0,AT39&gt;0), AT39,     AND(NOT($AD39=$AH39),$AD39&gt;0,$AH39&gt;0,AT39&gt;0), ($AH39*AT39)/$AD39,     AND($AD39=0,$AH39&gt;0,$AL39&gt;0), IF(INDEX(AT$12:AT$263,MATCH($AL39,$AK$12:$AK$263,0))&gt;0,($AH39*INDEX(AT$12:AT$263,MATCH($AL39,$AK$12:$AK$263,0)))/INDEX($AD$12:$AD$263,MATCH($AL39,$AK$12:$AK$263,0)), "-"),     1, "-")</f>
        <v>-</v>
      </c>
      <c r="AV39" s="249" t="n">
        <f aca="false">IF(AU$9&gt;0, IF(OR(AU39="",AU39="-"), 0, AU39*$AO39), AT39*$AE39)</f>
        <v>0</v>
      </c>
      <c r="AW39" s="247" t="n">
        <f aca="false">COMMANDE!R39</f>
        <v>0</v>
      </c>
      <c r="AX39" s="248" t="str">
        <f aca="false">_xlfn.IFS(AND($AD39=$AH39,$AD39&gt;0,$AH39&gt;0,AW39&gt;0), AW39,     AND(NOT($AD39=$AH39),$AD39&gt;0,$AH39&gt;0,AW39&gt;0), ($AH39*AW39)/$AD39,     AND($AD39=0,$AH39&gt;0,$AL39&gt;0), IF(INDEX(AW$12:AW$263,MATCH($AL39,$AK$12:$AK$263,0))&gt;0,($AH39*INDEX(AW$12:AW$263,MATCH($AL39,$AK$12:$AK$263,0)))/INDEX($AD$12:$AD$263,MATCH($AL39,$AK$12:$AK$263,0)), "-"),     1, "-")</f>
        <v>-</v>
      </c>
      <c r="AY39" s="249" t="n">
        <f aca="false">IF(AX$9&gt;0, IF(OR(AX39="",AX39="-"), 0, AX39*$AO39), AW39*$AE39)</f>
        <v>0</v>
      </c>
      <c r="AZ39" s="247" t="n">
        <f aca="false">COMMANDE!T39</f>
        <v>0</v>
      </c>
      <c r="BA39" s="248" t="str">
        <f aca="false">_xlfn.IFS(AND($AD39=$AH39,$AD39&gt;0,$AH39&gt;0,AZ39&gt;0), AZ39,     AND(NOT($AD39=$AH39),$AD39&gt;0,$AH39&gt;0,AZ39&gt;0), ($AH39*AZ39)/$AD39,     AND($AD39=0,$AH39&gt;0,$AL39&gt;0), IF(INDEX(AZ$12:AZ$263,MATCH($AL39,$AK$12:$AK$263,0))&gt;0,($AH39*INDEX(AZ$12:AZ$263,MATCH($AL39,$AK$12:$AK$263,0)))/INDEX($AD$12:$AD$263,MATCH($AL39,$AK$12:$AK$263,0)), "-"),     1, "-")</f>
        <v>-</v>
      </c>
      <c r="BB39" s="249" t="n">
        <f aca="false">IF(BA$9&gt;0, IF(OR(BA39="",BA39="-"), 0, BA39*$AO39), AZ39*$AE39)</f>
        <v>0</v>
      </c>
      <c r="BC39" s="247" t="n">
        <f aca="false">COMMANDE!V39</f>
        <v>0</v>
      </c>
      <c r="BD39" s="248" t="str">
        <f aca="false">_xlfn.IFS(AND($AD39=$AH39,$AD39&gt;0,$AH39&gt;0,BC39&gt;0), BC39,     AND(NOT($AD39=$AH39),$AD39&gt;0,$AH39&gt;0,BC39&gt;0), ($AH39*BC39)/$AD39,     AND($AD39=0,$AH39&gt;0,$AL39&gt;0), IF(INDEX(BC$12:BC$263,MATCH($AL39,$AK$12:$AK$263,0))&gt;0,($AH39*INDEX(BC$12:BC$263,MATCH($AL39,$AK$12:$AK$263,0)))/INDEX($AD$12:$AD$263,MATCH($AL39,$AK$12:$AK$263,0)), "-"),     1, "-")</f>
        <v>-</v>
      </c>
      <c r="BE39" s="249" t="n">
        <f aca="false">IF(BD$9&gt;0, IF(OR(BD39="",BD39="-"), 0, BD39*$AO39), BC39*$AE39)</f>
        <v>0</v>
      </c>
      <c r="BF39" s="247" t="n">
        <f aca="false">COMMANDE!X39</f>
        <v>0</v>
      </c>
      <c r="BG39" s="248" t="str">
        <f aca="false">_xlfn.IFS(AND($AD39=$AH39,$AD39&gt;0,$AH39&gt;0,BF39&gt;0), BF39,     AND(NOT($AD39=$AH39),$AD39&gt;0,$AH39&gt;0,BF39&gt;0), ($AH39*BF39)/$AD39,     AND($AD39=0,$AH39&gt;0,$AL39&gt;0), IF(INDEX(BF$12:BF$263,MATCH($AL39,$AK$12:$AK$263,0))&gt;0,($AH39*INDEX(BF$12:BF$263,MATCH($AL39,$AK$12:$AK$263,0)))/INDEX($AD$12:$AD$263,MATCH($AL39,$AK$12:$AK$263,0)), "-"),     1, "-")</f>
        <v>-</v>
      </c>
      <c r="BH39" s="249" t="n">
        <f aca="false">IF(BG$9&gt;0, IF(OR(BG39="",BG39="-"), 0, BG39*$AO39), BF39*$AE39)</f>
        <v>0</v>
      </c>
      <c r="BI39" s="247" t="n">
        <f aca="false">COMMANDE!Z39</f>
        <v>0</v>
      </c>
      <c r="BJ39" s="248" t="str">
        <f aca="false">_xlfn.IFS(AND($AD39=$AH39,$AD39&gt;0,$AH39&gt;0,BI39&gt;0), BI39,     AND(NOT($AD39=$AH39),$AD39&gt;0,$AH39&gt;0,BI39&gt;0), ($AH39*BI39)/$AD39,     AND($AD39=0,$AH39&gt;0,$AL39&gt;0), IF(INDEX(BI$12:BI$263,MATCH($AL39,$AK$12:$AK$263,0))&gt;0,($AH39*INDEX(BI$12:BI$263,MATCH($AL39,$AK$12:$AK$263,0)))/INDEX($AD$12:$AD$263,MATCH($AL39,$AK$12:$AK$263,0)), "-"),     1, "-")</f>
        <v>-</v>
      </c>
      <c r="BK39" s="249" t="n">
        <f aca="false">IF(BJ$9&gt;0, IF(OR(BJ39="",BJ39="-"), 0, BJ39*$AO39), BI39*$AE39)</f>
        <v>0</v>
      </c>
      <c r="BL39" s="247" t="n">
        <f aca="false">COMMANDE!AB39</f>
        <v>0</v>
      </c>
      <c r="BM39" s="248" t="str">
        <f aca="false">_xlfn.IFS(AND($AD39=$AH39,$AD39&gt;0,$AH39&gt;0,BL39&gt;0), BL39,     AND(NOT($AD39=$AH39),$AD39&gt;0,$AH39&gt;0,BL39&gt;0), ($AH39*BL39)/$AD39,     AND($AD39=0,$AH39&gt;0,$AL39&gt;0), IF(INDEX(BL$12:BL$263,MATCH($AL39,$AK$12:$AK$263,0))&gt;0,($AH39*INDEX(BL$12:BL$263,MATCH($AL39,$AK$12:$AK$263,0)))/INDEX($AD$12:$AD$263,MATCH($AL39,$AK$12:$AK$263,0)), "-"),     1, "-")</f>
        <v>-</v>
      </c>
      <c r="BN39" s="249" t="n">
        <f aca="false">IF(BM$9&gt;0, IF(OR(BM39="",BM39="-"), 0, BM39*$AO39), BL39*$AE39)</f>
        <v>0</v>
      </c>
      <c r="BO39" s="247" t="n">
        <f aca="false">COMMANDE!AD39</f>
        <v>0</v>
      </c>
      <c r="BP39" s="248" t="str">
        <f aca="false">_xlfn.IFS(AND($AD39=$AH39,$AD39&gt;0,$AH39&gt;0,BO39&gt;0), BO39,     AND(NOT($AD39=$AH39),$AD39&gt;0,$AH39&gt;0,BO39&gt;0), ($AH39*BO39)/$AD39,     AND($AD39=0,$AH39&gt;0,$AL39&gt;0), IF(INDEX(BO$12:BO$263,MATCH($AL39,$AK$12:$AK$263,0))&gt;0,($AH39*INDEX(BO$12:BO$263,MATCH($AL39,$AK$12:$AK$263,0)))/INDEX($AD$12:$AD$263,MATCH($AL39,$AK$12:$AK$263,0)), "-"),     1, "-")</f>
        <v>-</v>
      </c>
      <c r="BQ39" s="249" t="n">
        <f aca="false">IF(BP$9&gt;0, IF(OR(BP39="",BP39="-"), 0, BP39*$AO39), BO39*$AE39)</f>
        <v>0</v>
      </c>
      <c r="BR39" s="247" t="n">
        <f aca="false">COMMANDE!AF39</f>
        <v>0</v>
      </c>
      <c r="BS39" s="248" t="str">
        <f aca="false">_xlfn.IFS(AND($AD39=$AH39,$AD39&gt;0,$AH39&gt;0,BR39&gt;0), BR39,     AND(NOT($AD39=$AH39),$AD39&gt;0,$AH39&gt;0,BR39&gt;0), ($AH39*BR39)/$AD39,     AND($AD39=0,$AH39&gt;0,$AL39&gt;0), IF(INDEX(BR$12:BR$263,MATCH($AL39,$AK$12:$AK$263,0))&gt;0,($AH39*INDEX(BR$12:BR$263,MATCH($AL39,$AK$12:$AK$263,0)))/INDEX($AD$12:$AD$263,MATCH($AL39,$AK$12:$AK$263,0)), "-"),     1, "-")</f>
        <v>-</v>
      </c>
      <c r="BT39" s="249" t="n">
        <f aca="false">IF(BS$9&gt;0, IF(OR(BS39="",BS39="-"), 0, BS39*$AO39), BR39*$AE39)</f>
        <v>0</v>
      </c>
      <c r="BU39" s="247" t="n">
        <f aca="false">COMMANDE!AH39</f>
        <v>0</v>
      </c>
      <c r="BV39" s="248" t="str">
        <f aca="false">_xlfn.IFS(AND($AD39=$AH39,$AD39&gt;0,$AH39&gt;0,BU39&gt;0), BU39,     AND(NOT($AD39=$AH39),$AD39&gt;0,$AH39&gt;0,BU39&gt;0), ($AH39*BU39)/$AD39,     AND($AD39=0,$AH39&gt;0,$AL39&gt;0), IF(INDEX(BU$12:BU$263,MATCH($AL39,$AK$12:$AK$263,0))&gt;0,($AH39*INDEX(BU$12:BU$263,MATCH($AL39,$AK$12:$AK$263,0)))/INDEX($AD$12:$AD$263,MATCH($AL39,$AK$12:$AK$263,0)), "-"),     1, "-")</f>
        <v>-</v>
      </c>
      <c r="BW39" s="249" t="n">
        <f aca="false">IF(BV$9&gt;0, IF(OR(BV39="",BV39="-"), 0, BV39*$AO39), BU39*$AE39)</f>
        <v>0</v>
      </c>
      <c r="BX39" s="247" t="n">
        <f aca="false">COMMANDE!AJ39</f>
        <v>0</v>
      </c>
      <c r="BY39" s="248" t="str">
        <f aca="false">_xlfn.IFS(AND($AD39=$AH39,$AD39&gt;0,$AH39&gt;0,BX39&gt;0), BX39,     AND(NOT($AD39=$AH39),$AD39&gt;0,$AH39&gt;0,BX39&gt;0), ($AH39*BX39)/$AD39,     AND($AD39=0,$AH39&gt;0,$AL39&gt;0), IF(INDEX(BX$12:BX$263,MATCH($AL39,$AK$12:$AK$263,0))&gt;0,($AH39*INDEX(BX$12:BX$263,MATCH($AL39,$AK$12:$AK$263,0)))/INDEX($AD$12:$AD$263,MATCH($AL39,$AK$12:$AK$263,0)), "-"),     1, "-")</f>
        <v>-</v>
      </c>
      <c r="BZ39" s="249" t="n">
        <f aca="false">IF(BY$9&gt;0, IF(OR(BY39="",BY39="-"), 0, BY39*$AO39), BX39*$AE39)</f>
        <v>0</v>
      </c>
      <c r="CA39" s="247" t="n">
        <f aca="false">COMMANDE!AL39</f>
        <v>0</v>
      </c>
      <c r="CB39" s="248" t="str">
        <f aca="false">_xlfn.IFS(AND($AD39=$AH39,$AD39&gt;0,$AH39&gt;0,CA39&gt;0), CA39,     AND(NOT($AD39=$AH39),$AD39&gt;0,$AH39&gt;0,CA39&gt;0), ($AH39*CA39)/$AD39,     AND($AD39=0,$AH39&gt;0,$AL39&gt;0), IF(INDEX(CA$12:CA$263,MATCH($AL39,$AK$12:$AK$263,0))&gt;0,($AH39*INDEX(CA$12:CA$263,MATCH($AL39,$AK$12:$AK$263,0)))/INDEX($AD$12:$AD$263,MATCH($AL39,$AK$12:$AK$263,0)), "-"),     1, "-")</f>
        <v>-</v>
      </c>
      <c r="CC39" s="249" t="n">
        <f aca="false">IF(CB$9&gt;0, IF(OR(CB39="",CB39="-"), 0, CB39*$AO39), CA39*$AE39)</f>
        <v>0</v>
      </c>
      <c r="CD39" s="247" t="n">
        <f aca="false">COMMANDE!AN39</f>
        <v>0</v>
      </c>
      <c r="CE39" s="248" t="str">
        <f aca="false">_xlfn.IFS(AND($AD39=$AH39,$AD39&gt;0,$AH39&gt;0,CD39&gt;0), CD39,     AND(NOT($AD39=$AH39),$AD39&gt;0,$AH39&gt;0,CD39&gt;0), ($AH39*CD39)/$AD39,     AND($AD39=0,$AH39&gt;0,$AL39&gt;0), IF(INDEX(CD$12:CD$263,MATCH($AL39,$AK$12:$AK$263,0))&gt;0,($AH39*INDEX(CD$12:CD$263,MATCH($AL39,$AK$12:$AK$263,0)))/INDEX($AD$12:$AD$263,MATCH($AL39,$AK$12:$AK$263,0)), "-"),     1, "-")</f>
        <v>-</v>
      </c>
      <c r="CF39" s="249" t="n">
        <f aca="false">IF(CE$9&gt;0, IF(OR(CE39="",CE39="-"), 0, CE39*$AO39), CD39*$AE39)</f>
        <v>0</v>
      </c>
      <c r="CG39" s="247" t="n">
        <f aca="false">COMMANDE!AP39</f>
        <v>0</v>
      </c>
      <c r="CH39" s="248" t="str">
        <f aca="false">_xlfn.IFS(AND($AD39=$AH39,$AD39&gt;0,$AH39&gt;0,CG39&gt;0), CG39,     AND(NOT($AD39=$AH39),$AD39&gt;0,$AH39&gt;0,CG39&gt;0), ($AH39*CG39)/$AD39,     AND($AD39=0,$AH39&gt;0,$AL39&gt;0), IF(INDEX(CG$12:CG$263,MATCH($AL39,$AK$12:$AK$263,0))&gt;0,($AH39*INDEX(CG$12:CG$263,MATCH($AL39,$AK$12:$AK$263,0)))/INDEX($AD$12:$AD$263,MATCH($AL39,$AK$12:$AK$263,0)), "-"),     1, "-")</f>
        <v>-</v>
      </c>
      <c r="CI39" s="249" t="n">
        <f aca="false">IF(CH$9&gt;0, IF(OR(CH39="",CH39="-"), 0, CH39*$AO39), CG39*$AE39)</f>
        <v>0</v>
      </c>
      <c r="CJ39" s="250"/>
    </row>
    <row r="40" customFormat="false" ht="39.95" hidden="false" customHeight="true" outlineLevel="0" collapsed="false">
      <c r="A40" s="230" t="n">
        <f aca="false">IF(OR($AQ40&gt;0, $AS40&gt;0), 1, 0)</f>
        <v>0</v>
      </c>
      <c r="B40" s="230" t="n">
        <f aca="false">IF(OR($AT40&gt;0, $AV40&gt;0), 1, 0)</f>
        <v>0</v>
      </c>
      <c r="C40" s="230" t="n">
        <f aca="false">IF(OR($AW40&gt;0, $AY40&gt;0), 1, 0)</f>
        <v>0</v>
      </c>
      <c r="D40" s="230" t="n">
        <f aca="false">IF(OR($AZ40&gt;0, $BB40&gt;0), 1, 0)</f>
        <v>0</v>
      </c>
      <c r="E40" s="230" t="n">
        <f aca="false">IF(OR($BC40&gt;0, $BE40&gt;0), 1, 0)</f>
        <v>0</v>
      </c>
      <c r="F40" s="230" t="n">
        <f aca="false">IF(OR($BF40&gt;0, $BH40&gt;0), 1, 0)</f>
        <v>0</v>
      </c>
      <c r="G40" s="230" t="n">
        <f aca="false">IF(OR($BI40&gt;0, $BK40&gt;0), 1, 0)</f>
        <v>0</v>
      </c>
      <c r="H40" s="230" t="n">
        <f aca="false">IF(OR($BL40&gt;0, $BN40&gt;0), 1, 0)</f>
        <v>0</v>
      </c>
      <c r="I40" s="230" t="n">
        <f aca="false">IF(OR($BO40&gt;0, $BQ40&gt;0), 1, 0)</f>
        <v>0</v>
      </c>
      <c r="J40" s="230" t="n">
        <f aca="false">IF(OR($BR40&gt;0, $BT40&gt;0), 1, 0)</f>
        <v>0</v>
      </c>
      <c r="K40" s="230" t="n">
        <f aca="false">IF(OR($BU40&gt;0, $BW40&gt;0), 1, 0)</f>
        <v>0</v>
      </c>
      <c r="L40" s="230" t="n">
        <f aca="false">IF(OR($BX40&gt;0, $BZ40&gt;0), 1, 0)</f>
        <v>0</v>
      </c>
      <c r="M40" s="230" t="n">
        <f aca="false">IF(OR($CA40&gt;0, $CC40&gt;0), 1, 0)</f>
        <v>0</v>
      </c>
      <c r="N40" s="230" t="n">
        <f aca="false">IF(OR($CD40&gt;0, $CF40&gt;0), 1, 0)</f>
        <v>0</v>
      </c>
      <c r="O40" s="231" t="n">
        <f aca="false">IF(OR($CG40&gt;0, $CI40&gt;0), 1, 0)</f>
        <v>0</v>
      </c>
      <c r="P40" s="232" t="n">
        <f aca="false">IF(OR($AD40&gt;0,$AH40&gt;0,$AN40&gt;0), 1, 0)</f>
        <v>0</v>
      </c>
      <c r="Q40" s="233" t="n">
        <f aca="false">BDD!A30</f>
        <v>3746</v>
      </c>
      <c r="R40" s="234" t="str">
        <f aca="false">BDD!B30</f>
        <v>Banane deshydratée BIO semi-sèche
    - (sachet 200g)</v>
      </c>
      <c r="S40" s="235" t="str">
        <f aca="false">IF(BDD!F30=0, "", BDD!F30)</f>
        <v>❤️</v>
      </c>
      <c r="T40" s="236" t="n">
        <f aca="false">ROUND(BDD!G30+FDP_CMD_KG, 2)</f>
        <v>6.38</v>
      </c>
      <c r="U40" s="236" t="e">
        <f aca="false">ROUND(BDD!G30+FDP_FACT_KG, 2)</f>
        <v>#DIV/0!</v>
      </c>
      <c r="V40" s="237" t="str">
        <f aca="false">BDD!H30</f>
        <v>Pièce</v>
      </c>
      <c r="W40" s="238" t="str">
        <f aca="false">IF(NOT(ISBLANK(BDD!I30)), ROUND(SUM((BDD!G30*reduc1),FDP_CMD_KG), 2), "")</f>
        <v/>
      </c>
      <c r="X40" s="238" t="str">
        <f aca="false">IF(NOT(ISBLANK(BDD!J30)), ROUND(SUM((BDD!G30*reduc2),FDP_CMD_KG), 2), "")</f>
        <v/>
      </c>
      <c r="Y40" s="238" t="str">
        <f aca="false">IF(NOT(ISBLANK(BDD!K30)), ROUND(SUM((BDD!G30*reduc3),FDP_CMD_KG), 2), "")</f>
        <v/>
      </c>
      <c r="Z40" s="238" t="str">
        <f aca="false">IF(NOT(ISBLANK(BDD!I30)), ROUND(SUM((BDD!G30*reduc1),FDP_FACT_KG), 2), "")</f>
        <v/>
      </c>
      <c r="AA40" s="238" t="str">
        <f aca="false">IF(NOT(ISBLANK(BDD!J30)), ROUND(SUM((BDD!G30*reduc2),FDP_FACT_KG), 2), "")</f>
        <v/>
      </c>
      <c r="AB40" s="238" t="str">
        <f aca="false">IF(NOT(ISBLANK(BDD!K30)), ROUND(SUM((BDD!G30*reduc3),FDP_FACT_KG), 2), "")</f>
        <v/>
      </c>
      <c r="AC40" s="239" t="str">
        <f aca="false">BDD!C30</f>
        <v>Grenade</v>
      </c>
      <c r="AD40" s="240" t="n">
        <f aca="false">SUM(AQ40,AT40,AW40,AZ40,BC40,BF40,BI40,BL40,BO40,BR40,BU40,BX40,CA40,CD40,CG40)</f>
        <v>0</v>
      </c>
      <c r="AE40" s="241" t="n">
        <f aca="false">_xlfn.IFS(AND(AD40&gt;=60,$Y40&lt;&gt;""), $Y40,    AND(AD40&gt;=30,$X40&lt;&gt;""), $X40,    AND(AD40&gt;=10,$W40&lt;&gt;""), $W40,    1, $T40)</f>
        <v>6.38</v>
      </c>
      <c r="AF40" s="242" t="n">
        <f aca="false">$AD40*$AE40</f>
        <v>0</v>
      </c>
      <c r="AG40" s="161"/>
      <c r="AH40" s="243"/>
      <c r="AI40" s="241" t="e">
        <f aca="false">_xlfn.IFS(AND(AH40&gt;=60,$AB40&lt;&gt;""), $AB40,    AND(AH40&gt;=30,$AA40&lt;&gt;""), $AA40,    AND(AH40&gt;=10,$Z40&lt;&gt;""), $Z40,    1, $U40)</f>
        <v>#DIV/0!</v>
      </c>
      <c r="AJ40" s="244" t="e">
        <f aca="false">AH40*AI40</f>
        <v>#DIV/0!</v>
      </c>
      <c r="AK40" s="245"/>
      <c r="AL40" s="245"/>
      <c r="AM40" s="161"/>
      <c r="AN40" s="246" t="n">
        <f aca="false">SUM(AR40,AU40,AX40,BA40,BD40,BG40,BJ40,BM40,BP40,BS40,BV40,BY40,CB40,CE40,CH40)</f>
        <v>0</v>
      </c>
      <c r="AO40" s="241" t="e">
        <f aca="false">_xlfn.IFS(AND(AN40&gt;=60,$AB40&lt;&gt;""), $AB40,    AND(AN40&gt;=30,$AA40&lt;&gt;""), $AA40,    AND(AN40&gt;=10,$Z40&lt;&gt;""), $Z40,    1, $U40)</f>
        <v>#DIV/0!</v>
      </c>
      <c r="AP40" s="242" t="e">
        <f aca="false">$AN40*$AO40</f>
        <v>#DIV/0!</v>
      </c>
      <c r="AQ40" s="247" t="n">
        <f aca="false">COMMANDE!N40</f>
        <v>0</v>
      </c>
      <c r="AR40" s="248" t="str">
        <f aca="false">_xlfn.IFS(AND($AD40=$AH40,$AD40&gt;0,$AH40&gt;0,AQ40&gt;0), AQ40,     AND(NOT($AD40=$AH40),$AD40&gt;0,$AH40&gt;0,AQ40&gt;0), ($AH40*AQ40)/$AD40,     AND($AD40=0,$AH40&gt;0,$AL40&gt;0), IF(INDEX(AQ$12:AQ$263,MATCH($AL40,$AK$12:$AK$263,0))&gt;0,($AH40*INDEX(AQ$12:AQ$263,MATCH($AL40,$AK$12:$AK$263,0)))/INDEX($AD$12:$AD$263,MATCH($AL40,$AK$12:$AK$263,0)), "-"),     1, "-")</f>
        <v>-</v>
      </c>
      <c r="AS40" s="249" t="n">
        <f aca="false">IF(AR$9&gt;0, IF(OR(AR40="",AR40="-"), 0, AR40*$AO40), AQ40*$AE40)</f>
        <v>0</v>
      </c>
      <c r="AT40" s="247" t="n">
        <f aca="false">COMMANDE!P40</f>
        <v>0</v>
      </c>
      <c r="AU40" s="248" t="str">
        <f aca="false">_xlfn.IFS(AND($AD40=$AH40,$AD40&gt;0,$AH40&gt;0,AT40&gt;0), AT40,     AND(NOT($AD40=$AH40),$AD40&gt;0,$AH40&gt;0,AT40&gt;0), ($AH40*AT40)/$AD40,     AND($AD40=0,$AH40&gt;0,$AL40&gt;0), IF(INDEX(AT$12:AT$263,MATCH($AL40,$AK$12:$AK$263,0))&gt;0,($AH40*INDEX(AT$12:AT$263,MATCH($AL40,$AK$12:$AK$263,0)))/INDEX($AD$12:$AD$263,MATCH($AL40,$AK$12:$AK$263,0)), "-"),     1, "-")</f>
        <v>-</v>
      </c>
      <c r="AV40" s="249" t="n">
        <f aca="false">IF(AU$9&gt;0, IF(OR(AU40="",AU40="-"), 0, AU40*$AO40), AT40*$AE40)</f>
        <v>0</v>
      </c>
      <c r="AW40" s="247" t="n">
        <f aca="false">COMMANDE!R40</f>
        <v>0</v>
      </c>
      <c r="AX40" s="248" t="str">
        <f aca="false">_xlfn.IFS(AND($AD40=$AH40,$AD40&gt;0,$AH40&gt;0,AW40&gt;0), AW40,     AND(NOT($AD40=$AH40),$AD40&gt;0,$AH40&gt;0,AW40&gt;0), ($AH40*AW40)/$AD40,     AND($AD40=0,$AH40&gt;0,$AL40&gt;0), IF(INDEX(AW$12:AW$263,MATCH($AL40,$AK$12:$AK$263,0))&gt;0,($AH40*INDEX(AW$12:AW$263,MATCH($AL40,$AK$12:$AK$263,0)))/INDEX($AD$12:$AD$263,MATCH($AL40,$AK$12:$AK$263,0)), "-"),     1, "-")</f>
        <v>-</v>
      </c>
      <c r="AY40" s="249" t="n">
        <f aca="false">IF(AX$9&gt;0, IF(OR(AX40="",AX40="-"), 0, AX40*$AO40), AW40*$AE40)</f>
        <v>0</v>
      </c>
      <c r="AZ40" s="247" t="n">
        <f aca="false">COMMANDE!T40</f>
        <v>0</v>
      </c>
      <c r="BA40" s="248" t="str">
        <f aca="false">_xlfn.IFS(AND($AD40=$AH40,$AD40&gt;0,$AH40&gt;0,AZ40&gt;0), AZ40,     AND(NOT($AD40=$AH40),$AD40&gt;0,$AH40&gt;0,AZ40&gt;0), ($AH40*AZ40)/$AD40,     AND($AD40=0,$AH40&gt;0,$AL40&gt;0), IF(INDEX(AZ$12:AZ$263,MATCH($AL40,$AK$12:$AK$263,0))&gt;0,($AH40*INDEX(AZ$12:AZ$263,MATCH($AL40,$AK$12:$AK$263,0)))/INDEX($AD$12:$AD$263,MATCH($AL40,$AK$12:$AK$263,0)), "-"),     1, "-")</f>
        <v>-</v>
      </c>
      <c r="BB40" s="249" t="n">
        <f aca="false">IF(BA$9&gt;0, IF(OR(BA40="",BA40="-"), 0, BA40*$AO40), AZ40*$AE40)</f>
        <v>0</v>
      </c>
      <c r="BC40" s="247" t="n">
        <f aca="false">COMMANDE!V40</f>
        <v>0</v>
      </c>
      <c r="BD40" s="248" t="str">
        <f aca="false">_xlfn.IFS(AND($AD40=$AH40,$AD40&gt;0,$AH40&gt;0,BC40&gt;0), BC40,     AND(NOT($AD40=$AH40),$AD40&gt;0,$AH40&gt;0,BC40&gt;0), ($AH40*BC40)/$AD40,     AND($AD40=0,$AH40&gt;0,$AL40&gt;0), IF(INDEX(BC$12:BC$263,MATCH($AL40,$AK$12:$AK$263,0))&gt;0,($AH40*INDEX(BC$12:BC$263,MATCH($AL40,$AK$12:$AK$263,0)))/INDEX($AD$12:$AD$263,MATCH($AL40,$AK$12:$AK$263,0)), "-"),     1, "-")</f>
        <v>-</v>
      </c>
      <c r="BE40" s="249" t="n">
        <f aca="false">IF(BD$9&gt;0, IF(OR(BD40="",BD40="-"), 0, BD40*$AO40), BC40*$AE40)</f>
        <v>0</v>
      </c>
      <c r="BF40" s="247" t="n">
        <f aca="false">COMMANDE!X40</f>
        <v>0</v>
      </c>
      <c r="BG40" s="248" t="str">
        <f aca="false">_xlfn.IFS(AND($AD40=$AH40,$AD40&gt;0,$AH40&gt;0,BF40&gt;0), BF40,     AND(NOT($AD40=$AH40),$AD40&gt;0,$AH40&gt;0,BF40&gt;0), ($AH40*BF40)/$AD40,     AND($AD40=0,$AH40&gt;0,$AL40&gt;0), IF(INDEX(BF$12:BF$263,MATCH($AL40,$AK$12:$AK$263,0))&gt;0,($AH40*INDEX(BF$12:BF$263,MATCH($AL40,$AK$12:$AK$263,0)))/INDEX($AD$12:$AD$263,MATCH($AL40,$AK$12:$AK$263,0)), "-"),     1, "-")</f>
        <v>-</v>
      </c>
      <c r="BH40" s="249" t="n">
        <f aca="false">IF(BG$9&gt;0, IF(OR(BG40="",BG40="-"), 0, BG40*$AO40), BF40*$AE40)</f>
        <v>0</v>
      </c>
      <c r="BI40" s="247" t="n">
        <f aca="false">COMMANDE!Z40</f>
        <v>0</v>
      </c>
      <c r="BJ40" s="248" t="str">
        <f aca="false">_xlfn.IFS(AND($AD40=$AH40,$AD40&gt;0,$AH40&gt;0,BI40&gt;0), BI40,     AND(NOT($AD40=$AH40),$AD40&gt;0,$AH40&gt;0,BI40&gt;0), ($AH40*BI40)/$AD40,     AND($AD40=0,$AH40&gt;0,$AL40&gt;0), IF(INDEX(BI$12:BI$263,MATCH($AL40,$AK$12:$AK$263,0))&gt;0,($AH40*INDEX(BI$12:BI$263,MATCH($AL40,$AK$12:$AK$263,0)))/INDEX($AD$12:$AD$263,MATCH($AL40,$AK$12:$AK$263,0)), "-"),     1, "-")</f>
        <v>-</v>
      </c>
      <c r="BK40" s="249" t="n">
        <f aca="false">IF(BJ$9&gt;0, IF(OR(BJ40="",BJ40="-"), 0, BJ40*$AO40), BI40*$AE40)</f>
        <v>0</v>
      </c>
      <c r="BL40" s="247" t="n">
        <f aca="false">COMMANDE!AB40</f>
        <v>0</v>
      </c>
      <c r="BM40" s="248" t="str">
        <f aca="false">_xlfn.IFS(AND($AD40=$AH40,$AD40&gt;0,$AH40&gt;0,BL40&gt;0), BL40,     AND(NOT($AD40=$AH40),$AD40&gt;0,$AH40&gt;0,BL40&gt;0), ($AH40*BL40)/$AD40,     AND($AD40=0,$AH40&gt;0,$AL40&gt;0), IF(INDEX(BL$12:BL$263,MATCH($AL40,$AK$12:$AK$263,0))&gt;0,($AH40*INDEX(BL$12:BL$263,MATCH($AL40,$AK$12:$AK$263,0)))/INDEX($AD$12:$AD$263,MATCH($AL40,$AK$12:$AK$263,0)), "-"),     1, "-")</f>
        <v>-</v>
      </c>
      <c r="BN40" s="249" t="n">
        <f aca="false">IF(BM$9&gt;0, IF(OR(BM40="",BM40="-"), 0, BM40*$AO40), BL40*$AE40)</f>
        <v>0</v>
      </c>
      <c r="BO40" s="247" t="n">
        <f aca="false">COMMANDE!AD40</f>
        <v>0</v>
      </c>
      <c r="BP40" s="248" t="str">
        <f aca="false">_xlfn.IFS(AND($AD40=$AH40,$AD40&gt;0,$AH40&gt;0,BO40&gt;0), BO40,     AND(NOT($AD40=$AH40),$AD40&gt;0,$AH40&gt;0,BO40&gt;0), ($AH40*BO40)/$AD40,     AND($AD40=0,$AH40&gt;0,$AL40&gt;0), IF(INDEX(BO$12:BO$263,MATCH($AL40,$AK$12:$AK$263,0))&gt;0,($AH40*INDEX(BO$12:BO$263,MATCH($AL40,$AK$12:$AK$263,0)))/INDEX($AD$12:$AD$263,MATCH($AL40,$AK$12:$AK$263,0)), "-"),     1, "-")</f>
        <v>-</v>
      </c>
      <c r="BQ40" s="249" t="n">
        <f aca="false">IF(BP$9&gt;0, IF(OR(BP40="",BP40="-"), 0, BP40*$AO40), BO40*$AE40)</f>
        <v>0</v>
      </c>
      <c r="BR40" s="247" t="n">
        <f aca="false">COMMANDE!AF40</f>
        <v>0</v>
      </c>
      <c r="BS40" s="248" t="str">
        <f aca="false">_xlfn.IFS(AND($AD40=$AH40,$AD40&gt;0,$AH40&gt;0,BR40&gt;0), BR40,     AND(NOT($AD40=$AH40),$AD40&gt;0,$AH40&gt;0,BR40&gt;0), ($AH40*BR40)/$AD40,     AND($AD40=0,$AH40&gt;0,$AL40&gt;0), IF(INDEX(BR$12:BR$263,MATCH($AL40,$AK$12:$AK$263,0))&gt;0,($AH40*INDEX(BR$12:BR$263,MATCH($AL40,$AK$12:$AK$263,0)))/INDEX($AD$12:$AD$263,MATCH($AL40,$AK$12:$AK$263,0)), "-"),     1, "-")</f>
        <v>-</v>
      </c>
      <c r="BT40" s="249" t="n">
        <f aca="false">IF(BS$9&gt;0, IF(OR(BS40="",BS40="-"), 0, BS40*$AO40), BR40*$AE40)</f>
        <v>0</v>
      </c>
      <c r="BU40" s="247" t="n">
        <f aca="false">COMMANDE!AH40</f>
        <v>0</v>
      </c>
      <c r="BV40" s="248" t="str">
        <f aca="false">_xlfn.IFS(AND($AD40=$AH40,$AD40&gt;0,$AH40&gt;0,BU40&gt;0), BU40,     AND(NOT($AD40=$AH40),$AD40&gt;0,$AH40&gt;0,BU40&gt;0), ($AH40*BU40)/$AD40,     AND($AD40=0,$AH40&gt;0,$AL40&gt;0), IF(INDEX(BU$12:BU$263,MATCH($AL40,$AK$12:$AK$263,0))&gt;0,($AH40*INDEX(BU$12:BU$263,MATCH($AL40,$AK$12:$AK$263,0)))/INDEX($AD$12:$AD$263,MATCH($AL40,$AK$12:$AK$263,0)), "-"),     1, "-")</f>
        <v>-</v>
      </c>
      <c r="BW40" s="249" t="n">
        <f aca="false">IF(BV$9&gt;0, IF(OR(BV40="",BV40="-"), 0, BV40*$AO40), BU40*$AE40)</f>
        <v>0</v>
      </c>
      <c r="BX40" s="247" t="n">
        <f aca="false">COMMANDE!AJ40</f>
        <v>0</v>
      </c>
      <c r="BY40" s="248" t="str">
        <f aca="false">_xlfn.IFS(AND($AD40=$AH40,$AD40&gt;0,$AH40&gt;0,BX40&gt;0), BX40,     AND(NOT($AD40=$AH40),$AD40&gt;0,$AH40&gt;0,BX40&gt;0), ($AH40*BX40)/$AD40,     AND($AD40=0,$AH40&gt;0,$AL40&gt;0), IF(INDEX(BX$12:BX$263,MATCH($AL40,$AK$12:$AK$263,0))&gt;0,($AH40*INDEX(BX$12:BX$263,MATCH($AL40,$AK$12:$AK$263,0)))/INDEX($AD$12:$AD$263,MATCH($AL40,$AK$12:$AK$263,0)), "-"),     1, "-")</f>
        <v>-</v>
      </c>
      <c r="BZ40" s="249" t="n">
        <f aca="false">IF(BY$9&gt;0, IF(OR(BY40="",BY40="-"), 0, BY40*$AO40), BX40*$AE40)</f>
        <v>0</v>
      </c>
      <c r="CA40" s="247" t="n">
        <f aca="false">COMMANDE!AL40</f>
        <v>0</v>
      </c>
      <c r="CB40" s="248" t="str">
        <f aca="false">_xlfn.IFS(AND($AD40=$AH40,$AD40&gt;0,$AH40&gt;0,CA40&gt;0), CA40,     AND(NOT($AD40=$AH40),$AD40&gt;0,$AH40&gt;0,CA40&gt;0), ($AH40*CA40)/$AD40,     AND($AD40=0,$AH40&gt;0,$AL40&gt;0), IF(INDEX(CA$12:CA$263,MATCH($AL40,$AK$12:$AK$263,0))&gt;0,($AH40*INDEX(CA$12:CA$263,MATCH($AL40,$AK$12:$AK$263,0)))/INDEX($AD$12:$AD$263,MATCH($AL40,$AK$12:$AK$263,0)), "-"),     1, "-")</f>
        <v>-</v>
      </c>
      <c r="CC40" s="249" t="n">
        <f aca="false">IF(CB$9&gt;0, IF(OR(CB40="",CB40="-"), 0, CB40*$AO40), CA40*$AE40)</f>
        <v>0</v>
      </c>
      <c r="CD40" s="247" t="n">
        <f aca="false">COMMANDE!AN40</f>
        <v>0</v>
      </c>
      <c r="CE40" s="248" t="str">
        <f aca="false">_xlfn.IFS(AND($AD40=$AH40,$AD40&gt;0,$AH40&gt;0,CD40&gt;0), CD40,     AND(NOT($AD40=$AH40),$AD40&gt;0,$AH40&gt;0,CD40&gt;0), ($AH40*CD40)/$AD40,     AND($AD40=0,$AH40&gt;0,$AL40&gt;0), IF(INDEX(CD$12:CD$263,MATCH($AL40,$AK$12:$AK$263,0))&gt;0,($AH40*INDEX(CD$12:CD$263,MATCH($AL40,$AK$12:$AK$263,0)))/INDEX($AD$12:$AD$263,MATCH($AL40,$AK$12:$AK$263,0)), "-"),     1, "-")</f>
        <v>-</v>
      </c>
      <c r="CF40" s="249" t="n">
        <f aca="false">IF(CE$9&gt;0, IF(OR(CE40="",CE40="-"), 0, CE40*$AO40), CD40*$AE40)</f>
        <v>0</v>
      </c>
      <c r="CG40" s="247" t="n">
        <f aca="false">COMMANDE!AP40</f>
        <v>0</v>
      </c>
      <c r="CH40" s="248" t="str">
        <f aca="false">_xlfn.IFS(AND($AD40=$AH40,$AD40&gt;0,$AH40&gt;0,CG40&gt;0), CG40,     AND(NOT($AD40=$AH40),$AD40&gt;0,$AH40&gt;0,CG40&gt;0), ($AH40*CG40)/$AD40,     AND($AD40=0,$AH40&gt;0,$AL40&gt;0), IF(INDEX(CG$12:CG$263,MATCH($AL40,$AK$12:$AK$263,0))&gt;0,($AH40*INDEX(CG$12:CG$263,MATCH($AL40,$AK$12:$AK$263,0)))/INDEX($AD$12:$AD$263,MATCH($AL40,$AK$12:$AK$263,0)), "-"),     1, "-")</f>
        <v>-</v>
      </c>
      <c r="CI40" s="249" t="n">
        <f aca="false">IF(CH$9&gt;0, IF(OR(CH40="",CH40="-"), 0, CH40*$AO40), CG40*$AE40)</f>
        <v>0</v>
      </c>
      <c r="CJ40" s="250"/>
    </row>
    <row r="41" customFormat="false" ht="39.95" hidden="false" customHeight="true" outlineLevel="0" collapsed="false">
      <c r="A41" s="230" t="n">
        <f aca="false">IF(OR($AQ41&gt;0, $AS41&gt;0), 1, 0)</f>
        <v>0</v>
      </c>
      <c r="B41" s="230" t="n">
        <f aca="false">IF(OR($AT41&gt;0, $AV41&gt;0), 1, 0)</f>
        <v>0</v>
      </c>
      <c r="C41" s="230" t="n">
        <f aca="false">IF(OR($AW41&gt;0, $AY41&gt;0), 1, 0)</f>
        <v>0</v>
      </c>
      <c r="D41" s="230" t="n">
        <f aca="false">IF(OR($AZ41&gt;0, $BB41&gt;0), 1, 0)</f>
        <v>0</v>
      </c>
      <c r="E41" s="230" t="n">
        <f aca="false">IF(OR($BC41&gt;0, $BE41&gt;0), 1, 0)</f>
        <v>0</v>
      </c>
      <c r="F41" s="230" t="n">
        <f aca="false">IF(OR($BF41&gt;0, $BH41&gt;0), 1, 0)</f>
        <v>0</v>
      </c>
      <c r="G41" s="230" t="n">
        <f aca="false">IF(OR($BI41&gt;0, $BK41&gt;0), 1, 0)</f>
        <v>0</v>
      </c>
      <c r="H41" s="230" t="n">
        <f aca="false">IF(OR($BL41&gt;0, $BN41&gt;0), 1, 0)</f>
        <v>0</v>
      </c>
      <c r="I41" s="230" t="n">
        <f aca="false">IF(OR($BO41&gt;0, $BQ41&gt;0), 1, 0)</f>
        <v>0</v>
      </c>
      <c r="J41" s="230" t="n">
        <f aca="false">IF(OR($BR41&gt;0, $BT41&gt;0), 1, 0)</f>
        <v>0</v>
      </c>
      <c r="K41" s="230" t="n">
        <f aca="false">IF(OR($BU41&gt;0, $BW41&gt;0), 1, 0)</f>
        <v>0</v>
      </c>
      <c r="L41" s="230" t="n">
        <f aca="false">IF(OR($BX41&gt;0, $BZ41&gt;0), 1, 0)</f>
        <v>0</v>
      </c>
      <c r="M41" s="230" t="n">
        <f aca="false">IF(OR($CA41&gt;0, $CC41&gt;0), 1, 0)</f>
        <v>0</v>
      </c>
      <c r="N41" s="230" t="n">
        <f aca="false">IF(OR($CD41&gt;0, $CF41&gt;0), 1, 0)</f>
        <v>0</v>
      </c>
      <c r="O41" s="231" t="n">
        <f aca="false">IF(OR($CG41&gt;0, $CI41&gt;0), 1, 0)</f>
        <v>0</v>
      </c>
      <c r="P41" s="232" t="n">
        <f aca="false">IF(OR($AD41&gt;0,$AH41&gt;0,$AN41&gt;0), 1, 0)</f>
        <v>0</v>
      </c>
      <c r="Q41" s="233" t="n">
        <f aca="false">BDD!A31</f>
        <v>6059</v>
      </c>
      <c r="R41" s="234" t="str">
        <f aca="false">BDD!B31</f>
        <v>Betterave Baby BIO (Production de Rufino)</v>
      </c>
      <c r="S41" s="235" t="str">
        <f aca="false">IF(BDD!F31=0, "", BDD!F31)</f>
        <v/>
      </c>
      <c r="T41" s="236" t="n">
        <f aca="false">ROUND(BDD!G31+FDP_CMD_KG, 2)</f>
        <v>7.05</v>
      </c>
      <c r="U41" s="236" t="e">
        <f aca="false">ROUND(BDD!G31+FDP_FACT_KG, 2)</f>
        <v>#DIV/0!</v>
      </c>
      <c r="V41" s="237" t="str">
        <f aca="false">BDD!H31</f>
        <v>kg</v>
      </c>
      <c r="W41" s="238" t="str">
        <f aca="false">IF(NOT(ISBLANK(BDD!I31)), ROUND(SUM((BDD!G31*reduc1),FDP_CMD_KG), 2), "")</f>
        <v/>
      </c>
      <c r="X41" s="238" t="str">
        <f aca="false">IF(NOT(ISBLANK(BDD!J31)), ROUND(SUM((BDD!G31*reduc2),FDP_CMD_KG), 2), "")</f>
        <v/>
      </c>
      <c r="Y41" s="238" t="str">
        <f aca="false">IF(NOT(ISBLANK(BDD!K31)), ROUND(SUM((BDD!G31*reduc3),FDP_CMD_KG), 2), "")</f>
        <v/>
      </c>
      <c r="Z41" s="238" t="str">
        <f aca="false">IF(NOT(ISBLANK(BDD!I31)), ROUND(SUM((BDD!G31*reduc1),FDP_FACT_KG), 2), "")</f>
        <v/>
      </c>
      <c r="AA41" s="238" t="str">
        <f aca="false">IF(NOT(ISBLANK(BDD!J31)), ROUND(SUM((BDD!G31*reduc2),FDP_FACT_KG), 2), "")</f>
        <v/>
      </c>
      <c r="AB41" s="238" t="str">
        <f aca="false">IF(NOT(ISBLANK(BDD!K31)), ROUND(SUM((BDD!G31*reduc3),FDP_FACT_KG), 2), "")</f>
        <v/>
      </c>
      <c r="AC41" s="239" t="str">
        <f aca="false">BDD!C31</f>
        <v>Grenade</v>
      </c>
      <c r="AD41" s="240" t="n">
        <f aca="false">SUM(AQ41,AT41,AW41,AZ41,BC41,BF41,BI41,BL41,BO41,BR41,BU41,BX41,CA41,CD41,CG41)</f>
        <v>0</v>
      </c>
      <c r="AE41" s="241" t="n">
        <f aca="false">_xlfn.IFS(AND(AD41&gt;=60,$Y41&lt;&gt;""), $Y41,    AND(AD41&gt;=30,$X41&lt;&gt;""), $X41,    AND(AD41&gt;=10,$W41&lt;&gt;""), $W41,    1, $T41)</f>
        <v>7.05</v>
      </c>
      <c r="AF41" s="242" t="n">
        <f aca="false">$AD41*$AE41</f>
        <v>0</v>
      </c>
      <c r="AG41" s="161"/>
      <c r="AH41" s="243"/>
      <c r="AI41" s="241" t="e">
        <f aca="false">_xlfn.IFS(AND(AH41&gt;=60,$AB41&lt;&gt;""), $AB41,    AND(AH41&gt;=30,$AA41&lt;&gt;""), $AA41,    AND(AH41&gt;=10,$Z41&lt;&gt;""), $Z41,    1, $U41)</f>
        <v>#DIV/0!</v>
      </c>
      <c r="AJ41" s="244" t="e">
        <f aca="false">AH41*AI41</f>
        <v>#DIV/0!</v>
      </c>
      <c r="AK41" s="245"/>
      <c r="AL41" s="245"/>
      <c r="AM41" s="161"/>
      <c r="AN41" s="246" t="n">
        <f aca="false">SUM(AR41,AU41,AX41,BA41,BD41,BG41,BJ41,BM41,BP41,BS41,BV41,BY41,CB41,CE41,CH41)</f>
        <v>0</v>
      </c>
      <c r="AO41" s="241" t="e">
        <f aca="false">_xlfn.IFS(AND(AN41&gt;=60,$AB41&lt;&gt;""), $AB41,    AND(AN41&gt;=30,$AA41&lt;&gt;""), $AA41,    AND(AN41&gt;=10,$Z41&lt;&gt;""), $Z41,    1, $U41)</f>
        <v>#DIV/0!</v>
      </c>
      <c r="AP41" s="242" t="e">
        <f aca="false">$AN41*$AO41</f>
        <v>#DIV/0!</v>
      </c>
      <c r="AQ41" s="247" t="n">
        <f aca="false">COMMANDE!N41</f>
        <v>0</v>
      </c>
      <c r="AR41" s="248" t="str">
        <f aca="false">_xlfn.IFS(AND($AD41=$AH41,$AD41&gt;0,$AH41&gt;0,AQ41&gt;0), AQ41,     AND(NOT($AD41=$AH41),$AD41&gt;0,$AH41&gt;0,AQ41&gt;0), ($AH41*AQ41)/$AD41,     AND($AD41=0,$AH41&gt;0,$AL41&gt;0), IF(INDEX(AQ$12:AQ$263,MATCH($AL41,$AK$12:$AK$263,0))&gt;0,($AH41*INDEX(AQ$12:AQ$263,MATCH($AL41,$AK$12:$AK$263,0)))/INDEX($AD$12:$AD$263,MATCH($AL41,$AK$12:$AK$263,0)), "-"),     1, "-")</f>
        <v>-</v>
      </c>
      <c r="AS41" s="249" t="n">
        <f aca="false">IF(AR$9&gt;0, IF(OR(AR41="",AR41="-"), 0, AR41*$AO41), AQ41*$AE41)</f>
        <v>0</v>
      </c>
      <c r="AT41" s="247" t="n">
        <f aca="false">COMMANDE!P41</f>
        <v>0</v>
      </c>
      <c r="AU41" s="248" t="str">
        <f aca="false">_xlfn.IFS(AND($AD41=$AH41,$AD41&gt;0,$AH41&gt;0,AT41&gt;0), AT41,     AND(NOT($AD41=$AH41),$AD41&gt;0,$AH41&gt;0,AT41&gt;0), ($AH41*AT41)/$AD41,     AND($AD41=0,$AH41&gt;0,$AL41&gt;0), IF(INDEX(AT$12:AT$263,MATCH($AL41,$AK$12:$AK$263,0))&gt;0,($AH41*INDEX(AT$12:AT$263,MATCH($AL41,$AK$12:$AK$263,0)))/INDEX($AD$12:$AD$263,MATCH($AL41,$AK$12:$AK$263,0)), "-"),     1, "-")</f>
        <v>-</v>
      </c>
      <c r="AV41" s="249" t="n">
        <f aca="false">IF(AU$9&gt;0, IF(OR(AU41="",AU41="-"), 0, AU41*$AO41), AT41*$AE41)</f>
        <v>0</v>
      </c>
      <c r="AW41" s="247" t="n">
        <f aca="false">COMMANDE!R41</f>
        <v>0</v>
      </c>
      <c r="AX41" s="248" t="str">
        <f aca="false">_xlfn.IFS(AND($AD41=$AH41,$AD41&gt;0,$AH41&gt;0,AW41&gt;0), AW41,     AND(NOT($AD41=$AH41),$AD41&gt;0,$AH41&gt;0,AW41&gt;0), ($AH41*AW41)/$AD41,     AND($AD41=0,$AH41&gt;0,$AL41&gt;0), IF(INDEX(AW$12:AW$263,MATCH($AL41,$AK$12:$AK$263,0))&gt;0,($AH41*INDEX(AW$12:AW$263,MATCH($AL41,$AK$12:$AK$263,0)))/INDEX($AD$12:$AD$263,MATCH($AL41,$AK$12:$AK$263,0)), "-"),     1, "-")</f>
        <v>-</v>
      </c>
      <c r="AY41" s="249" t="n">
        <f aca="false">IF(AX$9&gt;0, IF(OR(AX41="",AX41="-"), 0, AX41*$AO41), AW41*$AE41)</f>
        <v>0</v>
      </c>
      <c r="AZ41" s="247" t="n">
        <f aca="false">COMMANDE!T41</f>
        <v>0</v>
      </c>
      <c r="BA41" s="248" t="str">
        <f aca="false">_xlfn.IFS(AND($AD41=$AH41,$AD41&gt;0,$AH41&gt;0,AZ41&gt;0), AZ41,     AND(NOT($AD41=$AH41),$AD41&gt;0,$AH41&gt;0,AZ41&gt;0), ($AH41*AZ41)/$AD41,     AND($AD41=0,$AH41&gt;0,$AL41&gt;0), IF(INDEX(AZ$12:AZ$263,MATCH($AL41,$AK$12:$AK$263,0))&gt;0,($AH41*INDEX(AZ$12:AZ$263,MATCH($AL41,$AK$12:$AK$263,0)))/INDEX($AD$12:$AD$263,MATCH($AL41,$AK$12:$AK$263,0)), "-"),     1, "-")</f>
        <v>-</v>
      </c>
      <c r="BB41" s="249" t="n">
        <f aca="false">IF(BA$9&gt;0, IF(OR(BA41="",BA41="-"), 0, BA41*$AO41), AZ41*$AE41)</f>
        <v>0</v>
      </c>
      <c r="BC41" s="247" t="n">
        <f aca="false">COMMANDE!V41</f>
        <v>0</v>
      </c>
      <c r="BD41" s="248" t="str">
        <f aca="false">_xlfn.IFS(AND($AD41=$AH41,$AD41&gt;0,$AH41&gt;0,BC41&gt;0), BC41,     AND(NOT($AD41=$AH41),$AD41&gt;0,$AH41&gt;0,BC41&gt;0), ($AH41*BC41)/$AD41,     AND($AD41=0,$AH41&gt;0,$AL41&gt;0), IF(INDEX(BC$12:BC$263,MATCH($AL41,$AK$12:$AK$263,0))&gt;0,($AH41*INDEX(BC$12:BC$263,MATCH($AL41,$AK$12:$AK$263,0)))/INDEX($AD$12:$AD$263,MATCH($AL41,$AK$12:$AK$263,0)), "-"),     1, "-")</f>
        <v>-</v>
      </c>
      <c r="BE41" s="249" t="n">
        <f aca="false">IF(BD$9&gt;0, IF(OR(BD41="",BD41="-"), 0, BD41*$AO41), BC41*$AE41)</f>
        <v>0</v>
      </c>
      <c r="BF41" s="247" t="n">
        <f aca="false">COMMANDE!X41</f>
        <v>0</v>
      </c>
      <c r="BG41" s="248" t="str">
        <f aca="false">_xlfn.IFS(AND($AD41=$AH41,$AD41&gt;0,$AH41&gt;0,BF41&gt;0), BF41,     AND(NOT($AD41=$AH41),$AD41&gt;0,$AH41&gt;0,BF41&gt;0), ($AH41*BF41)/$AD41,     AND($AD41=0,$AH41&gt;0,$AL41&gt;0), IF(INDEX(BF$12:BF$263,MATCH($AL41,$AK$12:$AK$263,0))&gt;0,($AH41*INDEX(BF$12:BF$263,MATCH($AL41,$AK$12:$AK$263,0)))/INDEX($AD$12:$AD$263,MATCH($AL41,$AK$12:$AK$263,0)), "-"),     1, "-")</f>
        <v>-</v>
      </c>
      <c r="BH41" s="249" t="n">
        <f aca="false">IF(BG$9&gt;0, IF(OR(BG41="",BG41="-"), 0, BG41*$AO41), BF41*$AE41)</f>
        <v>0</v>
      </c>
      <c r="BI41" s="247" t="n">
        <f aca="false">COMMANDE!Z41</f>
        <v>0</v>
      </c>
      <c r="BJ41" s="248" t="str">
        <f aca="false">_xlfn.IFS(AND($AD41=$AH41,$AD41&gt;0,$AH41&gt;0,BI41&gt;0), BI41,     AND(NOT($AD41=$AH41),$AD41&gt;0,$AH41&gt;0,BI41&gt;0), ($AH41*BI41)/$AD41,     AND($AD41=0,$AH41&gt;0,$AL41&gt;0), IF(INDEX(BI$12:BI$263,MATCH($AL41,$AK$12:$AK$263,0))&gt;0,($AH41*INDEX(BI$12:BI$263,MATCH($AL41,$AK$12:$AK$263,0)))/INDEX($AD$12:$AD$263,MATCH($AL41,$AK$12:$AK$263,0)), "-"),     1, "-")</f>
        <v>-</v>
      </c>
      <c r="BK41" s="249" t="n">
        <f aca="false">IF(BJ$9&gt;0, IF(OR(BJ41="",BJ41="-"), 0, BJ41*$AO41), BI41*$AE41)</f>
        <v>0</v>
      </c>
      <c r="BL41" s="247" t="n">
        <f aca="false">COMMANDE!AB41</f>
        <v>0</v>
      </c>
      <c r="BM41" s="248" t="str">
        <f aca="false">_xlfn.IFS(AND($AD41=$AH41,$AD41&gt;0,$AH41&gt;0,BL41&gt;0), BL41,     AND(NOT($AD41=$AH41),$AD41&gt;0,$AH41&gt;0,BL41&gt;0), ($AH41*BL41)/$AD41,     AND($AD41=0,$AH41&gt;0,$AL41&gt;0), IF(INDEX(BL$12:BL$263,MATCH($AL41,$AK$12:$AK$263,0))&gt;0,($AH41*INDEX(BL$12:BL$263,MATCH($AL41,$AK$12:$AK$263,0)))/INDEX($AD$12:$AD$263,MATCH($AL41,$AK$12:$AK$263,0)), "-"),     1, "-")</f>
        <v>-</v>
      </c>
      <c r="BN41" s="249" t="n">
        <f aca="false">IF(BM$9&gt;0, IF(OR(BM41="",BM41="-"), 0, BM41*$AO41), BL41*$AE41)</f>
        <v>0</v>
      </c>
      <c r="BO41" s="247" t="n">
        <f aca="false">COMMANDE!AD41</f>
        <v>0</v>
      </c>
      <c r="BP41" s="248" t="str">
        <f aca="false">_xlfn.IFS(AND($AD41=$AH41,$AD41&gt;0,$AH41&gt;0,BO41&gt;0), BO41,     AND(NOT($AD41=$AH41),$AD41&gt;0,$AH41&gt;0,BO41&gt;0), ($AH41*BO41)/$AD41,     AND($AD41=0,$AH41&gt;0,$AL41&gt;0), IF(INDEX(BO$12:BO$263,MATCH($AL41,$AK$12:$AK$263,0))&gt;0,($AH41*INDEX(BO$12:BO$263,MATCH($AL41,$AK$12:$AK$263,0)))/INDEX($AD$12:$AD$263,MATCH($AL41,$AK$12:$AK$263,0)), "-"),     1, "-")</f>
        <v>-</v>
      </c>
      <c r="BQ41" s="249" t="n">
        <f aca="false">IF(BP$9&gt;0, IF(OR(BP41="",BP41="-"), 0, BP41*$AO41), BO41*$AE41)</f>
        <v>0</v>
      </c>
      <c r="BR41" s="247" t="n">
        <f aca="false">COMMANDE!AF41</f>
        <v>0</v>
      </c>
      <c r="BS41" s="248" t="str">
        <f aca="false">_xlfn.IFS(AND($AD41=$AH41,$AD41&gt;0,$AH41&gt;0,BR41&gt;0), BR41,     AND(NOT($AD41=$AH41),$AD41&gt;0,$AH41&gt;0,BR41&gt;0), ($AH41*BR41)/$AD41,     AND($AD41=0,$AH41&gt;0,$AL41&gt;0), IF(INDEX(BR$12:BR$263,MATCH($AL41,$AK$12:$AK$263,0))&gt;0,($AH41*INDEX(BR$12:BR$263,MATCH($AL41,$AK$12:$AK$263,0)))/INDEX($AD$12:$AD$263,MATCH($AL41,$AK$12:$AK$263,0)), "-"),     1, "-")</f>
        <v>-</v>
      </c>
      <c r="BT41" s="249" t="n">
        <f aca="false">IF(BS$9&gt;0, IF(OR(BS41="",BS41="-"), 0, BS41*$AO41), BR41*$AE41)</f>
        <v>0</v>
      </c>
      <c r="BU41" s="247" t="n">
        <f aca="false">COMMANDE!AH41</f>
        <v>0</v>
      </c>
      <c r="BV41" s="248" t="str">
        <f aca="false">_xlfn.IFS(AND($AD41=$AH41,$AD41&gt;0,$AH41&gt;0,BU41&gt;0), BU41,     AND(NOT($AD41=$AH41),$AD41&gt;0,$AH41&gt;0,BU41&gt;0), ($AH41*BU41)/$AD41,     AND($AD41=0,$AH41&gt;0,$AL41&gt;0), IF(INDEX(BU$12:BU$263,MATCH($AL41,$AK$12:$AK$263,0))&gt;0,($AH41*INDEX(BU$12:BU$263,MATCH($AL41,$AK$12:$AK$263,0)))/INDEX($AD$12:$AD$263,MATCH($AL41,$AK$12:$AK$263,0)), "-"),     1, "-")</f>
        <v>-</v>
      </c>
      <c r="BW41" s="249" t="n">
        <f aca="false">IF(BV$9&gt;0, IF(OR(BV41="",BV41="-"), 0, BV41*$AO41), BU41*$AE41)</f>
        <v>0</v>
      </c>
      <c r="BX41" s="247" t="n">
        <f aca="false">COMMANDE!AJ41</f>
        <v>0</v>
      </c>
      <c r="BY41" s="248" t="str">
        <f aca="false">_xlfn.IFS(AND($AD41=$AH41,$AD41&gt;0,$AH41&gt;0,BX41&gt;0), BX41,     AND(NOT($AD41=$AH41),$AD41&gt;0,$AH41&gt;0,BX41&gt;0), ($AH41*BX41)/$AD41,     AND($AD41=0,$AH41&gt;0,$AL41&gt;0), IF(INDEX(BX$12:BX$263,MATCH($AL41,$AK$12:$AK$263,0))&gt;0,($AH41*INDEX(BX$12:BX$263,MATCH($AL41,$AK$12:$AK$263,0)))/INDEX($AD$12:$AD$263,MATCH($AL41,$AK$12:$AK$263,0)), "-"),     1, "-")</f>
        <v>-</v>
      </c>
      <c r="BZ41" s="249" t="n">
        <f aca="false">IF(BY$9&gt;0, IF(OR(BY41="",BY41="-"), 0, BY41*$AO41), BX41*$AE41)</f>
        <v>0</v>
      </c>
      <c r="CA41" s="247" t="n">
        <f aca="false">COMMANDE!AL41</f>
        <v>0</v>
      </c>
      <c r="CB41" s="248" t="str">
        <f aca="false">_xlfn.IFS(AND($AD41=$AH41,$AD41&gt;0,$AH41&gt;0,CA41&gt;0), CA41,     AND(NOT($AD41=$AH41),$AD41&gt;0,$AH41&gt;0,CA41&gt;0), ($AH41*CA41)/$AD41,     AND($AD41=0,$AH41&gt;0,$AL41&gt;0), IF(INDEX(CA$12:CA$263,MATCH($AL41,$AK$12:$AK$263,0))&gt;0,($AH41*INDEX(CA$12:CA$263,MATCH($AL41,$AK$12:$AK$263,0)))/INDEX($AD$12:$AD$263,MATCH($AL41,$AK$12:$AK$263,0)), "-"),     1, "-")</f>
        <v>-</v>
      </c>
      <c r="CC41" s="249" t="n">
        <f aca="false">IF(CB$9&gt;0, IF(OR(CB41="",CB41="-"), 0, CB41*$AO41), CA41*$AE41)</f>
        <v>0</v>
      </c>
      <c r="CD41" s="247" t="n">
        <f aca="false">COMMANDE!AN41</f>
        <v>0</v>
      </c>
      <c r="CE41" s="248" t="str">
        <f aca="false">_xlfn.IFS(AND($AD41=$AH41,$AD41&gt;0,$AH41&gt;0,CD41&gt;0), CD41,     AND(NOT($AD41=$AH41),$AD41&gt;0,$AH41&gt;0,CD41&gt;0), ($AH41*CD41)/$AD41,     AND($AD41=0,$AH41&gt;0,$AL41&gt;0), IF(INDEX(CD$12:CD$263,MATCH($AL41,$AK$12:$AK$263,0))&gt;0,($AH41*INDEX(CD$12:CD$263,MATCH($AL41,$AK$12:$AK$263,0)))/INDEX($AD$12:$AD$263,MATCH($AL41,$AK$12:$AK$263,0)), "-"),     1, "-")</f>
        <v>-</v>
      </c>
      <c r="CF41" s="249" t="n">
        <f aca="false">IF(CE$9&gt;0, IF(OR(CE41="",CE41="-"), 0, CE41*$AO41), CD41*$AE41)</f>
        <v>0</v>
      </c>
      <c r="CG41" s="247" t="n">
        <f aca="false">COMMANDE!AP41</f>
        <v>0</v>
      </c>
      <c r="CH41" s="248" t="str">
        <f aca="false">_xlfn.IFS(AND($AD41=$AH41,$AD41&gt;0,$AH41&gt;0,CG41&gt;0), CG41,     AND(NOT($AD41=$AH41),$AD41&gt;0,$AH41&gt;0,CG41&gt;0), ($AH41*CG41)/$AD41,     AND($AD41=0,$AH41&gt;0,$AL41&gt;0), IF(INDEX(CG$12:CG$263,MATCH($AL41,$AK$12:$AK$263,0))&gt;0,($AH41*INDEX(CG$12:CG$263,MATCH($AL41,$AK$12:$AK$263,0)))/INDEX($AD$12:$AD$263,MATCH($AL41,$AK$12:$AK$263,0)), "-"),     1, "-")</f>
        <v>-</v>
      </c>
      <c r="CI41" s="249" t="n">
        <f aca="false">IF(CH$9&gt;0, IF(OR(CH41="",CH41="-"), 0, CH41*$AO41), CG41*$AE41)</f>
        <v>0</v>
      </c>
      <c r="CJ41" s="250"/>
    </row>
    <row r="42" customFormat="false" ht="39.95" hidden="false" customHeight="true" outlineLevel="0" collapsed="false">
      <c r="A42" s="230" t="n">
        <f aca="false">IF(OR($AQ42&gt;0, $AS42&gt;0), 1, 0)</f>
        <v>0</v>
      </c>
      <c r="B42" s="230" t="n">
        <f aca="false">IF(OR($AT42&gt;0, $AV42&gt;0), 1, 0)</f>
        <v>0</v>
      </c>
      <c r="C42" s="230" t="n">
        <f aca="false">IF(OR($AW42&gt;0, $AY42&gt;0), 1, 0)</f>
        <v>0</v>
      </c>
      <c r="D42" s="230" t="n">
        <f aca="false">IF(OR($AZ42&gt;0, $BB42&gt;0), 1, 0)</f>
        <v>0</v>
      </c>
      <c r="E42" s="230" t="n">
        <f aca="false">IF(OR($BC42&gt;0, $BE42&gt;0), 1, 0)</f>
        <v>0</v>
      </c>
      <c r="F42" s="230" t="n">
        <f aca="false">IF(OR($BF42&gt;0, $BH42&gt;0), 1, 0)</f>
        <v>0</v>
      </c>
      <c r="G42" s="230" t="n">
        <f aca="false">IF(OR($BI42&gt;0, $BK42&gt;0), 1, 0)</f>
        <v>0</v>
      </c>
      <c r="H42" s="230" t="n">
        <f aca="false">IF(OR($BL42&gt;0, $BN42&gt;0), 1, 0)</f>
        <v>0</v>
      </c>
      <c r="I42" s="230" t="n">
        <f aca="false">IF(OR($BO42&gt;0, $BQ42&gt;0), 1, 0)</f>
        <v>0</v>
      </c>
      <c r="J42" s="230" t="n">
        <f aca="false">IF(OR($BR42&gt;0, $BT42&gt;0), 1, 0)</f>
        <v>0</v>
      </c>
      <c r="K42" s="230" t="n">
        <f aca="false">IF(OR($BU42&gt;0, $BW42&gt;0), 1, 0)</f>
        <v>0</v>
      </c>
      <c r="L42" s="230" t="n">
        <f aca="false">IF(OR($BX42&gt;0, $BZ42&gt;0), 1, 0)</f>
        <v>0</v>
      </c>
      <c r="M42" s="230" t="n">
        <f aca="false">IF(OR($CA42&gt;0, $CC42&gt;0), 1, 0)</f>
        <v>0</v>
      </c>
      <c r="N42" s="230" t="n">
        <f aca="false">IF(OR($CD42&gt;0, $CF42&gt;0), 1, 0)</f>
        <v>0</v>
      </c>
      <c r="O42" s="231" t="n">
        <f aca="false">IF(OR($CG42&gt;0, $CI42&gt;0), 1, 0)</f>
        <v>0</v>
      </c>
      <c r="P42" s="232" t="n">
        <f aca="false">IF(OR($AD42&gt;0,$AH42&gt;0,$AN42&gt;0), 1, 0)</f>
        <v>0</v>
      </c>
      <c r="Q42" s="233" t="str">
        <f aca="false">BDD!A32</f>
        <v>1124-1275-1679</v>
      </c>
      <c r="R42" s="234" t="str">
        <f aca="false">BDD!B32</f>
        <v>Betterave BIO</v>
      </c>
      <c r="S42" s="235" t="str">
        <f aca="false">IF(BDD!F32=0, "", BDD!F32)</f>
        <v/>
      </c>
      <c r="T42" s="236" t="n">
        <f aca="false">ROUND(BDD!G32+FDP_CMD_KG, 2)</f>
        <v>3.92</v>
      </c>
      <c r="U42" s="236" t="e">
        <f aca="false">ROUND(BDD!G32+FDP_FACT_KG, 2)</f>
        <v>#DIV/0!</v>
      </c>
      <c r="V42" s="237" t="str">
        <f aca="false">BDD!H32</f>
        <v>kg</v>
      </c>
      <c r="W42" s="238" t="n">
        <f aca="false">IF(NOT(ISBLANK(BDD!I32)), ROUND(SUM((BDD!G32*reduc1),FDP_CMD_KG), 2), "")</f>
        <v>3.69</v>
      </c>
      <c r="X42" s="238" t="str">
        <f aca="false">IF(NOT(ISBLANK(BDD!J32)), ROUND(SUM((BDD!G32*reduc2),FDP_CMD_KG), 2), "")</f>
        <v/>
      </c>
      <c r="Y42" s="238" t="str">
        <f aca="false">IF(NOT(ISBLANK(BDD!K32)), ROUND(SUM((BDD!G32*reduc3),FDP_CMD_KG), 2), "")</f>
        <v/>
      </c>
      <c r="Z42" s="238" t="e">
        <f aca="false">IF(NOT(ISBLANK(BDD!I32)), ROUND(SUM((BDD!G32*reduc1),FDP_FACT_KG), 2), "")</f>
        <v>#DIV/0!</v>
      </c>
      <c r="AA42" s="238" t="str">
        <f aca="false">IF(NOT(ISBLANK(BDD!J32)), ROUND(SUM((BDD!G32*reduc2),FDP_FACT_KG), 2), "")</f>
        <v/>
      </c>
      <c r="AB42" s="238" t="str">
        <f aca="false">IF(NOT(ISBLANK(BDD!K32)), ROUND(SUM((BDD!G32*reduc3),FDP_FACT_KG), 2), "")</f>
        <v/>
      </c>
      <c r="AC42" s="239" t="str">
        <f aca="false">BDD!C32</f>
        <v>Malagua</v>
      </c>
      <c r="AD42" s="240" t="n">
        <f aca="false">SUM(AQ42,AT42,AW42,AZ42,BC42,BF42,BI42,BL42,BO42,BR42,BU42,BX42,CA42,CD42,CG42)</f>
        <v>0</v>
      </c>
      <c r="AE42" s="241" t="n">
        <f aca="false">_xlfn.IFS(AND(AD42&gt;=60,$Y42&lt;&gt;""), $Y42,    AND(AD42&gt;=30,$X42&lt;&gt;""), $X42,    AND(AD42&gt;=10,$W42&lt;&gt;""), $W42,    1, $T42)</f>
        <v>3.92</v>
      </c>
      <c r="AF42" s="242" t="n">
        <f aca="false">$AD42*$AE42</f>
        <v>0</v>
      </c>
      <c r="AG42" s="161"/>
      <c r="AH42" s="243"/>
      <c r="AI42" s="241" t="e">
        <f aca="false">_xlfn.IFS(AND(AH42&gt;=60,$AB42&lt;&gt;""), $AB42,    AND(AH42&gt;=30,$AA42&lt;&gt;""), $AA42,    AND(AH42&gt;=10,$Z42&lt;&gt;""), $Z42,    1, $U42)</f>
        <v>#DIV/0!</v>
      </c>
      <c r="AJ42" s="244" t="e">
        <f aca="false">AH42*AI42</f>
        <v>#DIV/0!</v>
      </c>
      <c r="AK42" s="245"/>
      <c r="AL42" s="245"/>
      <c r="AM42" s="161"/>
      <c r="AN42" s="246" t="n">
        <f aca="false">SUM(AR42,AU42,AX42,BA42,BD42,BG42,BJ42,BM42,BP42,BS42,BV42,BY42,CB42,CE42,CH42)</f>
        <v>0</v>
      </c>
      <c r="AO42" s="241" t="e">
        <f aca="false">_xlfn.IFS(AND(AN42&gt;=60,$AB42&lt;&gt;""), $AB42,    AND(AN42&gt;=30,$AA42&lt;&gt;""), $AA42,    AND(AN42&gt;=10,$Z42&lt;&gt;""), $Z42,    1, $U42)</f>
        <v>#DIV/0!</v>
      </c>
      <c r="AP42" s="242" t="e">
        <f aca="false">$AN42*$AO42</f>
        <v>#DIV/0!</v>
      </c>
      <c r="AQ42" s="247" t="n">
        <f aca="false">COMMANDE!N42</f>
        <v>0</v>
      </c>
      <c r="AR42" s="248" t="str">
        <f aca="false">_xlfn.IFS(AND($AD42=$AH42,$AD42&gt;0,$AH42&gt;0,AQ42&gt;0), AQ42,     AND(NOT($AD42=$AH42),$AD42&gt;0,$AH42&gt;0,AQ42&gt;0), ($AH42*AQ42)/$AD42,     AND($AD42=0,$AH42&gt;0,$AL42&gt;0), IF(INDEX(AQ$12:AQ$263,MATCH($AL42,$AK$12:$AK$263,0))&gt;0,($AH42*INDEX(AQ$12:AQ$263,MATCH($AL42,$AK$12:$AK$263,0)))/INDEX($AD$12:$AD$263,MATCH($AL42,$AK$12:$AK$263,0)), "-"),     1, "-")</f>
        <v>-</v>
      </c>
      <c r="AS42" s="249" t="n">
        <f aca="false">IF(AR$9&gt;0, IF(OR(AR42="",AR42="-"), 0, AR42*$AO42), AQ42*$AE42)</f>
        <v>0</v>
      </c>
      <c r="AT42" s="247" t="n">
        <f aca="false">COMMANDE!P42</f>
        <v>0</v>
      </c>
      <c r="AU42" s="248" t="str">
        <f aca="false">_xlfn.IFS(AND($AD42=$AH42,$AD42&gt;0,$AH42&gt;0,AT42&gt;0), AT42,     AND(NOT($AD42=$AH42),$AD42&gt;0,$AH42&gt;0,AT42&gt;0), ($AH42*AT42)/$AD42,     AND($AD42=0,$AH42&gt;0,$AL42&gt;0), IF(INDEX(AT$12:AT$263,MATCH($AL42,$AK$12:$AK$263,0))&gt;0,($AH42*INDEX(AT$12:AT$263,MATCH($AL42,$AK$12:$AK$263,0)))/INDEX($AD$12:$AD$263,MATCH($AL42,$AK$12:$AK$263,0)), "-"),     1, "-")</f>
        <v>-</v>
      </c>
      <c r="AV42" s="249" t="n">
        <f aca="false">IF(AU$9&gt;0, IF(OR(AU42="",AU42="-"), 0, AU42*$AO42), AT42*$AE42)</f>
        <v>0</v>
      </c>
      <c r="AW42" s="247" t="n">
        <f aca="false">COMMANDE!R42</f>
        <v>0</v>
      </c>
      <c r="AX42" s="248" t="str">
        <f aca="false">_xlfn.IFS(AND($AD42=$AH42,$AD42&gt;0,$AH42&gt;0,AW42&gt;0), AW42,     AND(NOT($AD42=$AH42),$AD42&gt;0,$AH42&gt;0,AW42&gt;0), ($AH42*AW42)/$AD42,     AND($AD42=0,$AH42&gt;0,$AL42&gt;0), IF(INDEX(AW$12:AW$263,MATCH($AL42,$AK$12:$AK$263,0))&gt;0,($AH42*INDEX(AW$12:AW$263,MATCH($AL42,$AK$12:$AK$263,0)))/INDEX($AD$12:$AD$263,MATCH($AL42,$AK$12:$AK$263,0)), "-"),     1, "-")</f>
        <v>-</v>
      </c>
      <c r="AY42" s="249" t="n">
        <f aca="false">IF(AX$9&gt;0, IF(OR(AX42="",AX42="-"), 0, AX42*$AO42), AW42*$AE42)</f>
        <v>0</v>
      </c>
      <c r="AZ42" s="247" t="n">
        <f aca="false">COMMANDE!T42</f>
        <v>0</v>
      </c>
      <c r="BA42" s="248" t="str">
        <f aca="false">_xlfn.IFS(AND($AD42=$AH42,$AD42&gt;0,$AH42&gt;0,AZ42&gt;0), AZ42,     AND(NOT($AD42=$AH42),$AD42&gt;0,$AH42&gt;0,AZ42&gt;0), ($AH42*AZ42)/$AD42,     AND($AD42=0,$AH42&gt;0,$AL42&gt;0), IF(INDEX(AZ$12:AZ$263,MATCH($AL42,$AK$12:$AK$263,0))&gt;0,($AH42*INDEX(AZ$12:AZ$263,MATCH($AL42,$AK$12:$AK$263,0)))/INDEX($AD$12:$AD$263,MATCH($AL42,$AK$12:$AK$263,0)), "-"),     1, "-")</f>
        <v>-</v>
      </c>
      <c r="BB42" s="249" t="n">
        <f aca="false">IF(BA$9&gt;0, IF(OR(BA42="",BA42="-"), 0, BA42*$AO42), AZ42*$AE42)</f>
        <v>0</v>
      </c>
      <c r="BC42" s="247" t="n">
        <f aca="false">COMMANDE!V42</f>
        <v>0</v>
      </c>
      <c r="BD42" s="248" t="str">
        <f aca="false">_xlfn.IFS(AND($AD42=$AH42,$AD42&gt;0,$AH42&gt;0,BC42&gt;0), BC42,     AND(NOT($AD42=$AH42),$AD42&gt;0,$AH42&gt;0,BC42&gt;0), ($AH42*BC42)/$AD42,     AND($AD42=0,$AH42&gt;0,$AL42&gt;0), IF(INDEX(BC$12:BC$263,MATCH($AL42,$AK$12:$AK$263,0))&gt;0,($AH42*INDEX(BC$12:BC$263,MATCH($AL42,$AK$12:$AK$263,0)))/INDEX($AD$12:$AD$263,MATCH($AL42,$AK$12:$AK$263,0)), "-"),     1, "-")</f>
        <v>-</v>
      </c>
      <c r="BE42" s="249" t="n">
        <f aca="false">IF(BD$9&gt;0, IF(OR(BD42="",BD42="-"), 0, BD42*$AO42), BC42*$AE42)</f>
        <v>0</v>
      </c>
      <c r="BF42" s="247" t="n">
        <f aca="false">COMMANDE!X42</f>
        <v>0</v>
      </c>
      <c r="BG42" s="248" t="str">
        <f aca="false">_xlfn.IFS(AND($AD42=$AH42,$AD42&gt;0,$AH42&gt;0,BF42&gt;0), BF42,     AND(NOT($AD42=$AH42),$AD42&gt;0,$AH42&gt;0,BF42&gt;0), ($AH42*BF42)/$AD42,     AND($AD42=0,$AH42&gt;0,$AL42&gt;0), IF(INDEX(BF$12:BF$263,MATCH($AL42,$AK$12:$AK$263,0))&gt;0,($AH42*INDEX(BF$12:BF$263,MATCH($AL42,$AK$12:$AK$263,0)))/INDEX($AD$12:$AD$263,MATCH($AL42,$AK$12:$AK$263,0)), "-"),     1, "-")</f>
        <v>-</v>
      </c>
      <c r="BH42" s="249" t="n">
        <f aca="false">IF(BG$9&gt;0, IF(OR(BG42="",BG42="-"), 0, BG42*$AO42), BF42*$AE42)</f>
        <v>0</v>
      </c>
      <c r="BI42" s="247" t="n">
        <f aca="false">COMMANDE!Z42</f>
        <v>0</v>
      </c>
      <c r="BJ42" s="248" t="str">
        <f aca="false">_xlfn.IFS(AND($AD42=$AH42,$AD42&gt;0,$AH42&gt;0,BI42&gt;0), BI42,     AND(NOT($AD42=$AH42),$AD42&gt;0,$AH42&gt;0,BI42&gt;0), ($AH42*BI42)/$AD42,     AND($AD42=0,$AH42&gt;0,$AL42&gt;0), IF(INDEX(BI$12:BI$263,MATCH($AL42,$AK$12:$AK$263,0))&gt;0,($AH42*INDEX(BI$12:BI$263,MATCH($AL42,$AK$12:$AK$263,0)))/INDEX($AD$12:$AD$263,MATCH($AL42,$AK$12:$AK$263,0)), "-"),     1, "-")</f>
        <v>-</v>
      </c>
      <c r="BK42" s="249" t="n">
        <f aca="false">IF(BJ$9&gt;0, IF(OR(BJ42="",BJ42="-"), 0, BJ42*$AO42), BI42*$AE42)</f>
        <v>0</v>
      </c>
      <c r="BL42" s="247" t="n">
        <f aca="false">COMMANDE!AB42</f>
        <v>0</v>
      </c>
      <c r="BM42" s="248" t="str">
        <f aca="false">_xlfn.IFS(AND($AD42=$AH42,$AD42&gt;0,$AH42&gt;0,BL42&gt;0), BL42,     AND(NOT($AD42=$AH42),$AD42&gt;0,$AH42&gt;0,BL42&gt;0), ($AH42*BL42)/$AD42,     AND($AD42=0,$AH42&gt;0,$AL42&gt;0), IF(INDEX(BL$12:BL$263,MATCH($AL42,$AK$12:$AK$263,0))&gt;0,($AH42*INDEX(BL$12:BL$263,MATCH($AL42,$AK$12:$AK$263,0)))/INDEX($AD$12:$AD$263,MATCH($AL42,$AK$12:$AK$263,0)), "-"),     1, "-")</f>
        <v>-</v>
      </c>
      <c r="BN42" s="249" t="n">
        <f aca="false">IF(BM$9&gt;0, IF(OR(BM42="",BM42="-"), 0, BM42*$AO42), BL42*$AE42)</f>
        <v>0</v>
      </c>
      <c r="BO42" s="247" t="n">
        <f aca="false">COMMANDE!AD42</f>
        <v>0</v>
      </c>
      <c r="BP42" s="248" t="str">
        <f aca="false">_xlfn.IFS(AND($AD42=$AH42,$AD42&gt;0,$AH42&gt;0,BO42&gt;0), BO42,     AND(NOT($AD42=$AH42),$AD42&gt;0,$AH42&gt;0,BO42&gt;0), ($AH42*BO42)/$AD42,     AND($AD42=0,$AH42&gt;0,$AL42&gt;0), IF(INDEX(BO$12:BO$263,MATCH($AL42,$AK$12:$AK$263,0))&gt;0,($AH42*INDEX(BO$12:BO$263,MATCH($AL42,$AK$12:$AK$263,0)))/INDEX($AD$12:$AD$263,MATCH($AL42,$AK$12:$AK$263,0)), "-"),     1, "-")</f>
        <v>-</v>
      </c>
      <c r="BQ42" s="249" t="n">
        <f aca="false">IF(BP$9&gt;0, IF(OR(BP42="",BP42="-"), 0, BP42*$AO42), BO42*$AE42)</f>
        <v>0</v>
      </c>
      <c r="BR42" s="247" t="n">
        <f aca="false">COMMANDE!AF42</f>
        <v>0</v>
      </c>
      <c r="BS42" s="248" t="str">
        <f aca="false">_xlfn.IFS(AND($AD42=$AH42,$AD42&gt;0,$AH42&gt;0,BR42&gt;0), BR42,     AND(NOT($AD42=$AH42),$AD42&gt;0,$AH42&gt;0,BR42&gt;0), ($AH42*BR42)/$AD42,     AND($AD42=0,$AH42&gt;0,$AL42&gt;0), IF(INDEX(BR$12:BR$263,MATCH($AL42,$AK$12:$AK$263,0))&gt;0,($AH42*INDEX(BR$12:BR$263,MATCH($AL42,$AK$12:$AK$263,0)))/INDEX($AD$12:$AD$263,MATCH($AL42,$AK$12:$AK$263,0)), "-"),     1, "-")</f>
        <v>-</v>
      </c>
      <c r="BT42" s="249" t="n">
        <f aca="false">IF(BS$9&gt;0, IF(OR(BS42="",BS42="-"), 0, BS42*$AO42), BR42*$AE42)</f>
        <v>0</v>
      </c>
      <c r="BU42" s="247" t="n">
        <f aca="false">COMMANDE!AH42</f>
        <v>0</v>
      </c>
      <c r="BV42" s="248" t="str">
        <f aca="false">_xlfn.IFS(AND($AD42=$AH42,$AD42&gt;0,$AH42&gt;0,BU42&gt;0), BU42,     AND(NOT($AD42=$AH42),$AD42&gt;0,$AH42&gt;0,BU42&gt;0), ($AH42*BU42)/$AD42,     AND($AD42=0,$AH42&gt;0,$AL42&gt;0), IF(INDEX(BU$12:BU$263,MATCH($AL42,$AK$12:$AK$263,0))&gt;0,($AH42*INDEX(BU$12:BU$263,MATCH($AL42,$AK$12:$AK$263,0)))/INDEX($AD$12:$AD$263,MATCH($AL42,$AK$12:$AK$263,0)), "-"),     1, "-")</f>
        <v>-</v>
      </c>
      <c r="BW42" s="249" t="n">
        <f aca="false">IF(BV$9&gt;0, IF(OR(BV42="",BV42="-"), 0, BV42*$AO42), BU42*$AE42)</f>
        <v>0</v>
      </c>
      <c r="BX42" s="247" t="n">
        <f aca="false">COMMANDE!AJ42</f>
        <v>0</v>
      </c>
      <c r="BY42" s="248" t="str">
        <f aca="false">_xlfn.IFS(AND($AD42=$AH42,$AD42&gt;0,$AH42&gt;0,BX42&gt;0), BX42,     AND(NOT($AD42=$AH42),$AD42&gt;0,$AH42&gt;0,BX42&gt;0), ($AH42*BX42)/$AD42,     AND($AD42=0,$AH42&gt;0,$AL42&gt;0), IF(INDEX(BX$12:BX$263,MATCH($AL42,$AK$12:$AK$263,0))&gt;0,($AH42*INDEX(BX$12:BX$263,MATCH($AL42,$AK$12:$AK$263,0)))/INDEX($AD$12:$AD$263,MATCH($AL42,$AK$12:$AK$263,0)), "-"),     1, "-")</f>
        <v>-</v>
      </c>
      <c r="BZ42" s="249" t="n">
        <f aca="false">IF(BY$9&gt;0, IF(OR(BY42="",BY42="-"), 0, BY42*$AO42), BX42*$AE42)</f>
        <v>0</v>
      </c>
      <c r="CA42" s="247" t="n">
        <f aca="false">COMMANDE!AL42</f>
        <v>0</v>
      </c>
      <c r="CB42" s="248" t="str">
        <f aca="false">_xlfn.IFS(AND($AD42=$AH42,$AD42&gt;0,$AH42&gt;0,CA42&gt;0), CA42,     AND(NOT($AD42=$AH42),$AD42&gt;0,$AH42&gt;0,CA42&gt;0), ($AH42*CA42)/$AD42,     AND($AD42=0,$AH42&gt;0,$AL42&gt;0), IF(INDEX(CA$12:CA$263,MATCH($AL42,$AK$12:$AK$263,0))&gt;0,($AH42*INDEX(CA$12:CA$263,MATCH($AL42,$AK$12:$AK$263,0)))/INDEX($AD$12:$AD$263,MATCH($AL42,$AK$12:$AK$263,0)), "-"),     1, "-")</f>
        <v>-</v>
      </c>
      <c r="CC42" s="249" t="n">
        <f aca="false">IF(CB$9&gt;0, IF(OR(CB42="",CB42="-"), 0, CB42*$AO42), CA42*$AE42)</f>
        <v>0</v>
      </c>
      <c r="CD42" s="247" t="n">
        <f aca="false">COMMANDE!AN42</f>
        <v>0</v>
      </c>
      <c r="CE42" s="248" t="str">
        <f aca="false">_xlfn.IFS(AND($AD42=$AH42,$AD42&gt;0,$AH42&gt;0,CD42&gt;0), CD42,     AND(NOT($AD42=$AH42),$AD42&gt;0,$AH42&gt;0,CD42&gt;0), ($AH42*CD42)/$AD42,     AND($AD42=0,$AH42&gt;0,$AL42&gt;0), IF(INDEX(CD$12:CD$263,MATCH($AL42,$AK$12:$AK$263,0))&gt;0,($AH42*INDEX(CD$12:CD$263,MATCH($AL42,$AK$12:$AK$263,0)))/INDEX($AD$12:$AD$263,MATCH($AL42,$AK$12:$AK$263,0)), "-"),     1, "-")</f>
        <v>-</v>
      </c>
      <c r="CF42" s="249" t="n">
        <f aca="false">IF(CE$9&gt;0, IF(OR(CE42="",CE42="-"), 0, CE42*$AO42), CD42*$AE42)</f>
        <v>0</v>
      </c>
      <c r="CG42" s="247" t="n">
        <f aca="false">COMMANDE!AP42</f>
        <v>0</v>
      </c>
      <c r="CH42" s="248" t="str">
        <f aca="false">_xlfn.IFS(AND($AD42=$AH42,$AD42&gt;0,$AH42&gt;0,CG42&gt;0), CG42,     AND(NOT($AD42=$AH42),$AD42&gt;0,$AH42&gt;0,CG42&gt;0), ($AH42*CG42)/$AD42,     AND($AD42=0,$AH42&gt;0,$AL42&gt;0), IF(INDEX(CG$12:CG$263,MATCH($AL42,$AK$12:$AK$263,0))&gt;0,($AH42*INDEX(CG$12:CG$263,MATCH($AL42,$AK$12:$AK$263,0)))/INDEX($AD$12:$AD$263,MATCH($AL42,$AK$12:$AK$263,0)), "-"),     1, "-")</f>
        <v>-</v>
      </c>
      <c r="CI42" s="249" t="n">
        <f aca="false">IF(CH$9&gt;0, IF(OR(CH42="",CH42="-"), 0, CH42*$AO42), CG42*$AE42)</f>
        <v>0</v>
      </c>
      <c r="CJ42" s="250"/>
    </row>
    <row r="43" customFormat="false" ht="39.95" hidden="false" customHeight="true" outlineLevel="0" collapsed="false">
      <c r="A43" s="230" t="n">
        <f aca="false">IF(OR($AQ43&gt;0, $AS43&gt;0), 1, 0)</f>
        <v>0</v>
      </c>
      <c r="B43" s="230" t="n">
        <f aca="false">IF(OR($AT43&gt;0, $AV43&gt;0), 1, 0)</f>
        <v>0</v>
      </c>
      <c r="C43" s="230" t="n">
        <f aca="false">IF(OR($AW43&gt;0, $AY43&gt;0), 1, 0)</f>
        <v>0</v>
      </c>
      <c r="D43" s="230" t="n">
        <f aca="false">IF(OR($AZ43&gt;0, $BB43&gt;0), 1, 0)</f>
        <v>0</v>
      </c>
      <c r="E43" s="230" t="n">
        <f aca="false">IF(OR($BC43&gt;0, $BE43&gt;0), 1, 0)</f>
        <v>0</v>
      </c>
      <c r="F43" s="230" t="n">
        <f aca="false">IF(OR($BF43&gt;0, $BH43&gt;0), 1, 0)</f>
        <v>0</v>
      </c>
      <c r="G43" s="230" t="n">
        <f aca="false">IF(OR($BI43&gt;0, $BK43&gt;0), 1, 0)</f>
        <v>0</v>
      </c>
      <c r="H43" s="230" t="n">
        <f aca="false">IF(OR($BL43&gt;0, $BN43&gt;0), 1, 0)</f>
        <v>0</v>
      </c>
      <c r="I43" s="230" t="n">
        <f aca="false">IF(OR($BO43&gt;0, $BQ43&gt;0), 1, 0)</f>
        <v>0</v>
      </c>
      <c r="J43" s="230" t="n">
        <f aca="false">IF(OR($BR43&gt;0, $BT43&gt;0), 1, 0)</f>
        <v>0</v>
      </c>
      <c r="K43" s="230" t="n">
        <f aca="false">IF(OR($BU43&gt;0, $BW43&gt;0), 1, 0)</f>
        <v>0</v>
      </c>
      <c r="L43" s="230" t="n">
        <f aca="false">IF(OR($BX43&gt;0, $BZ43&gt;0), 1, 0)</f>
        <v>0</v>
      </c>
      <c r="M43" s="230" t="n">
        <f aca="false">IF(OR($CA43&gt;0, $CC43&gt;0), 1, 0)</f>
        <v>0</v>
      </c>
      <c r="N43" s="230" t="n">
        <f aca="false">IF(OR($CD43&gt;0, $CF43&gt;0), 1, 0)</f>
        <v>0</v>
      </c>
      <c r="O43" s="231" t="n">
        <f aca="false">IF(OR($CG43&gt;0, $CI43&gt;0), 1, 0)</f>
        <v>0</v>
      </c>
      <c r="P43" s="232" t="n">
        <f aca="false">IF(OR($AD43&gt;0,$AH43&gt;0,$AN43&gt;0), 1, 0)</f>
        <v>0</v>
      </c>
      <c r="Q43" s="233" t="n">
        <f aca="false">BDD!A33</f>
        <v>1696</v>
      </c>
      <c r="R43" s="234" t="str">
        <f aca="false">BDD!B33</f>
        <v>Betterave en poudre BIO (sachet 1kg)</v>
      </c>
      <c r="S43" s="235" t="str">
        <f aca="false">IF(BDD!F33=0, "", BDD!F33)</f>
        <v/>
      </c>
      <c r="T43" s="236" t="n">
        <f aca="false">ROUND(BDD!G33+FDP_CMD_KG, 2)</f>
        <v>25.56</v>
      </c>
      <c r="U43" s="236" t="e">
        <f aca="false">ROUND(BDD!G33+FDP_FACT_KG, 2)</f>
        <v>#DIV/0!</v>
      </c>
      <c r="V43" s="237" t="str">
        <f aca="false">BDD!H33</f>
        <v>Pièce</v>
      </c>
      <c r="W43" s="238" t="str">
        <f aca="false">IF(NOT(ISBLANK(BDD!I33)), ROUND(SUM((BDD!G33*reduc1),FDP_CMD_KG), 2), "")</f>
        <v/>
      </c>
      <c r="X43" s="238" t="str">
        <f aca="false">IF(NOT(ISBLANK(BDD!J33)), ROUND(SUM((BDD!G33*reduc2),FDP_CMD_KG), 2), "")</f>
        <v/>
      </c>
      <c r="Y43" s="238" t="str">
        <f aca="false">IF(NOT(ISBLANK(BDD!K33)), ROUND(SUM((BDD!G33*reduc3),FDP_CMD_KG), 2), "")</f>
        <v/>
      </c>
      <c r="Z43" s="238" t="str">
        <f aca="false">IF(NOT(ISBLANK(BDD!I33)), ROUND(SUM((BDD!G33*reduc1),FDP_FACT_KG), 2), "")</f>
        <v/>
      </c>
      <c r="AA43" s="238" t="str">
        <f aca="false">IF(NOT(ISBLANK(BDD!J33)), ROUND(SUM((BDD!G33*reduc2),FDP_FACT_KG), 2), "")</f>
        <v/>
      </c>
      <c r="AB43" s="238" t="str">
        <f aca="false">IF(NOT(ISBLANK(BDD!K33)), ROUND(SUM((BDD!G33*reduc3),FDP_FACT_KG), 2), "")</f>
        <v/>
      </c>
      <c r="AC43" s="239" t="str">
        <f aca="false">BDD!C33</f>
        <v>Hongrie</v>
      </c>
      <c r="AD43" s="240" t="n">
        <f aca="false">SUM(AQ43,AT43,AW43,AZ43,BC43,BF43,BI43,BL43,BO43,BR43,BU43,BX43,CA43,CD43,CG43)</f>
        <v>0</v>
      </c>
      <c r="AE43" s="241" t="n">
        <f aca="false">_xlfn.IFS(AND(AD43&gt;=60,$Y43&lt;&gt;""), $Y43,    AND(AD43&gt;=30,$X43&lt;&gt;""), $X43,    AND(AD43&gt;=10,$W43&lt;&gt;""), $W43,    1, $T43)</f>
        <v>25.56</v>
      </c>
      <c r="AF43" s="242" t="n">
        <f aca="false">$AD43*$AE43</f>
        <v>0</v>
      </c>
      <c r="AG43" s="161"/>
      <c r="AH43" s="243"/>
      <c r="AI43" s="241" t="e">
        <f aca="false">_xlfn.IFS(AND(AH43&gt;=60,$AB43&lt;&gt;""), $AB43,    AND(AH43&gt;=30,$AA43&lt;&gt;""), $AA43,    AND(AH43&gt;=10,$Z43&lt;&gt;""), $Z43,    1, $U43)</f>
        <v>#DIV/0!</v>
      </c>
      <c r="AJ43" s="244" t="e">
        <f aca="false">AH43*AI43</f>
        <v>#DIV/0!</v>
      </c>
      <c r="AK43" s="245"/>
      <c r="AL43" s="245"/>
      <c r="AM43" s="161"/>
      <c r="AN43" s="246" t="n">
        <f aca="false">SUM(AR43,AU43,AX43,BA43,BD43,BG43,BJ43,BM43,BP43,BS43,BV43,BY43,CB43,CE43,CH43)</f>
        <v>0</v>
      </c>
      <c r="AO43" s="241" t="e">
        <f aca="false">_xlfn.IFS(AND(AN43&gt;=60,$AB43&lt;&gt;""), $AB43,    AND(AN43&gt;=30,$AA43&lt;&gt;""), $AA43,    AND(AN43&gt;=10,$Z43&lt;&gt;""), $Z43,    1, $U43)</f>
        <v>#DIV/0!</v>
      </c>
      <c r="AP43" s="242" t="e">
        <f aca="false">$AN43*$AO43</f>
        <v>#DIV/0!</v>
      </c>
      <c r="AQ43" s="247" t="n">
        <f aca="false">COMMANDE!N43</f>
        <v>0</v>
      </c>
      <c r="AR43" s="248" t="str">
        <f aca="false">_xlfn.IFS(AND($AD43=$AH43,$AD43&gt;0,$AH43&gt;0,AQ43&gt;0), AQ43,     AND(NOT($AD43=$AH43),$AD43&gt;0,$AH43&gt;0,AQ43&gt;0), ($AH43*AQ43)/$AD43,     AND($AD43=0,$AH43&gt;0,$AL43&gt;0), IF(INDEX(AQ$12:AQ$263,MATCH($AL43,$AK$12:$AK$263,0))&gt;0,($AH43*INDEX(AQ$12:AQ$263,MATCH($AL43,$AK$12:$AK$263,0)))/INDEX($AD$12:$AD$263,MATCH($AL43,$AK$12:$AK$263,0)), "-"),     1, "-")</f>
        <v>-</v>
      </c>
      <c r="AS43" s="249" t="n">
        <f aca="false">IF(AR$9&gt;0, IF(OR(AR43="",AR43="-"), 0, AR43*$AO43), AQ43*$AE43)</f>
        <v>0</v>
      </c>
      <c r="AT43" s="247" t="n">
        <f aca="false">COMMANDE!P43</f>
        <v>0</v>
      </c>
      <c r="AU43" s="248" t="str">
        <f aca="false">_xlfn.IFS(AND($AD43=$AH43,$AD43&gt;0,$AH43&gt;0,AT43&gt;0), AT43,     AND(NOT($AD43=$AH43),$AD43&gt;0,$AH43&gt;0,AT43&gt;0), ($AH43*AT43)/$AD43,     AND($AD43=0,$AH43&gt;0,$AL43&gt;0), IF(INDEX(AT$12:AT$263,MATCH($AL43,$AK$12:$AK$263,0))&gt;0,($AH43*INDEX(AT$12:AT$263,MATCH($AL43,$AK$12:$AK$263,0)))/INDEX($AD$12:$AD$263,MATCH($AL43,$AK$12:$AK$263,0)), "-"),     1, "-")</f>
        <v>-</v>
      </c>
      <c r="AV43" s="249" t="n">
        <f aca="false">IF(AU$9&gt;0, IF(OR(AU43="",AU43="-"), 0, AU43*$AO43), AT43*$AE43)</f>
        <v>0</v>
      </c>
      <c r="AW43" s="247" t="n">
        <f aca="false">COMMANDE!R43</f>
        <v>0</v>
      </c>
      <c r="AX43" s="248" t="str">
        <f aca="false">_xlfn.IFS(AND($AD43=$AH43,$AD43&gt;0,$AH43&gt;0,AW43&gt;0), AW43,     AND(NOT($AD43=$AH43),$AD43&gt;0,$AH43&gt;0,AW43&gt;0), ($AH43*AW43)/$AD43,     AND($AD43=0,$AH43&gt;0,$AL43&gt;0), IF(INDEX(AW$12:AW$263,MATCH($AL43,$AK$12:$AK$263,0))&gt;0,($AH43*INDEX(AW$12:AW$263,MATCH($AL43,$AK$12:$AK$263,0)))/INDEX($AD$12:$AD$263,MATCH($AL43,$AK$12:$AK$263,0)), "-"),     1, "-")</f>
        <v>-</v>
      </c>
      <c r="AY43" s="249" t="n">
        <f aca="false">IF(AX$9&gt;0, IF(OR(AX43="",AX43="-"), 0, AX43*$AO43), AW43*$AE43)</f>
        <v>0</v>
      </c>
      <c r="AZ43" s="247" t="n">
        <f aca="false">COMMANDE!T43</f>
        <v>0</v>
      </c>
      <c r="BA43" s="248" t="str">
        <f aca="false">_xlfn.IFS(AND($AD43=$AH43,$AD43&gt;0,$AH43&gt;0,AZ43&gt;0), AZ43,     AND(NOT($AD43=$AH43),$AD43&gt;0,$AH43&gt;0,AZ43&gt;0), ($AH43*AZ43)/$AD43,     AND($AD43=0,$AH43&gt;0,$AL43&gt;0), IF(INDEX(AZ$12:AZ$263,MATCH($AL43,$AK$12:$AK$263,0))&gt;0,($AH43*INDEX(AZ$12:AZ$263,MATCH($AL43,$AK$12:$AK$263,0)))/INDEX($AD$12:$AD$263,MATCH($AL43,$AK$12:$AK$263,0)), "-"),     1, "-")</f>
        <v>-</v>
      </c>
      <c r="BB43" s="249" t="n">
        <f aca="false">IF(BA$9&gt;0, IF(OR(BA43="",BA43="-"), 0, BA43*$AO43), AZ43*$AE43)</f>
        <v>0</v>
      </c>
      <c r="BC43" s="247" t="n">
        <f aca="false">COMMANDE!V43</f>
        <v>0</v>
      </c>
      <c r="BD43" s="248" t="str">
        <f aca="false">_xlfn.IFS(AND($AD43=$AH43,$AD43&gt;0,$AH43&gt;0,BC43&gt;0), BC43,     AND(NOT($AD43=$AH43),$AD43&gt;0,$AH43&gt;0,BC43&gt;0), ($AH43*BC43)/$AD43,     AND($AD43=0,$AH43&gt;0,$AL43&gt;0), IF(INDEX(BC$12:BC$263,MATCH($AL43,$AK$12:$AK$263,0))&gt;0,($AH43*INDEX(BC$12:BC$263,MATCH($AL43,$AK$12:$AK$263,0)))/INDEX($AD$12:$AD$263,MATCH($AL43,$AK$12:$AK$263,0)), "-"),     1, "-")</f>
        <v>-</v>
      </c>
      <c r="BE43" s="249" t="n">
        <f aca="false">IF(BD$9&gt;0, IF(OR(BD43="",BD43="-"), 0, BD43*$AO43), BC43*$AE43)</f>
        <v>0</v>
      </c>
      <c r="BF43" s="247" t="n">
        <f aca="false">COMMANDE!X43</f>
        <v>0</v>
      </c>
      <c r="BG43" s="248" t="str">
        <f aca="false">_xlfn.IFS(AND($AD43=$AH43,$AD43&gt;0,$AH43&gt;0,BF43&gt;0), BF43,     AND(NOT($AD43=$AH43),$AD43&gt;0,$AH43&gt;0,BF43&gt;0), ($AH43*BF43)/$AD43,     AND($AD43=0,$AH43&gt;0,$AL43&gt;0), IF(INDEX(BF$12:BF$263,MATCH($AL43,$AK$12:$AK$263,0))&gt;0,($AH43*INDEX(BF$12:BF$263,MATCH($AL43,$AK$12:$AK$263,0)))/INDEX($AD$12:$AD$263,MATCH($AL43,$AK$12:$AK$263,0)), "-"),     1, "-")</f>
        <v>-</v>
      </c>
      <c r="BH43" s="249" t="n">
        <f aca="false">IF(BG$9&gt;0, IF(OR(BG43="",BG43="-"), 0, BG43*$AO43), BF43*$AE43)</f>
        <v>0</v>
      </c>
      <c r="BI43" s="247" t="n">
        <f aca="false">COMMANDE!Z43</f>
        <v>0</v>
      </c>
      <c r="BJ43" s="248" t="str">
        <f aca="false">_xlfn.IFS(AND($AD43=$AH43,$AD43&gt;0,$AH43&gt;0,BI43&gt;0), BI43,     AND(NOT($AD43=$AH43),$AD43&gt;0,$AH43&gt;0,BI43&gt;0), ($AH43*BI43)/$AD43,     AND($AD43=0,$AH43&gt;0,$AL43&gt;0), IF(INDEX(BI$12:BI$263,MATCH($AL43,$AK$12:$AK$263,0))&gt;0,($AH43*INDEX(BI$12:BI$263,MATCH($AL43,$AK$12:$AK$263,0)))/INDEX($AD$12:$AD$263,MATCH($AL43,$AK$12:$AK$263,0)), "-"),     1, "-")</f>
        <v>-</v>
      </c>
      <c r="BK43" s="249" t="n">
        <f aca="false">IF(BJ$9&gt;0, IF(OR(BJ43="",BJ43="-"), 0, BJ43*$AO43), BI43*$AE43)</f>
        <v>0</v>
      </c>
      <c r="BL43" s="247" t="n">
        <f aca="false">COMMANDE!AB43</f>
        <v>0</v>
      </c>
      <c r="BM43" s="248" t="str">
        <f aca="false">_xlfn.IFS(AND($AD43=$AH43,$AD43&gt;0,$AH43&gt;0,BL43&gt;0), BL43,     AND(NOT($AD43=$AH43),$AD43&gt;0,$AH43&gt;0,BL43&gt;0), ($AH43*BL43)/$AD43,     AND($AD43=0,$AH43&gt;0,$AL43&gt;0), IF(INDEX(BL$12:BL$263,MATCH($AL43,$AK$12:$AK$263,0))&gt;0,($AH43*INDEX(BL$12:BL$263,MATCH($AL43,$AK$12:$AK$263,0)))/INDEX($AD$12:$AD$263,MATCH($AL43,$AK$12:$AK$263,0)), "-"),     1, "-")</f>
        <v>-</v>
      </c>
      <c r="BN43" s="249" t="n">
        <f aca="false">IF(BM$9&gt;0, IF(OR(BM43="",BM43="-"), 0, BM43*$AO43), BL43*$AE43)</f>
        <v>0</v>
      </c>
      <c r="BO43" s="247" t="n">
        <f aca="false">COMMANDE!AD43</f>
        <v>0</v>
      </c>
      <c r="BP43" s="248" t="str">
        <f aca="false">_xlfn.IFS(AND($AD43=$AH43,$AD43&gt;0,$AH43&gt;0,BO43&gt;0), BO43,     AND(NOT($AD43=$AH43),$AD43&gt;0,$AH43&gt;0,BO43&gt;0), ($AH43*BO43)/$AD43,     AND($AD43=0,$AH43&gt;0,$AL43&gt;0), IF(INDEX(BO$12:BO$263,MATCH($AL43,$AK$12:$AK$263,0))&gt;0,($AH43*INDEX(BO$12:BO$263,MATCH($AL43,$AK$12:$AK$263,0)))/INDEX($AD$12:$AD$263,MATCH($AL43,$AK$12:$AK$263,0)), "-"),     1, "-")</f>
        <v>-</v>
      </c>
      <c r="BQ43" s="249" t="n">
        <f aca="false">IF(BP$9&gt;0, IF(OR(BP43="",BP43="-"), 0, BP43*$AO43), BO43*$AE43)</f>
        <v>0</v>
      </c>
      <c r="BR43" s="247" t="n">
        <f aca="false">COMMANDE!AF43</f>
        <v>0</v>
      </c>
      <c r="BS43" s="248" t="str">
        <f aca="false">_xlfn.IFS(AND($AD43=$AH43,$AD43&gt;0,$AH43&gt;0,BR43&gt;0), BR43,     AND(NOT($AD43=$AH43),$AD43&gt;0,$AH43&gt;0,BR43&gt;0), ($AH43*BR43)/$AD43,     AND($AD43=0,$AH43&gt;0,$AL43&gt;0), IF(INDEX(BR$12:BR$263,MATCH($AL43,$AK$12:$AK$263,0))&gt;0,($AH43*INDEX(BR$12:BR$263,MATCH($AL43,$AK$12:$AK$263,0)))/INDEX($AD$12:$AD$263,MATCH($AL43,$AK$12:$AK$263,0)), "-"),     1, "-")</f>
        <v>-</v>
      </c>
      <c r="BT43" s="249" t="n">
        <f aca="false">IF(BS$9&gt;0, IF(OR(BS43="",BS43="-"), 0, BS43*$AO43), BR43*$AE43)</f>
        <v>0</v>
      </c>
      <c r="BU43" s="247" t="n">
        <f aca="false">COMMANDE!AH43</f>
        <v>0</v>
      </c>
      <c r="BV43" s="248" t="str">
        <f aca="false">_xlfn.IFS(AND($AD43=$AH43,$AD43&gt;0,$AH43&gt;0,BU43&gt;0), BU43,     AND(NOT($AD43=$AH43),$AD43&gt;0,$AH43&gt;0,BU43&gt;0), ($AH43*BU43)/$AD43,     AND($AD43=0,$AH43&gt;0,$AL43&gt;0), IF(INDEX(BU$12:BU$263,MATCH($AL43,$AK$12:$AK$263,0))&gt;0,($AH43*INDEX(BU$12:BU$263,MATCH($AL43,$AK$12:$AK$263,0)))/INDEX($AD$12:$AD$263,MATCH($AL43,$AK$12:$AK$263,0)), "-"),     1, "-")</f>
        <v>-</v>
      </c>
      <c r="BW43" s="249" t="n">
        <f aca="false">IF(BV$9&gt;0, IF(OR(BV43="",BV43="-"), 0, BV43*$AO43), BU43*$AE43)</f>
        <v>0</v>
      </c>
      <c r="BX43" s="247" t="n">
        <f aca="false">COMMANDE!AJ43</f>
        <v>0</v>
      </c>
      <c r="BY43" s="248" t="str">
        <f aca="false">_xlfn.IFS(AND($AD43=$AH43,$AD43&gt;0,$AH43&gt;0,BX43&gt;0), BX43,     AND(NOT($AD43=$AH43),$AD43&gt;0,$AH43&gt;0,BX43&gt;0), ($AH43*BX43)/$AD43,     AND($AD43=0,$AH43&gt;0,$AL43&gt;0), IF(INDEX(BX$12:BX$263,MATCH($AL43,$AK$12:$AK$263,0))&gt;0,($AH43*INDEX(BX$12:BX$263,MATCH($AL43,$AK$12:$AK$263,0)))/INDEX($AD$12:$AD$263,MATCH($AL43,$AK$12:$AK$263,0)), "-"),     1, "-")</f>
        <v>-</v>
      </c>
      <c r="BZ43" s="249" t="n">
        <f aca="false">IF(BY$9&gt;0, IF(OR(BY43="",BY43="-"), 0, BY43*$AO43), BX43*$AE43)</f>
        <v>0</v>
      </c>
      <c r="CA43" s="247" t="n">
        <f aca="false">COMMANDE!AL43</f>
        <v>0</v>
      </c>
      <c r="CB43" s="248" t="str">
        <f aca="false">_xlfn.IFS(AND($AD43=$AH43,$AD43&gt;0,$AH43&gt;0,CA43&gt;0), CA43,     AND(NOT($AD43=$AH43),$AD43&gt;0,$AH43&gt;0,CA43&gt;0), ($AH43*CA43)/$AD43,     AND($AD43=0,$AH43&gt;0,$AL43&gt;0), IF(INDEX(CA$12:CA$263,MATCH($AL43,$AK$12:$AK$263,0))&gt;0,($AH43*INDEX(CA$12:CA$263,MATCH($AL43,$AK$12:$AK$263,0)))/INDEX($AD$12:$AD$263,MATCH($AL43,$AK$12:$AK$263,0)), "-"),     1, "-")</f>
        <v>-</v>
      </c>
      <c r="CC43" s="249" t="n">
        <f aca="false">IF(CB$9&gt;0, IF(OR(CB43="",CB43="-"), 0, CB43*$AO43), CA43*$AE43)</f>
        <v>0</v>
      </c>
      <c r="CD43" s="247" t="n">
        <f aca="false">COMMANDE!AN43</f>
        <v>0</v>
      </c>
      <c r="CE43" s="248" t="str">
        <f aca="false">_xlfn.IFS(AND($AD43=$AH43,$AD43&gt;0,$AH43&gt;0,CD43&gt;0), CD43,     AND(NOT($AD43=$AH43),$AD43&gt;0,$AH43&gt;0,CD43&gt;0), ($AH43*CD43)/$AD43,     AND($AD43=0,$AH43&gt;0,$AL43&gt;0), IF(INDEX(CD$12:CD$263,MATCH($AL43,$AK$12:$AK$263,0))&gt;0,($AH43*INDEX(CD$12:CD$263,MATCH($AL43,$AK$12:$AK$263,0)))/INDEX($AD$12:$AD$263,MATCH($AL43,$AK$12:$AK$263,0)), "-"),     1, "-")</f>
        <v>-</v>
      </c>
      <c r="CF43" s="249" t="n">
        <f aca="false">IF(CE$9&gt;0, IF(OR(CE43="",CE43="-"), 0, CE43*$AO43), CD43*$AE43)</f>
        <v>0</v>
      </c>
      <c r="CG43" s="247" t="n">
        <f aca="false">COMMANDE!AP43</f>
        <v>0</v>
      </c>
      <c r="CH43" s="248" t="str">
        <f aca="false">_xlfn.IFS(AND($AD43=$AH43,$AD43&gt;0,$AH43&gt;0,CG43&gt;0), CG43,     AND(NOT($AD43=$AH43),$AD43&gt;0,$AH43&gt;0,CG43&gt;0), ($AH43*CG43)/$AD43,     AND($AD43=0,$AH43&gt;0,$AL43&gt;0), IF(INDEX(CG$12:CG$263,MATCH($AL43,$AK$12:$AK$263,0))&gt;0,($AH43*INDEX(CG$12:CG$263,MATCH($AL43,$AK$12:$AK$263,0)))/INDEX($AD$12:$AD$263,MATCH($AL43,$AK$12:$AK$263,0)), "-"),     1, "-")</f>
        <v>-</v>
      </c>
      <c r="CI43" s="249" t="n">
        <f aca="false">IF(CH$9&gt;0, IF(OR(CH43="",CH43="-"), 0, CH43*$AO43), CG43*$AE43)</f>
        <v>0</v>
      </c>
      <c r="CJ43" s="250"/>
    </row>
    <row r="44" customFormat="false" ht="39.95" hidden="false" customHeight="true" outlineLevel="0" collapsed="false">
      <c r="A44" s="230" t="n">
        <f aca="false">IF(OR($AQ44&gt;0, $AS44&gt;0), 1, 0)</f>
        <v>0</v>
      </c>
      <c r="B44" s="230" t="n">
        <f aca="false">IF(OR($AT44&gt;0, $AV44&gt;0), 1, 0)</f>
        <v>0</v>
      </c>
      <c r="C44" s="230" t="n">
        <f aca="false">IF(OR($AW44&gt;0, $AY44&gt;0), 1, 0)</f>
        <v>0</v>
      </c>
      <c r="D44" s="230" t="n">
        <f aca="false">IF(OR($AZ44&gt;0, $BB44&gt;0), 1, 0)</f>
        <v>0</v>
      </c>
      <c r="E44" s="230" t="n">
        <f aca="false">IF(OR($BC44&gt;0, $BE44&gt;0), 1, 0)</f>
        <v>0</v>
      </c>
      <c r="F44" s="230" t="n">
        <f aca="false">IF(OR($BF44&gt;0, $BH44&gt;0), 1, 0)</f>
        <v>0</v>
      </c>
      <c r="G44" s="230" t="n">
        <f aca="false">IF(OR($BI44&gt;0, $BK44&gt;0), 1, 0)</f>
        <v>0</v>
      </c>
      <c r="H44" s="230" t="n">
        <f aca="false">IF(OR($BL44&gt;0, $BN44&gt;0), 1, 0)</f>
        <v>0</v>
      </c>
      <c r="I44" s="230" t="n">
        <f aca="false">IF(OR($BO44&gt;0, $BQ44&gt;0), 1, 0)</f>
        <v>0</v>
      </c>
      <c r="J44" s="230" t="n">
        <f aca="false">IF(OR($BR44&gt;0, $BT44&gt;0), 1, 0)</f>
        <v>0</v>
      </c>
      <c r="K44" s="230" t="n">
        <f aca="false">IF(OR($BU44&gt;0, $BW44&gt;0), 1, 0)</f>
        <v>0</v>
      </c>
      <c r="L44" s="230" t="n">
        <f aca="false">IF(OR($BX44&gt;0, $BZ44&gt;0), 1, 0)</f>
        <v>0</v>
      </c>
      <c r="M44" s="230" t="n">
        <f aca="false">IF(OR($CA44&gt;0, $CC44&gt;0), 1, 0)</f>
        <v>0</v>
      </c>
      <c r="N44" s="230" t="n">
        <f aca="false">IF(OR($CD44&gt;0, $CF44&gt;0), 1, 0)</f>
        <v>0</v>
      </c>
      <c r="O44" s="231" t="n">
        <f aca="false">IF(OR($CG44&gt;0, $CI44&gt;0), 1, 0)</f>
        <v>0</v>
      </c>
      <c r="P44" s="232" t="n">
        <f aca="false">IF(OR($AD44&gt;0,$AH44&gt;0,$AN44&gt;0), 1, 0)</f>
        <v>0</v>
      </c>
      <c r="Q44" s="233" t="n">
        <f aca="false">BDD!A34</f>
        <v>1696</v>
      </c>
      <c r="R44" s="234" t="str">
        <f aca="false">BDD!B34</f>
        <v>Betterave en poudre BIO (sachet 500g)</v>
      </c>
      <c r="S44" s="235" t="str">
        <f aca="false">IF(BDD!F34=0, "", BDD!F34)</f>
        <v/>
      </c>
      <c r="T44" s="236" t="n">
        <f aca="false">ROUND(BDD!G34+FDP_CMD_KG, 2)</f>
        <v>14.33</v>
      </c>
      <c r="U44" s="236" t="e">
        <f aca="false">ROUND(BDD!G34+FDP_FACT_KG, 2)</f>
        <v>#DIV/0!</v>
      </c>
      <c r="V44" s="237" t="str">
        <f aca="false">BDD!H34</f>
        <v>Pièce</v>
      </c>
      <c r="W44" s="238" t="str">
        <f aca="false">IF(NOT(ISBLANK(BDD!I34)), ROUND(SUM((BDD!G34*reduc1),FDP_CMD_KG), 2), "")</f>
        <v/>
      </c>
      <c r="X44" s="238" t="str">
        <f aca="false">IF(NOT(ISBLANK(BDD!J34)), ROUND(SUM((BDD!G34*reduc2),FDP_CMD_KG), 2), "")</f>
        <v/>
      </c>
      <c r="Y44" s="238" t="str">
        <f aca="false">IF(NOT(ISBLANK(BDD!K34)), ROUND(SUM((BDD!G34*reduc3),FDP_CMD_KG), 2), "")</f>
        <v/>
      </c>
      <c r="Z44" s="238" t="str">
        <f aca="false">IF(NOT(ISBLANK(BDD!I34)), ROUND(SUM((BDD!G34*reduc1),FDP_FACT_KG), 2), "")</f>
        <v/>
      </c>
      <c r="AA44" s="238" t="str">
        <f aca="false">IF(NOT(ISBLANK(BDD!J34)), ROUND(SUM((BDD!G34*reduc2),FDP_FACT_KG), 2), "")</f>
        <v/>
      </c>
      <c r="AB44" s="238" t="str">
        <f aca="false">IF(NOT(ISBLANK(BDD!K34)), ROUND(SUM((BDD!G34*reduc3),FDP_FACT_KG), 2), "")</f>
        <v/>
      </c>
      <c r="AC44" s="239" t="str">
        <f aca="false">BDD!C34</f>
        <v>Hongrie</v>
      </c>
      <c r="AD44" s="240" t="n">
        <f aca="false">SUM(AQ44,AT44,AW44,AZ44,BC44,BF44,BI44,BL44,BO44,BR44,BU44,BX44,CA44,CD44,CG44)</f>
        <v>0</v>
      </c>
      <c r="AE44" s="241" t="n">
        <f aca="false">_xlfn.IFS(AND(AD44&gt;=60,$Y44&lt;&gt;""), $Y44,    AND(AD44&gt;=30,$X44&lt;&gt;""), $X44,    AND(AD44&gt;=10,$W44&lt;&gt;""), $W44,    1, $T44)</f>
        <v>14.33</v>
      </c>
      <c r="AF44" s="242" t="n">
        <f aca="false">$AD44*$AE44</f>
        <v>0</v>
      </c>
      <c r="AG44" s="161"/>
      <c r="AH44" s="243"/>
      <c r="AI44" s="241" t="e">
        <f aca="false">_xlfn.IFS(AND(AH44&gt;=60,$AB44&lt;&gt;""), $AB44,    AND(AH44&gt;=30,$AA44&lt;&gt;""), $AA44,    AND(AH44&gt;=10,$Z44&lt;&gt;""), $Z44,    1, $U44)</f>
        <v>#DIV/0!</v>
      </c>
      <c r="AJ44" s="244" t="e">
        <f aca="false">AH44*AI44</f>
        <v>#DIV/0!</v>
      </c>
      <c r="AK44" s="245"/>
      <c r="AL44" s="245"/>
      <c r="AM44" s="161"/>
      <c r="AN44" s="246" t="n">
        <f aca="false">SUM(AR44,AU44,AX44,BA44,BD44,BG44,BJ44,BM44,BP44,BS44,BV44,BY44,CB44,CE44,CH44)</f>
        <v>0</v>
      </c>
      <c r="AO44" s="241" t="e">
        <f aca="false">_xlfn.IFS(AND(AN44&gt;=60,$AB44&lt;&gt;""), $AB44,    AND(AN44&gt;=30,$AA44&lt;&gt;""), $AA44,    AND(AN44&gt;=10,$Z44&lt;&gt;""), $Z44,    1, $U44)</f>
        <v>#DIV/0!</v>
      </c>
      <c r="AP44" s="242" t="e">
        <f aca="false">$AN44*$AO44</f>
        <v>#DIV/0!</v>
      </c>
      <c r="AQ44" s="247" t="n">
        <f aca="false">COMMANDE!N44</f>
        <v>0</v>
      </c>
      <c r="AR44" s="248" t="str">
        <f aca="false">_xlfn.IFS(AND($AD44=$AH44,$AD44&gt;0,$AH44&gt;0,AQ44&gt;0), AQ44,     AND(NOT($AD44=$AH44),$AD44&gt;0,$AH44&gt;0,AQ44&gt;0), ($AH44*AQ44)/$AD44,     AND($AD44=0,$AH44&gt;0,$AL44&gt;0), IF(INDEX(AQ$12:AQ$263,MATCH($AL44,$AK$12:$AK$263,0))&gt;0,($AH44*INDEX(AQ$12:AQ$263,MATCH($AL44,$AK$12:$AK$263,0)))/INDEX($AD$12:$AD$263,MATCH($AL44,$AK$12:$AK$263,0)), "-"),     1, "-")</f>
        <v>-</v>
      </c>
      <c r="AS44" s="249" t="n">
        <f aca="false">IF(AR$9&gt;0, IF(OR(AR44="",AR44="-"), 0, AR44*$AO44), AQ44*$AE44)</f>
        <v>0</v>
      </c>
      <c r="AT44" s="247" t="n">
        <f aca="false">COMMANDE!P44</f>
        <v>0</v>
      </c>
      <c r="AU44" s="248" t="str">
        <f aca="false">_xlfn.IFS(AND($AD44=$AH44,$AD44&gt;0,$AH44&gt;0,AT44&gt;0), AT44,     AND(NOT($AD44=$AH44),$AD44&gt;0,$AH44&gt;0,AT44&gt;0), ($AH44*AT44)/$AD44,     AND($AD44=0,$AH44&gt;0,$AL44&gt;0), IF(INDEX(AT$12:AT$263,MATCH($AL44,$AK$12:$AK$263,0))&gt;0,($AH44*INDEX(AT$12:AT$263,MATCH($AL44,$AK$12:$AK$263,0)))/INDEX($AD$12:$AD$263,MATCH($AL44,$AK$12:$AK$263,0)), "-"),     1, "-")</f>
        <v>-</v>
      </c>
      <c r="AV44" s="249" t="n">
        <f aca="false">IF(AU$9&gt;0, IF(OR(AU44="",AU44="-"), 0, AU44*$AO44), AT44*$AE44)</f>
        <v>0</v>
      </c>
      <c r="AW44" s="247" t="n">
        <f aca="false">COMMANDE!R44</f>
        <v>0</v>
      </c>
      <c r="AX44" s="248" t="str">
        <f aca="false">_xlfn.IFS(AND($AD44=$AH44,$AD44&gt;0,$AH44&gt;0,AW44&gt;0), AW44,     AND(NOT($AD44=$AH44),$AD44&gt;0,$AH44&gt;0,AW44&gt;0), ($AH44*AW44)/$AD44,     AND($AD44=0,$AH44&gt;0,$AL44&gt;0), IF(INDEX(AW$12:AW$263,MATCH($AL44,$AK$12:$AK$263,0))&gt;0,($AH44*INDEX(AW$12:AW$263,MATCH($AL44,$AK$12:$AK$263,0)))/INDEX($AD$12:$AD$263,MATCH($AL44,$AK$12:$AK$263,0)), "-"),     1, "-")</f>
        <v>-</v>
      </c>
      <c r="AY44" s="249" t="n">
        <f aca="false">IF(AX$9&gt;0, IF(OR(AX44="",AX44="-"), 0, AX44*$AO44), AW44*$AE44)</f>
        <v>0</v>
      </c>
      <c r="AZ44" s="247" t="n">
        <f aca="false">COMMANDE!T44</f>
        <v>0</v>
      </c>
      <c r="BA44" s="248" t="str">
        <f aca="false">_xlfn.IFS(AND($AD44=$AH44,$AD44&gt;0,$AH44&gt;0,AZ44&gt;0), AZ44,     AND(NOT($AD44=$AH44),$AD44&gt;0,$AH44&gt;0,AZ44&gt;0), ($AH44*AZ44)/$AD44,     AND($AD44=0,$AH44&gt;0,$AL44&gt;0), IF(INDEX(AZ$12:AZ$263,MATCH($AL44,$AK$12:$AK$263,0))&gt;0,($AH44*INDEX(AZ$12:AZ$263,MATCH($AL44,$AK$12:$AK$263,0)))/INDEX($AD$12:$AD$263,MATCH($AL44,$AK$12:$AK$263,0)), "-"),     1, "-")</f>
        <v>-</v>
      </c>
      <c r="BB44" s="249" t="n">
        <f aca="false">IF(BA$9&gt;0, IF(OR(BA44="",BA44="-"), 0, BA44*$AO44), AZ44*$AE44)</f>
        <v>0</v>
      </c>
      <c r="BC44" s="247" t="n">
        <f aca="false">COMMANDE!V44</f>
        <v>0</v>
      </c>
      <c r="BD44" s="248" t="str">
        <f aca="false">_xlfn.IFS(AND($AD44=$AH44,$AD44&gt;0,$AH44&gt;0,BC44&gt;0), BC44,     AND(NOT($AD44=$AH44),$AD44&gt;0,$AH44&gt;0,BC44&gt;0), ($AH44*BC44)/$AD44,     AND($AD44=0,$AH44&gt;0,$AL44&gt;0), IF(INDEX(BC$12:BC$263,MATCH($AL44,$AK$12:$AK$263,0))&gt;0,($AH44*INDEX(BC$12:BC$263,MATCH($AL44,$AK$12:$AK$263,0)))/INDEX($AD$12:$AD$263,MATCH($AL44,$AK$12:$AK$263,0)), "-"),     1, "-")</f>
        <v>-</v>
      </c>
      <c r="BE44" s="249" t="n">
        <f aca="false">IF(BD$9&gt;0, IF(OR(BD44="",BD44="-"), 0, BD44*$AO44), BC44*$AE44)</f>
        <v>0</v>
      </c>
      <c r="BF44" s="247" t="n">
        <f aca="false">COMMANDE!X44</f>
        <v>0</v>
      </c>
      <c r="BG44" s="248" t="str">
        <f aca="false">_xlfn.IFS(AND($AD44=$AH44,$AD44&gt;0,$AH44&gt;0,BF44&gt;0), BF44,     AND(NOT($AD44=$AH44),$AD44&gt;0,$AH44&gt;0,BF44&gt;0), ($AH44*BF44)/$AD44,     AND($AD44=0,$AH44&gt;0,$AL44&gt;0), IF(INDEX(BF$12:BF$263,MATCH($AL44,$AK$12:$AK$263,0))&gt;0,($AH44*INDEX(BF$12:BF$263,MATCH($AL44,$AK$12:$AK$263,0)))/INDEX($AD$12:$AD$263,MATCH($AL44,$AK$12:$AK$263,0)), "-"),     1, "-")</f>
        <v>-</v>
      </c>
      <c r="BH44" s="249" t="n">
        <f aca="false">IF(BG$9&gt;0, IF(OR(BG44="",BG44="-"), 0, BG44*$AO44), BF44*$AE44)</f>
        <v>0</v>
      </c>
      <c r="BI44" s="247" t="n">
        <f aca="false">COMMANDE!Z44</f>
        <v>0</v>
      </c>
      <c r="BJ44" s="248" t="str">
        <f aca="false">_xlfn.IFS(AND($AD44=$AH44,$AD44&gt;0,$AH44&gt;0,BI44&gt;0), BI44,     AND(NOT($AD44=$AH44),$AD44&gt;0,$AH44&gt;0,BI44&gt;0), ($AH44*BI44)/$AD44,     AND($AD44=0,$AH44&gt;0,$AL44&gt;0), IF(INDEX(BI$12:BI$263,MATCH($AL44,$AK$12:$AK$263,0))&gt;0,($AH44*INDEX(BI$12:BI$263,MATCH($AL44,$AK$12:$AK$263,0)))/INDEX($AD$12:$AD$263,MATCH($AL44,$AK$12:$AK$263,0)), "-"),     1, "-")</f>
        <v>-</v>
      </c>
      <c r="BK44" s="249" t="n">
        <f aca="false">IF(BJ$9&gt;0, IF(OR(BJ44="",BJ44="-"), 0, BJ44*$AO44), BI44*$AE44)</f>
        <v>0</v>
      </c>
      <c r="BL44" s="247" t="n">
        <f aca="false">COMMANDE!AB44</f>
        <v>0</v>
      </c>
      <c r="BM44" s="248" t="str">
        <f aca="false">_xlfn.IFS(AND($AD44=$AH44,$AD44&gt;0,$AH44&gt;0,BL44&gt;0), BL44,     AND(NOT($AD44=$AH44),$AD44&gt;0,$AH44&gt;0,BL44&gt;0), ($AH44*BL44)/$AD44,     AND($AD44=0,$AH44&gt;0,$AL44&gt;0), IF(INDEX(BL$12:BL$263,MATCH($AL44,$AK$12:$AK$263,0))&gt;0,($AH44*INDEX(BL$12:BL$263,MATCH($AL44,$AK$12:$AK$263,0)))/INDEX($AD$12:$AD$263,MATCH($AL44,$AK$12:$AK$263,0)), "-"),     1, "-")</f>
        <v>-</v>
      </c>
      <c r="BN44" s="249" t="n">
        <f aca="false">IF(BM$9&gt;0, IF(OR(BM44="",BM44="-"), 0, BM44*$AO44), BL44*$AE44)</f>
        <v>0</v>
      </c>
      <c r="BO44" s="247" t="n">
        <f aca="false">COMMANDE!AD44</f>
        <v>0</v>
      </c>
      <c r="BP44" s="248" t="str">
        <f aca="false">_xlfn.IFS(AND($AD44=$AH44,$AD44&gt;0,$AH44&gt;0,BO44&gt;0), BO44,     AND(NOT($AD44=$AH44),$AD44&gt;0,$AH44&gt;0,BO44&gt;0), ($AH44*BO44)/$AD44,     AND($AD44=0,$AH44&gt;0,$AL44&gt;0), IF(INDEX(BO$12:BO$263,MATCH($AL44,$AK$12:$AK$263,0))&gt;0,($AH44*INDEX(BO$12:BO$263,MATCH($AL44,$AK$12:$AK$263,0)))/INDEX($AD$12:$AD$263,MATCH($AL44,$AK$12:$AK$263,0)), "-"),     1, "-")</f>
        <v>-</v>
      </c>
      <c r="BQ44" s="249" t="n">
        <f aca="false">IF(BP$9&gt;0, IF(OR(BP44="",BP44="-"), 0, BP44*$AO44), BO44*$AE44)</f>
        <v>0</v>
      </c>
      <c r="BR44" s="247" t="n">
        <f aca="false">COMMANDE!AF44</f>
        <v>0</v>
      </c>
      <c r="BS44" s="248" t="str">
        <f aca="false">_xlfn.IFS(AND($AD44=$AH44,$AD44&gt;0,$AH44&gt;0,BR44&gt;0), BR44,     AND(NOT($AD44=$AH44),$AD44&gt;0,$AH44&gt;0,BR44&gt;0), ($AH44*BR44)/$AD44,     AND($AD44=0,$AH44&gt;0,$AL44&gt;0), IF(INDEX(BR$12:BR$263,MATCH($AL44,$AK$12:$AK$263,0))&gt;0,($AH44*INDEX(BR$12:BR$263,MATCH($AL44,$AK$12:$AK$263,0)))/INDEX($AD$12:$AD$263,MATCH($AL44,$AK$12:$AK$263,0)), "-"),     1, "-")</f>
        <v>-</v>
      </c>
      <c r="BT44" s="249" t="n">
        <f aca="false">IF(BS$9&gt;0, IF(OR(BS44="",BS44="-"), 0, BS44*$AO44), BR44*$AE44)</f>
        <v>0</v>
      </c>
      <c r="BU44" s="247" t="n">
        <f aca="false">COMMANDE!AH44</f>
        <v>0</v>
      </c>
      <c r="BV44" s="248" t="str">
        <f aca="false">_xlfn.IFS(AND($AD44=$AH44,$AD44&gt;0,$AH44&gt;0,BU44&gt;0), BU44,     AND(NOT($AD44=$AH44),$AD44&gt;0,$AH44&gt;0,BU44&gt;0), ($AH44*BU44)/$AD44,     AND($AD44=0,$AH44&gt;0,$AL44&gt;0), IF(INDEX(BU$12:BU$263,MATCH($AL44,$AK$12:$AK$263,0))&gt;0,($AH44*INDEX(BU$12:BU$263,MATCH($AL44,$AK$12:$AK$263,0)))/INDEX($AD$12:$AD$263,MATCH($AL44,$AK$12:$AK$263,0)), "-"),     1, "-")</f>
        <v>-</v>
      </c>
      <c r="BW44" s="249" t="n">
        <f aca="false">IF(BV$9&gt;0, IF(OR(BV44="",BV44="-"), 0, BV44*$AO44), BU44*$AE44)</f>
        <v>0</v>
      </c>
      <c r="BX44" s="247" t="n">
        <f aca="false">COMMANDE!AJ44</f>
        <v>0</v>
      </c>
      <c r="BY44" s="248" t="str">
        <f aca="false">_xlfn.IFS(AND($AD44=$AH44,$AD44&gt;0,$AH44&gt;0,BX44&gt;0), BX44,     AND(NOT($AD44=$AH44),$AD44&gt;0,$AH44&gt;0,BX44&gt;0), ($AH44*BX44)/$AD44,     AND($AD44=0,$AH44&gt;0,$AL44&gt;0), IF(INDEX(BX$12:BX$263,MATCH($AL44,$AK$12:$AK$263,0))&gt;0,($AH44*INDEX(BX$12:BX$263,MATCH($AL44,$AK$12:$AK$263,0)))/INDEX($AD$12:$AD$263,MATCH($AL44,$AK$12:$AK$263,0)), "-"),     1, "-")</f>
        <v>-</v>
      </c>
      <c r="BZ44" s="249" t="n">
        <f aca="false">IF(BY$9&gt;0, IF(OR(BY44="",BY44="-"), 0, BY44*$AO44), BX44*$AE44)</f>
        <v>0</v>
      </c>
      <c r="CA44" s="247" t="n">
        <f aca="false">COMMANDE!AL44</f>
        <v>0</v>
      </c>
      <c r="CB44" s="248" t="str">
        <f aca="false">_xlfn.IFS(AND($AD44=$AH44,$AD44&gt;0,$AH44&gt;0,CA44&gt;0), CA44,     AND(NOT($AD44=$AH44),$AD44&gt;0,$AH44&gt;0,CA44&gt;0), ($AH44*CA44)/$AD44,     AND($AD44=0,$AH44&gt;0,$AL44&gt;0), IF(INDEX(CA$12:CA$263,MATCH($AL44,$AK$12:$AK$263,0))&gt;0,($AH44*INDEX(CA$12:CA$263,MATCH($AL44,$AK$12:$AK$263,0)))/INDEX($AD$12:$AD$263,MATCH($AL44,$AK$12:$AK$263,0)), "-"),     1, "-")</f>
        <v>-</v>
      </c>
      <c r="CC44" s="249" t="n">
        <f aca="false">IF(CB$9&gt;0, IF(OR(CB44="",CB44="-"), 0, CB44*$AO44), CA44*$AE44)</f>
        <v>0</v>
      </c>
      <c r="CD44" s="247" t="n">
        <f aca="false">COMMANDE!AN44</f>
        <v>0</v>
      </c>
      <c r="CE44" s="248" t="str">
        <f aca="false">_xlfn.IFS(AND($AD44=$AH44,$AD44&gt;0,$AH44&gt;0,CD44&gt;0), CD44,     AND(NOT($AD44=$AH44),$AD44&gt;0,$AH44&gt;0,CD44&gt;0), ($AH44*CD44)/$AD44,     AND($AD44=0,$AH44&gt;0,$AL44&gt;0), IF(INDEX(CD$12:CD$263,MATCH($AL44,$AK$12:$AK$263,0))&gt;0,($AH44*INDEX(CD$12:CD$263,MATCH($AL44,$AK$12:$AK$263,0)))/INDEX($AD$12:$AD$263,MATCH($AL44,$AK$12:$AK$263,0)), "-"),     1, "-")</f>
        <v>-</v>
      </c>
      <c r="CF44" s="249" t="n">
        <f aca="false">IF(CE$9&gt;0, IF(OR(CE44="",CE44="-"), 0, CE44*$AO44), CD44*$AE44)</f>
        <v>0</v>
      </c>
      <c r="CG44" s="247" t="n">
        <f aca="false">COMMANDE!AP44</f>
        <v>0</v>
      </c>
      <c r="CH44" s="248" t="str">
        <f aca="false">_xlfn.IFS(AND($AD44=$AH44,$AD44&gt;0,$AH44&gt;0,CG44&gt;0), CG44,     AND(NOT($AD44=$AH44),$AD44&gt;0,$AH44&gt;0,CG44&gt;0), ($AH44*CG44)/$AD44,     AND($AD44=0,$AH44&gt;0,$AL44&gt;0), IF(INDEX(CG$12:CG$263,MATCH($AL44,$AK$12:$AK$263,0))&gt;0,($AH44*INDEX(CG$12:CG$263,MATCH($AL44,$AK$12:$AK$263,0)))/INDEX($AD$12:$AD$263,MATCH($AL44,$AK$12:$AK$263,0)), "-"),     1, "-")</f>
        <v>-</v>
      </c>
      <c r="CI44" s="249" t="n">
        <f aca="false">IF(CH$9&gt;0, IF(OR(CH44="",CH44="-"), 0, CH44*$AO44), CG44*$AE44)</f>
        <v>0</v>
      </c>
      <c r="CJ44" s="250"/>
    </row>
    <row r="45" customFormat="false" ht="39.95" hidden="false" customHeight="true" outlineLevel="0" collapsed="false">
      <c r="A45" s="230" t="n">
        <f aca="false">IF(OR($AQ45&gt;0, $AS45&gt;0), 1, 0)</f>
        <v>0</v>
      </c>
      <c r="B45" s="230" t="n">
        <f aca="false">IF(OR($AT45&gt;0, $AV45&gt;0), 1, 0)</f>
        <v>0</v>
      </c>
      <c r="C45" s="230" t="n">
        <f aca="false">IF(OR($AW45&gt;0, $AY45&gt;0), 1, 0)</f>
        <v>0</v>
      </c>
      <c r="D45" s="230" t="n">
        <f aca="false">IF(OR($AZ45&gt;0, $BB45&gt;0), 1, 0)</f>
        <v>0</v>
      </c>
      <c r="E45" s="230" t="n">
        <f aca="false">IF(OR($BC45&gt;0, $BE45&gt;0), 1, 0)</f>
        <v>0</v>
      </c>
      <c r="F45" s="230" t="n">
        <f aca="false">IF(OR($BF45&gt;0, $BH45&gt;0), 1, 0)</f>
        <v>0</v>
      </c>
      <c r="G45" s="230" t="n">
        <f aca="false">IF(OR($BI45&gt;0, $BK45&gt;0), 1, 0)</f>
        <v>0</v>
      </c>
      <c r="H45" s="230" t="n">
        <f aca="false">IF(OR($BL45&gt;0, $BN45&gt;0), 1, 0)</f>
        <v>0</v>
      </c>
      <c r="I45" s="230" t="n">
        <f aca="false">IF(OR($BO45&gt;0, $BQ45&gt;0), 1, 0)</f>
        <v>0</v>
      </c>
      <c r="J45" s="230" t="n">
        <f aca="false">IF(OR($BR45&gt;0, $BT45&gt;0), 1, 0)</f>
        <v>0</v>
      </c>
      <c r="K45" s="230" t="n">
        <f aca="false">IF(OR($BU45&gt;0, $BW45&gt;0), 1, 0)</f>
        <v>0</v>
      </c>
      <c r="L45" s="230" t="n">
        <f aca="false">IF(OR($BX45&gt;0, $BZ45&gt;0), 1, 0)</f>
        <v>0</v>
      </c>
      <c r="M45" s="230" t="n">
        <f aca="false">IF(OR($CA45&gt;0, $CC45&gt;0), 1, 0)</f>
        <v>0</v>
      </c>
      <c r="N45" s="230" t="n">
        <f aca="false">IF(OR($CD45&gt;0, $CF45&gt;0), 1, 0)</f>
        <v>0</v>
      </c>
      <c r="O45" s="231" t="n">
        <f aca="false">IF(OR($CG45&gt;0, $CI45&gt;0), 1, 0)</f>
        <v>0</v>
      </c>
      <c r="P45" s="232" t="n">
        <f aca="false">IF(OR($AD45&gt;0,$AH45&gt;0,$AN45&gt;0), 1, 0)</f>
        <v>0</v>
      </c>
      <c r="Q45" s="233" t="n">
        <f aca="false">BDD!A35</f>
        <v>1257</v>
      </c>
      <c r="R45" s="234" t="str">
        <f aca="false">BDD!B35</f>
        <v>Blette BIO</v>
      </c>
      <c r="S45" s="235" t="str">
        <f aca="false">IF(BDD!F35=0, "", BDD!F35)</f>
        <v/>
      </c>
      <c r="T45" s="236" t="n">
        <f aca="false">ROUND(BDD!G35+FDP_CMD_KG, 2)</f>
        <v>7.05</v>
      </c>
      <c r="U45" s="236" t="e">
        <f aca="false">ROUND(BDD!G35+FDP_FACT_KG, 2)</f>
        <v>#DIV/0!</v>
      </c>
      <c r="V45" s="237" t="str">
        <f aca="false">BDD!H35</f>
        <v>kg</v>
      </c>
      <c r="W45" s="238" t="str">
        <f aca="false">IF(NOT(ISBLANK(BDD!I35)), ROUND(SUM((BDD!G35*reduc1),FDP_CMD_KG), 2), "")</f>
        <v/>
      </c>
      <c r="X45" s="238" t="str">
        <f aca="false">IF(NOT(ISBLANK(BDD!J35)), ROUND(SUM((BDD!G35*reduc2),FDP_CMD_KG), 2), "")</f>
        <v/>
      </c>
      <c r="Y45" s="238" t="str">
        <f aca="false">IF(NOT(ISBLANK(BDD!K35)), ROUND(SUM((BDD!G35*reduc3),FDP_CMD_KG), 2), "")</f>
        <v/>
      </c>
      <c r="Z45" s="238" t="str">
        <f aca="false">IF(NOT(ISBLANK(BDD!I35)), ROUND(SUM((BDD!G35*reduc1),FDP_FACT_KG), 2), "")</f>
        <v/>
      </c>
      <c r="AA45" s="238" t="str">
        <f aca="false">IF(NOT(ISBLANK(BDD!J35)), ROUND(SUM((BDD!G35*reduc2),FDP_FACT_KG), 2), "")</f>
        <v/>
      </c>
      <c r="AB45" s="238" t="str">
        <f aca="false">IF(NOT(ISBLANK(BDD!K35)), ROUND(SUM((BDD!G35*reduc3),FDP_FACT_KG), 2), "")</f>
        <v/>
      </c>
      <c r="AC45" s="239" t="str">
        <f aca="false">BDD!C35</f>
        <v>Grenade</v>
      </c>
      <c r="AD45" s="240" t="n">
        <f aca="false">SUM(AQ45,AT45,AW45,AZ45,BC45,BF45,BI45,BL45,BO45,BR45,BU45,BX45,CA45,CD45,CG45)</f>
        <v>0</v>
      </c>
      <c r="AE45" s="241" t="n">
        <f aca="false">_xlfn.IFS(AND(AD45&gt;=60,$Y45&lt;&gt;""), $Y45,    AND(AD45&gt;=30,$X45&lt;&gt;""), $X45,    AND(AD45&gt;=10,$W45&lt;&gt;""), $W45,    1, $T45)</f>
        <v>7.05</v>
      </c>
      <c r="AF45" s="242" t="n">
        <f aca="false">$AD45*$AE45</f>
        <v>0</v>
      </c>
      <c r="AG45" s="161"/>
      <c r="AH45" s="243"/>
      <c r="AI45" s="241" t="e">
        <f aca="false">_xlfn.IFS(AND(AH45&gt;=60,$AB45&lt;&gt;""), $AB45,    AND(AH45&gt;=30,$AA45&lt;&gt;""), $AA45,    AND(AH45&gt;=10,$Z45&lt;&gt;""), $Z45,    1, $U45)</f>
        <v>#DIV/0!</v>
      </c>
      <c r="AJ45" s="244" t="e">
        <f aca="false">AH45*AI45</f>
        <v>#DIV/0!</v>
      </c>
      <c r="AK45" s="245"/>
      <c r="AL45" s="245"/>
      <c r="AM45" s="161"/>
      <c r="AN45" s="246" t="n">
        <f aca="false">SUM(AR45,AU45,AX45,BA45,BD45,BG45,BJ45,BM45,BP45,BS45,BV45,BY45,CB45,CE45,CH45)</f>
        <v>0</v>
      </c>
      <c r="AO45" s="241" t="e">
        <f aca="false">_xlfn.IFS(AND(AN45&gt;=60,$AB45&lt;&gt;""), $AB45,    AND(AN45&gt;=30,$AA45&lt;&gt;""), $AA45,    AND(AN45&gt;=10,$Z45&lt;&gt;""), $Z45,    1, $U45)</f>
        <v>#DIV/0!</v>
      </c>
      <c r="AP45" s="242" t="e">
        <f aca="false">$AN45*$AO45</f>
        <v>#DIV/0!</v>
      </c>
      <c r="AQ45" s="247" t="n">
        <f aca="false">COMMANDE!N45</f>
        <v>0</v>
      </c>
      <c r="AR45" s="248" t="str">
        <f aca="false">_xlfn.IFS(AND($AD45=$AH45,$AD45&gt;0,$AH45&gt;0,AQ45&gt;0), AQ45,     AND(NOT($AD45=$AH45),$AD45&gt;0,$AH45&gt;0,AQ45&gt;0), ($AH45*AQ45)/$AD45,     AND($AD45=0,$AH45&gt;0,$AL45&gt;0), IF(INDEX(AQ$12:AQ$263,MATCH($AL45,$AK$12:$AK$263,0))&gt;0,($AH45*INDEX(AQ$12:AQ$263,MATCH($AL45,$AK$12:$AK$263,0)))/INDEX($AD$12:$AD$263,MATCH($AL45,$AK$12:$AK$263,0)), "-"),     1, "-")</f>
        <v>-</v>
      </c>
      <c r="AS45" s="249" t="n">
        <f aca="false">IF(AR$9&gt;0, IF(OR(AR45="",AR45="-"), 0, AR45*$AO45), AQ45*$AE45)</f>
        <v>0</v>
      </c>
      <c r="AT45" s="247" t="n">
        <f aca="false">COMMANDE!P45</f>
        <v>0</v>
      </c>
      <c r="AU45" s="248" t="str">
        <f aca="false">_xlfn.IFS(AND($AD45=$AH45,$AD45&gt;0,$AH45&gt;0,AT45&gt;0), AT45,     AND(NOT($AD45=$AH45),$AD45&gt;0,$AH45&gt;0,AT45&gt;0), ($AH45*AT45)/$AD45,     AND($AD45=0,$AH45&gt;0,$AL45&gt;0), IF(INDEX(AT$12:AT$263,MATCH($AL45,$AK$12:$AK$263,0))&gt;0,($AH45*INDEX(AT$12:AT$263,MATCH($AL45,$AK$12:$AK$263,0)))/INDEX($AD$12:$AD$263,MATCH($AL45,$AK$12:$AK$263,0)), "-"),     1, "-")</f>
        <v>-</v>
      </c>
      <c r="AV45" s="249" t="n">
        <f aca="false">IF(AU$9&gt;0, IF(OR(AU45="",AU45="-"), 0, AU45*$AO45), AT45*$AE45)</f>
        <v>0</v>
      </c>
      <c r="AW45" s="247" t="n">
        <f aca="false">COMMANDE!R45</f>
        <v>0</v>
      </c>
      <c r="AX45" s="248" t="str">
        <f aca="false">_xlfn.IFS(AND($AD45=$AH45,$AD45&gt;0,$AH45&gt;0,AW45&gt;0), AW45,     AND(NOT($AD45=$AH45),$AD45&gt;0,$AH45&gt;0,AW45&gt;0), ($AH45*AW45)/$AD45,     AND($AD45=0,$AH45&gt;0,$AL45&gt;0), IF(INDEX(AW$12:AW$263,MATCH($AL45,$AK$12:$AK$263,0))&gt;0,($AH45*INDEX(AW$12:AW$263,MATCH($AL45,$AK$12:$AK$263,0)))/INDEX($AD$12:$AD$263,MATCH($AL45,$AK$12:$AK$263,0)), "-"),     1, "-")</f>
        <v>-</v>
      </c>
      <c r="AY45" s="249" t="n">
        <f aca="false">IF(AX$9&gt;0, IF(OR(AX45="",AX45="-"), 0, AX45*$AO45), AW45*$AE45)</f>
        <v>0</v>
      </c>
      <c r="AZ45" s="247" t="n">
        <f aca="false">COMMANDE!T45</f>
        <v>0</v>
      </c>
      <c r="BA45" s="248" t="str">
        <f aca="false">_xlfn.IFS(AND($AD45=$AH45,$AD45&gt;0,$AH45&gt;0,AZ45&gt;0), AZ45,     AND(NOT($AD45=$AH45),$AD45&gt;0,$AH45&gt;0,AZ45&gt;0), ($AH45*AZ45)/$AD45,     AND($AD45=0,$AH45&gt;0,$AL45&gt;0), IF(INDEX(AZ$12:AZ$263,MATCH($AL45,$AK$12:$AK$263,0))&gt;0,($AH45*INDEX(AZ$12:AZ$263,MATCH($AL45,$AK$12:$AK$263,0)))/INDEX($AD$12:$AD$263,MATCH($AL45,$AK$12:$AK$263,0)), "-"),     1, "-")</f>
        <v>-</v>
      </c>
      <c r="BB45" s="249" t="n">
        <f aca="false">IF(BA$9&gt;0, IF(OR(BA45="",BA45="-"), 0, BA45*$AO45), AZ45*$AE45)</f>
        <v>0</v>
      </c>
      <c r="BC45" s="247" t="n">
        <f aca="false">COMMANDE!V45</f>
        <v>0</v>
      </c>
      <c r="BD45" s="248" t="str">
        <f aca="false">_xlfn.IFS(AND($AD45=$AH45,$AD45&gt;0,$AH45&gt;0,BC45&gt;0), BC45,     AND(NOT($AD45=$AH45),$AD45&gt;0,$AH45&gt;0,BC45&gt;0), ($AH45*BC45)/$AD45,     AND($AD45=0,$AH45&gt;0,$AL45&gt;0), IF(INDEX(BC$12:BC$263,MATCH($AL45,$AK$12:$AK$263,0))&gt;0,($AH45*INDEX(BC$12:BC$263,MATCH($AL45,$AK$12:$AK$263,0)))/INDEX($AD$12:$AD$263,MATCH($AL45,$AK$12:$AK$263,0)), "-"),     1, "-")</f>
        <v>-</v>
      </c>
      <c r="BE45" s="249" t="n">
        <f aca="false">IF(BD$9&gt;0, IF(OR(BD45="",BD45="-"), 0, BD45*$AO45), BC45*$AE45)</f>
        <v>0</v>
      </c>
      <c r="BF45" s="247" t="n">
        <f aca="false">COMMANDE!X45</f>
        <v>0</v>
      </c>
      <c r="BG45" s="248" t="str">
        <f aca="false">_xlfn.IFS(AND($AD45=$AH45,$AD45&gt;0,$AH45&gt;0,BF45&gt;0), BF45,     AND(NOT($AD45=$AH45),$AD45&gt;0,$AH45&gt;0,BF45&gt;0), ($AH45*BF45)/$AD45,     AND($AD45=0,$AH45&gt;0,$AL45&gt;0), IF(INDEX(BF$12:BF$263,MATCH($AL45,$AK$12:$AK$263,0))&gt;0,($AH45*INDEX(BF$12:BF$263,MATCH($AL45,$AK$12:$AK$263,0)))/INDEX($AD$12:$AD$263,MATCH($AL45,$AK$12:$AK$263,0)), "-"),     1, "-")</f>
        <v>-</v>
      </c>
      <c r="BH45" s="249" t="n">
        <f aca="false">IF(BG$9&gt;0, IF(OR(BG45="",BG45="-"), 0, BG45*$AO45), BF45*$AE45)</f>
        <v>0</v>
      </c>
      <c r="BI45" s="247" t="n">
        <f aca="false">COMMANDE!Z45</f>
        <v>0</v>
      </c>
      <c r="BJ45" s="248" t="str">
        <f aca="false">_xlfn.IFS(AND($AD45=$AH45,$AD45&gt;0,$AH45&gt;0,BI45&gt;0), BI45,     AND(NOT($AD45=$AH45),$AD45&gt;0,$AH45&gt;0,BI45&gt;0), ($AH45*BI45)/$AD45,     AND($AD45=0,$AH45&gt;0,$AL45&gt;0), IF(INDEX(BI$12:BI$263,MATCH($AL45,$AK$12:$AK$263,0))&gt;0,($AH45*INDEX(BI$12:BI$263,MATCH($AL45,$AK$12:$AK$263,0)))/INDEX($AD$12:$AD$263,MATCH($AL45,$AK$12:$AK$263,0)), "-"),     1, "-")</f>
        <v>-</v>
      </c>
      <c r="BK45" s="249" t="n">
        <f aca="false">IF(BJ$9&gt;0, IF(OR(BJ45="",BJ45="-"), 0, BJ45*$AO45), BI45*$AE45)</f>
        <v>0</v>
      </c>
      <c r="BL45" s="247" t="n">
        <f aca="false">COMMANDE!AB45</f>
        <v>0</v>
      </c>
      <c r="BM45" s="248" t="str">
        <f aca="false">_xlfn.IFS(AND($AD45=$AH45,$AD45&gt;0,$AH45&gt;0,BL45&gt;0), BL45,     AND(NOT($AD45=$AH45),$AD45&gt;0,$AH45&gt;0,BL45&gt;0), ($AH45*BL45)/$AD45,     AND($AD45=0,$AH45&gt;0,$AL45&gt;0), IF(INDEX(BL$12:BL$263,MATCH($AL45,$AK$12:$AK$263,0))&gt;0,($AH45*INDEX(BL$12:BL$263,MATCH($AL45,$AK$12:$AK$263,0)))/INDEX($AD$12:$AD$263,MATCH($AL45,$AK$12:$AK$263,0)), "-"),     1, "-")</f>
        <v>-</v>
      </c>
      <c r="BN45" s="249" t="n">
        <f aca="false">IF(BM$9&gt;0, IF(OR(BM45="",BM45="-"), 0, BM45*$AO45), BL45*$AE45)</f>
        <v>0</v>
      </c>
      <c r="BO45" s="247" t="n">
        <f aca="false">COMMANDE!AD45</f>
        <v>0</v>
      </c>
      <c r="BP45" s="248" t="str">
        <f aca="false">_xlfn.IFS(AND($AD45=$AH45,$AD45&gt;0,$AH45&gt;0,BO45&gt;0), BO45,     AND(NOT($AD45=$AH45),$AD45&gt;0,$AH45&gt;0,BO45&gt;0), ($AH45*BO45)/$AD45,     AND($AD45=0,$AH45&gt;0,$AL45&gt;0), IF(INDEX(BO$12:BO$263,MATCH($AL45,$AK$12:$AK$263,0))&gt;0,($AH45*INDEX(BO$12:BO$263,MATCH($AL45,$AK$12:$AK$263,0)))/INDEX($AD$12:$AD$263,MATCH($AL45,$AK$12:$AK$263,0)), "-"),     1, "-")</f>
        <v>-</v>
      </c>
      <c r="BQ45" s="249" t="n">
        <f aca="false">IF(BP$9&gt;0, IF(OR(BP45="",BP45="-"), 0, BP45*$AO45), BO45*$AE45)</f>
        <v>0</v>
      </c>
      <c r="BR45" s="247" t="n">
        <f aca="false">COMMANDE!AF45</f>
        <v>0</v>
      </c>
      <c r="BS45" s="248" t="str">
        <f aca="false">_xlfn.IFS(AND($AD45=$AH45,$AD45&gt;0,$AH45&gt;0,BR45&gt;0), BR45,     AND(NOT($AD45=$AH45),$AD45&gt;0,$AH45&gt;0,BR45&gt;0), ($AH45*BR45)/$AD45,     AND($AD45=0,$AH45&gt;0,$AL45&gt;0), IF(INDEX(BR$12:BR$263,MATCH($AL45,$AK$12:$AK$263,0))&gt;0,($AH45*INDEX(BR$12:BR$263,MATCH($AL45,$AK$12:$AK$263,0)))/INDEX($AD$12:$AD$263,MATCH($AL45,$AK$12:$AK$263,0)), "-"),     1, "-")</f>
        <v>-</v>
      </c>
      <c r="BT45" s="249" t="n">
        <f aca="false">IF(BS$9&gt;0, IF(OR(BS45="",BS45="-"), 0, BS45*$AO45), BR45*$AE45)</f>
        <v>0</v>
      </c>
      <c r="BU45" s="247" t="n">
        <f aca="false">COMMANDE!AH45</f>
        <v>0</v>
      </c>
      <c r="BV45" s="248" t="str">
        <f aca="false">_xlfn.IFS(AND($AD45=$AH45,$AD45&gt;0,$AH45&gt;0,BU45&gt;0), BU45,     AND(NOT($AD45=$AH45),$AD45&gt;0,$AH45&gt;0,BU45&gt;0), ($AH45*BU45)/$AD45,     AND($AD45=0,$AH45&gt;0,$AL45&gt;0), IF(INDEX(BU$12:BU$263,MATCH($AL45,$AK$12:$AK$263,0))&gt;0,($AH45*INDEX(BU$12:BU$263,MATCH($AL45,$AK$12:$AK$263,0)))/INDEX($AD$12:$AD$263,MATCH($AL45,$AK$12:$AK$263,0)), "-"),     1, "-")</f>
        <v>-</v>
      </c>
      <c r="BW45" s="249" t="n">
        <f aca="false">IF(BV$9&gt;0, IF(OR(BV45="",BV45="-"), 0, BV45*$AO45), BU45*$AE45)</f>
        <v>0</v>
      </c>
      <c r="BX45" s="247" t="n">
        <f aca="false">COMMANDE!AJ45</f>
        <v>0</v>
      </c>
      <c r="BY45" s="248" t="str">
        <f aca="false">_xlfn.IFS(AND($AD45=$AH45,$AD45&gt;0,$AH45&gt;0,BX45&gt;0), BX45,     AND(NOT($AD45=$AH45),$AD45&gt;0,$AH45&gt;0,BX45&gt;0), ($AH45*BX45)/$AD45,     AND($AD45=0,$AH45&gt;0,$AL45&gt;0), IF(INDEX(BX$12:BX$263,MATCH($AL45,$AK$12:$AK$263,0))&gt;0,($AH45*INDEX(BX$12:BX$263,MATCH($AL45,$AK$12:$AK$263,0)))/INDEX($AD$12:$AD$263,MATCH($AL45,$AK$12:$AK$263,0)), "-"),     1, "-")</f>
        <v>-</v>
      </c>
      <c r="BZ45" s="249" t="n">
        <f aca="false">IF(BY$9&gt;0, IF(OR(BY45="",BY45="-"), 0, BY45*$AO45), BX45*$AE45)</f>
        <v>0</v>
      </c>
      <c r="CA45" s="247" t="n">
        <f aca="false">COMMANDE!AL45</f>
        <v>0</v>
      </c>
      <c r="CB45" s="248" t="str">
        <f aca="false">_xlfn.IFS(AND($AD45=$AH45,$AD45&gt;0,$AH45&gt;0,CA45&gt;0), CA45,     AND(NOT($AD45=$AH45),$AD45&gt;0,$AH45&gt;0,CA45&gt;0), ($AH45*CA45)/$AD45,     AND($AD45=0,$AH45&gt;0,$AL45&gt;0), IF(INDEX(CA$12:CA$263,MATCH($AL45,$AK$12:$AK$263,0))&gt;0,($AH45*INDEX(CA$12:CA$263,MATCH($AL45,$AK$12:$AK$263,0)))/INDEX($AD$12:$AD$263,MATCH($AL45,$AK$12:$AK$263,0)), "-"),     1, "-")</f>
        <v>-</v>
      </c>
      <c r="CC45" s="249" t="n">
        <f aca="false">IF(CB$9&gt;0, IF(OR(CB45="",CB45="-"), 0, CB45*$AO45), CA45*$AE45)</f>
        <v>0</v>
      </c>
      <c r="CD45" s="247" t="n">
        <f aca="false">COMMANDE!AN45</f>
        <v>0</v>
      </c>
      <c r="CE45" s="248" t="str">
        <f aca="false">_xlfn.IFS(AND($AD45=$AH45,$AD45&gt;0,$AH45&gt;0,CD45&gt;0), CD45,     AND(NOT($AD45=$AH45),$AD45&gt;0,$AH45&gt;0,CD45&gt;0), ($AH45*CD45)/$AD45,     AND($AD45=0,$AH45&gt;0,$AL45&gt;0), IF(INDEX(CD$12:CD$263,MATCH($AL45,$AK$12:$AK$263,0))&gt;0,($AH45*INDEX(CD$12:CD$263,MATCH($AL45,$AK$12:$AK$263,0)))/INDEX($AD$12:$AD$263,MATCH($AL45,$AK$12:$AK$263,0)), "-"),     1, "-")</f>
        <v>-</v>
      </c>
      <c r="CF45" s="249" t="n">
        <f aca="false">IF(CE$9&gt;0, IF(OR(CE45="",CE45="-"), 0, CE45*$AO45), CD45*$AE45)</f>
        <v>0</v>
      </c>
      <c r="CG45" s="247" t="n">
        <f aca="false">COMMANDE!AP45</f>
        <v>0</v>
      </c>
      <c r="CH45" s="248" t="str">
        <f aca="false">_xlfn.IFS(AND($AD45=$AH45,$AD45&gt;0,$AH45&gt;0,CG45&gt;0), CG45,     AND(NOT($AD45=$AH45),$AD45&gt;0,$AH45&gt;0,CG45&gt;0), ($AH45*CG45)/$AD45,     AND($AD45=0,$AH45&gt;0,$AL45&gt;0), IF(INDEX(CG$12:CG$263,MATCH($AL45,$AK$12:$AK$263,0))&gt;0,($AH45*INDEX(CG$12:CG$263,MATCH($AL45,$AK$12:$AK$263,0)))/INDEX($AD$12:$AD$263,MATCH($AL45,$AK$12:$AK$263,0)), "-"),     1, "-")</f>
        <v>-</v>
      </c>
      <c r="CI45" s="249" t="n">
        <f aca="false">IF(CH$9&gt;0, IF(OR(CH45="",CH45="-"), 0, CH45*$AO45), CG45*$AE45)</f>
        <v>0</v>
      </c>
      <c r="CJ45" s="250"/>
    </row>
    <row r="46" customFormat="false" ht="39.95" hidden="false" customHeight="true" outlineLevel="0" collapsed="false">
      <c r="A46" s="230" t="n">
        <f aca="false">IF(OR($AQ46&gt;0, $AS46&gt;0), 1, 0)</f>
        <v>0</v>
      </c>
      <c r="B46" s="230" t="n">
        <f aca="false">IF(OR($AT46&gt;0, $AV46&gt;0), 1, 0)</f>
        <v>0</v>
      </c>
      <c r="C46" s="230" t="n">
        <f aca="false">IF(OR($AW46&gt;0, $AY46&gt;0), 1, 0)</f>
        <v>0</v>
      </c>
      <c r="D46" s="230" t="n">
        <f aca="false">IF(OR($AZ46&gt;0, $BB46&gt;0), 1, 0)</f>
        <v>0</v>
      </c>
      <c r="E46" s="230" t="n">
        <f aca="false">IF(OR($BC46&gt;0, $BE46&gt;0), 1, 0)</f>
        <v>0</v>
      </c>
      <c r="F46" s="230" t="n">
        <f aca="false">IF(OR($BF46&gt;0, $BH46&gt;0), 1, 0)</f>
        <v>0</v>
      </c>
      <c r="G46" s="230" t="n">
        <f aca="false">IF(OR($BI46&gt;0, $BK46&gt;0), 1, 0)</f>
        <v>0</v>
      </c>
      <c r="H46" s="230" t="n">
        <f aca="false">IF(OR($BL46&gt;0, $BN46&gt;0), 1, 0)</f>
        <v>0</v>
      </c>
      <c r="I46" s="230" t="n">
        <f aca="false">IF(OR($BO46&gt;0, $BQ46&gt;0), 1, 0)</f>
        <v>0</v>
      </c>
      <c r="J46" s="230" t="n">
        <f aca="false">IF(OR($BR46&gt;0, $BT46&gt;0), 1, 0)</f>
        <v>0</v>
      </c>
      <c r="K46" s="230" t="n">
        <f aca="false">IF(OR($BU46&gt;0, $BW46&gt;0), 1, 0)</f>
        <v>0</v>
      </c>
      <c r="L46" s="230" t="n">
        <f aca="false">IF(OR($BX46&gt;0, $BZ46&gt;0), 1, 0)</f>
        <v>0</v>
      </c>
      <c r="M46" s="230" t="n">
        <f aca="false">IF(OR($CA46&gt;0, $CC46&gt;0), 1, 0)</f>
        <v>0</v>
      </c>
      <c r="N46" s="230" t="n">
        <f aca="false">IF(OR($CD46&gt;0, $CF46&gt;0), 1, 0)</f>
        <v>0</v>
      </c>
      <c r="O46" s="231" t="n">
        <f aca="false">IF(OR($CG46&gt;0, $CI46&gt;0), 1, 0)</f>
        <v>0</v>
      </c>
      <c r="P46" s="232" t="n">
        <f aca="false">IF(OR($AD46&gt;0,$AH46&gt;0,$AN46&gt;0), 1, 0)</f>
        <v>0</v>
      </c>
      <c r="Q46" s="233" t="n">
        <f aca="false">BDD!A36</f>
        <v>1937</v>
      </c>
      <c r="R46" s="234" t="str">
        <f aca="false">BDD!B36</f>
        <v>Cacao graine entière pelée CRU BIO
    - (paquet 1kg)</v>
      </c>
      <c r="S46" s="235" t="str">
        <f aca="false">IF(BDD!F36=0, "", BDD!F36)</f>
        <v>❤️</v>
      </c>
      <c r="T46" s="236" t="n">
        <f aca="false">ROUND(BDD!G36+FDP_CMD_KG, 2)</f>
        <v>23.49</v>
      </c>
      <c r="U46" s="236" t="e">
        <f aca="false">ROUND(BDD!G36+FDP_FACT_KG, 2)</f>
        <v>#DIV/0!</v>
      </c>
      <c r="V46" s="237" t="str">
        <f aca="false">BDD!H36</f>
        <v>Pièce</v>
      </c>
      <c r="W46" s="238" t="n">
        <f aca="false">IF(NOT(ISBLANK(BDD!I36)), ROUND(SUM((BDD!G36*reduc1),FDP_CMD_KG), 2), "")</f>
        <v>21.3</v>
      </c>
      <c r="X46" s="238" t="str">
        <f aca="false">IF(NOT(ISBLANK(BDD!J36)), ROUND(SUM((BDD!G36*reduc2),FDP_CMD_KG), 2), "")</f>
        <v/>
      </c>
      <c r="Y46" s="238" t="str">
        <f aca="false">IF(NOT(ISBLANK(BDD!K36)), ROUND(SUM((BDD!G36*reduc3),FDP_CMD_KG), 2), "")</f>
        <v/>
      </c>
      <c r="Z46" s="238" t="e">
        <f aca="false">IF(NOT(ISBLANK(BDD!I36)), ROUND(SUM((BDD!G36*reduc1),FDP_FACT_KG), 2), "")</f>
        <v>#DIV/0!</v>
      </c>
      <c r="AA46" s="238" t="str">
        <f aca="false">IF(NOT(ISBLANK(BDD!J36)), ROUND(SUM((BDD!G36*reduc2),FDP_FACT_KG), 2), "")</f>
        <v/>
      </c>
      <c r="AB46" s="238" t="str">
        <f aca="false">IF(NOT(ISBLANK(BDD!K36)), ROUND(SUM((BDD!G36*reduc3),FDP_FACT_KG), 2), "")</f>
        <v/>
      </c>
      <c r="AC46" s="239" t="str">
        <f aca="false">BDD!C36</f>
        <v>Pérou</v>
      </c>
      <c r="AD46" s="240" t="n">
        <f aca="false">SUM(AQ46,AT46,AW46,AZ46,BC46,BF46,BI46,BL46,BO46,BR46,BU46,BX46,CA46,CD46,CG46)</f>
        <v>0</v>
      </c>
      <c r="AE46" s="241" t="n">
        <f aca="false">_xlfn.IFS(AND(AD46&gt;=60,$Y46&lt;&gt;""), $Y46,    AND(AD46&gt;=30,$X46&lt;&gt;""), $X46,    AND(AD46&gt;=10,$W46&lt;&gt;""), $W46,    1, $T46)</f>
        <v>23.49</v>
      </c>
      <c r="AF46" s="242" t="n">
        <f aca="false">$AD46*$AE46</f>
        <v>0</v>
      </c>
      <c r="AG46" s="161"/>
      <c r="AH46" s="243"/>
      <c r="AI46" s="241" t="e">
        <f aca="false">_xlfn.IFS(AND(AH46&gt;=60,$AB46&lt;&gt;""), $AB46,    AND(AH46&gt;=30,$AA46&lt;&gt;""), $AA46,    AND(AH46&gt;=10,$Z46&lt;&gt;""), $Z46,    1, $U46)</f>
        <v>#DIV/0!</v>
      </c>
      <c r="AJ46" s="244" t="e">
        <f aca="false">AH46*AI46</f>
        <v>#DIV/0!</v>
      </c>
      <c r="AK46" s="245"/>
      <c r="AL46" s="245"/>
      <c r="AM46" s="161"/>
      <c r="AN46" s="246" t="n">
        <f aca="false">SUM(AR46,AU46,AX46,BA46,BD46,BG46,BJ46,BM46,BP46,BS46,BV46,BY46,CB46,CE46,CH46)</f>
        <v>0</v>
      </c>
      <c r="AO46" s="241" t="e">
        <f aca="false">_xlfn.IFS(AND(AN46&gt;=60,$AB46&lt;&gt;""), $AB46,    AND(AN46&gt;=30,$AA46&lt;&gt;""), $AA46,    AND(AN46&gt;=10,$Z46&lt;&gt;""), $Z46,    1, $U46)</f>
        <v>#DIV/0!</v>
      </c>
      <c r="AP46" s="242" t="e">
        <f aca="false">$AN46*$AO46</f>
        <v>#DIV/0!</v>
      </c>
      <c r="AQ46" s="247" t="n">
        <f aca="false">COMMANDE!N46</f>
        <v>0</v>
      </c>
      <c r="AR46" s="248" t="str">
        <f aca="false">_xlfn.IFS(AND($AD46=$AH46,$AD46&gt;0,$AH46&gt;0,AQ46&gt;0), AQ46,     AND(NOT($AD46=$AH46),$AD46&gt;0,$AH46&gt;0,AQ46&gt;0), ($AH46*AQ46)/$AD46,     AND($AD46=0,$AH46&gt;0,$AL46&gt;0), IF(INDEX(AQ$12:AQ$263,MATCH($AL46,$AK$12:$AK$263,0))&gt;0,($AH46*INDEX(AQ$12:AQ$263,MATCH($AL46,$AK$12:$AK$263,0)))/INDEX($AD$12:$AD$263,MATCH($AL46,$AK$12:$AK$263,0)), "-"),     1, "-")</f>
        <v>-</v>
      </c>
      <c r="AS46" s="249" t="n">
        <f aca="false">IF(AR$9&gt;0, IF(OR(AR46="",AR46="-"), 0, AR46*$AO46), AQ46*$AE46)</f>
        <v>0</v>
      </c>
      <c r="AT46" s="247" t="n">
        <f aca="false">COMMANDE!P46</f>
        <v>0</v>
      </c>
      <c r="AU46" s="248" t="str">
        <f aca="false">_xlfn.IFS(AND($AD46=$AH46,$AD46&gt;0,$AH46&gt;0,AT46&gt;0), AT46,     AND(NOT($AD46=$AH46),$AD46&gt;0,$AH46&gt;0,AT46&gt;0), ($AH46*AT46)/$AD46,     AND($AD46=0,$AH46&gt;0,$AL46&gt;0), IF(INDEX(AT$12:AT$263,MATCH($AL46,$AK$12:$AK$263,0))&gt;0,($AH46*INDEX(AT$12:AT$263,MATCH($AL46,$AK$12:$AK$263,0)))/INDEX($AD$12:$AD$263,MATCH($AL46,$AK$12:$AK$263,0)), "-"),     1, "-")</f>
        <v>-</v>
      </c>
      <c r="AV46" s="249" t="n">
        <f aca="false">IF(AU$9&gt;0, IF(OR(AU46="",AU46="-"), 0, AU46*$AO46), AT46*$AE46)</f>
        <v>0</v>
      </c>
      <c r="AW46" s="247" t="n">
        <f aca="false">COMMANDE!R46</f>
        <v>0</v>
      </c>
      <c r="AX46" s="248" t="str">
        <f aca="false">_xlfn.IFS(AND($AD46=$AH46,$AD46&gt;0,$AH46&gt;0,AW46&gt;0), AW46,     AND(NOT($AD46=$AH46),$AD46&gt;0,$AH46&gt;0,AW46&gt;0), ($AH46*AW46)/$AD46,     AND($AD46=0,$AH46&gt;0,$AL46&gt;0), IF(INDEX(AW$12:AW$263,MATCH($AL46,$AK$12:$AK$263,0))&gt;0,($AH46*INDEX(AW$12:AW$263,MATCH($AL46,$AK$12:$AK$263,0)))/INDEX($AD$12:$AD$263,MATCH($AL46,$AK$12:$AK$263,0)), "-"),     1, "-")</f>
        <v>-</v>
      </c>
      <c r="AY46" s="249" t="n">
        <f aca="false">IF(AX$9&gt;0, IF(OR(AX46="",AX46="-"), 0, AX46*$AO46), AW46*$AE46)</f>
        <v>0</v>
      </c>
      <c r="AZ46" s="247" t="n">
        <f aca="false">COMMANDE!T46</f>
        <v>0</v>
      </c>
      <c r="BA46" s="248" t="str">
        <f aca="false">_xlfn.IFS(AND($AD46=$AH46,$AD46&gt;0,$AH46&gt;0,AZ46&gt;0), AZ46,     AND(NOT($AD46=$AH46),$AD46&gt;0,$AH46&gt;0,AZ46&gt;0), ($AH46*AZ46)/$AD46,     AND($AD46=0,$AH46&gt;0,$AL46&gt;0), IF(INDEX(AZ$12:AZ$263,MATCH($AL46,$AK$12:$AK$263,0))&gt;0,($AH46*INDEX(AZ$12:AZ$263,MATCH($AL46,$AK$12:$AK$263,0)))/INDEX($AD$12:$AD$263,MATCH($AL46,$AK$12:$AK$263,0)), "-"),     1, "-")</f>
        <v>-</v>
      </c>
      <c r="BB46" s="249" t="n">
        <f aca="false">IF(BA$9&gt;0, IF(OR(BA46="",BA46="-"), 0, BA46*$AO46), AZ46*$AE46)</f>
        <v>0</v>
      </c>
      <c r="BC46" s="247" t="n">
        <f aca="false">COMMANDE!V46</f>
        <v>0</v>
      </c>
      <c r="BD46" s="248" t="str">
        <f aca="false">_xlfn.IFS(AND($AD46=$AH46,$AD46&gt;0,$AH46&gt;0,BC46&gt;0), BC46,     AND(NOT($AD46=$AH46),$AD46&gt;0,$AH46&gt;0,BC46&gt;0), ($AH46*BC46)/$AD46,     AND($AD46=0,$AH46&gt;0,$AL46&gt;0), IF(INDEX(BC$12:BC$263,MATCH($AL46,$AK$12:$AK$263,0))&gt;0,($AH46*INDEX(BC$12:BC$263,MATCH($AL46,$AK$12:$AK$263,0)))/INDEX($AD$12:$AD$263,MATCH($AL46,$AK$12:$AK$263,0)), "-"),     1, "-")</f>
        <v>-</v>
      </c>
      <c r="BE46" s="249" t="n">
        <f aca="false">IF(BD$9&gt;0, IF(OR(BD46="",BD46="-"), 0, BD46*$AO46), BC46*$AE46)</f>
        <v>0</v>
      </c>
      <c r="BF46" s="247" t="n">
        <f aca="false">COMMANDE!X46</f>
        <v>0</v>
      </c>
      <c r="BG46" s="248" t="str">
        <f aca="false">_xlfn.IFS(AND($AD46=$AH46,$AD46&gt;0,$AH46&gt;0,BF46&gt;0), BF46,     AND(NOT($AD46=$AH46),$AD46&gt;0,$AH46&gt;0,BF46&gt;0), ($AH46*BF46)/$AD46,     AND($AD46=0,$AH46&gt;0,$AL46&gt;0), IF(INDEX(BF$12:BF$263,MATCH($AL46,$AK$12:$AK$263,0))&gt;0,($AH46*INDEX(BF$12:BF$263,MATCH($AL46,$AK$12:$AK$263,0)))/INDEX($AD$12:$AD$263,MATCH($AL46,$AK$12:$AK$263,0)), "-"),     1, "-")</f>
        <v>-</v>
      </c>
      <c r="BH46" s="249" t="n">
        <f aca="false">IF(BG$9&gt;0, IF(OR(BG46="",BG46="-"), 0, BG46*$AO46), BF46*$AE46)</f>
        <v>0</v>
      </c>
      <c r="BI46" s="247" t="n">
        <f aca="false">COMMANDE!Z46</f>
        <v>0</v>
      </c>
      <c r="BJ46" s="248" t="str">
        <f aca="false">_xlfn.IFS(AND($AD46=$AH46,$AD46&gt;0,$AH46&gt;0,BI46&gt;0), BI46,     AND(NOT($AD46=$AH46),$AD46&gt;0,$AH46&gt;0,BI46&gt;0), ($AH46*BI46)/$AD46,     AND($AD46=0,$AH46&gt;0,$AL46&gt;0), IF(INDEX(BI$12:BI$263,MATCH($AL46,$AK$12:$AK$263,0))&gt;0,($AH46*INDEX(BI$12:BI$263,MATCH($AL46,$AK$12:$AK$263,0)))/INDEX($AD$12:$AD$263,MATCH($AL46,$AK$12:$AK$263,0)), "-"),     1, "-")</f>
        <v>-</v>
      </c>
      <c r="BK46" s="249" t="n">
        <f aca="false">IF(BJ$9&gt;0, IF(OR(BJ46="",BJ46="-"), 0, BJ46*$AO46), BI46*$AE46)</f>
        <v>0</v>
      </c>
      <c r="BL46" s="247" t="n">
        <f aca="false">COMMANDE!AB46</f>
        <v>0</v>
      </c>
      <c r="BM46" s="248" t="str">
        <f aca="false">_xlfn.IFS(AND($AD46=$AH46,$AD46&gt;0,$AH46&gt;0,BL46&gt;0), BL46,     AND(NOT($AD46=$AH46),$AD46&gt;0,$AH46&gt;0,BL46&gt;0), ($AH46*BL46)/$AD46,     AND($AD46=0,$AH46&gt;0,$AL46&gt;0), IF(INDEX(BL$12:BL$263,MATCH($AL46,$AK$12:$AK$263,0))&gt;0,($AH46*INDEX(BL$12:BL$263,MATCH($AL46,$AK$12:$AK$263,0)))/INDEX($AD$12:$AD$263,MATCH($AL46,$AK$12:$AK$263,0)), "-"),     1, "-")</f>
        <v>-</v>
      </c>
      <c r="BN46" s="249" t="n">
        <f aca="false">IF(BM$9&gt;0, IF(OR(BM46="",BM46="-"), 0, BM46*$AO46), BL46*$AE46)</f>
        <v>0</v>
      </c>
      <c r="BO46" s="247" t="n">
        <f aca="false">COMMANDE!AD46</f>
        <v>0</v>
      </c>
      <c r="BP46" s="248" t="str">
        <f aca="false">_xlfn.IFS(AND($AD46=$AH46,$AD46&gt;0,$AH46&gt;0,BO46&gt;0), BO46,     AND(NOT($AD46=$AH46),$AD46&gt;0,$AH46&gt;0,BO46&gt;0), ($AH46*BO46)/$AD46,     AND($AD46=0,$AH46&gt;0,$AL46&gt;0), IF(INDEX(BO$12:BO$263,MATCH($AL46,$AK$12:$AK$263,0))&gt;0,($AH46*INDEX(BO$12:BO$263,MATCH($AL46,$AK$12:$AK$263,0)))/INDEX($AD$12:$AD$263,MATCH($AL46,$AK$12:$AK$263,0)), "-"),     1, "-")</f>
        <v>-</v>
      </c>
      <c r="BQ46" s="249" t="n">
        <f aca="false">IF(BP$9&gt;0, IF(OR(BP46="",BP46="-"), 0, BP46*$AO46), BO46*$AE46)</f>
        <v>0</v>
      </c>
      <c r="BR46" s="247" t="n">
        <f aca="false">COMMANDE!AF46</f>
        <v>0</v>
      </c>
      <c r="BS46" s="248" t="str">
        <f aca="false">_xlfn.IFS(AND($AD46=$AH46,$AD46&gt;0,$AH46&gt;0,BR46&gt;0), BR46,     AND(NOT($AD46=$AH46),$AD46&gt;0,$AH46&gt;0,BR46&gt;0), ($AH46*BR46)/$AD46,     AND($AD46=0,$AH46&gt;0,$AL46&gt;0), IF(INDEX(BR$12:BR$263,MATCH($AL46,$AK$12:$AK$263,0))&gt;0,($AH46*INDEX(BR$12:BR$263,MATCH($AL46,$AK$12:$AK$263,0)))/INDEX($AD$12:$AD$263,MATCH($AL46,$AK$12:$AK$263,0)), "-"),     1, "-")</f>
        <v>-</v>
      </c>
      <c r="BT46" s="249" t="n">
        <f aca="false">IF(BS$9&gt;0, IF(OR(BS46="",BS46="-"), 0, BS46*$AO46), BR46*$AE46)</f>
        <v>0</v>
      </c>
      <c r="BU46" s="247" t="n">
        <f aca="false">COMMANDE!AH46</f>
        <v>0</v>
      </c>
      <c r="BV46" s="248" t="str">
        <f aca="false">_xlfn.IFS(AND($AD46=$AH46,$AD46&gt;0,$AH46&gt;0,BU46&gt;0), BU46,     AND(NOT($AD46=$AH46),$AD46&gt;0,$AH46&gt;0,BU46&gt;0), ($AH46*BU46)/$AD46,     AND($AD46=0,$AH46&gt;0,$AL46&gt;0), IF(INDEX(BU$12:BU$263,MATCH($AL46,$AK$12:$AK$263,0))&gt;0,($AH46*INDEX(BU$12:BU$263,MATCH($AL46,$AK$12:$AK$263,0)))/INDEX($AD$12:$AD$263,MATCH($AL46,$AK$12:$AK$263,0)), "-"),     1, "-")</f>
        <v>-</v>
      </c>
      <c r="BW46" s="249" t="n">
        <f aca="false">IF(BV$9&gt;0, IF(OR(BV46="",BV46="-"), 0, BV46*$AO46), BU46*$AE46)</f>
        <v>0</v>
      </c>
      <c r="BX46" s="247" t="n">
        <f aca="false">COMMANDE!AJ46</f>
        <v>0</v>
      </c>
      <c r="BY46" s="248" t="str">
        <f aca="false">_xlfn.IFS(AND($AD46=$AH46,$AD46&gt;0,$AH46&gt;0,BX46&gt;0), BX46,     AND(NOT($AD46=$AH46),$AD46&gt;0,$AH46&gt;0,BX46&gt;0), ($AH46*BX46)/$AD46,     AND($AD46=0,$AH46&gt;0,$AL46&gt;0), IF(INDEX(BX$12:BX$263,MATCH($AL46,$AK$12:$AK$263,0))&gt;0,($AH46*INDEX(BX$12:BX$263,MATCH($AL46,$AK$12:$AK$263,0)))/INDEX($AD$12:$AD$263,MATCH($AL46,$AK$12:$AK$263,0)), "-"),     1, "-")</f>
        <v>-</v>
      </c>
      <c r="BZ46" s="249" t="n">
        <f aca="false">IF(BY$9&gt;0, IF(OR(BY46="",BY46="-"), 0, BY46*$AO46), BX46*$AE46)</f>
        <v>0</v>
      </c>
      <c r="CA46" s="247" t="n">
        <f aca="false">COMMANDE!AL46</f>
        <v>0</v>
      </c>
      <c r="CB46" s="248" t="str">
        <f aca="false">_xlfn.IFS(AND($AD46=$AH46,$AD46&gt;0,$AH46&gt;0,CA46&gt;0), CA46,     AND(NOT($AD46=$AH46),$AD46&gt;0,$AH46&gt;0,CA46&gt;0), ($AH46*CA46)/$AD46,     AND($AD46=0,$AH46&gt;0,$AL46&gt;0), IF(INDEX(CA$12:CA$263,MATCH($AL46,$AK$12:$AK$263,0))&gt;0,($AH46*INDEX(CA$12:CA$263,MATCH($AL46,$AK$12:$AK$263,0)))/INDEX($AD$12:$AD$263,MATCH($AL46,$AK$12:$AK$263,0)), "-"),     1, "-")</f>
        <v>-</v>
      </c>
      <c r="CC46" s="249" t="n">
        <f aca="false">IF(CB$9&gt;0, IF(OR(CB46="",CB46="-"), 0, CB46*$AO46), CA46*$AE46)</f>
        <v>0</v>
      </c>
      <c r="CD46" s="247" t="n">
        <f aca="false">COMMANDE!AN46</f>
        <v>0</v>
      </c>
      <c r="CE46" s="248" t="str">
        <f aca="false">_xlfn.IFS(AND($AD46=$AH46,$AD46&gt;0,$AH46&gt;0,CD46&gt;0), CD46,     AND(NOT($AD46=$AH46),$AD46&gt;0,$AH46&gt;0,CD46&gt;0), ($AH46*CD46)/$AD46,     AND($AD46=0,$AH46&gt;0,$AL46&gt;0), IF(INDEX(CD$12:CD$263,MATCH($AL46,$AK$12:$AK$263,0))&gt;0,($AH46*INDEX(CD$12:CD$263,MATCH($AL46,$AK$12:$AK$263,0)))/INDEX($AD$12:$AD$263,MATCH($AL46,$AK$12:$AK$263,0)), "-"),     1, "-")</f>
        <v>-</v>
      </c>
      <c r="CF46" s="249" t="n">
        <f aca="false">IF(CE$9&gt;0, IF(OR(CE46="",CE46="-"), 0, CE46*$AO46), CD46*$AE46)</f>
        <v>0</v>
      </c>
      <c r="CG46" s="247" t="n">
        <f aca="false">COMMANDE!AP46</f>
        <v>0</v>
      </c>
      <c r="CH46" s="248" t="str">
        <f aca="false">_xlfn.IFS(AND($AD46=$AH46,$AD46&gt;0,$AH46&gt;0,CG46&gt;0), CG46,     AND(NOT($AD46=$AH46),$AD46&gt;0,$AH46&gt;0,CG46&gt;0), ($AH46*CG46)/$AD46,     AND($AD46=0,$AH46&gt;0,$AL46&gt;0), IF(INDEX(CG$12:CG$263,MATCH($AL46,$AK$12:$AK$263,0))&gt;0,($AH46*INDEX(CG$12:CG$263,MATCH($AL46,$AK$12:$AK$263,0)))/INDEX($AD$12:$AD$263,MATCH($AL46,$AK$12:$AK$263,0)), "-"),     1, "-")</f>
        <v>-</v>
      </c>
      <c r="CI46" s="249" t="n">
        <f aca="false">IF(CH$9&gt;0, IF(OR(CH46="",CH46="-"), 0, CH46*$AO46), CG46*$AE46)</f>
        <v>0</v>
      </c>
      <c r="CJ46" s="250"/>
    </row>
    <row r="47" customFormat="false" ht="39.95" hidden="false" customHeight="true" outlineLevel="0" collapsed="false">
      <c r="A47" s="230" t="n">
        <f aca="false">IF(OR($AQ47&gt;0, $AS47&gt;0), 1, 0)</f>
        <v>0</v>
      </c>
      <c r="B47" s="230" t="n">
        <f aca="false">IF(OR($AT47&gt;0, $AV47&gt;0), 1, 0)</f>
        <v>0</v>
      </c>
      <c r="C47" s="230" t="n">
        <f aca="false">IF(OR($AW47&gt;0, $AY47&gt;0), 1, 0)</f>
        <v>0</v>
      </c>
      <c r="D47" s="230" t="n">
        <f aca="false">IF(OR($AZ47&gt;0, $BB47&gt;0), 1, 0)</f>
        <v>0</v>
      </c>
      <c r="E47" s="230" t="n">
        <f aca="false">IF(OR($BC47&gt;0, $BE47&gt;0), 1, 0)</f>
        <v>0</v>
      </c>
      <c r="F47" s="230" t="n">
        <f aca="false">IF(OR($BF47&gt;0, $BH47&gt;0), 1, 0)</f>
        <v>0</v>
      </c>
      <c r="G47" s="230" t="n">
        <f aca="false">IF(OR($BI47&gt;0, $BK47&gt;0), 1, 0)</f>
        <v>0</v>
      </c>
      <c r="H47" s="230" t="n">
        <f aca="false">IF(OR($BL47&gt;0, $BN47&gt;0), 1, 0)</f>
        <v>0</v>
      </c>
      <c r="I47" s="230" t="n">
        <f aca="false">IF(OR($BO47&gt;0, $BQ47&gt;0), 1, 0)</f>
        <v>0</v>
      </c>
      <c r="J47" s="230" t="n">
        <f aca="false">IF(OR($BR47&gt;0, $BT47&gt;0), 1, 0)</f>
        <v>0</v>
      </c>
      <c r="K47" s="230" t="n">
        <f aca="false">IF(OR($BU47&gt;0, $BW47&gt;0), 1, 0)</f>
        <v>0</v>
      </c>
      <c r="L47" s="230" t="n">
        <f aca="false">IF(OR($BX47&gt;0, $BZ47&gt;0), 1, 0)</f>
        <v>0</v>
      </c>
      <c r="M47" s="230" t="n">
        <f aca="false">IF(OR($CA47&gt;0, $CC47&gt;0), 1, 0)</f>
        <v>0</v>
      </c>
      <c r="N47" s="230" t="n">
        <f aca="false">IF(OR($CD47&gt;0, $CF47&gt;0), 1, 0)</f>
        <v>0</v>
      </c>
      <c r="O47" s="231" t="n">
        <f aca="false">IF(OR($CG47&gt;0, $CI47&gt;0), 1, 0)</f>
        <v>0</v>
      </c>
      <c r="P47" s="232" t="n">
        <f aca="false">IF(OR($AD47&gt;0,$AH47&gt;0,$AN47&gt;0), 1, 0)</f>
        <v>0</v>
      </c>
      <c r="Q47" s="233" t="n">
        <f aca="false">BDD!A37</f>
        <v>6099</v>
      </c>
      <c r="R47" s="234" t="str">
        <f aca="false">BDD!B37</f>
        <v>Camu Camu en poudre BIO (sachet 250g)</v>
      </c>
      <c r="S47" s="235" t="str">
        <f aca="false">IF(BDD!F37=0, "", BDD!F37)</f>
        <v/>
      </c>
      <c r="T47" s="236" t="n">
        <f aca="false">ROUND(BDD!G37+FDP_CMD_KG, 2)</f>
        <v>20.08</v>
      </c>
      <c r="U47" s="236" t="e">
        <f aca="false">ROUND(BDD!G37+FDP_FACT_KG, 2)</f>
        <v>#DIV/0!</v>
      </c>
      <c r="V47" s="237" t="str">
        <f aca="false">BDD!H37</f>
        <v>Pièce</v>
      </c>
      <c r="W47" s="238" t="str">
        <f aca="false">IF(NOT(ISBLANK(BDD!I37)), ROUND(SUM((BDD!G37*reduc1),FDP_CMD_KG), 2), "")</f>
        <v/>
      </c>
      <c r="X47" s="238" t="str">
        <f aca="false">IF(NOT(ISBLANK(BDD!J37)), ROUND(SUM((BDD!G37*reduc2),FDP_CMD_KG), 2), "")</f>
        <v/>
      </c>
      <c r="Y47" s="238" t="str">
        <f aca="false">IF(NOT(ISBLANK(BDD!K37)), ROUND(SUM((BDD!G37*reduc3),FDP_CMD_KG), 2), "")</f>
        <v/>
      </c>
      <c r="Z47" s="238" t="str">
        <f aca="false">IF(NOT(ISBLANK(BDD!I37)), ROUND(SUM((BDD!G37*reduc1),FDP_FACT_KG), 2), "")</f>
        <v/>
      </c>
      <c r="AA47" s="238" t="str">
        <f aca="false">IF(NOT(ISBLANK(BDD!J37)), ROUND(SUM((BDD!G37*reduc2),FDP_FACT_KG), 2), "")</f>
        <v/>
      </c>
      <c r="AB47" s="238" t="str">
        <f aca="false">IF(NOT(ISBLANK(BDD!K37)), ROUND(SUM((BDD!G37*reduc3),FDP_FACT_KG), 2), "")</f>
        <v/>
      </c>
      <c r="AC47" s="239" t="str">
        <f aca="false">BDD!C37</f>
        <v>Pérou</v>
      </c>
      <c r="AD47" s="240" t="n">
        <f aca="false">SUM(AQ47,AT47,AW47,AZ47,BC47,BF47,BI47,BL47,BO47,BR47,BU47,BX47,CA47,CD47,CG47)</f>
        <v>0</v>
      </c>
      <c r="AE47" s="241" t="n">
        <f aca="false">_xlfn.IFS(AND(AD47&gt;=60,$Y47&lt;&gt;""), $Y47,    AND(AD47&gt;=30,$X47&lt;&gt;""), $X47,    AND(AD47&gt;=10,$W47&lt;&gt;""), $W47,    1, $T47)</f>
        <v>20.08</v>
      </c>
      <c r="AF47" s="242" t="n">
        <f aca="false">$AD47*$AE47</f>
        <v>0</v>
      </c>
      <c r="AG47" s="161"/>
      <c r="AH47" s="243"/>
      <c r="AI47" s="241" t="e">
        <f aca="false">_xlfn.IFS(AND(AH47&gt;=60,$AB47&lt;&gt;""), $AB47,    AND(AH47&gt;=30,$AA47&lt;&gt;""), $AA47,    AND(AH47&gt;=10,$Z47&lt;&gt;""), $Z47,    1, $U47)</f>
        <v>#DIV/0!</v>
      </c>
      <c r="AJ47" s="244" t="e">
        <f aca="false">AH47*AI47</f>
        <v>#DIV/0!</v>
      </c>
      <c r="AK47" s="245"/>
      <c r="AL47" s="245"/>
      <c r="AM47" s="161"/>
      <c r="AN47" s="246" t="n">
        <f aca="false">SUM(AR47,AU47,AX47,BA47,BD47,BG47,BJ47,BM47,BP47,BS47,BV47,BY47,CB47,CE47,CH47)</f>
        <v>0</v>
      </c>
      <c r="AO47" s="241" t="e">
        <f aca="false">_xlfn.IFS(AND(AN47&gt;=60,$AB47&lt;&gt;""), $AB47,    AND(AN47&gt;=30,$AA47&lt;&gt;""), $AA47,    AND(AN47&gt;=10,$Z47&lt;&gt;""), $Z47,    1, $U47)</f>
        <v>#DIV/0!</v>
      </c>
      <c r="AP47" s="242" t="e">
        <f aca="false">$AN47*$AO47</f>
        <v>#DIV/0!</v>
      </c>
      <c r="AQ47" s="247" t="n">
        <f aca="false">COMMANDE!N47</f>
        <v>0</v>
      </c>
      <c r="AR47" s="248" t="str">
        <f aca="false">_xlfn.IFS(AND($AD47=$AH47,$AD47&gt;0,$AH47&gt;0,AQ47&gt;0), AQ47,     AND(NOT($AD47=$AH47),$AD47&gt;0,$AH47&gt;0,AQ47&gt;0), ($AH47*AQ47)/$AD47,     AND($AD47=0,$AH47&gt;0,$AL47&gt;0), IF(INDEX(AQ$12:AQ$263,MATCH($AL47,$AK$12:$AK$263,0))&gt;0,($AH47*INDEX(AQ$12:AQ$263,MATCH($AL47,$AK$12:$AK$263,0)))/INDEX($AD$12:$AD$263,MATCH($AL47,$AK$12:$AK$263,0)), "-"),     1, "-")</f>
        <v>-</v>
      </c>
      <c r="AS47" s="249" t="n">
        <f aca="false">IF(AR$9&gt;0, IF(OR(AR47="",AR47="-"), 0, AR47*$AO47), AQ47*$AE47)</f>
        <v>0</v>
      </c>
      <c r="AT47" s="247" t="n">
        <f aca="false">COMMANDE!P47</f>
        <v>0</v>
      </c>
      <c r="AU47" s="248" t="str">
        <f aca="false">_xlfn.IFS(AND($AD47=$AH47,$AD47&gt;0,$AH47&gt;0,AT47&gt;0), AT47,     AND(NOT($AD47=$AH47),$AD47&gt;0,$AH47&gt;0,AT47&gt;0), ($AH47*AT47)/$AD47,     AND($AD47=0,$AH47&gt;0,$AL47&gt;0), IF(INDEX(AT$12:AT$263,MATCH($AL47,$AK$12:$AK$263,0))&gt;0,($AH47*INDEX(AT$12:AT$263,MATCH($AL47,$AK$12:$AK$263,0)))/INDEX($AD$12:$AD$263,MATCH($AL47,$AK$12:$AK$263,0)), "-"),     1, "-")</f>
        <v>-</v>
      </c>
      <c r="AV47" s="249" t="n">
        <f aca="false">IF(AU$9&gt;0, IF(OR(AU47="",AU47="-"), 0, AU47*$AO47), AT47*$AE47)</f>
        <v>0</v>
      </c>
      <c r="AW47" s="247" t="n">
        <f aca="false">COMMANDE!R47</f>
        <v>0</v>
      </c>
      <c r="AX47" s="248" t="str">
        <f aca="false">_xlfn.IFS(AND($AD47=$AH47,$AD47&gt;0,$AH47&gt;0,AW47&gt;0), AW47,     AND(NOT($AD47=$AH47),$AD47&gt;0,$AH47&gt;0,AW47&gt;0), ($AH47*AW47)/$AD47,     AND($AD47=0,$AH47&gt;0,$AL47&gt;0), IF(INDEX(AW$12:AW$263,MATCH($AL47,$AK$12:$AK$263,0))&gt;0,($AH47*INDEX(AW$12:AW$263,MATCH($AL47,$AK$12:$AK$263,0)))/INDEX($AD$12:$AD$263,MATCH($AL47,$AK$12:$AK$263,0)), "-"),     1, "-")</f>
        <v>-</v>
      </c>
      <c r="AY47" s="249" t="n">
        <f aca="false">IF(AX$9&gt;0, IF(OR(AX47="",AX47="-"), 0, AX47*$AO47), AW47*$AE47)</f>
        <v>0</v>
      </c>
      <c r="AZ47" s="247" t="n">
        <f aca="false">COMMANDE!T47</f>
        <v>0</v>
      </c>
      <c r="BA47" s="248" t="str">
        <f aca="false">_xlfn.IFS(AND($AD47=$AH47,$AD47&gt;0,$AH47&gt;0,AZ47&gt;0), AZ47,     AND(NOT($AD47=$AH47),$AD47&gt;0,$AH47&gt;0,AZ47&gt;0), ($AH47*AZ47)/$AD47,     AND($AD47=0,$AH47&gt;0,$AL47&gt;0), IF(INDEX(AZ$12:AZ$263,MATCH($AL47,$AK$12:$AK$263,0))&gt;0,($AH47*INDEX(AZ$12:AZ$263,MATCH($AL47,$AK$12:$AK$263,0)))/INDEX($AD$12:$AD$263,MATCH($AL47,$AK$12:$AK$263,0)), "-"),     1, "-")</f>
        <v>-</v>
      </c>
      <c r="BB47" s="249" t="n">
        <f aca="false">IF(BA$9&gt;0, IF(OR(BA47="",BA47="-"), 0, BA47*$AO47), AZ47*$AE47)</f>
        <v>0</v>
      </c>
      <c r="BC47" s="247" t="n">
        <f aca="false">COMMANDE!V47</f>
        <v>0</v>
      </c>
      <c r="BD47" s="248" t="str">
        <f aca="false">_xlfn.IFS(AND($AD47=$AH47,$AD47&gt;0,$AH47&gt;0,BC47&gt;0), BC47,     AND(NOT($AD47=$AH47),$AD47&gt;0,$AH47&gt;0,BC47&gt;0), ($AH47*BC47)/$AD47,     AND($AD47=0,$AH47&gt;0,$AL47&gt;0), IF(INDEX(BC$12:BC$263,MATCH($AL47,$AK$12:$AK$263,0))&gt;0,($AH47*INDEX(BC$12:BC$263,MATCH($AL47,$AK$12:$AK$263,0)))/INDEX($AD$12:$AD$263,MATCH($AL47,$AK$12:$AK$263,0)), "-"),     1, "-")</f>
        <v>-</v>
      </c>
      <c r="BE47" s="249" t="n">
        <f aca="false">IF(BD$9&gt;0, IF(OR(BD47="",BD47="-"), 0, BD47*$AO47), BC47*$AE47)</f>
        <v>0</v>
      </c>
      <c r="BF47" s="247" t="n">
        <f aca="false">COMMANDE!X47</f>
        <v>0</v>
      </c>
      <c r="BG47" s="248" t="str">
        <f aca="false">_xlfn.IFS(AND($AD47=$AH47,$AD47&gt;0,$AH47&gt;0,BF47&gt;0), BF47,     AND(NOT($AD47=$AH47),$AD47&gt;0,$AH47&gt;0,BF47&gt;0), ($AH47*BF47)/$AD47,     AND($AD47=0,$AH47&gt;0,$AL47&gt;0), IF(INDEX(BF$12:BF$263,MATCH($AL47,$AK$12:$AK$263,0))&gt;0,($AH47*INDEX(BF$12:BF$263,MATCH($AL47,$AK$12:$AK$263,0)))/INDEX($AD$12:$AD$263,MATCH($AL47,$AK$12:$AK$263,0)), "-"),     1, "-")</f>
        <v>-</v>
      </c>
      <c r="BH47" s="249" t="n">
        <f aca="false">IF(BG$9&gt;0, IF(OR(BG47="",BG47="-"), 0, BG47*$AO47), BF47*$AE47)</f>
        <v>0</v>
      </c>
      <c r="BI47" s="247" t="n">
        <f aca="false">COMMANDE!Z47</f>
        <v>0</v>
      </c>
      <c r="BJ47" s="248" t="str">
        <f aca="false">_xlfn.IFS(AND($AD47=$AH47,$AD47&gt;0,$AH47&gt;0,BI47&gt;0), BI47,     AND(NOT($AD47=$AH47),$AD47&gt;0,$AH47&gt;0,BI47&gt;0), ($AH47*BI47)/$AD47,     AND($AD47=0,$AH47&gt;0,$AL47&gt;0), IF(INDEX(BI$12:BI$263,MATCH($AL47,$AK$12:$AK$263,0))&gt;0,($AH47*INDEX(BI$12:BI$263,MATCH($AL47,$AK$12:$AK$263,0)))/INDEX($AD$12:$AD$263,MATCH($AL47,$AK$12:$AK$263,0)), "-"),     1, "-")</f>
        <v>-</v>
      </c>
      <c r="BK47" s="249" t="n">
        <f aca="false">IF(BJ$9&gt;0, IF(OR(BJ47="",BJ47="-"), 0, BJ47*$AO47), BI47*$AE47)</f>
        <v>0</v>
      </c>
      <c r="BL47" s="247" t="n">
        <f aca="false">COMMANDE!AB47</f>
        <v>0</v>
      </c>
      <c r="BM47" s="248" t="str">
        <f aca="false">_xlfn.IFS(AND($AD47=$AH47,$AD47&gt;0,$AH47&gt;0,BL47&gt;0), BL47,     AND(NOT($AD47=$AH47),$AD47&gt;0,$AH47&gt;0,BL47&gt;0), ($AH47*BL47)/$AD47,     AND($AD47=0,$AH47&gt;0,$AL47&gt;0), IF(INDEX(BL$12:BL$263,MATCH($AL47,$AK$12:$AK$263,0))&gt;0,($AH47*INDEX(BL$12:BL$263,MATCH($AL47,$AK$12:$AK$263,0)))/INDEX($AD$12:$AD$263,MATCH($AL47,$AK$12:$AK$263,0)), "-"),     1, "-")</f>
        <v>-</v>
      </c>
      <c r="BN47" s="249" t="n">
        <f aca="false">IF(BM$9&gt;0, IF(OR(BM47="",BM47="-"), 0, BM47*$AO47), BL47*$AE47)</f>
        <v>0</v>
      </c>
      <c r="BO47" s="247" t="n">
        <f aca="false">COMMANDE!AD47</f>
        <v>0</v>
      </c>
      <c r="BP47" s="248" t="str">
        <f aca="false">_xlfn.IFS(AND($AD47=$AH47,$AD47&gt;0,$AH47&gt;0,BO47&gt;0), BO47,     AND(NOT($AD47=$AH47),$AD47&gt;0,$AH47&gt;0,BO47&gt;0), ($AH47*BO47)/$AD47,     AND($AD47=0,$AH47&gt;0,$AL47&gt;0), IF(INDEX(BO$12:BO$263,MATCH($AL47,$AK$12:$AK$263,0))&gt;0,($AH47*INDEX(BO$12:BO$263,MATCH($AL47,$AK$12:$AK$263,0)))/INDEX($AD$12:$AD$263,MATCH($AL47,$AK$12:$AK$263,0)), "-"),     1, "-")</f>
        <v>-</v>
      </c>
      <c r="BQ47" s="249" t="n">
        <f aca="false">IF(BP$9&gt;0, IF(OR(BP47="",BP47="-"), 0, BP47*$AO47), BO47*$AE47)</f>
        <v>0</v>
      </c>
      <c r="BR47" s="247" t="n">
        <f aca="false">COMMANDE!AF47</f>
        <v>0</v>
      </c>
      <c r="BS47" s="248" t="str">
        <f aca="false">_xlfn.IFS(AND($AD47=$AH47,$AD47&gt;0,$AH47&gt;0,BR47&gt;0), BR47,     AND(NOT($AD47=$AH47),$AD47&gt;0,$AH47&gt;0,BR47&gt;0), ($AH47*BR47)/$AD47,     AND($AD47=0,$AH47&gt;0,$AL47&gt;0), IF(INDEX(BR$12:BR$263,MATCH($AL47,$AK$12:$AK$263,0))&gt;0,($AH47*INDEX(BR$12:BR$263,MATCH($AL47,$AK$12:$AK$263,0)))/INDEX($AD$12:$AD$263,MATCH($AL47,$AK$12:$AK$263,0)), "-"),     1, "-")</f>
        <v>-</v>
      </c>
      <c r="BT47" s="249" t="n">
        <f aca="false">IF(BS$9&gt;0, IF(OR(BS47="",BS47="-"), 0, BS47*$AO47), BR47*$AE47)</f>
        <v>0</v>
      </c>
      <c r="BU47" s="247" t="n">
        <f aca="false">COMMANDE!AH47</f>
        <v>0</v>
      </c>
      <c r="BV47" s="248" t="str">
        <f aca="false">_xlfn.IFS(AND($AD47=$AH47,$AD47&gt;0,$AH47&gt;0,BU47&gt;0), BU47,     AND(NOT($AD47=$AH47),$AD47&gt;0,$AH47&gt;0,BU47&gt;0), ($AH47*BU47)/$AD47,     AND($AD47=0,$AH47&gt;0,$AL47&gt;0), IF(INDEX(BU$12:BU$263,MATCH($AL47,$AK$12:$AK$263,0))&gt;0,($AH47*INDEX(BU$12:BU$263,MATCH($AL47,$AK$12:$AK$263,0)))/INDEX($AD$12:$AD$263,MATCH($AL47,$AK$12:$AK$263,0)), "-"),     1, "-")</f>
        <v>-</v>
      </c>
      <c r="BW47" s="249" t="n">
        <f aca="false">IF(BV$9&gt;0, IF(OR(BV47="",BV47="-"), 0, BV47*$AO47), BU47*$AE47)</f>
        <v>0</v>
      </c>
      <c r="BX47" s="247" t="n">
        <f aca="false">COMMANDE!AJ47</f>
        <v>0</v>
      </c>
      <c r="BY47" s="248" t="str">
        <f aca="false">_xlfn.IFS(AND($AD47=$AH47,$AD47&gt;0,$AH47&gt;0,BX47&gt;0), BX47,     AND(NOT($AD47=$AH47),$AD47&gt;0,$AH47&gt;0,BX47&gt;0), ($AH47*BX47)/$AD47,     AND($AD47=0,$AH47&gt;0,$AL47&gt;0), IF(INDEX(BX$12:BX$263,MATCH($AL47,$AK$12:$AK$263,0))&gt;0,($AH47*INDEX(BX$12:BX$263,MATCH($AL47,$AK$12:$AK$263,0)))/INDEX($AD$12:$AD$263,MATCH($AL47,$AK$12:$AK$263,0)), "-"),     1, "-")</f>
        <v>-</v>
      </c>
      <c r="BZ47" s="249" t="n">
        <f aca="false">IF(BY$9&gt;0, IF(OR(BY47="",BY47="-"), 0, BY47*$AO47), BX47*$AE47)</f>
        <v>0</v>
      </c>
      <c r="CA47" s="247" t="n">
        <f aca="false">COMMANDE!AL47</f>
        <v>0</v>
      </c>
      <c r="CB47" s="248" t="str">
        <f aca="false">_xlfn.IFS(AND($AD47=$AH47,$AD47&gt;0,$AH47&gt;0,CA47&gt;0), CA47,     AND(NOT($AD47=$AH47),$AD47&gt;0,$AH47&gt;0,CA47&gt;0), ($AH47*CA47)/$AD47,     AND($AD47=0,$AH47&gt;0,$AL47&gt;0), IF(INDEX(CA$12:CA$263,MATCH($AL47,$AK$12:$AK$263,0))&gt;0,($AH47*INDEX(CA$12:CA$263,MATCH($AL47,$AK$12:$AK$263,0)))/INDEX($AD$12:$AD$263,MATCH($AL47,$AK$12:$AK$263,0)), "-"),     1, "-")</f>
        <v>-</v>
      </c>
      <c r="CC47" s="249" t="n">
        <f aca="false">IF(CB$9&gt;0, IF(OR(CB47="",CB47="-"), 0, CB47*$AO47), CA47*$AE47)</f>
        <v>0</v>
      </c>
      <c r="CD47" s="247" t="n">
        <f aca="false">COMMANDE!AN47</f>
        <v>0</v>
      </c>
      <c r="CE47" s="248" t="str">
        <f aca="false">_xlfn.IFS(AND($AD47=$AH47,$AD47&gt;0,$AH47&gt;0,CD47&gt;0), CD47,     AND(NOT($AD47=$AH47),$AD47&gt;0,$AH47&gt;0,CD47&gt;0), ($AH47*CD47)/$AD47,     AND($AD47=0,$AH47&gt;0,$AL47&gt;0), IF(INDEX(CD$12:CD$263,MATCH($AL47,$AK$12:$AK$263,0))&gt;0,($AH47*INDEX(CD$12:CD$263,MATCH($AL47,$AK$12:$AK$263,0)))/INDEX($AD$12:$AD$263,MATCH($AL47,$AK$12:$AK$263,0)), "-"),     1, "-")</f>
        <v>-</v>
      </c>
      <c r="CF47" s="249" t="n">
        <f aca="false">IF(CE$9&gt;0, IF(OR(CE47="",CE47="-"), 0, CE47*$AO47), CD47*$AE47)</f>
        <v>0</v>
      </c>
      <c r="CG47" s="247" t="n">
        <f aca="false">COMMANDE!AP47</f>
        <v>0</v>
      </c>
      <c r="CH47" s="248" t="str">
        <f aca="false">_xlfn.IFS(AND($AD47=$AH47,$AD47&gt;0,$AH47&gt;0,CG47&gt;0), CG47,     AND(NOT($AD47=$AH47),$AD47&gt;0,$AH47&gt;0,CG47&gt;0), ($AH47*CG47)/$AD47,     AND($AD47=0,$AH47&gt;0,$AL47&gt;0), IF(INDEX(CG$12:CG$263,MATCH($AL47,$AK$12:$AK$263,0))&gt;0,($AH47*INDEX(CG$12:CG$263,MATCH($AL47,$AK$12:$AK$263,0)))/INDEX($AD$12:$AD$263,MATCH($AL47,$AK$12:$AK$263,0)), "-"),     1, "-")</f>
        <v>-</v>
      </c>
      <c r="CI47" s="249" t="n">
        <f aca="false">IF(CH$9&gt;0, IF(OR(CH47="",CH47="-"), 0, CH47*$AO47), CG47*$AE47)</f>
        <v>0</v>
      </c>
      <c r="CJ47" s="250"/>
    </row>
    <row r="48" customFormat="false" ht="39.95" hidden="false" customHeight="true" outlineLevel="0" collapsed="false">
      <c r="A48" s="230" t="n">
        <f aca="false">IF(OR($AQ48&gt;0, $AS48&gt;0), 1, 0)</f>
        <v>0</v>
      </c>
      <c r="B48" s="230" t="n">
        <f aca="false">IF(OR($AT48&gt;0, $AV48&gt;0), 1, 0)</f>
        <v>0</v>
      </c>
      <c r="C48" s="230" t="n">
        <f aca="false">IF(OR($AW48&gt;0, $AY48&gt;0), 1, 0)</f>
        <v>0</v>
      </c>
      <c r="D48" s="230" t="n">
        <f aca="false">IF(OR($AZ48&gt;0, $BB48&gt;0), 1, 0)</f>
        <v>0</v>
      </c>
      <c r="E48" s="230" t="n">
        <f aca="false">IF(OR($BC48&gt;0, $BE48&gt;0), 1, 0)</f>
        <v>0</v>
      </c>
      <c r="F48" s="230" t="n">
        <f aca="false">IF(OR($BF48&gt;0, $BH48&gt;0), 1, 0)</f>
        <v>0</v>
      </c>
      <c r="G48" s="230" t="n">
        <f aca="false">IF(OR($BI48&gt;0, $BK48&gt;0), 1, 0)</f>
        <v>0</v>
      </c>
      <c r="H48" s="230" t="n">
        <f aca="false">IF(OR($BL48&gt;0, $BN48&gt;0), 1, 0)</f>
        <v>0</v>
      </c>
      <c r="I48" s="230" t="n">
        <f aca="false">IF(OR($BO48&gt;0, $BQ48&gt;0), 1, 0)</f>
        <v>0</v>
      </c>
      <c r="J48" s="230" t="n">
        <f aca="false">IF(OR($BR48&gt;0, $BT48&gt;0), 1, 0)</f>
        <v>0</v>
      </c>
      <c r="K48" s="230" t="n">
        <f aca="false">IF(OR($BU48&gt;0, $BW48&gt;0), 1, 0)</f>
        <v>0</v>
      </c>
      <c r="L48" s="230" t="n">
        <f aca="false">IF(OR($BX48&gt;0, $BZ48&gt;0), 1, 0)</f>
        <v>0</v>
      </c>
      <c r="M48" s="230" t="n">
        <f aca="false">IF(OR($CA48&gt;0, $CC48&gt;0), 1, 0)</f>
        <v>0</v>
      </c>
      <c r="N48" s="230" t="n">
        <f aca="false">IF(OR($CD48&gt;0, $CF48&gt;0), 1, 0)</f>
        <v>0</v>
      </c>
      <c r="O48" s="231" t="n">
        <f aca="false">IF(OR($CG48&gt;0, $CI48&gt;0), 1, 0)</f>
        <v>0</v>
      </c>
      <c r="P48" s="232" t="n">
        <f aca="false">IF(OR($AD48&gt;0,$AH48&gt;0,$AN48&gt;0), 1, 0)</f>
        <v>0</v>
      </c>
      <c r="Q48" s="233" t="n">
        <f aca="false">BDD!A38</f>
        <v>5051</v>
      </c>
      <c r="R48" s="234" t="str">
        <f aca="false">BDD!B38</f>
        <v>Canne à sucre brune</v>
      </c>
      <c r="S48" s="235" t="str">
        <f aca="false">IF(BDD!F38=0, "", BDD!F38)</f>
        <v>❤️</v>
      </c>
      <c r="T48" s="236" t="n">
        <f aca="false">ROUND(BDD!G38+FDP_CMD_KG, 2)</f>
        <v>3.64</v>
      </c>
      <c r="U48" s="236" t="e">
        <f aca="false">ROUND(BDD!G38+FDP_FACT_KG, 2)</f>
        <v>#DIV/0!</v>
      </c>
      <c r="V48" s="237" t="str">
        <f aca="false">BDD!H38</f>
        <v>kg</v>
      </c>
      <c r="W48" s="238" t="n">
        <f aca="false">IF(NOT(ISBLANK(BDD!I38)), ROUND(SUM((BDD!G38*reduc1),FDP_CMD_KG), 2), "")</f>
        <v>3.43</v>
      </c>
      <c r="X48" s="238" t="n">
        <f aca="false">IF(NOT(ISBLANK(BDD!J38)), ROUND(SUM((BDD!G38*reduc2),FDP_CMD_KG), 2), "")</f>
        <v>3.23</v>
      </c>
      <c r="Y48" s="238" t="str">
        <f aca="false">IF(NOT(ISBLANK(BDD!K38)), ROUND(SUM((BDD!G38*reduc3),FDP_CMD_KG), 2), "")</f>
        <v/>
      </c>
      <c r="Z48" s="238" t="e">
        <f aca="false">IF(NOT(ISBLANK(BDD!I38)), ROUND(SUM((BDD!G38*reduc1),FDP_FACT_KG), 2), "")</f>
        <v>#DIV/0!</v>
      </c>
      <c r="AA48" s="238" t="e">
        <f aca="false">IF(NOT(ISBLANK(BDD!J38)), ROUND(SUM((BDD!G38*reduc2),FDP_FACT_KG), 2), "")</f>
        <v>#DIV/0!</v>
      </c>
      <c r="AB48" s="238" t="str">
        <f aca="false">IF(NOT(ISBLANK(BDD!K38)), ROUND(SUM((BDD!G38*reduc3),FDP_FACT_KG), 2), "")</f>
        <v/>
      </c>
      <c r="AC48" s="239" t="str">
        <f aca="false">BDD!C38</f>
        <v>Malagua</v>
      </c>
      <c r="AD48" s="240" t="n">
        <f aca="false">SUM(AQ48,AT48,AW48,AZ48,BC48,BF48,BI48,BL48,BO48,BR48,BU48,BX48,CA48,CD48,CG48)</f>
        <v>0</v>
      </c>
      <c r="AE48" s="241" t="n">
        <f aca="false">_xlfn.IFS(AND(AD48&gt;=60,$Y48&lt;&gt;""), $Y48,    AND(AD48&gt;=30,$X48&lt;&gt;""), $X48,    AND(AD48&gt;=10,$W48&lt;&gt;""), $W48,    1, $T48)</f>
        <v>3.64</v>
      </c>
      <c r="AF48" s="242" t="n">
        <f aca="false">$AD48*$AE48</f>
        <v>0</v>
      </c>
      <c r="AG48" s="161"/>
      <c r="AH48" s="243"/>
      <c r="AI48" s="241" t="e">
        <f aca="false">_xlfn.IFS(AND(AH48&gt;=60,$AB48&lt;&gt;""), $AB48,    AND(AH48&gt;=30,$AA48&lt;&gt;""), $AA48,    AND(AH48&gt;=10,$Z48&lt;&gt;""), $Z48,    1, $U48)</f>
        <v>#DIV/0!</v>
      </c>
      <c r="AJ48" s="244" t="e">
        <f aca="false">AH48*AI48</f>
        <v>#DIV/0!</v>
      </c>
      <c r="AK48" s="245"/>
      <c r="AL48" s="245"/>
      <c r="AM48" s="161"/>
      <c r="AN48" s="246" t="n">
        <f aca="false">SUM(AR48,AU48,AX48,BA48,BD48,BG48,BJ48,BM48,BP48,BS48,BV48,BY48,CB48,CE48,CH48)</f>
        <v>0</v>
      </c>
      <c r="AO48" s="241" t="e">
        <f aca="false">_xlfn.IFS(AND(AN48&gt;=60,$AB48&lt;&gt;""), $AB48,    AND(AN48&gt;=30,$AA48&lt;&gt;""), $AA48,    AND(AN48&gt;=10,$Z48&lt;&gt;""), $Z48,    1, $U48)</f>
        <v>#DIV/0!</v>
      </c>
      <c r="AP48" s="242" t="e">
        <f aca="false">$AN48*$AO48</f>
        <v>#DIV/0!</v>
      </c>
      <c r="AQ48" s="247" t="n">
        <f aca="false">COMMANDE!N48</f>
        <v>0</v>
      </c>
      <c r="AR48" s="248" t="str">
        <f aca="false">_xlfn.IFS(AND($AD48=$AH48,$AD48&gt;0,$AH48&gt;0,AQ48&gt;0), AQ48,     AND(NOT($AD48=$AH48),$AD48&gt;0,$AH48&gt;0,AQ48&gt;0), ($AH48*AQ48)/$AD48,     AND($AD48=0,$AH48&gt;0,$AL48&gt;0), IF(INDEX(AQ$12:AQ$263,MATCH($AL48,$AK$12:$AK$263,0))&gt;0,($AH48*INDEX(AQ$12:AQ$263,MATCH($AL48,$AK$12:$AK$263,0)))/INDEX($AD$12:$AD$263,MATCH($AL48,$AK$12:$AK$263,0)), "-"),     1, "-")</f>
        <v>-</v>
      </c>
      <c r="AS48" s="249" t="n">
        <f aca="false">IF(AR$9&gt;0, IF(OR(AR48="",AR48="-"), 0, AR48*$AO48), AQ48*$AE48)</f>
        <v>0</v>
      </c>
      <c r="AT48" s="247" t="n">
        <f aca="false">COMMANDE!P48</f>
        <v>0</v>
      </c>
      <c r="AU48" s="248" t="str">
        <f aca="false">_xlfn.IFS(AND($AD48=$AH48,$AD48&gt;0,$AH48&gt;0,AT48&gt;0), AT48,     AND(NOT($AD48=$AH48),$AD48&gt;0,$AH48&gt;0,AT48&gt;0), ($AH48*AT48)/$AD48,     AND($AD48=0,$AH48&gt;0,$AL48&gt;0), IF(INDEX(AT$12:AT$263,MATCH($AL48,$AK$12:$AK$263,0))&gt;0,($AH48*INDEX(AT$12:AT$263,MATCH($AL48,$AK$12:$AK$263,0)))/INDEX($AD$12:$AD$263,MATCH($AL48,$AK$12:$AK$263,0)), "-"),     1, "-")</f>
        <v>-</v>
      </c>
      <c r="AV48" s="249" t="n">
        <f aca="false">IF(AU$9&gt;0, IF(OR(AU48="",AU48="-"), 0, AU48*$AO48), AT48*$AE48)</f>
        <v>0</v>
      </c>
      <c r="AW48" s="247" t="n">
        <f aca="false">COMMANDE!R48</f>
        <v>0</v>
      </c>
      <c r="AX48" s="248" t="str">
        <f aca="false">_xlfn.IFS(AND($AD48=$AH48,$AD48&gt;0,$AH48&gt;0,AW48&gt;0), AW48,     AND(NOT($AD48=$AH48),$AD48&gt;0,$AH48&gt;0,AW48&gt;0), ($AH48*AW48)/$AD48,     AND($AD48=0,$AH48&gt;0,$AL48&gt;0), IF(INDEX(AW$12:AW$263,MATCH($AL48,$AK$12:$AK$263,0))&gt;0,($AH48*INDEX(AW$12:AW$263,MATCH($AL48,$AK$12:$AK$263,0)))/INDEX($AD$12:$AD$263,MATCH($AL48,$AK$12:$AK$263,0)), "-"),     1, "-")</f>
        <v>-</v>
      </c>
      <c r="AY48" s="249" t="n">
        <f aca="false">IF(AX$9&gt;0, IF(OR(AX48="",AX48="-"), 0, AX48*$AO48), AW48*$AE48)</f>
        <v>0</v>
      </c>
      <c r="AZ48" s="247" t="n">
        <f aca="false">COMMANDE!T48</f>
        <v>0</v>
      </c>
      <c r="BA48" s="248" t="str">
        <f aca="false">_xlfn.IFS(AND($AD48=$AH48,$AD48&gt;0,$AH48&gt;0,AZ48&gt;0), AZ48,     AND(NOT($AD48=$AH48),$AD48&gt;0,$AH48&gt;0,AZ48&gt;0), ($AH48*AZ48)/$AD48,     AND($AD48=0,$AH48&gt;0,$AL48&gt;0), IF(INDEX(AZ$12:AZ$263,MATCH($AL48,$AK$12:$AK$263,0))&gt;0,($AH48*INDEX(AZ$12:AZ$263,MATCH($AL48,$AK$12:$AK$263,0)))/INDEX($AD$12:$AD$263,MATCH($AL48,$AK$12:$AK$263,0)), "-"),     1, "-")</f>
        <v>-</v>
      </c>
      <c r="BB48" s="249" t="n">
        <f aca="false">IF(BA$9&gt;0, IF(OR(BA48="",BA48="-"), 0, BA48*$AO48), AZ48*$AE48)</f>
        <v>0</v>
      </c>
      <c r="BC48" s="247" t="n">
        <f aca="false">COMMANDE!V48</f>
        <v>0</v>
      </c>
      <c r="BD48" s="248" t="str">
        <f aca="false">_xlfn.IFS(AND($AD48=$AH48,$AD48&gt;0,$AH48&gt;0,BC48&gt;0), BC48,     AND(NOT($AD48=$AH48),$AD48&gt;0,$AH48&gt;0,BC48&gt;0), ($AH48*BC48)/$AD48,     AND($AD48=0,$AH48&gt;0,$AL48&gt;0), IF(INDEX(BC$12:BC$263,MATCH($AL48,$AK$12:$AK$263,0))&gt;0,($AH48*INDEX(BC$12:BC$263,MATCH($AL48,$AK$12:$AK$263,0)))/INDEX($AD$12:$AD$263,MATCH($AL48,$AK$12:$AK$263,0)), "-"),     1, "-")</f>
        <v>-</v>
      </c>
      <c r="BE48" s="249" t="n">
        <f aca="false">IF(BD$9&gt;0, IF(OR(BD48="",BD48="-"), 0, BD48*$AO48), BC48*$AE48)</f>
        <v>0</v>
      </c>
      <c r="BF48" s="247" t="n">
        <f aca="false">COMMANDE!X48</f>
        <v>0</v>
      </c>
      <c r="BG48" s="248" t="str">
        <f aca="false">_xlfn.IFS(AND($AD48=$AH48,$AD48&gt;0,$AH48&gt;0,BF48&gt;0), BF48,     AND(NOT($AD48=$AH48),$AD48&gt;0,$AH48&gt;0,BF48&gt;0), ($AH48*BF48)/$AD48,     AND($AD48=0,$AH48&gt;0,$AL48&gt;0), IF(INDEX(BF$12:BF$263,MATCH($AL48,$AK$12:$AK$263,0))&gt;0,($AH48*INDEX(BF$12:BF$263,MATCH($AL48,$AK$12:$AK$263,0)))/INDEX($AD$12:$AD$263,MATCH($AL48,$AK$12:$AK$263,0)), "-"),     1, "-")</f>
        <v>-</v>
      </c>
      <c r="BH48" s="249" t="n">
        <f aca="false">IF(BG$9&gt;0, IF(OR(BG48="",BG48="-"), 0, BG48*$AO48), BF48*$AE48)</f>
        <v>0</v>
      </c>
      <c r="BI48" s="247" t="n">
        <f aca="false">COMMANDE!Z48</f>
        <v>0</v>
      </c>
      <c r="BJ48" s="248" t="str">
        <f aca="false">_xlfn.IFS(AND($AD48=$AH48,$AD48&gt;0,$AH48&gt;0,BI48&gt;0), BI48,     AND(NOT($AD48=$AH48),$AD48&gt;0,$AH48&gt;0,BI48&gt;0), ($AH48*BI48)/$AD48,     AND($AD48=0,$AH48&gt;0,$AL48&gt;0), IF(INDEX(BI$12:BI$263,MATCH($AL48,$AK$12:$AK$263,0))&gt;0,($AH48*INDEX(BI$12:BI$263,MATCH($AL48,$AK$12:$AK$263,0)))/INDEX($AD$12:$AD$263,MATCH($AL48,$AK$12:$AK$263,0)), "-"),     1, "-")</f>
        <v>-</v>
      </c>
      <c r="BK48" s="249" t="n">
        <f aca="false">IF(BJ$9&gt;0, IF(OR(BJ48="",BJ48="-"), 0, BJ48*$AO48), BI48*$AE48)</f>
        <v>0</v>
      </c>
      <c r="BL48" s="247" t="n">
        <f aca="false">COMMANDE!AB48</f>
        <v>0</v>
      </c>
      <c r="BM48" s="248" t="str">
        <f aca="false">_xlfn.IFS(AND($AD48=$AH48,$AD48&gt;0,$AH48&gt;0,BL48&gt;0), BL48,     AND(NOT($AD48=$AH48),$AD48&gt;0,$AH48&gt;0,BL48&gt;0), ($AH48*BL48)/$AD48,     AND($AD48=0,$AH48&gt;0,$AL48&gt;0), IF(INDEX(BL$12:BL$263,MATCH($AL48,$AK$12:$AK$263,0))&gt;0,($AH48*INDEX(BL$12:BL$263,MATCH($AL48,$AK$12:$AK$263,0)))/INDEX($AD$12:$AD$263,MATCH($AL48,$AK$12:$AK$263,0)), "-"),     1, "-")</f>
        <v>-</v>
      </c>
      <c r="BN48" s="249" t="n">
        <f aca="false">IF(BM$9&gt;0, IF(OR(BM48="",BM48="-"), 0, BM48*$AO48), BL48*$AE48)</f>
        <v>0</v>
      </c>
      <c r="BO48" s="247" t="n">
        <f aca="false">COMMANDE!AD48</f>
        <v>0</v>
      </c>
      <c r="BP48" s="248" t="str">
        <f aca="false">_xlfn.IFS(AND($AD48=$AH48,$AD48&gt;0,$AH48&gt;0,BO48&gt;0), BO48,     AND(NOT($AD48=$AH48),$AD48&gt;0,$AH48&gt;0,BO48&gt;0), ($AH48*BO48)/$AD48,     AND($AD48=0,$AH48&gt;0,$AL48&gt;0), IF(INDEX(BO$12:BO$263,MATCH($AL48,$AK$12:$AK$263,0))&gt;0,($AH48*INDEX(BO$12:BO$263,MATCH($AL48,$AK$12:$AK$263,0)))/INDEX($AD$12:$AD$263,MATCH($AL48,$AK$12:$AK$263,0)), "-"),     1, "-")</f>
        <v>-</v>
      </c>
      <c r="BQ48" s="249" t="n">
        <f aca="false">IF(BP$9&gt;0, IF(OR(BP48="",BP48="-"), 0, BP48*$AO48), BO48*$AE48)</f>
        <v>0</v>
      </c>
      <c r="BR48" s="247" t="n">
        <f aca="false">COMMANDE!AF48</f>
        <v>0</v>
      </c>
      <c r="BS48" s="248" t="str">
        <f aca="false">_xlfn.IFS(AND($AD48=$AH48,$AD48&gt;0,$AH48&gt;0,BR48&gt;0), BR48,     AND(NOT($AD48=$AH48),$AD48&gt;0,$AH48&gt;0,BR48&gt;0), ($AH48*BR48)/$AD48,     AND($AD48=0,$AH48&gt;0,$AL48&gt;0), IF(INDEX(BR$12:BR$263,MATCH($AL48,$AK$12:$AK$263,0))&gt;0,($AH48*INDEX(BR$12:BR$263,MATCH($AL48,$AK$12:$AK$263,0)))/INDEX($AD$12:$AD$263,MATCH($AL48,$AK$12:$AK$263,0)), "-"),     1, "-")</f>
        <v>-</v>
      </c>
      <c r="BT48" s="249" t="n">
        <f aca="false">IF(BS$9&gt;0, IF(OR(BS48="",BS48="-"), 0, BS48*$AO48), BR48*$AE48)</f>
        <v>0</v>
      </c>
      <c r="BU48" s="247" t="n">
        <f aca="false">COMMANDE!AH48</f>
        <v>0</v>
      </c>
      <c r="BV48" s="248" t="str">
        <f aca="false">_xlfn.IFS(AND($AD48=$AH48,$AD48&gt;0,$AH48&gt;0,BU48&gt;0), BU48,     AND(NOT($AD48=$AH48),$AD48&gt;0,$AH48&gt;0,BU48&gt;0), ($AH48*BU48)/$AD48,     AND($AD48=0,$AH48&gt;0,$AL48&gt;0), IF(INDEX(BU$12:BU$263,MATCH($AL48,$AK$12:$AK$263,0))&gt;0,($AH48*INDEX(BU$12:BU$263,MATCH($AL48,$AK$12:$AK$263,0)))/INDEX($AD$12:$AD$263,MATCH($AL48,$AK$12:$AK$263,0)), "-"),     1, "-")</f>
        <v>-</v>
      </c>
      <c r="BW48" s="249" t="n">
        <f aca="false">IF(BV$9&gt;0, IF(OR(BV48="",BV48="-"), 0, BV48*$AO48), BU48*$AE48)</f>
        <v>0</v>
      </c>
      <c r="BX48" s="247" t="n">
        <f aca="false">COMMANDE!AJ48</f>
        <v>0</v>
      </c>
      <c r="BY48" s="248" t="str">
        <f aca="false">_xlfn.IFS(AND($AD48=$AH48,$AD48&gt;0,$AH48&gt;0,BX48&gt;0), BX48,     AND(NOT($AD48=$AH48),$AD48&gt;0,$AH48&gt;0,BX48&gt;0), ($AH48*BX48)/$AD48,     AND($AD48=0,$AH48&gt;0,$AL48&gt;0), IF(INDEX(BX$12:BX$263,MATCH($AL48,$AK$12:$AK$263,0))&gt;0,($AH48*INDEX(BX$12:BX$263,MATCH($AL48,$AK$12:$AK$263,0)))/INDEX($AD$12:$AD$263,MATCH($AL48,$AK$12:$AK$263,0)), "-"),     1, "-")</f>
        <v>-</v>
      </c>
      <c r="BZ48" s="249" t="n">
        <f aca="false">IF(BY$9&gt;0, IF(OR(BY48="",BY48="-"), 0, BY48*$AO48), BX48*$AE48)</f>
        <v>0</v>
      </c>
      <c r="CA48" s="247" t="n">
        <f aca="false">COMMANDE!AL48</f>
        <v>0</v>
      </c>
      <c r="CB48" s="248" t="str">
        <f aca="false">_xlfn.IFS(AND($AD48=$AH48,$AD48&gt;0,$AH48&gt;0,CA48&gt;0), CA48,     AND(NOT($AD48=$AH48),$AD48&gt;0,$AH48&gt;0,CA48&gt;0), ($AH48*CA48)/$AD48,     AND($AD48=0,$AH48&gt;0,$AL48&gt;0), IF(INDEX(CA$12:CA$263,MATCH($AL48,$AK$12:$AK$263,0))&gt;0,($AH48*INDEX(CA$12:CA$263,MATCH($AL48,$AK$12:$AK$263,0)))/INDEX($AD$12:$AD$263,MATCH($AL48,$AK$12:$AK$263,0)), "-"),     1, "-")</f>
        <v>-</v>
      </c>
      <c r="CC48" s="249" t="n">
        <f aca="false">IF(CB$9&gt;0, IF(OR(CB48="",CB48="-"), 0, CB48*$AO48), CA48*$AE48)</f>
        <v>0</v>
      </c>
      <c r="CD48" s="247" t="n">
        <f aca="false">COMMANDE!AN48</f>
        <v>0</v>
      </c>
      <c r="CE48" s="248" t="str">
        <f aca="false">_xlfn.IFS(AND($AD48=$AH48,$AD48&gt;0,$AH48&gt;0,CD48&gt;0), CD48,     AND(NOT($AD48=$AH48),$AD48&gt;0,$AH48&gt;0,CD48&gt;0), ($AH48*CD48)/$AD48,     AND($AD48=0,$AH48&gt;0,$AL48&gt;0), IF(INDEX(CD$12:CD$263,MATCH($AL48,$AK$12:$AK$263,0))&gt;0,($AH48*INDEX(CD$12:CD$263,MATCH($AL48,$AK$12:$AK$263,0)))/INDEX($AD$12:$AD$263,MATCH($AL48,$AK$12:$AK$263,0)), "-"),     1, "-")</f>
        <v>-</v>
      </c>
      <c r="CF48" s="249" t="n">
        <f aca="false">IF(CE$9&gt;0, IF(OR(CE48="",CE48="-"), 0, CE48*$AO48), CD48*$AE48)</f>
        <v>0</v>
      </c>
      <c r="CG48" s="247" t="n">
        <f aca="false">COMMANDE!AP48</f>
        <v>0</v>
      </c>
      <c r="CH48" s="248" t="str">
        <f aca="false">_xlfn.IFS(AND($AD48=$AH48,$AD48&gt;0,$AH48&gt;0,CG48&gt;0), CG48,     AND(NOT($AD48=$AH48),$AD48&gt;0,$AH48&gt;0,CG48&gt;0), ($AH48*CG48)/$AD48,     AND($AD48=0,$AH48&gt;0,$AL48&gt;0), IF(INDEX(CG$12:CG$263,MATCH($AL48,$AK$12:$AK$263,0))&gt;0,($AH48*INDEX(CG$12:CG$263,MATCH($AL48,$AK$12:$AK$263,0)))/INDEX($AD$12:$AD$263,MATCH($AL48,$AK$12:$AK$263,0)), "-"),     1, "-")</f>
        <v>-</v>
      </c>
      <c r="CI48" s="249" t="n">
        <f aca="false">IF(CH$9&gt;0, IF(OR(CH48="",CH48="-"), 0, CH48*$AO48), CG48*$AE48)</f>
        <v>0</v>
      </c>
      <c r="CJ48" s="250"/>
    </row>
    <row r="49" customFormat="false" ht="39.95" hidden="false" customHeight="true" outlineLevel="0" collapsed="false">
      <c r="A49" s="230" t="n">
        <f aca="false">IF(OR($AQ49&gt;0, $AS49&gt;0), 1, 0)</f>
        <v>0</v>
      </c>
      <c r="B49" s="230" t="n">
        <f aca="false">IF(OR($AT49&gt;0, $AV49&gt;0), 1, 0)</f>
        <v>0</v>
      </c>
      <c r="C49" s="230" t="n">
        <f aca="false">IF(OR($AW49&gt;0, $AY49&gt;0), 1, 0)</f>
        <v>0</v>
      </c>
      <c r="D49" s="230" t="n">
        <f aca="false">IF(OR($AZ49&gt;0, $BB49&gt;0), 1, 0)</f>
        <v>0</v>
      </c>
      <c r="E49" s="230" t="n">
        <f aca="false">IF(OR($BC49&gt;0, $BE49&gt;0), 1, 0)</f>
        <v>0</v>
      </c>
      <c r="F49" s="230" t="n">
        <f aca="false">IF(OR($BF49&gt;0, $BH49&gt;0), 1, 0)</f>
        <v>0</v>
      </c>
      <c r="G49" s="230" t="n">
        <f aca="false">IF(OR($BI49&gt;0, $BK49&gt;0), 1, 0)</f>
        <v>0</v>
      </c>
      <c r="H49" s="230" t="n">
        <f aca="false">IF(OR($BL49&gt;0, $BN49&gt;0), 1, 0)</f>
        <v>0</v>
      </c>
      <c r="I49" s="230" t="n">
        <f aca="false">IF(OR($BO49&gt;0, $BQ49&gt;0), 1, 0)</f>
        <v>0</v>
      </c>
      <c r="J49" s="230" t="n">
        <f aca="false">IF(OR($BR49&gt;0, $BT49&gt;0), 1, 0)</f>
        <v>0</v>
      </c>
      <c r="K49" s="230" t="n">
        <f aca="false">IF(OR($BU49&gt;0, $BW49&gt;0), 1, 0)</f>
        <v>0</v>
      </c>
      <c r="L49" s="230" t="n">
        <f aca="false">IF(OR($BX49&gt;0, $BZ49&gt;0), 1, 0)</f>
        <v>0</v>
      </c>
      <c r="M49" s="230" t="n">
        <f aca="false">IF(OR($CA49&gt;0, $CC49&gt;0), 1, 0)</f>
        <v>0</v>
      </c>
      <c r="N49" s="230" t="n">
        <f aca="false">IF(OR($CD49&gt;0, $CF49&gt;0), 1, 0)</f>
        <v>0</v>
      </c>
      <c r="O49" s="231" t="n">
        <f aca="false">IF(OR($CG49&gt;0, $CI49&gt;0), 1, 0)</f>
        <v>0</v>
      </c>
      <c r="P49" s="232" t="n">
        <f aca="false">IF(OR($AD49&gt;0,$AH49&gt;0,$AN49&gt;0), 1, 0)</f>
        <v>0</v>
      </c>
      <c r="Q49" s="233" t="n">
        <f aca="false">BDD!A39</f>
        <v>3210</v>
      </c>
      <c r="R49" s="234" t="str">
        <f aca="false">BDD!B39</f>
        <v>Carambole / fruit étoilé</v>
      </c>
      <c r="S49" s="235" t="str">
        <f aca="false">IF(BDD!F39=0, "", BDD!F39)</f>
        <v/>
      </c>
      <c r="T49" s="236" t="n">
        <f aca="false">ROUND(BDD!G39+FDP_CMD_KG, 2)</f>
        <v>6.52</v>
      </c>
      <c r="U49" s="236" t="e">
        <f aca="false">ROUND(BDD!G39+FDP_FACT_KG, 2)</f>
        <v>#DIV/0!</v>
      </c>
      <c r="V49" s="237" t="str">
        <f aca="false">BDD!H39</f>
        <v>kg</v>
      </c>
      <c r="W49" s="238" t="n">
        <f aca="false">IF(NOT(ISBLANK(BDD!I39)), ROUND(SUM((BDD!G39*reduc1),FDP_CMD_KG), 2), "")</f>
        <v>6.03</v>
      </c>
      <c r="X49" s="238" t="str">
        <f aca="false">IF(NOT(ISBLANK(BDD!J39)), ROUND(SUM((BDD!G39*reduc2),FDP_CMD_KG), 2), "")</f>
        <v/>
      </c>
      <c r="Y49" s="238" t="str">
        <f aca="false">IF(NOT(ISBLANK(BDD!K39)), ROUND(SUM((BDD!G39*reduc3),FDP_CMD_KG), 2), "")</f>
        <v/>
      </c>
      <c r="Z49" s="238" t="e">
        <f aca="false">IF(NOT(ISBLANK(BDD!I39)), ROUND(SUM((BDD!G39*reduc1),FDP_FACT_KG), 2), "")</f>
        <v>#DIV/0!</v>
      </c>
      <c r="AA49" s="238" t="str">
        <f aca="false">IF(NOT(ISBLANK(BDD!J39)), ROUND(SUM((BDD!G39*reduc2),FDP_FACT_KG), 2), "")</f>
        <v/>
      </c>
      <c r="AB49" s="238" t="str">
        <f aca="false">IF(NOT(ISBLANK(BDD!K39)), ROUND(SUM((BDD!G39*reduc3),FDP_FACT_KG), 2), "")</f>
        <v/>
      </c>
      <c r="AC49" s="239" t="str">
        <f aca="false">BDD!C39</f>
        <v>Grenade</v>
      </c>
      <c r="AD49" s="240" t="n">
        <f aca="false">SUM(AQ49,AT49,AW49,AZ49,BC49,BF49,BI49,BL49,BO49,BR49,BU49,BX49,CA49,CD49,CG49)</f>
        <v>0</v>
      </c>
      <c r="AE49" s="241" t="n">
        <f aca="false">_xlfn.IFS(AND(AD49&gt;=60,$Y49&lt;&gt;""), $Y49,    AND(AD49&gt;=30,$X49&lt;&gt;""), $X49,    AND(AD49&gt;=10,$W49&lt;&gt;""), $W49,    1, $T49)</f>
        <v>6.52</v>
      </c>
      <c r="AF49" s="242" t="n">
        <f aca="false">$AD49*$AE49</f>
        <v>0</v>
      </c>
      <c r="AG49" s="161"/>
      <c r="AH49" s="243"/>
      <c r="AI49" s="241" t="e">
        <f aca="false">_xlfn.IFS(AND(AH49&gt;=60,$AB49&lt;&gt;""), $AB49,    AND(AH49&gt;=30,$AA49&lt;&gt;""), $AA49,    AND(AH49&gt;=10,$Z49&lt;&gt;""), $Z49,    1, $U49)</f>
        <v>#DIV/0!</v>
      </c>
      <c r="AJ49" s="244" t="e">
        <f aca="false">AH49*AI49</f>
        <v>#DIV/0!</v>
      </c>
      <c r="AK49" s="245"/>
      <c r="AL49" s="245"/>
      <c r="AM49" s="161"/>
      <c r="AN49" s="246" t="n">
        <f aca="false">SUM(AR49,AU49,AX49,BA49,BD49,BG49,BJ49,BM49,BP49,BS49,BV49,BY49,CB49,CE49,CH49)</f>
        <v>0</v>
      </c>
      <c r="AO49" s="241" t="e">
        <f aca="false">_xlfn.IFS(AND(AN49&gt;=60,$AB49&lt;&gt;""), $AB49,    AND(AN49&gt;=30,$AA49&lt;&gt;""), $AA49,    AND(AN49&gt;=10,$Z49&lt;&gt;""), $Z49,    1, $U49)</f>
        <v>#DIV/0!</v>
      </c>
      <c r="AP49" s="242" t="e">
        <f aca="false">$AN49*$AO49</f>
        <v>#DIV/0!</v>
      </c>
      <c r="AQ49" s="247" t="n">
        <f aca="false">COMMANDE!N49</f>
        <v>0</v>
      </c>
      <c r="AR49" s="248" t="str">
        <f aca="false">_xlfn.IFS(AND($AD49=$AH49,$AD49&gt;0,$AH49&gt;0,AQ49&gt;0), AQ49,     AND(NOT($AD49=$AH49),$AD49&gt;0,$AH49&gt;0,AQ49&gt;0), ($AH49*AQ49)/$AD49,     AND($AD49=0,$AH49&gt;0,$AL49&gt;0), IF(INDEX(AQ$12:AQ$263,MATCH($AL49,$AK$12:$AK$263,0))&gt;0,($AH49*INDEX(AQ$12:AQ$263,MATCH($AL49,$AK$12:$AK$263,0)))/INDEX($AD$12:$AD$263,MATCH($AL49,$AK$12:$AK$263,0)), "-"),     1, "-")</f>
        <v>-</v>
      </c>
      <c r="AS49" s="249" t="n">
        <f aca="false">IF(AR$9&gt;0, IF(OR(AR49="",AR49="-"), 0, AR49*$AO49), AQ49*$AE49)</f>
        <v>0</v>
      </c>
      <c r="AT49" s="247" t="n">
        <f aca="false">COMMANDE!P49</f>
        <v>0</v>
      </c>
      <c r="AU49" s="248" t="str">
        <f aca="false">_xlfn.IFS(AND($AD49=$AH49,$AD49&gt;0,$AH49&gt;0,AT49&gt;0), AT49,     AND(NOT($AD49=$AH49),$AD49&gt;0,$AH49&gt;0,AT49&gt;0), ($AH49*AT49)/$AD49,     AND($AD49=0,$AH49&gt;0,$AL49&gt;0), IF(INDEX(AT$12:AT$263,MATCH($AL49,$AK$12:$AK$263,0))&gt;0,($AH49*INDEX(AT$12:AT$263,MATCH($AL49,$AK$12:$AK$263,0)))/INDEX($AD$12:$AD$263,MATCH($AL49,$AK$12:$AK$263,0)), "-"),     1, "-")</f>
        <v>-</v>
      </c>
      <c r="AV49" s="249" t="n">
        <f aca="false">IF(AU$9&gt;0, IF(OR(AU49="",AU49="-"), 0, AU49*$AO49), AT49*$AE49)</f>
        <v>0</v>
      </c>
      <c r="AW49" s="247" t="n">
        <f aca="false">COMMANDE!R49</f>
        <v>0</v>
      </c>
      <c r="AX49" s="248" t="str">
        <f aca="false">_xlfn.IFS(AND($AD49=$AH49,$AD49&gt;0,$AH49&gt;0,AW49&gt;0), AW49,     AND(NOT($AD49=$AH49),$AD49&gt;0,$AH49&gt;0,AW49&gt;0), ($AH49*AW49)/$AD49,     AND($AD49=0,$AH49&gt;0,$AL49&gt;0), IF(INDEX(AW$12:AW$263,MATCH($AL49,$AK$12:$AK$263,0))&gt;0,($AH49*INDEX(AW$12:AW$263,MATCH($AL49,$AK$12:$AK$263,0)))/INDEX($AD$12:$AD$263,MATCH($AL49,$AK$12:$AK$263,0)), "-"),     1, "-")</f>
        <v>-</v>
      </c>
      <c r="AY49" s="249" t="n">
        <f aca="false">IF(AX$9&gt;0, IF(OR(AX49="",AX49="-"), 0, AX49*$AO49), AW49*$AE49)</f>
        <v>0</v>
      </c>
      <c r="AZ49" s="247" t="n">
        <f aca="false">COMMANDE!T49</f>
        <v>0</v>
      </c>
      <c r="BA49" s="248" t="str">
        <f aca="false">_xlfn.IFS(AND($AD49=$AH49,$AD49&gt;0,$AH49&gt;0,AZ49&gt;0), AZ49,     AND(NOT($AD49=$AH49),$AD49&gt;0,$AH49&gt;0,AZ49&gt;0), ($AH49*AZ49)/$AD49,     AND($AD49=0,$AH49&gt;0,$AL49&gt;0), IF(INDEX(AZ$12:AZ$263,MATCH($AL49,$AK$12:$AK$263,0))&gt;0,($AH49*INDEX(AZ$12:AZ$263,MATCH($AL49,$AK$12:$AK$263,0)))/INDEX($AD$12:$AD$263,MATCH($AL49,$AK$12:$AK$263,0)), "-"),     1, "-")</f>
        <v>-</v>
      </c>
      <c r="BB49" s="249" t="n">
        <f aca="false">IF(BA$9&gt;0, IF(OR(BA49="",BA49="-"), 0, BA49*$AO49), AZ49*$AE49)</f>
        <v>0</v>
      </c>
      <c r="BC49" s="247" t="n">
        <f aca="false">COMMANDE!V49</f>
        <v>0</v>
      </c>
      <c r="BD49" s="248" t="str">
        <f aca="false">_xlfn.IFS(AND($AD49=$AH49,$AD49&gt;0,$AH49&gt;0,BC49&gt;0), BC49,     AND(NOT($AD49=$AH49),$AD49&gt;0,$AH49&gt;0,BC49&gt;0), ($AH49*BC49)/$AD49,     AND($AD49=0,$AH49&gt;0,$AL49&gt;0), IF(INDEX(BC$12:BC$263,MATCH($AL49,$AK$12:$AK$263,0))&gt;0,($AH49*INDEX(BC$12:BC$263,MATCH($AL49,$AK$12:$AK$263,0)))/INDEX($AD$12:$AD$263,MATCH($AL49,$AK$12:$AK$263,0)), "-"),     1, "-")</f>
        <v>-</v>
      </c>
      <c r="BE49" s="249" t="n">
        <f aca="false">IF(BD$9&gt;0, IF(OR(BD49="",BD49="-"), 0, BD49*$AO49), BC49*$AE49)</f>
        <v>0</v>
      </c>
      <c r="BF49" s="247" t="n">
        <f aca="false">COMMANDE!X49</f>
        <v>0</v>
      </c>
      <c r="BG49" s="248" t="str">
        <f aca="false">_xlfn.IFS(AND($AD49=$AH49,$AD49&gt;0,$AH49&gt;0,BF49&gt;0), BF49,     AND(NOT($AD49=$AH49),$AD49&gt;0,$AH49&gt;0,BF49&gt;0), ($AH49*BF49)/$AD49,     AND($AD49=0,$AH49&gt;0,$AL49&gt;0), IF(INDEX(BF$12:BF$263,MATCH($AL49,$AK$12:$AK$263,0))&gt;0,($AH49*INDEX(BF$12:BF$263,MATCH($AL49,$AK$12:$AK$263,0)))/INDEX($AD$12:$AD$263,MATCH($AL49,$AK$12:$AK$263,0)), "-"),     1, "-")</f>
        <v>-</v>
      </c>
      <c r="BH49" s="249" t="n">
        <f aca="false">IF(BG$9&gt;0, IF(OR(BG49="",BG49="-"), 0, BG49*$AO49), BF49*$AE49)</f>
        <v>0</v>
      </c>
      <c r="BI49" s="247" t="n">
        <f aca="false">COMMANDE!Z49</f>
        <v>0</v>
      </c>
      <c r="BJ49" s="248" t="str">
        <f aca="false">_xlfn.IFS(AND($AD49=$AH49,$AD49&gt;0,$AH49&gt;0,BI49&gt;0), BI49,     AND(NOT($AD49=$AH49),$AD49&gt;0,$AH49&gt;0,BI49&gt;0), ($AH49*BI49)/$AD49,     AND($AD49=0,$AH49&gt;0,$AL49&gt;0), IF(INDEX(BI$12:BI$263,MATCH($AL49,$AK$12:$AK$263,0))&gt;0,($AH49*INDEX(BI$12:BI$263,MATCH($AL49,$AK$12:$AK$263,0)))/INDEX($AD$12:$AD$263,MATCH($AL49,$AK$12:$AK$263,0)), "-"),     1, "-")</f>
        <v>-</v>
      </c>
      <c r="BK49" s="249" t="n">
        <f aca="false">IF(BJ$9&gt;0, IF(OR(BJ49="",BJ49="-"), 0, BJ49*$AO49), BI49*$AE49)</f>
        <v>0</v>
      </c>
      <c r="BL49" s="247" t="n">
        <f aca="false">COMMANDE!AB49</f>
        <v>0</v>
      </c>
      <c r="BM49" s="248" t="str">
        <f aca="false">_xlfn.IFS(AND($AD49=$AH49,$AD49&gt;0,$AH49&gt;0,BL49&gt;0), BL49,     AND(NOT($AD49=$AH49),$AD49&gt;0,$AH49&gt;0,BL49&gt;0), ($AH49*BL49)/$AD49,     AND($AD49=0,$AH49&gt;0,$AL49&gt;0), IF(INDEX(BL$12:BL$263,MATCH($AL49,$AK$12:$AK$263,0))&gt;0,($AH49*INDEX(BL$12:BL$263,MATCH($AL49,$AK$12:$AK$263,0)))/INDEX($AD$12:$AD$263,MATCH($AL49,$AK$12:$AK$263,0)), "-"),     1, "-")</f>
        <v>-</v>
      </c>
      <c r="BN49" s="249" t="n">
        <f aca="false">IF(BM$9&gt;0, IF(OR(BM49="",BM49="-"), 0, BM49*$AO49), BL49*$AE49)</f>
        <v>0</v>
      </c>
      <c r="BO49" s="247" t="n">
        <f aca="false">COMMANDE!AD49</f>
        <v>0</v>
      </c>
      <c r="BP49" s="248" t="str">
        <f aca="false">_xlfn.IFS(AND($AD49=$AH49,$AD49&gt;0,$AH49&gt;0,BO49&gt;0), BO49,     AND(NOT($AD49=$AH49),$AD49&gt;0,$AH49&gt;0,BO49&gt;0), ($AH49*BO49)/$AD49,     AND($AD49=0,$AH49&gt;0,$AL49&gt;0), IF(INDEX(BO$12:BO$263,MATCH($AL49,$AK$12:$AK$263,0))&gt;0,($AH49*INDEX(BO$12:BO$263,MATCH($AL49,$AK$12:$AK$263,0)))/INDEX($AD$12:$AD$263,MATCH($AL49,$AK$12:$AK$263,0)), "-"),     1, "-")</f>
        <v>-</v>
      </c>
      <c r="BQ49" s="249" t="n">
        <f aca="false">IF(BP$9&gt;0, IF(OR(BP49="",BP49="-"), 0, BP49*$AO49), BO49*$AE49)</f>
        <v>0</v>
      </c>
      <c r="BR49" s="247" t="n">
        <f aca="false">COMMANDE!AF49</f>
        <v>0</v>
      </c>
      <c r="BS49" s="248" t="str">
        <f aca="false">_xlfn.IFS(AND($AD49=$AH49,$AD49&gt;0,$AH49&gt;0,BR49&gt;0), BR49,     AND(NOT($AD49=$AH49),$AD49&gt;0,$AH49&gt;0,BR49&gt;0), ($AH49*BR49)/$AD49,     AND($AD49=0,$AH49&gt;0,$AL49&gt;0), IF(INDEX(BR$12:BR$263,MATCH($AL49,$AK$12:$AK$263,0))&gt;0,($AH49*INDEX(BR$12:BR$263,MATCH($AL49,$AK$12:$AK$263,0)))/INDEX($AD$12:$AD$263,MATCH($AL49,$AK$12:$AK$263,0)), "-"),     1, "-")</f>
        <v>-</v>
      </c>
      <c r="BT49" s="249" t="n">
        <f aca="false">IF(BS$9&gt;0, IF(OR(BS49="",BS49="-"), 0, BS49*$AO49), BR49*$AE49)</f>
        <v>0</v>
      </c>
      <c r="BU49" s="247" t="n">
        <f aca="false">COMMANDE!AH49</f>
        <v>0</v>
      </c>
      <c r="BV49" s="248" t="str">
        <f aca="false">_xlfn.IFS(AND($AD49=$AH49,$AD49&gt;0,$AH49&gt;0,BU49&gt;0), BU49,     AND(NOT($AD49=$AH49),$AD49&gt;0,$AH49&gt;0,BU49&gt;0), ($AH49*BU49)/$AD49,     AND($AD49=0,$AH49&gt;0,$AL49&gt;0), IF(INDEX(BU$12:BU$263,MATCH($AL49,$AK$12:$AK$263,0))&gt;0,($AH49*INDEX(BU$12:BU$263,MATCH($AL49,$AK$12:$AK$263,0)))/INDEX($AD$12:$AD$263,MATCH($AL49,$AK$12:$AK$263,0)), "-"),     1, "-")</f>
        <v>-</v>
      </c>
      <c r="BW49" s="249" t="n">
        <f aca="false">IF(BV$9&gt;0, IF(OR(BV49="",BV49="-"), 0, BV49*$AO49), BU49*$AE49)</f>
        <v>0</v>
      </c>
      <c r="BX49" s="247" t="n">
        <f aca="false">COMMANDE!AJ49</f>
        <v>0</v>
      </c>
      <c r="BY49" s="248" t="str">
        <f aca="false">_xlfn.IFS(AND($AD49=$AH49,$AD49&gt;0,$AH49&gt;0,BX49&gt;0), BX49,     AND(NOT($AD49=$AH49),$AD49&gt;0,$AH49&gt;0,BX49&gt;0), ($AH49*BX49)/$AD49,     AND($AD49=0,$AH49&gt;0,$AL49&gt;0), IF(INDEX(BX$12:BX$263,MATCH($AL49,$AK$12:$AK$263,0))&gt;0,($AH49*INDEX(BX$12:BX$263,MATCH($AL49,$AK$12:$AK$263,0)))/INDEX($AD$12:$AD$263,MATCH($AL49,$AK$12:$AK$263,0)), "-"),     1, "-")</f>
        <v>-</v>
      </c>
      <c r="BZ49" s="249" t="n">
        <f aca="false">IF(BY$9&gt;0, IF(OR(BY49="",BY49="-"), 0, BY49*$AO49), BX49*$AE49)</f>
        <v>0</v>
      </c>
      <c r="CA49" s="247" t="n">
        <f aca="false">COMMANDE!AL49</f>
        <v>0</v>
      </c>
      <c r="CB49" s="248" t="str">
        <f aca="false">_xlfn.IFS(AND($AD49=$AH49,$AD49&gt;0,$AH49&gt;0,CA49&gt;0), CA49,     AND(NOT($AD49=$AH49),$AD49&gt;0,$AH49&gt;0,CA49&gt;0), ($AH49*CA49)/$AD49,     AND($AD49=0,$AH49&gt;0,$AL49&gt;0), IF(INDEX(CA$12:CA$263,MATCH($AL49,$AK$12:$AK$263,0))&gt;0,($AH49*INDEX(CA$12:CA$263,MATCH($AL49,$AK$12:$AK$263,0)))/INDEX($AD$12:$AD$263,MATCH($AL49,$AK$12:$AK$263,0)), "-"),     1, "-")</f>
        <v>-</v>
      </c>
      <c r="CC49" s="249" t="n">
        <f aca="false">IF(CB$9&gt;0, IF(OR(CB49="",CB49="-"), 0, CB49*$AO49), CA49*$AE49)</f>
        <v>0</v>
      </c>
      <c r="CD49" s="247" t="n">
        <f aca="false">COMMANDE!AN49</f>
        <v>0</v>
      </c>
      <c r="CE49" s="248" t="str">
        <f aca="false">_xlfn.IFS(AND($AD49=$AH49,$AD49&gt;0,$AH49&gt;0,CD49&gt;0), CD49,     AND(NOT($AD49=$AH49),$AD49&gt;0,$AH49&gt;0,CD49&gt;0), ($AH49*CD49)/$AD49,     AND($AD49=0,$AH49&gt;0,$AL49&gt;0), IF(INDEX(CD$12:CD$263,MATCH($AL49,$AK$12:$AK$263,0))&gt;0,($AH49*INDEX(CD$12:CD$263,MATCH($AL49,$AK$12:$AK$263,0)))/INDEX($AD$12:$AD$263,MATCH($AL49,$AK$12:$AK$263,0)), "-"),     1, "-")</f>
        <v>-</v>
      </c>
      <c r="CF49" s="249" t="n">
        <f aca="false">IF(CE$9&gt;0, IF(OR(CE49="",CE49="-"), 0, CE49*$AO49), CD49*$AE49)</f>
        <v>0</v>
      </c>
      <c r="CG49" s="247" t="n">
        <f aca="false">COMMANDE!AP49</f>
        <v>0</v>
      </c>
      <c r="CH49" s="248" t="str">
        <f aca="false">_xlfn.IFS(AND($AD49=$AH49,$AD49&gt;0,$AH49&gt;0,CG49&gt;0), CG49,     AND(NOT($AD49=$AH49),$AD49&gt;0,$AH49&gt;0,CG49&gt;0), ($AH49*CG49)/$AD49,     AND($AD49=0,$AH49&gt;0,$AL49&gt;0), IF(INDEX(CG$12:CG$263,MATCH($AL49,$AK$12:$AK$263,0))&gt;0,($AH49*INDEX(CG$12:CG$263,MATCH($AL49,$AK$12:$AK$263,0)))/INDEX($AD$12:$AD$263,MATCH($AL49,$AK$12:$AK$263,0)), "-"),     1, "-")</f>
        <v>-</v>
      </c>
      <c r="CI49" s="249" t="n">
        <f aca="false">IF(CH$9&gt;0, IF(OR(CH49="",CH49="-"), 0, CH49*$AO49), CG49*$AE49)</f>
        <v>0</v>
      </c>
      <c r="CJ49" s="250"/>
    </row>
    <row r="50" customFormat="false" ht="39.95" hidden="false" customHeight="true" outlineLevel="0" collapsed="false">
      <c r="A50" s="230" t="n">
        <f aca="false">IF(OR($AQ50&gt;0, $AS50&gt;0), 1, 0)</f>
        <v>0</v>
      </c>
      <c r="B50" s="230" t="n">
        <f aca="false">IF(OR($AT50&gt;0, $AV50&gt;0), 1, 0)</f>
        <v>0</v>
      </c>
      <c r="C50" s="230" t="n">
        <f aca="false">IF(OR($AW50&gt;0, $AY50&gt;0), 1, 0)</f>
        <v>0</v>
      </c>
      <c r="D50" s="230" t="n">
        <f aca="false">IF(OR($AZ50&gt;0, $BB50&gt;0), 1, 0)</f>
        <v>0</v>
      </c>
      <c r="E50" s="230" t="n">
        <f aca="false">IF(OR($BC50&gt;0, $BE50&gt;0), 1, 0)</f>
        <v>0</v>
      </c>
      <c r="F50" s="230" t="n">
        <f aca="false">IF(OR($BF50&gt;0, $BH50&gt;0), 1, 0)</f>
        <v>0</v>
      </c>
      <c r="G50" s="230" t="n">
        <f aca="false">IF(OR($BI50&gt;0, $BK50&gt;0), 1, 0)</f>
        <v>0</v>
      </c>
      <c r="H50" s="230" t="n">
        <f aca="false">IF(OR($BL50&gt;0, $BN50&gt;0), 1, 0)</f>
        <v>0</v>
      </c>
      <c r="I50" s="230" t="n">
        <f aca="false">IF(OR($BO50&gt;0, $BQ50&gt;0), 1, 0)</f>
        <v>0</v>
      </c>
      <c r="J50" s="230" t="n">
        <f aca="false">IF(OR($BR50&gt;0, $BT50&gt;0), 1, 0)</f>
        <v>0</v>
      </c>
      <c r="K50" s="230" t="n">
        <f aca="false">IF(OR($BU50&gt;0, $BW50&gt;0), 1, 0)</f>
        <v>0</v>
      </c>
      <c r="L50" s="230" t="n">
        <f aca="false">IF(OR($BX50&gt;0, $BZ50&gt;0), 1, 0)</f>
        <v>0</v>
      </c>
      <c r="M50" s="230" t="n">
        <f aca="false">IF(OR($CA50&gt;0, $CC50&gt;0), 1, 0)</f>
        <v>0</v>
      </c>
      <c r="N50" s="230" t="n">
        <f aca="false">IF(OR($CD50&gt;0, $CF50&gt;0), 1, 0)</f>
        <v>0</v>
      </c>
      <c r="O50" s="231" t="n">
        <f aca="false">IF(OR($CG50&gt;0, $CI50&gt;0), 1, 0)</f>
        <v>0</v>
      </c>
      <c r="P50" s="232" t="n">
        <f aca="false">IF(OR($AD50&gt;0,$AH50&gt;0,$AN50&gt;0), 1, 0)</f>
        <v>0</v>
      </c>
      <c r="Q50" s="233" t="n">
        <f aca="false">BDD!A40</f>
        <v>5075</v>
      </c>
      <c r="R50" s="234" t="str">
        <f aca="false">BDD!B40</f>
        <v>Carotte avec fane</v>
      </c>
      <c r="S50" s="235" t="str">
        <f aca="false">IF(BDD!F40=0, "", BDD!F40)</f>
        <v/>
      </c>
      <c r="T50" s="236" t="n">
        <f aca="false">ROUND(BDD!G40+FDP_CMD_KG, 2)</f>
        <v>4.74</v>
      </c>
      <c r="U50" s="236" t="e">
        <f aca="false">ROUND(BDD!G40+FDP_FACT_KG, 2)</f>
        <v>#DIV/0!</v>
      </c>
      <c r="V50" s="237" t="str">
        <f aca="false">BDD!H40</f>
        <v>kg</v>
      </c>
      <c r="W50" s="238" t="n">
        <f aca="false">IF(NOT(ISBLANK(BDD!I40)), ROUND(SUM((BDD!G40*reduc1),FDP_CMD_KG), 2), "")</f>
        <v>4.42</v>
      </c>
      <c r="X50" s="238" t="str">
        <f aca="false">IF(NOT(ISBLANK(BDD!J40)), ROUND(SUM((BDD!G40*reduc2),FDP_CMD_KG), 2), "")</f>
        <v/>
      </c>
      <c r="Y50" s="238" t="str">
        <f aca="false">IF(NOT(ISBLANK(BDD!K40)), ROUND(SUM((BDD!G40*reduc3),FDP_CMD_KG), 2), "")</f>
        <v/>
      </c>
      <c r="Z50" s="238" t="e">
        <f aca="false">IF(NOT(ISBLANK(BDD!I40)), ROUND(SUM((BDD!G40*reduc1),FDP_FACT_KG), 2), "")</f>
        <v>#DIV/0!</v>
      </c>
      <c r="AA50" s="238" t="str">
        <f aca="false">IF(NOT(ISBLANK(BDD!J40)), ROUND(SUM((BDD!G40*reduc2),FDP_FACT_KG), 2), "")</f>
        <v/>
      </c>
      <c r="AB50" s="238" t="str">
        <f aca="false">IF(NOT(ISBLANK(BDD!K40)), ROUND(SUM((BDD!G40*reduc3),FDP_FACT_KG), 2), "")</f>
        <v/>
      </c>
      <c r="AC50" s="239" t="str">
        <f aca="false">BDD!C40</f>
        <v>Grenade</v>
      </c>
      <c r="AD50" s="240" t="n">
        <f aca="false">SUM(AQ50,AT50,AW50,AZ50,BC50,BF50,BI50,BL50,BO50,BR50,BU50,BX50,CA50,CD50,CG50)</f>
        <v>0</v>
      </c>
      <c r="AE50" s="241" t="n">
        <f aca="false">_xlfn.IFS(AND(AD50&gt;=60,$Y50&lt;&gt;""), $Y50,    AND(AD50&gt;=30,$X50&lt;&gt;""), $X50,    AND(AD50&gt;=10,$W50&lt;&gt;""), $W50,    1, $T50)</f>
        <v>4.74</v>
      </c>
      <c r="AF50" s="242" t="n">
        <f aca="false">$AD50*$AE50</f>
        <v>0</v>
      </c>
      <c r="AG50" s="161"/>
      <c r="AH50" s="243"/>
      <c r="AI50" s="241" t="e">
        <f aca="false">_xlfn.IFS(AND(AH50&gt;=60,$AB50&lt;&gt;""), $AB50,    AND(AH50&gt;=30,$AA50&lt;&gt;""), $AA50,    AND(AH50&gt;=10,$Z50&lt;&gt;""), $Z50,    1, $U50)</f>
        <v>#DIV/0!</v>
      </c>
      <c r="AJ50" s="244" t="e">
        <f aca="false">AH50*AI50</f>
        <v>#DIV/0!</v>
      </c>
      <c r="AK50" s="245"/>
      <c r="AL50" s="245"/>
      <c r="AM50" s="161"/>
      <c r="AN50" s="246" t="n">
        <f aca="false">SUM(AR50,AU50,AX50,BA50,BD50,BG50,BJ50,BM50,BP50,BS50,BV50,BY50,CB50,CE50,CH50)</f>
        <v>0</v>
      </c>
      <c r="AO50" s="241" t="e">
        <f aca="false">_xlfn.IFS(AND(AN50&gt;=60,$AB50&lt;&gt;""), $AB50,    AND(AN50&gt;=30,$AA50&lt;&gt;""), $AA50,    AND(AN50&gt;=10,$Z50&lt;&gt;""), $Z50,    1, $U50)</f>
        <v>#DIV/0!</v>
      </c>
      <c r="AP50" s="242" t="e">
        <f aca="false">$AN50*$AO50</f>
        <v>#DIV/0!</v>
      </c>
      <c r="AQ50" s="247" t="n">
        <f aca="false">COMMANDE!N50</f>
        <v>0</v>
      </c>
      <c r="AR50" s="248" t="str">
        <f aca="false">_xlfn.IFS(AND($AD50=$AH50,$AD50&gt;0,$AH50&gt;0,AQ50&gt;0), AQ50,     AND(NOT($AD50=$AH50),$AD50&gt;0,$AH50&gt;0,AQ50&gt;0), ($AH50*AQ50)/$AD50,     AND($AD50=0,$AH50&gt;0,$AL50&gt;0), IF(INDEX(AQ$12:AQ$263,MATCH($AL50,$AK$12:$AK$263,0))&gt;0,($AH50*INDEX(AQ$12:AQ$263,MATCH($AL50,$AK$12:$AK$263,0)))/INDEX($AD$12:$AD$263,MATCH($AL50,$AK$12:$AK$263,0)), "-"),     1, "-")</f>
        <v>-</v>
      </c>
      <c r="AS50" s="249" t="n">
        <f aca="false">IF(AR$9&gt;0, IF(OR(AR50="",AR50="-"), 0, AR50*$AO50), AQ50*$AE50)</f>
        <v>0</v>
      </c>
      <c r="AT50" s="247" t="n">
        <f aca="false">COMMANDE!P50</f>
        <v>0</v>
      </c>
      <c r="AU50" s="248" t="str">
        <f aca="false">_xlfn.IFS(AND($AD50=$AH50,$AD50&gt;0,$AH50&gt;0,AT50&gt;0), AT50,     AND(NOT($AD50=$AH50),$AD50&gt;0,$AH50&gt;0,AT50&gt;0), ($AH50*AT50)/$AD50,     AND($AD50=0,$AH50&gt;0,$AL50&gt;0), IF(INDEX(AT$12:AT$263,MATCH($AL50,$AK$12:$AK$263,0))&gt;0,($AH50*INDEX(AT$12:AT$263,MATCH($AL50,$AK$12:$AK$263,0)))/INDEX($AD$12:$AD$263,MATCH($AL50,$AK$12:$AK$263,0)), "-"),     1, "-")</f>
        <v>-</v>
      </c>
      <c r="AV50" s="249" t="n">
        <f aca="false">IF(AU$9&gt;0, IF(OR(AU50="",AU50="-"), 0, AU50*$AO50), AT50*$AE50)</f>
        <v>0</v>
      </c>
      <c r="AW50" s="247" t="n">
        <f aca="false">COMMANDE!R50</f>
        <v>0</v>
      </c>
      <c r="AX50" s="248" t="str">
        <f aca="false">_xlfn.IFS(AND($AD50=$AH50,$AD50&gt;0,$AH50&gt;0,AW50&gt;0), AW50,     AND(NOT($AD50=$AH50),$AD50&gt;0,$AH50&gt;0,AW50&gt;0), ($AH50*AW50)/$AD50,     AND($AD50=0,$AH50&gt;0,$AL50&gt;0), IF(INDEX(AW$12:AW$263,MATCH($AL50,$AK$12:$AK$263,0))&gt;0,($AH50*INDEX(AW$12:AW$263,MATCH($AL50,$AK$12:$AK$263,0)))/INDEX($AD$12:$AD$263,MATCH($AL50,$AK$12:$AK$263,0)), "-"),     1, "-")</f>
        <v>-</v>
      </c>
      <c r="AY50" s="249" t="n">
        <f aca="false">IF(AX$9&gt;0, IF(OR(AX50="",AX50="-"), 0, AX50*$AO50), AW50*$AE50)</f>
        <v>0</v>
      </c>
      <c r="AZ50" s="247" t="n">
        <f aca="false">COMMANDE!T50</f>
        <v>0</v>
      </c>
      <c r="BA50" s="248" t="str">
        <f aca="false">_xlfn.IFS(AND($AD50=$AH50,$AD50&gt;0,$AH50&gt;0,AZ50&gt;0), AZ50,     AND(NOT($AD50=$AH50),$AD50&gt;0,$AH50&gt;0,AZ50&gt;0), ($AH50*AZ50)/$AD50,     AND($AD50=0,$AH50&gt;0,$AL50&gt;0), IF(INDEX(AZ$12:AZ$263,MATCH($AL50,$AK$12:$AK$263,0))&gt;0,($AH50*INDEX(AZ$12:AZ$263,MATCH($AL50,$AK$12:$AK$263,0)))/INDEX($AD$12:$AD$263,MATCH($AL50,$AK$12:$AK$263,0)), "-"),     1, "-")</f>
        <v>-</v>
      </c>
      <c r="BB50" s="249" t="n">
        <f aca="false">IF(BA$9&gt;0, IF(OR(BA50="",BA50="-"), 0, BA50*$AO50), AZ50*$AE50)</f>
        <v>0</v>
      </c>
      <c r="BC50" s="247" t="n">
        <f aca="false">COMMANDE!V50</f>
        <v>0</v>
      </c>
      <c r="BD50" s="248" t="str">
        <f aca="false">_xlfn.IFS(AND($AD50=$AH50,$AD50&gt;0,$AH50&gt;0,BC50&gt;0), BC50,     AND(NOT($AD50=$AH50),$AD50&gt;0,$AH50&gt;0,BC50&gt;0), ($AH50*BC50)/$AD50,     AND($AD50=0,$AH50&gt;0,$AL50&gt;0), IF(INDEX(BC$12:BC$263,MATCH($AL50,$AK$12:$AK$263,0))&gt;0,($AH50*INDEX(BC$12:BC$263,MATCH($AL50,$AK$12:$AK$263,0)))/INDEX($AD$12:$AD$263,MATCH($AL50,$AK$12:$AK$263,0)), "-"),     1, "-")</f>
        <v>-</v>
      </c>
      <c r="BE50" s="249" t="n">
        <f aca="false">IF(BD$9&gt;0, IF(OR(BD50="",BD50="-"), 0, BD50*$AO50), BC50*$AE50)</f>
        <v>0</v>
      </c>
      <c r="BF50" s="247" t="n">
        <f aca="false">COMMANDE!X50</f>
        <v>0</v>
      </c>
      <c r="BG50" s="248" t="str">
        <f aca="false">_xlfn.IFS(AND($AD50=$AH50,$AD50&gt;0,$AH50&gt;0,BF50&gt;0), BF50,     AND(NOT($AD50=$AH50),$AD50&gt;0,$AH50&gt;0,BF50&gt;0), ($AH50*BF50)/$AD50,     AND($AD50=0,$AH50&gt;0,$AL50&gt;0), IF(INDEX(BF$12:BF$263,MATCH($AL50,$AK$12:$AK$263,0))&gt;0,($AH50*INDEX(BF$12:BF$263,MATCH($AL50,$AK$12:$AK$263,0)))/INDEX($AD$12:$AD$263,MATCH($AL50,$AK$12:$AK$263,0)), "-"),     1, "-")</f>
        <v>-</v>
      </c>
      <c r="BH50" s="249" t="n">
        <f aca="false">IF(BG$9&gt;0, IF(OR(BG50="",BG50="-"), 0, BG50*$AO50), BF50*$AE50)</f>
        <v>0</v>
      </c>
      <c r="BI50" s="247" t="n">
        <f aca="false">COMMANDE!Z50</f>
        <v>0</v>
      </c>
      <c r="BJ50" s="248" t="str">
        <f aca="false">_xlfn.IFS(AND($AD50=$AH50,$AD50&gt;0,$AH50&gt;0,BI50&gt;0), BI50,     AND(NOT($AD50=$AH50),$AD50&gt;0,$AH50&gt;0,BI50&gt;0), ($AH50*BI50)/$AD50,     AND($AD50=0,$AH50&gt;0,$AL50&gt;0), IF(INDEX(BI$12:BI$263,MATCH($AL50,$AK$12:$AK$263,0))&gt;0,($AH50*INDEX(BI$12:BI$263,MATCH($AL50,$AK$12:$AK$263,0)))/INDEX($AD$12:$AD$263,MATCH($AL50,$AK$12:$AK$263,0)), "-"),     1, "-")</f>
        <v>-</v>
      </c>
      <c r="BK50" s="249" t="n">
        <f aca="false">IF(BJ$9&gt;0, IF(OR(BJ50="",BJ50="-"), 0, BJ50*$AO50), BI50*$AE50)</f>
        <v>0</v>
      </c>
      <c r="BL50" s="247" t="n">
        <f aca="false">COMMANDE!AB50</f>
        <v>0</v>
      </c>
      <c r="BM50" s="248" t="str">
        <f aca="false">_xlfn.IFS(AND($AD50=$AH50,$AD50&gt;0,$AH50&gt;0,BL50&gt;0), BL50,     AND(NOT($AD50=$AH50),$AD50&gt;0,$AH50&gt;0,BL50&gt;0), ($AH50*BL50)/$AD50,     AND($AD50=0,$AH50&gt;0,$AL50&gt;0), IF(INDEX(BL$12:BL$263,MATCH($AL50,$AK$12:$AK$263,0))&gt;0,($AH50*INDEX(BL$12:BL$263,MATCH($AL50,$AK$12:$AK$263,0)))/INDEX($AD$12:$AD$263,MATCH($AL50,$AK$12:$AK$263,0)), "-"),     1, "-")</f>
        <v>-</v>
      </c>
      <c r="BN50" s="249" t="n">
        <f aca="false">IF(BM$9&gt;0, IF(OR(BM50="",BM50="-"), 0, BM50*$AO50), BL50*$AE50)</f>
        <v>0</v>
      </c>
      <c r="BO50" s="247" t="n">
        <f aca="false">COMMANDE!AD50</f>
        <v>0</v>
      </c>
      <c r="BP50" s="248" t="str">
        <f aca="false">_xlfn.IFS(AND($AD50=$AH50,$AD50&gt;0,$AH50&gt;0,BO50&gt;0), BO50,     AND(NOT($AD50=$AH50),$AD50&gt;0,$AH50&gt;0,BO50&gt;0), ($AH50*BO50)/$AD50,     AND($AD50=0,$AH50&gt;0,$AL50&gt;0), IF(INDEX(BO$12:BO$263,MATCH($AL50,$AK$12:$AK$263,0))&gt;0,($AH50*INDEX(BO$12:BO$263,MATCH($AL50,$AK$12:$AK$263,0)))/INDEX($AD$12:$AD$263,MATCH($AL50,$AK$12:$AK$263,0)), "-"),     1, "-")</f>
        <v>-</v>
      </c>
      <c r="BQ50" s="249" t="n">
        <f aca="false">IF(BP$9&gt;0, IF(OR(BP50="",BP50="-"), 0, BP50*$AO50), BO50*$AE50)</f>
        <v>0</v>
      </c>
      <c r="BR50" s="247" t="n">
        <f aca="false">COMMANDE!AF50</f>
        <v>0</v>
      </c>
      <c r="BS50" s="248" t="str">
        <f aca="false">_xlfn.IFS(AND($AD50=$AH50,$AD50&gt;0,$AH50&gt;0,BR50&gt;0), BR50,     AND(NOT($AD50=$AH50),$AD50&gt;0,$AH50&gt;0,BR50&gt;0), ($AH50*BR50)/$AD50,     AND($AD50=0,$AH50&gt;0,$AL50&gt;0), IF(INDEX(BR$12:BR$263,MATCH($AL50,$AK$12:$AK$263,0))&gt;0,($AH50*INDEX(BR$12:BR$263,MATCH($AL50,$AK$12:$AK$263,0)))/INDEX($AD$12:$AD$263,MATCH($AL50,$AK$12:$AK$263,0)), "-"),     1, "-")</f>
        <v>-</v>
      </c>
      <c r="BT50" s="249" t="n">
        <f aca="false">IF(BS$9&gt;0, IF(OR(BS50="",BS50="-"), 0, BS50*$AO50), BR50*$AE50)</f>
        <v>0</v>
      </c>
      <c r="BU50" s="247" t="n">
        <f aca="false">COMMANDE!AH50</f>
        <v>0</v>
      </c>
      <c r="BV50" s="248" t="str">
        <f aca="false">_xlfn.IFS(AND($AD50=$AH50,$AD50&gt;0,$AH50&gt;0,BU50&gt;0), BU50,     AND(NOT($AD50=$AH50),$AD50&gt;0,$AH50&gt;0,BU50&gt;0), ($AH50*BU50)/$AD50,     AND($AD50=0,$AH50&gt;0,$AL50&gt;0), IF(INDEX(BU$12:BU$263,MATCH($AL50,$AK$12:$AK$263,0))&gt;0,($AH50*INDEX(BU$12:BU$263,MATCH($AL50,$AK$12:$AK$263,0)))/INDEX($AD$12:$AD$263,MATCH($AL50,$AK$12:$AK$263,0)), "-"),     1, "-")</f>
        <v>-</v>
      </c>
      <c r="BW50" s="249" t="n">
        <f aca="false">IF(BV$9&gt;0, IF(OR(BV50="",BV50="-"), 0, BV50*$AO50), BU50*$AE50)</f>
        <v>0</v>
      </c>
      <c r="BX50" s="247" t="n">
        <f aca="false">COMMANDE!AJ50</f>
        <v>0</v>
      </c>
      <c r="BY50" s="248" t="str">
        <f aca="false">_xlfn.IFS(AND($AD50=$AH50,$AD50&gt;0,$AH50&gt;0,BX50&gt;0), BX50,     AND(NOT($AD50=$AH50),$AD50&gt;0,$AH50&gt;0,BX50&gt;0), ($AH50*BX50)/$AD50,     AND($AD50=0,$AH50&gt;0,$AL50&gt;0), IF(INDEX(BX$12:BX$263,MATCH($AL50,$AK$12:$AK$263,0))&gt;0,($AH50*INDEX(BX$12:BX$263,MATCH($AL50,$AK$12:$AK$263,0)))/INDEX($AD$12:$AD$263,MATCH($AL50,$AK$12:$AK$263,0)), "-"),     1, "-")</f>
        <v>-</v>
      </c>
      <c r="BZ50" s="249" t="n">
        <f aca="false">IF(BY$9&gt;0, IF(OR(BY50="",BY50="-"), 0, BY50*$AO50), BX50*$AE50)</f>
        <v>0</v>
      </c>
      <c r="CA50" s="247" t="n">
        <f aca="false">COMMANDE!AL50</f>
        <v>0</v>
      </c>
      <c r="CB50" s="248" t="str">
        <f aca="false">_xlfn.IFS(AND($AD50=$AH50,$AD50&gt;0,$AH50&gt;0,CA50&gt;0), CA50,     AND(NOT($AD50=$AH50),$AD50&gt;0,$AH50&gt;0,CA50&gt;0), ($AH50*CA50)/$AD50,     AND($AD50=0,$AH50&gt;0,$AL50&gt;0), IF(INDEX(CA$12:CA$263,MATCH($AL50,$AK$12:$AK$263,0))&gt;0,($AH50*INDEX(CA$12:CA$263,MATCH($AL50,$AK$12:$AK$263,0)))/INDEX($AD$12:$AD$263,MATCH($AL50,$AK$12:$AK$263,0)), "-"),     1, "-")</f>
        <v>-</v>
      </c>
      <c r="CC50" s="249" t="n">
        <f aca="false">IF(CB$9&gt;0, IF(OR(CB50="",CB50="-"), 0, CB50*$AO50), CA50*$AE50)</f>
        <v>0</v>
      </c>
      <c r="CD50" s="247" t="n">
        <f aca="false">COMMANDE!AN50</f>
        <v>0</v>
      </c>
      <c r="CE50" s="248" t="str">
        <f aca="false">_xlfn.IFS(AND($AD50=$AH50,$AD50&gt;0,$AH50&gt;0,CD50&gt;0), CD50,     AND(NOT($AD50=$AH50),$AD50&gt;0,$AH50&gt;0,CD50&gt;0), ($AH50*CD50)/$AD50,     AND($AD50=0,$AH50&gt;0,$AL50&gt;0), IF(INDEX(CD$12:CD$263,MATCH($AL50,$AK$12:$AK$263,0))&gt;0,($AH50*INDEX(CD$12:CD$263,MATCH($AL50,$AK$12:$AK$263,0)))/INDEX($AD$12:$AD$263,MATCH($AL50,$AK$12:$AK$263,0)), "-"),     1, "-")</f>
        <v>-</v>
      </c>
      <c r="CF50" s="249" t="n">
        <f aca="false">IF(CE$9&gt;0, IF(OR(CE50="",CE50="-"), 0, CE50*$AO50), CD50*$AE50)</f>
        <v>0</v>
      </c>
      <c r="CG50" s="247" t="n">
        <f aca="false">COMMANDE!AP50</f>
        <v>0</v>
      </c>
      <c r="CH50" s="248" t="str">
        <f aca="false">_xlfn.IFS(AND($AD50=$AH50,$AD50&gt;0,$AH50&gt;0,CG50&gt;0), CG50,     AND(NOT($AD50=$AH50),$AD50&gt;0,$AH50&gt;0,CG50&gt;0), ($AH50*CG50)/$AD50,     AND($AD50=0,$AH50&gt;0,$AL50&gt;0), IF(INDEX(CG$12:CG$263,MATCH($AL50,$AK$12:$AK$263,0))&gt;0,($AH50*INDEX(CG$12:CG$263,MATCH($AL50,$AK$12:$AK$263,0)))/INDEX($AD$12:$AD$263,MATCH($AL50,$AK$12:$AK$263,0)), "-"),     1, "-")</f>
        <v>-</v>
      </c>
      <c r="CI50" s="249" t="n">
        <f aca="false">IF(CH$9&gt;0, IF(OR(CH50="",CH50="-"), 0, CH50*$AO50), CG50*$AE50)</f>
        <v>0</v>
      </c>
      <c r="CJ50" s="250"/>
    </row>
    <row r="51" customFormat="false" ht="39.95" hidden="false" customHeight="true" outlineLevel="0" collapsed="false">
      <c r="A51" s="230" t="n">
        <f aca="false">IF(OR($AQ51&gt;0, $AS51&gt;0), 1, 0)</f>
        <v>0</v>
      </c>
      <c r="B51" s="230" t="n">
        <f aca="false">IF(OR($AT51&gt;0, $AV51&gt;0), 1, 0)</f>
        <v>0</v>
      </c>
      <c r="C51" s="230" t="n">
        <f aca="false">IF(OR($AW51&gt;0, $AY51&gt;0), 1, 0)</f>
        <v>0</v>
      </c>
      <c r="D51" s="230" t="n">
        <f aca="false">IF(OR($AZ51&gt;0, $BB51&gt;0), 1, 0)</f>
        <v>0</v>
      </c>
      <c r="E51" s="230" t="n">
        <f aca="false">IF(OR($BC51&gt;0, $BE51&gt;0), 1, 0)</f>
        <v>0</v>
      </c>
      <c r="F51" s="230" t="n">
        <f aca="false">IF(OR($BF51&gt;0, $BH51&gt;0), 1, 0)</f>
        <v>0</v>
      </c>
      <c r="G51" s="230" t="n">
        <f aca="false">IF(OR($BI51&gt;0, $BK51&gt;0), 1, 0)</f>
        <v>0</v>
      </c>
      <c r="H51" s="230" t="n">
        <f aca="false">IF(OR($BL51&gt;0, $BN51&gt;0), 1, 0)</f>
        <v>0</v>
      </c>
      <c r="I51" s="230" t="n">
        <f aca="false">IF(OR($BO51&gt;0, $BQ51&gt;0), 1, 0)</f>
        <v>0</v>
      </c>
      <c r="J51" s="230" t="n">
        <f aca="false">IF(OR($BR51&gt;0, $BT51&gt;0), 1, 0)</f>
        <v>0</v>
      </c>
      <c r="K51" s="230" t="n">
        <f aca="false">IF(OR($BU51&gt;0, $BW51&gt;0), 1, 0)</f>
        <v>0</v>
      </c>
      <c r="L51" s="230" t="n">
        <f aca="false">IF(OR($BX51&gt;0, $BZ51&gt;0), 1, 0)</f>
        <v>0</v>
      </c>
      <c r="M51" s="230" t="n">
        <f aca="false">IF(OR($CA51&gt;0, $CC51&gt;0), 1, 0)</f>
        <v>0</v>
      </c>
      <c r="N51" s="230" t="n">
        <f aca="false">IF(OR($CD51&gt;0, $CF51&gt;0), 1, 0)</f>
        <v>0</v>
      </c>
      <c r="O51" s="231" t="n">
        <f aca="false">IF(OR($CG51&gt;0, $CI51&gt;0), 1, 0)</f>
        <v>0</v>
      </c>
      <c r="P51" s="232" t="n">
        <f aca="false">IF(OR($AD51&gt;0,$AH51&gt;0,$AN51&gt;0), 1, 0)</f>
        <v>0</v>
      </c>
      <c r="Q51" s="233" t="n">
        <f aca="false">BDD!A41</f>
        <v>1034</v>
      </c>
      <c r="R51" s="234" t="str">
        <f aca="false">BDD!B41</f>
        <v>Carotte BIO</v>
      </c>
      <c r="S51" s="235" t="str">
        <f aca="false">IF(BDD!F41=0, "", BDD!F41)</f>
        <v/>
      </c>
      <c r="T51" s="236" t="n">
        <f aca="false">ROUND(BDD!G41+FDP_CMD_KG, 2)</f>
        <v>4.05</v>
      </c>
      <c r="U51" s="236" t="e">
        <f aca="false">ROUND(BDD!G41+FDP_FACT_KG, 2)</f>
        <v>#DIV/0!</v>
      </c>
      <c r="V51" s="237" t="str">
        <f aca="false">BDD!H41</f>
        <v>kg</v>
      </c>
      <c r="W51" s="238" t="n">
        <f aca="false">IF(NOT(ISBLANK(BDD!I41)), ROUND(SUM((BDD!G41*reduc1),FDP_CMD_KG), 2), "")</f>
        <v>3.8</v>
      </c>
      <c r="X51" s="238" t="n">
        <f aca="false">IF(NOT(ISBLANK(BDD!J41)), ROUND(SUM((BDD!G41*reduc2),FDP_CMD_KG), 2), "")</f>
        <v>3.56</v>
      </c>
      <c r="Y51" s="238" t="str">
        <f aca="false">IF(NOT(ISBLANK(BDD!K41)), ROUND(SUM((BDD!G41*reduc3),FDP_CMD_KG), 2), "")</f>
        <v/>
      </c>
      <c r="Z51" s="238" t="e">
        <f aca="false">IF(NOT(ISBLANK(BDD!I41)), ROUND(SUM((BDD!G41*reduc1),FDP_FACT_KG), 2), "")</f>
        <v>#DIV/0!</v>
      </c>
      <c r="AA51" s="238" t="e">
        <f aca="false">IF(NOT(ISBLANK(BDD!J41)), ROUND(SUM((BDD!G41*reduc2),FDP_FACT_KG), 2), "")</f>
        <v>#DIV/0!</v>
      </c>
      <c r="AB51" s="238" t="str">
        <f aca="false">IF(NOT(ISBLANK(BDD!K41)), ROUND(SUM((BDD!G41*reduc3),FDP_FACT_KG), 2), "")</f>
        <v/>
      </c>
      <c r="AC51" s="239" t="str">
        <f aca="false">BDD!C41</f>
        <v>Malagua</v>
      </c>
      <c r="AD51" s="240" t="n">
        <f aca="false">SUM(AQ51,AT51,AW51,AZ51,BC51,BF51,BI51,BL51,BO51,BR51,BU51,BX51,CA51,CD51,CG51)</f>
        <v>0</v>
      </c>
      <c r="AE51" s="241" t="n">
        <f aca="false">_xlfn.IFS(AND(AD51&gt;=60,$Y51&lt;&gt;""), $Y51,    AND(AD51&gt;=30,$X51&lt;&gt;""), $X51,    AND(AD51&gt;=10,$W51&lt;&gt;""), $W51,    1, $T51)</f>
        <v>4.05</v>
      </c>
      <c r="AF51" s="242" t="n">
        <f aca="false">$AD51*$AE51</f>
        <v>0</v>
      </c>
      <c r="AG51" s="161"/>
      <c r="AH51" s="243"/>
      <c r="AI51" s="241" t="e">
        <f aca="false">_xlfn.IFS(AND(AH51&gt;=60,$AB51&lt;&gt;""), $AB51,    AND(AH51&gt;=30,$AA51&lt;&gt;""), $AA51,    AND(AH51&gt;=10,$Z51&lt;&gt;""), $Z51,    1, $U51)</f>
        <v>#DIV/0!</v>
      </c>
      <c r="AJ51" s="244" t="e">
        <f aca="false">AH51*AI51</f>
        <v>#DIV/0!</v>
      </c>
      <c r="AK51" s="245"/>
      <c r="AL51" s="245"/>
      <c r="AM51" s="161"/>
      <c r="AN51" s="246" t="n">
        <f aca="false">SUM(AR51,AU51,AX51,BA51,BD51,BG51,BJ51,BM51,BP51,BS51,BV51,BY51,CB51,CE51,CH51)</f>
        <v>0</v>
      </c>
      <c r="AO51" s="241" t="e">
        <f aca="false">_xlfn.IFS(AND(AN51&gt;=60,$AB51&lt;&gt;""), $AB51,    AND(AN51&gt;=30,$AA51&lt;&gt;""), $AA51,    AND(AN51&gt;=10,$Z51&lt;&gt;""), $Z51,    1, $U51)</f>
        <v>#DIV/0!</v>
      </c>
      <c r="AP51" s="242" t="e">
        <f aca="false">$AN51*$AO51</f>
        <v>#DIV/0!</v>
      </c>
      <c r="AQ51" s="247" t="n">
        <f aca="false">COMMANDE!N51</f>
        <v>0</v>
      </c>
      <c r="AR51" s="248" t="str">
        <f aca="false">_xlfn.IFS(AND($AD51=$AH51,$AD51&gt;0,$AH51&gt;0,AQ51&gt;0), AQ51,     AND(NOT($AD51=$AH51),$AD51&gt;0,$AH51&gt;0,AQ51&gt;0), ($AH51*AQ51)/$AD51,     AND($AD51=0,$AH51&gt;0,$AL51&gt;0), IF(INDEX(AQ$12:AQ$263,MATCH($AL51,$AK$12:$AK$263,0))&gt;0,($AH51*INDEX(AQ$12:AQ$263,MATCH($AL51,$AK$12:$AK$263,0)))/INDEX($AD$12:$AD$263,MATCH($AL51,$AK$12:$AK$263,0)), "-"),     1, "-")</f>
        <v>-</v>
      </c>
      <c r="AS51" s="249" t="n">
        <f aca="false">IF(AR$9&gt;0, IF(OR(AR51="",AR51="-"), 0, AR51*$AO51), AQ51*$AE51)</f>
        <v>0</v>
      </c>
      <c r="AT51" s="247" t="n">
        <f aca="false">COMMANDE!P51</f>
        <v>0</v>
      </c>
      <c r="AU51" s="248" t="str">
        <f aca="false">_xlfn.IFS(AND($AD51=$AH51,$AD51&gt;0,$AH51&gt;0,AT51&gt;0), AT51,     AND(NOT($AD51=$AH51),$AD51&gt;0,$AH51&gt;0,AT51&gt;0), ($AH51*AT51)/$AD51,     AND($AD51=0,$AH51&gt;0,$AL51&gt;0), IF(INDEX(AT$12:AT$263,MATCH($AL51,$AK$12:$AK$263,0))&gt;0,($AH51*INDEX(AT$12:AT$263,MATCH($AL51,$AK$12:$AK$263,0)))/INDEX($AD$12:$AD$263,MATCH($AL51,$AK$12:$AK$263,0)), "-"),     1, "-")</f>
        <v>-</v>
      </c>
      <c r="AV51" s="249" t="n">
        <f aca="false">IF(AU$9&gt;0, IF(OR(AU51="",AU51="-"), 0, AU51*$AO51), AT51*$AE51)</f>
        <v>0</v>
      </c>
      <c r="AW51" s="247" t="n">
        <f aca="false">COMMANDE!R51</f>
        <v>0</v>
      </c>
      <c r="AX51" s="248" t="str">
        <f aca="false">_xlfn.IFS(AND($AD51=$AH51,$AD51&gt;0,$AH51&gt;0,AW51&gt;0), AW51,     AND(NOT($AD51=$AH51),$AD51&gt;0,$AH51&gt;0,AW51&gt;0), ($AH51*AW51)/$AD51,     AND($AD51=0,$AH51&gt;0,$AL51&gt;0), IF(INDEX(AW$12:AW$263,MATCH($AL51,$AK$12:$AK$263,0))&gt;0,($AH51*INDEX(AW$12:AW$263,MATCH($AL51,$AK$12:$AK$263,0)))/INDEX($AD$12:$AD$263,MATCH($AL51,$AK$12:$AK$263,0)), "-"),     1, "-")</f>
        <v>-</v>
      </c>
      <c r="AY51" s="249" t="n">
        <f aca="false">IF(AX$9&gt;0, IF(OR(AX51="",AX51="-"), 0, AX51*$AO51), AW51*$AE51)</f>
        <v>0</v>
      </c>
      <c r="AZ51" s="247" t="n">
        <f aca="false">COMMANDE!T51</f>
        <v>0</v>
      </c>
      <c r="BA51" s="248" t="str">
        <f aca="false">_xlfn.IFS(AND($AD51=$AH51,$AD51&gt;0,$AH51&gt;0,AZ51&gt;0), AZ51,     AND(NOT($AD51=$AH51),$AD51&gt;0,$AH51&gt;0,AZ51&gt;0), ($AH51*AZ51)/$AD51,     AND($AD51=0,$AH51&gt;0,$AL51&gt;0), IF(INDEX(AZ$12:AZ$263,MATCH($AL51,$AK$12:$AK$263,0))&gt;0,($AH51*INDEX(AZ$12:AZ$263,MATCH($AL51,$AK$12:$AK$263,0)))/INDEX($AD$12:$AD$263,MATCH($AL51,$AK$12:$AK$263,0)), "-"),     1, "-")</f>
        <v>-</v>
      </c>
      <c r="BB51" s="249" t="n">
        <f aca="false">IF(BA$9&gt;0, IF(OR(BA51="",BA51="-"), 0, BA51*$AO51), AZ51*$AE51)</f>
        <v>0</v>
      </c>
      <c r="BC51" s="247" t="n">
        <f aca="false">COMMANDE!V51</f>
        <v>0</v>
      </c>
      <c r="BD51" s="248" t="str">
        <f aca="false">_xlfn.IFS(AND($AD51=$AH51,$AD51&gt;0,$AH51&gt;0,BC51&gt;0), BC51,     AND(NOT($AD51=$AH51),$AD51&gt;0,$AH51&gt;0,BC51&gt;0), ($AH51*BC51)/$AD51,     AND($AD51=0,$AH51&gt;0,$AL51&gt;0), IF(INDEX(BC$12:BC$263,MATCH($AL51,$AK$12:$AK$263,0))&gt;0,($AH51*INDEX(BC$12:BC$263,MATCH($AL51,$AK$12:$AK$263,0)))/INDEX($AD$12:$AD$263,MATCH($AL51,$AK$12:$AK$263,0)), "-"),     1, "-")</f>
        <v>-</v>
      </c>
      <c r="BE51" s="249" t="n">
        <f aca="false">IF(BD$9&gt;0, IF(OR(BD51="",BD51="-"), 0, BD51*$AO51), BC51*$AE51)</f>
        <v>0</v>
      </c>
      <c r="BF51" s="247" t="n">
        <f aca="false">COMMANDE!X51</f>
        <v>0</v>
      </c>
      <c r="BG51" s="248" t="str">
        <f aca="false">_xlfn.IFS(AND($AD51=$AH51,$AD51&gt;0,$AH51&gt;0,BF51&gt;0), BF51,     AND(NOT($AD51=$AH51),$AD51&gt;0,$AH51&gt;0,BF51&gt;0), ($AH51*BF51)/$AD51,     AND($AD51=0,$AH51&gt;0,$AL51&gt;0), IF(INDEX(BF$12:BF$263,MATCH($AL51,$AK$12:$AK$263,0))&gt;0,($AH51*INDEX(BF$12:BF$263,MATCH($AL51,$AK$12:$AK$263,0)))/INDEX($AD$12:$AD$263,MATCH($AL51,$AK$12:$AK$263,0)), "-"),     1, "-")</f>
        <v>-</v>
      </c>
      <c r="BH51" s="249" t="n">
        <f aca="false">IF(BG$9&gt;0, IF(OR(BG51="",BG51="-"), 0, BG51*$AO51), BF51*$AE51)</f>
        <v>0</v>
      </c>
      <c r="BI51" s="247" t="n">
        <f aca="false">COMMANDE!Z51</f>
        <v>0</v>
      </c>
      <c r="BJ51" s="248" t="str">
        <f aca="false">_xlfn.IFS(AND($AD51=$AH51,$AD51&gt;0,$AH51&gt;0,BI51&gt;0), BI51,     AND(NOT($AD51=$AH51),$AD51&gt;0,$AH51&gt;0,BI51&gt;0), ($AH51*BI51)/$AD51,     AND($AD51=0,$AH51&gt;0,$AL51&gt;0), IF(INDEX(BI$12:BI$263,MATCH($AL51,$AK$12:$AK$263,0))&gt;0,($AH51*INDEX(BI$12:BI$263,MATCH($AL51,$AK$12:$AK$263,0)))/INDEX($AD$12:$AD$263,MATCH($AL51,$AK$12:$AK$263,0)), "-"),     1, "-")</f>
        <v>-</v>
      </c>
      <c r="BK51" s="249" t="n">
        <f aca="false">IF(BJ$9&gt;0, IF(OR(BJ51="",BJ51="-"), 0, BJ51*$AO51), BI51*$AE51)</f>
        <v>0</v>
      </c>
      <c r="BL51" s="247" t="n">
        <f aca="false">COMMANDE!AB51</f>
        <v>0</v>
      </c>
      <c r="BM51" s="248" t="str">
        <f aca="false">_xlfn.IFS(AND($AD51=$AH51,$AD51&gt;0,$AH51&gt;0,BL51&gt;0), BL51,     AND(NOT($AD51=$AH51),$AD51&gt;0,$AH51&gt;0,BL51&gt;0), ($AH51*BL51)/$AD51,     AND($AD51=0,$AH51&gt;0,$AL51&gt;0), IF(INDEX(BL$12:BL$263,MATCH($AL51,$AK$12:$AK$263,0))&gt;0,($AH51*INDEX(BL$12:BL$263,MATCH($AL51,$AK$12:$AK$263,0)))/INDEX($AD$12:$AD$263,MATCH($AL51,$AK$12:$AK$263,0)), "-"),     1, "-")</f>
        <v>-</v>
      </c>
      <c r="BN51" s="249" t="n">
        <f aca="false">IF(BM$9&gt;0, IF(OR(BM51="",BM51="-"), 0, BM51*$AO51), BL51*$AE51)</f>
        <v>0</v>
      </c>
      <c r="BO51" s="247" t="n">
        <f aca="false">COMMANDE!AD51</f>
        <v>0</v>
      </c>
      <c r="BP51" s="248" t="str">
        <f aca="false">_xlfn.IFS(AND($AD51=$AH51,$AD51&gt;0,$AH51&gt;0,BO51&gt;0), BO51,     AND(NOT($AD51=$AH51),$AD51&gt;0,$AH51&gt;0,BO51&gt;0), ($AH51*BO51)/$AD51,     AND($AD51=0,$AH51&gt;0,$AL51&gt;0), IF(INDEX(BO$12:BO$263,MATCH($AL51,$AK$12:$AK$263,0))&gt;0,($AH51*INDEX(BO$12:BO$263,MATCH($AL51,$AK$12:$AK$263,0)))/INDEX($AD$12:$AD$263,MATCH($AL51,$AK$12:$AK$263,0)), "-"),     1, "-")</f>
        <v>-</v>
      </c>
      <c r="BQ51" s="249" t="n">
        <f aca="false">IF(BP$9&gt;0, IF(OR(BP51="",BP51="-"), 0, BP51*$AO51), BO51*$AE51)</f>
        <v>0</v>
      </c>
      <c r="BR51" s="247" t="n">
        <f aca="false">COMMANDE!AF51</f>
        <v>0</v>
      </c>
      <c r="BS51" s="248" t="str">
        <f aca="false">_xlfn.IFS(AND($AD51=$AH51,$AD51&gt;0,$AH51&gt;0,BR51&gt;0), BR51,     AND(NOT($AD51=$AH51),$AD51&gt;0,$AH51&gt;0,BR51&gt;0), ($AH51*BR51)/$AD51,     AND($AD51=0,$AH51&gt;0,$AL51&gt;0), IF(INDEX(BR$12:BR$263,MATCH($AL51,$AK$12:$AK$263,0))&gt;0,($AH51*INDEX(BR$12:BR$263,MATCH($AL51,$AK$12:$AK$263,0)))/INDEX($AD$12:$AD$263,MATCH($AL51,$AK$12:$AK$263,0)), "-"),     1, "-")</f>
        <v>-</v>
      </c>
      <c r="BT51" s="249" t="n">
        <f aca="false">IF(BS$9&gt;0, IF(OR(BS51="",BS51="-"), 0, BS51*$AO51), BR51*$AE51)</f>
        <v>0</v>
      </c>
      <c r="BU51" s="247" t="n">
        <f aca="false">COMMANDE!AH51</f>
        <v>0</v>
      </c>
      <c r="BV51" s="248" t="str">
        <f aca="false">_xlfn.IFS(AND($AD51=$AH51,$AD51&gt;0,$AH51&gt;0,BU51&gt;0), BU51,     AND(NOT($AD51=$AH51),$AD51&gt;0,$AH51&gt;0,BU51&gt;0), ($AH51*BU51)/$AD51,     AND($AD51=0,$AH51&gt;0,$AL51&gt;0), IF(INDEX(BU$12:BU$263,MATCH($AL51,$AK$12:$AK$263,0))&gt;0,($AH51*INDEX(BU$12:BU$263,MATCH($AL51,$AK$12:$AK$263,0)))/INDEX($AD$12:$AD$263,MATCH($AL51,$AK$12:$AK$263,0)), "-"),     1, "-")</f>
        <v>-</v>
      </c>
      <c r="BW51" s="249" t="n">
        <f aca="false">IF(BV$9&gt;0, IF(OR(BV51="",BV51="-"), 0, BV51*$AO51), BU51*$AE51)</f>
        <v>0</v>
      </c>
      <c r="BX51" s="247" t="n">
        <f aca="false">COMMANDE!AJ51</f>
        <v>0</v>
      </c>
      <c r="BY51" s="248" t="str">
        <f aca="false">_xlfn.IFS(AND($AD51=$AH51,$AD51&gt;0,$AH51&gt;0,BX51&gt;0), BX51,     AND(NOT($AD51=$AH51),$AD51&gt;0,$AH51&gt;0,BX51&gt;0), ($AH51*BX51)/$AD51,     AND($AD51=0,$AH51&gt;0,$AL51&gt;0), IF(INDEX(BX$12:BX$263,MATCH($AL51,$AK$12:$AK$263,0))&gt;0,($AH51*INDEX(BX$12:BX$263,MATCH($AL51,$AK$12:$AK$263,0)))/INDEX($AD$12:$AD$263,MATCH($AL51,$AK$12:$AK$263,0)), "-"),     1, "-")</f>
        <v>-</v>
      </c>
      <c r="BZ51" s="249" t="n">
        <f aca="false">IF(BY$9&gt;0, IF(OR(BY51="",BY51="-"), 0, BY51*$AO51), BX51*$AE51)</f>
        <v>0</v>
      </c>
      <c r="CA51" s="247" t="n">
        <f aca="false">COMMANDE!AL51</f>
        <v>0</v>
      </c>
      <c r="CB51" s="248" t="str">
        <f aca="false">_xlfn.IFS(AND($AD51=$AH51,$AD51&gt;0,$AH51&gt;0,CA51&gt;0), CA51,     AND(NOT($AD51=$AH51),$AD51&gt;0,$AH51&gt;0,CA51&gt;0), ($AH51*CA51)/$AD51,     AND($AD51=0,$AH51&gt;0,$AL51&gt;0), IF(INDEX(CA$12:CA$263,MATCH($AL51,$AK$12:$AK$263,0))&gt;0,($AH51*INDEX(CA$12:CA$263,MATCH($AL51,$AK$12:$AK$263,0)))/INDEX($AD$12:$AD$263,MATCH($AL51,$AK$12:$AK$263,0)), "-"),     1, "-")</f>
        <v>-</v>
      </c>
      <c r="CC51" s="249" t="n">
        <f aca="false">IF(CB$9&gt;0, IF(OR(CB51="",CB51="-"), 0, CB51*$AO51), CA51*$AE51)</f>
        <v>0</v>
      </c>
      <c r="CD51" s="247" t="n">
        <f aca="false">COMMANDE!AN51</f>
        <v>0</v>
      </c>
      <c r="CE51" s="248" t="str">
        <f aca="false">_xlfn.IFS(AND($AD51=$AH51,$AD51&gt;0,$AH51&gt;0,CD51&gt;0), CD51,     AND(NOT($AD51=$AH51),$AD51&gt;0,$AH51&gt;0,CD51&gt;0), ($AH51*CD51)/$AD51,     AND($AD51=0,$AH51&gt;0,$AL51&gt;0), IF(INDEX(CD$12:CD$263,MATCH($AL51,$AK$12:$AK$263,0))&gt;0,($AH51*INDEX(CD$12:CD$263,MATCH($AL51,$AK$12:$AK$263,0)))/INDEX($AD$12:$AD$263,MATCH($AL51,$AK$12:$AK$263,0)), "-"),     1, "-")</f>
        <v>-</v>
      </c>
      <c r="CF51" s="249" t="n">
        <f aca="false">IF(CE$9&gt;0, IF(OR(CE51="",CE51="-"), 0, CE51*$AO51), CD51*$AE51)</f>
        <v>0</v>
      </c>
      <c r="CG51" s="247" t="n">
        <f aca="false">COMMANDE!AP51</f>
        <v>0</v>
      </c>
      <c r="CH51" s="248" t="str">
        <f aca="false">_xlfn.IFS(AND($AD51=$AH51,$AD51&gt;0,$AH51&gt;0,CG51&gt;0), CG51,     AND(NOT($AD51=$AH51),$AD51&gt;0,$AH51&gt;0,CG51&gt;0), ($AH51*CG51)/$AD51,     AND($AD51=0,$AH51&gt;0,$AL51&gt;0), IF(INDEX(CG$12:CG$263,MATCH($AL51,$AK$12:$AK$263,0))&gt;0,($AH51*INDEX(CG$12:CG$263,MATCH($AL51,$AK$12:$AK$263,0)))/INDEX($AD$12:$AD$263,MATCH($AL51,$AK$12:$AK$263,0)), "-"),     1, "-")</f>
        <v>-</v>
      </c>
      <c r="CI51" s="249" t="n">
        <f aca="false">IF(CH$9&gt;0, IF(OR(CH51="",CH51="-"), 0, CH51*$AO51), CG51*$AE51)</f>
        <v>0</v>
      </c>
      <c r="CJ51" s="250"/>
    </row>
    <row r="52" customFormat="false" ht="39.95" hidden="false" customHeight="true" outlineLevel="0" collapsed="false">
      <c r="A52" s="230" t="n">
        <f aca="false">IF(OR($AQ52&gt;0, $AS52&gt;0), 1, 0)</f>
        <v>0</v>
      </c>
      <c r="B52" s="230" t="n">
        <f aca="false">IF(OR($AT52&gt;0, $AV52&gt;0), 1, 0)</f>
        <v>0</v>
      </c>
      <c r="C52" s="230" t="n">
        <f aca="false">IF(OR($AW52&gt;0, $AY52&gt;0), 1, 0)</f>
        <v>0</v>
      </c>
      <c r="D52" s="230" t="n">
        <f aca="false">IF(OR($AZ52&gt;0, $BB52&gt;0), 1, 0)</f>
        <v>0</v>
      </c>
      <c r="E52" s="230" t="n">
        <f aca="false">IF(OR($BC52&gt;0, $BE52&gt;0), 1, 0)</f>
        <v>0</v>
      </c>
      <c r="F52" s="230" t="n">
        <f aca="false">IF(OR($BF52&gt;0, $BH52&gt;0), 1, 0)</f>
        <v>0</v>
      </c>
      <c r="G52" s="230" t="n">
        <f aca="false">IF(OR($BI52&gt;0, $BK52&gt;0), 1, 0)</f>
        <v>0</v>
      </c>
      <c r="H52" s="230" t="n">
        <f aca="false">IF(OR($BL52&gt;0, $BN52&gt;0), 1, 0)</f>
        <v>0</v>
      </c>
      <c r="I52" s="230" t="n">
        <f aca="false">IF(OR($BO52&gt;0, $BQ52&gt;0), 1, 0)</f>
        <v>0</v>
      </c>
      <c r="J52" s="230" t="n">
        <f aca="false">IF(OR($BR52&gt;0, $BT52&gt;0), 1, 0)</f>
        <v>0</v>
      </c>
      <c r="K52" s="230" t="n">
        <f aca="false">IF(OR($BU52&gt;0, $BW52&gt;0), 1, 0)</f>
        <v>0</v>
      </c>
      <c r="L52" s="230" t="n">
        <f aca="false">IF(OR($BX52&gt;0, $BZ52&gt;0), 1, 0)</f>
        <v>0</v>
      </c>
      <c r="M52" s="230" t="n">
        <f aca="false">IF(OR($CA52&gt;0, $CC52&gt;0), 1, 0)</f>
        <v>0</v>
      </c>
      <c r="N52" s="230" t="n">
        <f aca="false">IF(OR($CD52&gt;0, $CF52&gt;0), 1, 0)</f>
        <v>0</v>
      </c>
      <c r="O52" s="231" t="n">
        <f aca="false">IF(OR($CG52&gt;0, $CI52&gt;0), 1, 0)</f>
        <v>0</v>
      </c>
      <c r="P52" s="232" t="n">
        <f aca="false">IF(OR($AD52&gt;0,$AH52&gt;0,$AN52&gt;0), 1, 0)</f>
        <v>0</v>
      </c>
      <c r="Q52" s="233" t="n">
        <f aca="false">BDD!A42</f>
        <v>3017</v>
      </c>
      <c r="R52" s="234" t="str">
        <f aca="false">BDD!B42</f>
        <v>Carotte sans fane</v>
      </c>
      <c r="S52" s="235" t="str">
        <f aca="false">IF(BDD!F42=0, "", BDD!F42)</f>
        <v/>
      </c>
      <c r="T52" s="236" t="n">
        <f aca="false">ROUND(BDD!G42+FDP_CMD_KG, 2)</f>
        <v>3.5</v>
      </c>
      <c r="U52" s="236" t="e">
        <f aca="false">ROUND(BDD!G42+FDP_FACT_KG, 2)</f>
        <v>#DIV/0!</v>
      </c>
      <c r="V52" s="237" t="str">
        <f aca="false">BDD!H42</f>
        <v>kg</v>
      </c>
      <c r="W52" s="238" t="n">
        <f aca="false">IF(NOT(ISBLANK(BDD!I42)), ROUND(SUM((BDD!G42*reduc1),FDP_CMD_KG), 2), "")</f>
        <v>3.31</v>
      </c>
      <c r="X52" s="238" t="n">
        <f aca="false">IF(NOT(ISBLANK(BDD!J42)), ROUND(SUM((BDD!G42*reduc2),FDP_CMD_KG), 2), "")</f>
        <v>3.12</v>
      </c>
      <c r="Y52" s="238" t="n">
        <f aca="false">IF(NOT(ISBLANK(BDD!K42)), ROUND(SUM((BDD!G42*reduc3),FDP_CMD_KG), 2), "")</f>
        <v>2.93</v>
      </c>
      <c r="Z52" s="238" t="e">
        <f aca="false">IF(NOT(ISBLANK(BDD!I42)), ROUND(SUM((BDD!G42*reduc1),FDP_FACT_KG), 2), "")</f>
        <v>#DIV/0!</v>
      </c>
      <c r="AA52" s="238" t="e">
        <f aca="false">IF(NOT(ISBLANK(BDD!J42)), ROUND(SUM((BDD!G42*reduc2),FDP_FACT_KG), 2), "")</f>
        <v>#DIV/0!</v>
      </c>
      <c r="AB52" s="238" t="e">
        <f aca="false">IF(NOT(ISBLANK(BDD!K42)), ROUND(SUM((BDD!G42*reduc3),FDP_FACT_KG), 2), "")</f>
        <v>#DIV/0!</v>
      </c>
      <c r="AC52" s="239" t="str">
        <f aca="false">BDD!C42</f>
        <v>Grenade</v>
      </c>
      <c r="AD52" s="240" t="n">
        <f aca="false">SUM(AQ52,AT52,AW52,AZ52,BC52,BF52,BI52,BL52,BO52,BR52,BU52,BX52,CA52,CD52,CG52)</f>
        <v>0</v>
      </c>
      <c r="AE52" s="241" t="n">
        <f aca="false">_xlfn.IFS(AND(AD52&gt;=60,$Y52&lt;&gt;""), $Y52,    AND(AD52&gt;=30,$X52&lt;&gt;""), $X52,    AND(AD52&gt;=10,$W52&lt;&gt;""), $W52,    1, $T52)</f>
        <v>3.5</v>
      </c>
      <c r="AF52" s="242" t="n">
        <f aca="false">$AD52*$AE52</f>
        <v>0</v>
      </c>
      <c r="AG52" s="161"/>
      <c r="AH52" s="243"/>
      <c r="AI52" s="241" t="e">
        <f aca="false">_xlfn.IFS(AND(AH52&gt;=60,$AB52&lt;&gt;""), $AB52,    AND(AH52&gt;=30,$AA52&lt;&gt;""), $AA52,    AND(AH52&gt;=10,$Z52&lt;&gt;""), $Z52,    1, $U52)</f>
        <v>#DIV/0!</v>
      </c>
      <c r="AJ52" s="244" t="e">
        <f aca="false">AH52*AI52</f>
        <v>#DIV/0!</v>
      </c>
      <c r="AK52" s="245"/>
      <c r="AL52" s="245"/>
      <c r="AM52" s="161"/>
      <c r="AN52" s="246" t="n">
        <f aca="false">SUM(AR52,AU52,AX52,BA52,BD52,BG52,BJ52,BM52,BP52,BS52,BV52,BY52,CB52,CE52,CH52)</f>
        <v>0</v>
      </c>
      <c r="AO52" s="241" t="e">
        <f aca="false">_xlfn.IFS(AND(AN52&gt;=60,$AB52&lt;&gt;""), $AB52,    AND(AN52&gt;=30,$AA52&lt;&gt;""), $AA52,    AND(AN52&gt;=10,$Z52&lt;&gt;""), $Z52,    1, $U52)</f>
        <v>#DIV/0!</v>
      </c>
      <c r="AP52" s="242" t="e">
        <f aca="false">$AN52*$AO52</f>
        <v>#DIV/0!</v>
      </c>
      <c r="AQ52" s="247" t="n">
        <f aca="false">COMMANDE!N52</f>
        <v>0</v>
      </c>
      <c r="AR52" s="248" t="str">
        <f aca="false">_xlfn.IFS(AND($AD52=$AH52,$AD52&gt;0,$AH52&gt;0,AQ52&gt;0), AQ52,     AND(NOT($AD52=$AH52),$AD52&gt;0,$AH52&gt;0,AQ52&gt;0), ($AH52*AQ52)/$AD52,     AND($AD52=0,$AH52&gt;0,$AL52&gt;0), IF(INDEX(AQ$12:AQ$263,MATCH($AL52,$AK$12:$AK$263,0))&gt;0,($AH52*INDEX(AQ$12:AQ$263,MATCH($AL52,$AK$12:$AK$263,0)))/INDEX($AD$12:$AD$263,MATCH($AL52,$AK$12:$AK$263,0)), "-"),     1, "-")</f>
        <v>-</v>
      </c>
      <c r="AS52" s="249" t="n">
        <f aca="false">IF(AR$9&gt;0, IF(OR(AR52="",AR52="-"), 0, AR52*$AO52), AQ52*$AE52)</f>
        <v>0</v>
      </c>
      <c r="AT52" s="247" t="n">
        <f aca="false">COMMANDE!P52</f>
        <v>0</v>
      </c>
      <c r="AU52" s="248" t="str">
        <f aca="false">_xlfn.IFS(AND($AD52=$AH52,$AD52&gt;0,$AH52&gt;0,AT52&gt;0), AT52,     AND(NOT($AD52=$AH52),$AD52&gt;0,$AH52&gt;0,AT52&gt;0), ($AH52*AT52)/$AD52,     AND($AD52=0,$AH52&gt;0,$AL52&gt;0), IF(INDEX(AT$12:AT$263,MATCH($AL52,$AK$12:$AK$263,0))&gt;0,($AH52*INDEX(AT$12:AT$263,MATCH($AL52,$AK$12:$AK$263,0)))/INDEX($AD$12:$AD$263,MATCH($AL52,$AK$12:$AK$263,0)), "-"),     1, "-")</f>
        <v>-</v>
      </c>
      <c r="AV52" s="249" t="n">
        <f aca="false">IF(AU$9&gt;0, IF(OR(AU52="",AU52="-"), 0, AU52*$AO52), AT52*$AE52)</f>
        <v>0</v>
      </c>
      <c r="AW52" s="247" t="n">
        <f aca="false">COMMANDE!R52</f>
        <v>0</v>
      </c>
      <c r="AX52" s="248" t="str">
        <f aca="false">_xlfn.IFS(AND($AD52=$AH52,$AD52&gt;0,$AH52&gt;0,AW52&gt;0), AW52,     AND(NOT($AD52=$AH52),$AD52&gt;0,$AH52&gt;0,AW52&gt;0), ($AH52*AW52)/$AD52,     AND($AD52=0,$AH52&gt;0,$AL52&gt;0), IF(INDEX(AW$12:AW$263,MATCH($AL52,$AK$12:$AK$263,0))&gt;0,($AH52*INDEX(AW$12:AW$263,MATCH($AL52,$AK$12:$AK$263,0)))/INDEX($AD$12:$AD$263,MATCH($AL52,$AK$12:$AK$263,0)), "-"),     1, "-")</f>
        <v>-</v>
      </c>
      <c r="AY52" s="249" t="n">
        <f aca="false">IF(AX$9&gt;0, IF(OR(AX52="",AX52="-"), 0, AX52*$AO52), AW52*$AE52)</f>
        <v>0</v>
      </c>
      <c r="AZ52" s="247" t="n">
        <f aca="false">COMMANDE!T52</f>
        <v>0</v>
      </c>
      <c r="BA52" s="248" t="str">
        <f aca="false">_xlfn.IFS(AND($AD52=$AH52,$AD52&gt;0,$AH52&gt;0,AZ52&gt;0), AZ52,     AND(NOT($AD52=$AH52),$AD52&gt;0,$AH52&gt;0,AZ52&gt;0), ($AH52*AZ52)/$AD52,     AND($AD52=0,$AH52&gt;0,$AL52&gt;0), IF(INDEX(AZ$12:AZ$263,MATCH($AL52,$AK$12:$AK$263,0))&gt;0,($AH52*INDEX(AZ$12:AZ$263,MATCH($AL52,$AK$12:$AK$263,0)))/INDEX($AD$12:$AD$263,MATCH($AL52,$AK$12:$AK$263,0)), "-"),     1, "-")</f>
        <v>-</v>
      </c>
      <c r="BB52" s="249" t="n">
        <f aca="false">IF(BA$9&gt;0, IF(OR(BA52="",BA52="-"), 0, BA52*$AO52), AZ52*$AE52)</f>
        <v>0</v>
      </c>
      <c r="BC52" s="247" t="n">
        <f aca="false">COMMANDE!V52</f>
        <v>0</v>
      </c>
      <c r="BD52" s="248" t="str">
        <f aca="false">_xlfn.IFS(AND($AD52=$AH52,$AD52&gt;0,$AH52&gt;0,BC52&gt;0), BC52,     AND(NOT($AD52=$AH52),$AD52&gt;0,$AH52&gt;0,BC52&gt;0), ($AH52*BC52)/$AD52,     AND($AD52=0,$AH52&gt;0,$AL52&gt;0), IF(INDEX(BC$12:BC$263,MATCH($AL52,$AK$12:$AK$263,0))&gt;0,($AH52*INDEX(BC$12:BC$263,MATCH($AL52,$AK$12:$AK$263,0)))/INDEX($AD$12:$AD$263,MATCH($AL52,$AK$12:$AK$263,0)), "-"),     1, "-")</f>
        <v>-</v>
      </c>
      <c r="BE52" s="249" t="n">
        <f aca="false">IF(BD$9&gt;0, IF(OR(BD52="",BD52="-"), 0, BD52*$AO52), BC52*$AE52)</f>
        <v>0</v>
      </c>
      <c r="BF52" s="247" t="n">
        <f aca="false">COMMANDE!X52</f>
        <v>0</v>
      </c>
      <c r="BG52" s="248" t="str">
        <f aca="false">_xlfn.IFS(AND($AD52=$AH52,$AD52&gt;0,$AH52&gt;0,BF52&gt;0), BF52,     AND(NOT($AD52=$AH52),$AD52&gt;0,$AH52&gt;0,BF52&gt;0), ($AH52*BF52)/$AD52,     AND($AD52=0,$AH52&gt;0,$AL52&gt;0), IF(INDEX(BF$12:BF$263,MATCH($AL52,$AK$12:$AK$263,0))&gt;0,($AH52*INDEX(BF$12:BF$263,MATCH($AL52,$AK$12:$AK$263,0)))/INDEX($AD$12:$AD$263,MATCH($AL52,$AK$12:$AK$263,0)), "-"),     1, "-")</f>
        <v>-</v>
      </c>
      <c r="BH52" s="249" t="n">
        <f aca="false">IF(BG$9&gt;0, IF(OR(BG52="",BG52="-"), 0, BG52*$AO52), BF52*$AE52)</f>
        <v>0</v>
      </c>
      <c r="BI52" s="247" t="n">
        <f aca="false">COMMANDE!Z52</f>
        <v>0</v>
      </c>
      <c r="BJ52" s="248" t="str">
        <f aca="false">_xlfn.IFS(AND($AD52=$AH52,$AD52&gt;0,$AH52&gt;0,BI52&gt;0), BI52,     AND(NOT($AD52=$AH52),$AD52&gt;0,$AH52&gt;0,BI52&gt;0), ($AH52*BI52)/$AD52,     AND($AD52=0,$AH52&gt;0,$AL52&gt;0), IF(INDEX(BI$12:BI$263,MATCH($AL52,$AK$12:$AK$263,0))&gt;0,($AH52*INDEX(BI$12:BI$263,MATCH($AL52,$AK$12:$AK$263,0)))/INDEX($AD$12:$AD$263,MATCH($AL52,$AK$12:$AK$263,0)), "-"),     1, "-")</f>
        <v>-</v>
      </c>
      <c r="BK52" s="249" t="n">
        <f aca="false">IF(BJ$9&gt;0, IF(OR(BJ52="",BJ52="-"), 0, BJ52*$AO52), BI52*$AE52)</f>
        <v>0</v>
      </c>
      <c r="BL52" s="247" t="n">
        <f aca="false">COMMANDE!AB52</f>
        <v>0</v>
      </c>
      <c r="BM52" s="248" t="str">
        <f aca="false">_xlfn.IFS(AND($AD52=$AH52,$AD52&gt;0,$AH52&gt;0,BL52&gt;0), BL52,     AND(NOT($AD52=$AH52),$AD52&gt;0,$AH52&gt;0,BL52&gt;0), ($AH52*BL52)/$AD52,     AND($AD52=0,$AH52&gt;0,$AL52&gt;0), IF(INDEX(BL$12:BL$263,MATCH($AL52,$AK$12:$AK$263,0))&gt;0,($AH52*INDEX(BL$12:BL$263,MATCH($AL52,$AK$12:$AK$263,0)))/INDEX($AD$12:$AD$263,MATCH($AL52,$AK$12:$AK$263,0)), "-"),     1, "-")</f>
        <v>-</v>
      </c>
      <c r="BN52" s="249" t="n">
        <f aca="false">IF(BM$9&gt;0, IF(OR(BM52="",BM52="-"), 0, BM52*$AO52), BL52*$AE52)</f>
        <v>0</v>
      </c>
      <c r="BO52" s="247" t="n">
        <f aca="false">COMMANDE!AD52</f>
        <v>0</v>
      </c>
      <c r="BP52" s="248" t="str">
        <f aca="false">_xlfn.IFS(AND($AD52=$AH52,$AD52&gt;0,$AH52&gt;0,BO52&gt;0), BO52,     AND(NOT($AD52=$AH52),$AD52&gt;0,$AH52&gt;0,BO52&gt;0), ($AH52*BO52)/$AD52,     AND($AD52=0,$AH52&gt;0,$AL52&gt;0), IF(INDEX(BO$12:BO$263,MATCH($AL52,$AK$12:$AK$263,0))&gt;0,($AH52*INDEX(BO$12:BO$263,MATCH($AL52,$AK$12:$AK$263,0)))/INDEX($AD$12:$AD$263,MATCH($AL52,$AK$12:$AK$263,0)), "-"),     1, "-")</f>
        <v>-</v>
      </c>
      <c r="BQ52" s="249" t="n">
        <f aca="false">IF(BP$9&gt;0, IF(OR(BP52="",BP52="-"), 0, BP52*$AO52), BO52*$AE52)</f>
        <v>0</v>
      </c>
      <c r="BR52" s="247" t="n">
        <f aca="false">COMMANDE!AF52</f>
        <v>0</v>
      </c>
      <c r="BS52" s="248" t="str">
        <f aca="false">_xlfn.IFS(AND($AD52=$AH52,$AD52&gt;0,$AH52&gt;0,BR52&gt;0), BR52,     AND(NOT($AD52=$AH52),$AD52&gt;0,$AH52&gt;0,BR52&gt;0), ($AH52*BR52)/$AD52,     AND($AD52=0,$AH52&gt;0,$AL52&gt;0), IF(INDEX(BR$12:BR$263,MATCH($AL52,$AK$12:$AK$263,0))&gt;0,($AH52*INDEX(BR$12:BR$263,MATCH($AL52,$AK$12:$AK$263,0)))/INDEX($AD$12:$AD$263,MATCH($AL52,$AK$12:$AK$263,0)), "-"),     1, "-")</f>
        <v>-</v>
      </c>
      <c r="BT52" s="249" t="n">
        <f aca="false">IF(BS$9&gt;0, IF(OR(BS52="",BS52="-"), 0, BS52*$AO52), BR52*$AE52)</f>
        <v>0</v>
      </c>
      <c r="BU52" s="247" t="n">
        <f aca="false">COMMANDE!AH52</f>
        <v>0</v>
      </c>
      <c r="BV52" s="248" t="str">
        <f aca="false">_xlfn.IFS(AND($AD52=$AH52,$AD52&gt;0,$AH52&gt;0,BU52&gt;0), BU52,     AND(NOT($AD52=$AH52),$AD52&gt;0,$AH52&gt;0,BU52&gt;0), ($AH52*BU52)/$AD52,     AND($AD52=0,$AH52&gt;0,$AL52&gt;0), IF(INDEX(BU$12:BU$263,MATCH($AL52,$AK$12:$AK$263,0))&gt;0,($AH52*INDEX(BU$12:BU$263,MATCH($AL52,$AK$12:$AK$263,0)))/INDEX($AD$12:$AD$263,MATCH($AL52,$AK$12:$AK$263,0)), "-"),     1, "-")</f>
        <v>-</v>
      </c>
      <c r="BW52" s="249" t="n">
        <f aca="false">IF(BV$9&gt;0, IF(OR(BV52="",BV52="-"), 0, BV52*$AO52), BU52*$AE52)</f>
        <v>0</v>
      </c>
      <c r="BX52" s="247" t="n">
        <f aca="false">COMMANDE!AJ52</f>
        <v>0</v>
      </c>
      <c r="BY52" s="248" t="str">
        <f aca="false">_xlfn.IFS(AND($AD52=$AH52,$AD52&gt;0,$AH52&gt;0,BX52&gt;0), BX52,     AND(NOT($AD52=$AH52),$AD52&gt;0,$AH52&gt;0,BX52&gt;0), ($AH52*BX52)/$AD52,     AND($AD52=0,$AH52&gt;0,$AL52&gt;0), IF(INDEX(BX$12:BX$263,MATCH($AL52,$AK$12:$AK$263,0))&gt;0,($AH52*INDEX(BX$12:BX$263,MATCH($AL52,$AK$12:$AK$263,0)))/INDEX($AD$12:$AD$263,MATCH($AL52,$AK$12:$AK$263,0)), "-"),     1, "-")</f>
        <v>-</v>
      </c>
      <c r="BZ52" s="249" t="n">
        <f aca="false">IF(BY$9&gt;0, IF(OR(BY52="",BY52="-"), 0, BY52*$AO52), BX52*$AE52)</f>
        <v>0</v>
      </c>
      <c r="CA52" s="247" t="n">
        <f aca="false">COMMANDE!AL52</f>
        <v>0</v>
      </c>
      <c r="CB52" s="248" t="str">
        <f aca="false">_xlfn.IFS(AND($AD52=$AH52,$AD52&gt;0,$AH52&gt;0,CA52&gt;0), CA52,     AND(NOT($AD52=$AH52),$AD52&gt;0,$AH52&gt;0,CA52&gt;0), ($AH52*CA52)/$AD52,     AND($AD52=0,$AH52&gt;0,$AL52&gt;0), IF(INDEX(CA$12:CA$263,MATCH($AL52,$AK$12:$AK$263,0))&gt;0,($AH52*INDEX(CA$12:CA$263,MATCH($AL52,$AK$12:$AK$263,0)))/INDEX($AD$12:$AD$263,MATCH($AL52,$AK$12:$AK$263,0)), "-"),     1, "-")</f>
        <v>-</v>
      </c>
      <c r="CC52" s="249" t="n">
        <f aca="false">IF(CB$9&gt;0, IF(OR(CB52="",CB52="-"), 0, CB52*$AO52), CA52*$AE52)</f>
        <v>0</v>
      </c>
      <c r="CD52" s="247" t="n">
        <f aca="false">COMMANDE!AN52</f>
        <v>0</v>
      </c>
      <c r="CE52" s="248" t="str">
        <f aca="false">_xlfn.IFS(AND($AD52=$AH52,$AD52&gt;0,$AH52&gt;0,CD52&gt;0), CD52,     AND(NOT($AD52=$AH52),$AD52&gt;0,$AH52&gt;0,CD52&gt;0), ($AH52*CD52)/$AD52,     AND($AD52=0,$AH52&gt;0,$AL52&gt;0), IF(INDEX(CD$12:CD$263,MATCH($AL52,$AK$12:$AK$263,0))&gt;0,($AH52*INDEX(CD$12:CD$263,MATCH($AL52,$AK$12:$AK$263,0)))/INDEX($AD$12:$AD$263,MATCH($AL52,$AK$12:$AK$263,0)), "-"),     1, "-")</f>
        <v>-</v>
      </c>
      <c r="CF52" s="249" t="n">
        <f aca="false">IF(CE$9&gt;0, IF(OR(CE52="",CE52="-"), 0, CE52*$AO52), CD52*$AE52)</f>
        <v>0</v>
      </c>
      <c r="CG52" s="247" t="n">
        <f aca="false">COMMANDE!AP52</f>
        <v>0</v>
      </c>
      <c r="CH52" s="248" t="str">
        <f aca="false">_xlfn.IFS(AND($AD52=$AH52,$AD52&gt;0,$AH52&gt;0,CG52&gt;0), CG52,     AND(NOT($AD52=$AH52),$AD52&gt;0,$AH52&gt;0,CG52&gt;0), ($AH52*CG52)/$AD52,     AND($AD52=0,$AH52&gt;0,$AL52&gt;0), IF(INDEX(CG$12:CG$263,MATCH($AL52,$AK$12:$AK$263,0))&gt;0,($AH52*INDEX(CG$12:CG$263,MATCH($AL52,$AK$12:$AK$263,0)))/INDEX($AD$12:$AD$263,MATCH($AL52,$AK$12:$AK$263,0)), "-"),     1, "-")</f>
        <v>-</v>
      </c>
      <c r="CI52" s="249" t="n">
        <f aca="false">IF(CH$9&gt;0, IF(OR(CH52="",CH52="-"), 0, CH52*$AO52), CG52*$AE52)</f>
        <v>0</v>
      </c>
      <c r="CJ52" s="250"/>
    </row>
    <row r="53" customFormat="false" ht="39.95" hidden="false" customHeight="true" outlineLevel="0" collapsed="false">
      <c r="A53" s="230" t="n">
        <f aca="false">IF(OR($AQ53&gt;0, $AS53&gt;0), 1, 0)</f>
        <v>0</v>
      </c>
      <c r="B53" s="230" t="n">
        <f aca="false">IF(OR($AT53&gt;0, $AV53&gt;0), 1, 0)</f>
        <v>0</v>
      </c>
      <c r="C53" s="230" t="n">
        <f aca="false">IF(OR($AW53&gt;0, $AY53&gt;0), 1, 0)</f>
        <v>0</v>
      </c>
      <c r="D53" s="230" t="n">
        <f aca="false">IF(OR($AZ53&gt;0, $BB53&gt;0), 1, 0)</f>
        <v>0</v>
      </c>
      <c r="E53" s="230" t="n">
        <f aca="false">IF(OR($BC53&gt;0, $BE53&gt;0), 1, 0)</f>
        <v>0</v>
      </c>
      <c r="F53" s="230" t="n">
        <f aca="false">IF(OR($BF53&gt;0, $BH53&gt;0), 1, 0)</f>
        <v>0</v>
      </c>
      <c r="G53" s="230" t="n">
        <f aca="false">IF(OR($BI53&gt;0, $BK53&gt;0), 1, 0)</f>
        <v>0</v>
      </c>
      <c r="H53" s="230" t="n">
        <f aca="false">IF(OR($BL53&gt;0, $BN53&gt;0), 1, 0)</f>
        <v>0</v>
      </c>
      <c r="I53" s="230" t="n">
        <f aca="false">IF(OR($BO53&gt;0, $BQ53&gt;0), 1, 0)</f>
        <v>0</v>
      </c>
      <c r="J53" s="230" t="n">
        <f aca="false">IF(OR($BR53&gt;0, $BT53&gt;0), 1, 0)</f>
        <v>0</v>
      </c>
      <c r="K53" s="230" t="n">
        <f aca="false">IF(OR($BU53&gt;0, $BW53&gt;0), 1, 0)</f>
        <v>0</v>
      </c>
      <c r="L53" s="230" t="n">
        <f aca="false">IF(OR($BX53&gt;0, $BZ53&gt;0), 1, 0)</f>
        <v>0</v>
      </c>
      <c r="M53" s="230" t="n">
        <f aca="false">IF(OR($CA53&gt;0, $CC53&gt;0), 1, 0)</f>
        <v>0</v>
      </c>
      <c r="N53" s="230" t="n">
        <f aca="false">IF(OR($CD53&gt;0, $CF53&gt;0), 1, 0)</f>
        <v>0</v>
      </c>
      <c r="O53" s="231" t="n">
        <f aca="false">IF(OR($CG53&gt;0, $CI53&gt;0), 1, 0)</f>
        <v>0</v>
      </c>
      <c r="P53" s="232" t="n">
        <f aca="false">IF(OR($AD53&gt;0,$AH53&gt;0,$AN53&gt;0), 1, 0)</f>
        <v>0</v>
      </c>
      <c r="Q53" s="233" t="n">
        <f aca="false">BDD!A43</f>
        <v>6117</v>
      </c>
      <c r="R53" s="234" t="str">
        <f aca="false">BDD!B43</f>
        <v>Caroube biologique de l'Alpujarra</v>
      </c>
      <c r="S53" s="235" t="str">
        <f aca="false">IF(BDD!F43=0, "", BDD!F43)</f>
        <v>❤️</v>
      </c>
      <c r="T53" s="236" t="n">
        <f aca="false">ROUND(BDD!G43+FDP_CMD_KG, 2)</f>
        <v>3.92</v>
      </c>
      <c r="U53" s="236" t="e">
        <f aca="false">ROUND(BDD!G43+FDP_FACT_KG, 2)</f>
        <v>#DIV/0!</v>
      </c>
      <c r="V53" s="237" t="str">
        <f aca="false">BDD!H43</f>
        <v>kg</v>
      </c>
      <c r="W53" s="238" t="n">
        <f aca="false">IF(NOT(ISBLANK(BDD!I43)), ROUND(SUM((BDD!G43*reduc1),FDP_CMD_KG), 2), "")</f>
        <v>3.69</v>
      </c>
      <c r="X53" s="238" t="n">
        <f aca="false">IF(NOT(ISBLANK(BDD!J43)), ROUND(SUM((BDD!G43*reduc2),FDP_CMD_KG), 2), "")</f>
        <v>3.45</v>
      </c>
      <c r="Y53" s="238" t="str">
        <f aca="false">IF(NOT(ISBLANK(BDD!K43)), ROUND(SUM((BDD!G43*reduc3),FDP_CMD_KG), 2), "")</f>
        <v/>
      </c>
      <c r="Z53" s="238" t="e">
        <f aca="false">IF(NOT(ISBLANK(BDD!I43)), ROUND(SUM((BDD!G43*reduc1),FDP_FACT_KG), 2), "")</f>
        <v>#DIV/0!</v>
      </c>
      <c r="AA53" s="238" t="e">
        <f aca="false">IF(NOT(ISBLANK(BDD!J43)), ROUND(SUM((BDD!G43*reduc2),FDP_FACT_KG), 2), "")</f>
        <v>#DIV/0!</v>
      </c>
      <c r="AB53" s="238" t="str">
        <f aca="false">IF(NOT(ISBLANK(BDD!K43)), ROUND(SUM((BDD!G43*reduc3),FDP_FACT_KG), 2), "")</f>
        <v/>
      </c>
      <c r="AC53" s="239" t="str">
        <f aca="false">BDD!C43</f>
        <v>Grenade</v>
      </c>
      <c r="AD53" s="240" t="n">
        <f aca="false">SUM(AQ53,AT53,AW53,AZ53,BC53,BF53,BI53,BL53,BO53,BR53,BU53,BX53,CA53,CD53,CG53)</f>
        <v>0</v>
      </c>
      <c r="AE53" s="241" t="n">
        <f aca="false">_xlfn.IFS(AND(AD53&gt;=60,$Y53&lt;&gt;""), $Y53,    AND(AD53&gt;=30,$X53&lt;&gt;""), $X53,    AND(AD53&gt;=10,$W53&lt;&gt;""), $W53,    1, $T53)</f>
        <v>3.92</v>
      </c>
      <c r="AF53" s="242" t="n">
        <f aca="false">$AD53*$AE53</f>
        <v>0</v>
      </c>
      <c r="AG53" s="161"/>
      <c r="AH53" s="243"/>
      <c r="AI53" s="241" t="e">
        <f aca="false">_xlfn.IFS(AND(AH53&gt;=60,$AB53&lt;&gt;""), $AB53,    AND(AH53&gt;=30,$AA53&lt;&gt;""), $AA53,    AND(AH53&gt;=10,$Z53&lt;&gt;""), $Z53,    1, $U53)</f>
        <v>#DIV/0!</v>
      </c>
      <c r="AJ53" s="244" t="e">
        <f aca="false">AH53*AI53</f>
        <v>#DIV/0!</v>
      </c>
      <c r="AK53" s="245"/>
      <c r="AL53" s="245"/>
      <c r="AM53" s="161"/>
      <c r="AN53" s="246" t="n">
        <f aca="false">SUM(AR53,AU53,AX53,BA53,BD53,BG53,BJ53,BM53,BP53,BS53,BV53,BY53,CB53,CE53,CH53)</f>
        <v>0</v>
      </c>
      <c r="AO53" s="241" t="e">
        <f aca="false">_xlfn.IFS(AND(AN53&gt;=60,$AB53&lt;&gt;""), $AB53,    AND(AN53&gt;=30,$AA53&lt;&gt;""), $AA53,    AND(AN53&gt;=10,$Z53&lt;&gt;""), $Z53,    1, $U53)</f>
        <v>#DIV/0!</v>
      </c>
      <c r="AP53" s="242" t="e">
        <f aca="false">$AN53*$AO53</f>
        <v>#DIV/0!</v>
      </c>
      <c r="AQ53" s="247" t="n">
        <f aca="false">COMMANDE!N53</f>
        <v>0</v>
      </c>
      <c r="AR53" s="248" t="str">
        <f aca="false">_xlfn.IFS(AND($AD53=$AH53,$AD53&gt;0,$AH53&gt;0,AQ53&gt;0), AQ53,     AND(NOT($AD53=$AH53),$AD53&gt;0,$AH53&gt;0,AQ53&gt;0), ($AH53*AQ53)/$AD53,     AND($AD53=0,$AH53&gt;0,$AL53&gt;0), IF(INDEX(AQ$12:AQ$263,MATCH($AL53,$AK$12:$AK$263,0))&gt;0,($AH53*INDEX(AQ$12:AQ$263,MATCH($AL53,$AK$12:$AK$263,0)))/INDEX($AD$12:$AD$263,MATCH($AL53,$AK$12:$AK$263,0)), "-"),     1, "-")</f>
        <v>-</v>
      </c>
      <c r="AS53" s="249" t="n">
        <f aca="false">IF(AR$9&gt;0, IF(OR(AR53="",AR53="-"), 0, AR53*$AO53), AQ53*$AE53)</f>
        <v>0</v>
      </c>
      <c r="AT53" s="247" t="n">
        <f aca="false">COMMANDE!P53</f>
        <v>0</v>
      </c>
      <c r="AU53" s="248" t="str">
        <f aca="false">_xlfn.IFS(AND($AD53=$AH53,$AD53&gt;0,$AH53&gt;0,AT53&gt;0), AT53,     AND(NOT($AD53=$AH53),$AD53&gt;0,$AH53&gt;0,AT53&gt;0), ($AH53*AT53)/$AD53,     AND($AD53=0,$AH53&gt;0,$AL53&gt;0), IF(INDEX(AT$12:AT$263,MATCH($AL53,$AK$12:$AK$263,0))&gt;0,($AH53*INDEX(AT$12:AT$263,MATCH($AL53,$AK$12:$AK$263,0)))/INDEX($AD$12:$AD$263,MATCH($AL53,$AK$12:$AK$263,0)), "-"),     1, "-")</f>
        <v>-</v>
      </c>
      <c r="AV53" s="249" t="n">
        <f aca="false">IF(AU$9&gt;0, IF(OR(AU53="",AU53="-"), 0, AU53*$AO53), AT53*$AE53)</f>
        <v>0</v>
      </c>
      <c r="AW53" s="247" t="n">
        <f aca="false">COMMANDE!R53</f>
        <v>0</v>
      </c>
      <c r="AX53" s="248" t="str">
        <f aca="false">_xlfn.IFS(AND($AD53=$AH53,$AD53&gt;0,$AH53&gt;0,AW53&gt;0), AW53,     AND(NOT($AD53=$AH53),$AD53&gt;0,$AH53&gt;0,AW53&gt;0), ($AH53*AW53)/$AD53,     AND($AD53=0,$AH53&gt;0,$AL53&gt;0), IF(INDEX(AW$12:AW$263,MATCH($AL53,$AK$12:$AK$263,0))&gt;0,($AH53*INDEX(AW$12:AW$263,MATCH($AL53,$AK$12:$AK$263,0)))/INDEX($AD$12:$AD$263,MATCH($AL53,$AK$12:$AK$263,0)), "-"),     1, "-")</f>
        <v>-</v>
      </c>
      <c r="AY53" s="249" t="n">
        <f aca="false">IF(AX$9&gt;0, IF(OR(AX53="",AX53="-"), 0, AX53*$AO53), AW53*$AE53)</f>
        <v>0</v>
      </c>
      <c r="AZ53" s="247" t="n">
        <f aca="false">COMMANDE!T53</f>
        <v>0</v>
      </c>
      <c r="BA53" s="248" t="str">
        <f aca="false">_xlfn.IFS(AND($AD53=$AH53,$AD53&gt;0,$AH53&gt;0,AZ53&gt;0), AZ53,     AND(NOT($AD53=$AH53),$AD53&gt;0,$AH53&gt;0,AZ53&gt;0), ($AH53*AZ53)/$AD53,     AND($AD53=0,$AH53&gt;0,$AL53&gt;0), IF(INDEX(AZ$12:AZ$263,MATCH($AL53,$AK$12:$AK$263,0))&gt;0,($AH53*INDEX(AZ$12:AZ$263,MATCH($AL53,$AK$12:$AK$263,0)))/INDEX($AD$12:$AD$263,MATCH($AL53,$AK$12:$AK$263,0)), "-"),     1, "-")</f>
        <v>-</v>
      </c>
      <c r="BB53" s="249" t="n">
        <f aca="false">IF(BA$9&gt;0, IF(OR(BA53="",BA53="-"), 0, BA53*$AO53), AZ53*$AE53)</f>
        <v>0</v>
      </c>
      <c r="BC53" s="247" t="n">
        <f aca="false">COMMANDE!V53</f>
        <v>0</v>
      </c>
      <c r="BD53" s="248" t="str">
        <f aca="false">_xlfn.IFS(AND($AD53=$AH53,$AD53&gt;0,$AH53&gt;0,BC53&gt;0), BC53,     AND(NOT($AD53=$AH53),$AD53&gt;0,$AH53&gt;0,BC53&gt;0), ($AH53*BC53)/$AD53,     AND($AD53=0,$AH53&gt;0,$AL53&gt;0), IF(INDEX(BC$12:BC$263,MATCH($AL53,$AK$12:$AK$263,0))&gt;0,($AH53*INDEX(BC$12:BC$263,MATCH($AL53,$AK$12:$AK$263,0)))/INDEX($AD$12:$AD$263,MATCH($AL53,$AK$12:$AK$263,0)), "-"),     1, "-")</f>
        <v>-</v>
      </c>
      <c r="BE53" s="249" t="n">
        <f aca="false">IF(BD$9&gt;0, IF(OR(BD53="",BD53="-"), 0, BD53*$AO53), BC53*$AE53)</f>
        <v>0</v>
      </c>
      <c r="BF53" s="247" t="n">
        <f aca="false">COMMANDE!X53</f>
        <v>0</v>
      </c>
      <c r="BG53" s="248" t="str">
        <f aca="false">_xlfn.IFS(AND($AD53=$AH53,$AD53&gt;0,$AH53&gt;0,BF53&gt;0), BF53,     AND(NOT($AD53=$AH53),$AD53&gt;0,$AH53&gt;0,BF53&gt;0), ($AH53*BF53)/$AD53,     AND($AD53=0,$AH53&gt;0,$AL53&gt;0), IF(INDEX(BF$12:BF$263,MATCH($AL53,$AK$12:$AK$263,0))&gt;0,($AH53*INDEX(BF$12:BF$263,MATCH($AL53,$AK$12:$AK$263,0)))/INDEX($AD$12:$AD$263,MATCH($AL53,$AK$12:$AK$263,0)), "-"),     1, "-")</f>
        <v>-</v>
      </c>
      <c r="BH53" s="249" t="n">
        <f aca="false">IF(BG$9&gt;0, IF(OR(BG53="",BG53="-"), 0, BG53*$AO53), BF53*$AE53)</f>
        <v>0</v>
      </c>
      <c r="BI53" s="247" t="n">
        <f aca="false">COMMANDE!Z53</f>
        <v>0</v>
      </c>
      <c r="BJ53" s="248" t="str">
        <f aca="false">_xlfn.IFS(AND($AD53=$AH53,$AD53&gt;0,$AH53&gt;0,BI53&gt;0), BI53,     AND(NOT($AD53=$AH53),$AD53&gt;0,$AH53&gt;0,BI53&gt;0), ($AH53*BI53)/$AD53,     AND($AD53=0,$AH53&gt;0,$AL53&gt;0), IF(INDEX(BI$12:BI$263,MATCH($AL53,$AK$12:$AK$263,0))&gt;0,($AH53*INDEX(BI$12:BI$263,MATCH($AL53,$AK$12:$AK$263,0)))/INDEX($AD$12:$AD$263,MATCH($AL53,$AK$12:$AK$263,0)), "-"),     1, "-")</f>
        <v>-</v>
      </c>
      <c r="BK53" s="249" t="n">
        <f aca="false">IF(BJ$9&gt;0, IF(OR(BJ53="",BJ53="-"), 0, BJ53*$AO53), BI53*$AE53)</f>
        <v>0</v>
      </c>
      <c r="BL53" s="247" t="n">
        <f aca="false">COMMANDE!AB53</f>
        <v>0</v>
      </c>
      <c r="BM53" s="248" t="str">
        <f aca="false">_xlfn.IFS(AND($AD53=$AH53,$AD53&gt;0,$AH53&gt;0,BL53&gt;0), BL53,     AND(NOT($AD53=$AH53),$AD53&gt;0,$AH53&gt;0,BL53&gt;0), ($AH53*BL53)/$AD53,     AND($AD53=0,$AH53&gt;0,$AL53&gt;0), IF(INDEX(BL$12:BL$263,MATCH($AL53,$AK$12:$AK$263,0))&gt;0,($AH53*INDEX(BL$12:BL$263,MATCH($AL53,$AK$12:$AK$263,0)))/INDEX($AD$12:$AD$263,MATCH($AL53,$AK$12:$AK$263,0)), "-"),     1, "-")</f>
        <v>-</v>
      </c>
      <c r="BN53" s="249" t="n">
        <f aca="false">IF(BM$9&gt;0, IF(OR(BM53="",BM53="-"), 0, BM53*$AO53), BL53*$AE53)</f>
        <v>0</v>
      </c>
      <c r="BO53" s="247" t="n">
        <f aca="false">COMMANDE!AD53</f>
        <v>0</v>
      </c>
      <c r="BP53" s="248" t="str">
        <f aca="false">_xlfn.IFS(AND($AD53=$AH53,$AD53&gt;0,$AH53&gt;0,BO53&gt;0), BO53,     AND(NOT($AD53=$AH53),$AD53&gt;0,$AH53&gt;0,BO53&gt;0), ($AH53*BO53)/$AD53,     AND($AD53=0,$AH53&gt;0,$AL53&gt;0), IF(INDEX(BO$12:BO$263,MATCH($AL53,$AK$12:$AK$263,0))&gt;0,($AH53*INDEX(BO$12:BO$263,MATCH($AL53,$AK$12:$AK$263,0)))/INDEX($AD$12:$AD$263,MATCH($AL53,$AK$12:$AK$263,0)), "-"),     1, "-")</f>
        <v>-</v>
      </c>
      <c r="BQ53" s="249" t="n">
        <f aca="false">IF(BP$9&gt;0, IF(OR(BP53="",BP53="-"), 0, BP53*$AO53), BO53*$AE53)</f>
        <v>0</v>
      </c>
      <c r="BR53" s="247" t="n">
        <f aca="false">COMMANDE!AF53</f>
        <v>0</v>
      </c>
      <c r="BS53" s="248" t="str">
        <f aca="false">_xlfn.IFS(AND($AD53=$AH53,$AD53&gt;0,$AH53&gt;0,BR53&gt;0), BR53,     AND(NOT($AD53=$AH53),$AD53&gt;0,$AH53&gt;0,BR53&gt;0), ($AH53*BR53)/$AD53,     AND($AD53=0,$AH53&gt;0,$AL53&gt;0), IF(INDEX(BR$12:BR$263,MATCH($AL53,$AK$12:$AK$263,0))&gt;0,($AH53*INDEX(BR$12:BR$263,MATCH($AL53,$AK$12:$AK$263,0)))/INDEX($AD$12:$AD$263,MATCH($AL53,$AK$12:$AK$263,0)), "-"),     1, "-")</f>
        <v>-</v>
      </c>
      <c r="BT53" s="249" t="n">
        <f aca="false">IF(BS$9&gt;0, IF(OR(BS53="",BS53="-"), 0, BS53*$AO53), BR53*$AE53)</f>
        <v>0</v>
      </c>
      <c r="BU53" s="247" t="n">
        <f aca="false">COMMANDE!AH53</f>
        <v>0</v>
      </c>
      <c r="BV53" s="248" t="str">
        <f aca="false">_xlfn.IFS(AND($AD53=$AH53,$AD53&gt;0,$AH53&gt;0,BU53&gt;0), BU53,     AND(NOT($AD53=$AH53),$AD53&gt;0,$AH53&gt;0,BU53&gt;0), ($AH53*BU53)/$AD53,     AND($AD53=0,$AH53&gt;0,$AL53&gt;0), IF(INDEX(BU$12:BU$263,MATCH($AL53,$AK$12:$AK$263,0))&gt;0,($AH53*INDEX(BU$12:BU$263,MATCH($AL53,$AK$12:$AK$263,0)))/INDEX($AD$12:$AD$263,MATCH($AL53,$AK$12:$AK$263,0)), "-"),     1, "-")</f>
        <v>-</v>
      </c>
      <c r="BW53" s="249" t="n">
        <f aca="false">IF(BV$9&gt;0, IF(OR(BV53="",BV53="-"), 0, BV53*$AO53), BU53*$AE53)</f>
        <v>0</v>
      </c>
      <c r="BX53" s="247" t="n">
        <f aca="false">COMMANDE!AJ53</f>
        <v>0</v>
      </c>
      <c r="BY53" s="248" t="str">
        <f aca="false">_xlfn.IFS(AND($AD53=$AH53,$AD53&gt;0,$AH53&gt;0,BX53&gt;0), BX53,     AND(NOT($AD53=$AH53),$AD53&gt;0,$AH53&gt;0,BX53&gt;0), ($AH53*BX53)/$AD53,     AND($AD53=0,$AH53&gt;0,$AL53&gt;0), IF(INDEX(BX$12:BX$263,MATCH($AL53,$AK$12:$AK$263,0))&gt;0,($AH53*INDEX(BX$12:BX$263,MATCH($AL53,$AK$12:$AK$263,0)))/INDEX($AD$12:$AD$263,MATCH($AL53,$AK$12:$AK$263,0)), "-"),     1, "-")</f>
        <v>-</v>
      </c>
      <c r="BZ53" s="249" t="n">
        <f aca="false">IF(BY$9&gt;0, IF(OR(BY53="",BY53="-"), 0, BY53*$AO53), BX53*$AE53)</f>
        <v>0</v>
      </c>
      <c r="CA53" s="247" t="n">
        <f aca="false">COMMANDE!AL53</f>
        <v>0</v>
      </c>
      <c r="CB53" s="248" t="str">
        <f aca="false">_xlfn.IFS(AND($AD53=$AH53,$AD53&gt;0,$AH53&gt;0,CA53&gt;0), CA53,     AND(NOT($AD53=$AH53),$AD53&gt;0,$AH53&gt;0,CA53&gt;0), ($AH53*CA53)/$AD53,     AND($AD53=0,$AH53&gt;0,$AL53&gt;0), IF(INDEX(CA$12:CA$263,MATCH($AL53,$AK$12:$AK$263,0))&gt;0,($AH53*INDEX(CA$12:CA$263,MATCH($AL53,$AK$12:$AK$263,0)))/INDEX($AD$12:$AD$263,MATCH($AL53,$AK$12:$AK$263,0)), "-"),     1, "-")</f>
        <v>-</v>
      </c>
      <c r="CC53" s="249" t="n">
        <f aca="false">IF(CB$9&gt;0, IF(OR(CB53="",CB53="-"), 0, CB53*$AO53), CA53*$AE53)</f>
        <v>0</v>
      </c>
      <c r="CD53" s="247" t="n">
        <f aca="false">COMMANDE!AN53</f>
        <v>0</v>
      </c>
      <c r="CE53" s="248" t="str">
        <f aca="false">_xlfn.IFS(AND($AD53=$AH53,$AD53&gt;0,$AH53&gt;0,CD53&gt;0), CD53,     AND(NOT($AD53=$AH53),$AD53&gt;0,$AH53&gt;0,CD53&gt;0), ($AH53*CD53)/$AD53,     AND($AD53=0,$AH53&gt;0,$AL53&gt;0), IF(INDEX(CD$12:CD$263,MATCH($AL53,$AK$12:$AK$263,0))&gt;0,($AH53*INDEX(CD$12:CD$263,MATCH($AL53,$AK$12:$AK$263,0)))/INDEX($AD$12:$AD$263,MATCH($AL53,$AK$12:$AK$263,0)), "-"),     1, "-")</f>
        <v>-</v>
      </c>
      <c r="CF53" s="249" t="n">
        <f aca="false">IF(CE$9&gt;0, IF(OR(CE53="",CE53="-"), 0, CE53*$AO53), CD53*$AE53)</f>
        <v>0</v>
      </c>
      <c r="CG53" s="247" t="n">
        <f aca="false">COMMANDE!AP53</f>
        <v>0</v>
      </c>
      <c r="CH53" s="248" t="str">
        <f aca="false">_xlfn.IFS(AND($AD53=$AH53,$AD53&gt;0,$AH53&gt;0,CG53&gt;0), CG53,     AND(NOT($AD53=$AH53),$AD53&gt;0,$AH53&gt;0,CG53&gt;0), ($AH53*CG53)/$AD53,     AND($AD53=0,$AH53&gt;0,$AL53&gt;0), IF(INDEX(CG$12:CG$263,MATCH($AL53,$AK$12:$AK$263,0))&gt;0,($AH53*INDEX(CG$12:CG$263,MATCH($AL53,$AK$12:$AK$263,0)))/INDEX($AD$12:$AD$263,MATCH($AL53,$AK$12:$AK$263,0)), "-"),     1, "-")</f>
        <v>-</v>
      </c>
      <c r="CI53" s="249" t="n">
        <f aca="false">IF(CH$9&gt;0, IF(OR(CH53="",CH53="-"), 0, CH53*$AO53), CG53*$AE53)</f>
        <v>0</v>
      </c>
      <c r="CJ53" s="250"/>
    </row>
    <row r="54" customFormat="false" ht="39.95" hidden="false" customHeight="true" outlineLevel="0" collapsed="false">
      <c r="A54" s="230" t="n">
        <f aca="false">IF(OR($AQ54&gt;0, $AS54&gt;0), 1, 0)</f>
        <v>0</v>
      </c>
      <c r="B54" s="230" t="n">
        <f aca="false">IF(OR($AT54&gt;0, $AV54&gt;0), 1, 0)</f>
        <v>0</v>
      </c>
      <c r="C54" s="230" t="n">
        <f aca="false">IF(OR($AW54&gt;0, $AY54&gt;0), 1, 0)</f>
        <v>0</v>
      </c>
      <c r="D54" s="230" t="n">
        <f aca="false">IF(OR($AZ54&gt;0, $BB54&gt;0), 1, 0)</f>
        <v>0</v>
      </c>
      <c r="E54" s="230" t="n">
        <f aca="false">IF(OR($BC54&gt;0, $BE54&gt;0), 1, 0)</f>
        <v>0</v>
      </c>
      <c r="F54" s="230" t="n">
        <f aca="false">IF(OR($BF54&gt;0, $BH54&gt;0), 1, 0)</f>
        <v>0</v>
      </c>
      <c r="G54" s="230" t="n">
        <f aca="false">IF(OR($BI54&gt;0, $BK54&gt;0), 1, 0)</f>
        <v>0</v>
      </c>
      <c r="H54" s="230" t="n">
        <f aca="false">IF(OR($BL54&gt;0, $BN54&gt;0), 1, 0)</f>
        <v>0</v>
      </c>
      <c r="I54" s="230" t="n">
        <f aca="false">IF(OR($BO54&gt;0, $BQ54&gt;0), 1, 0)</f>
        <v>0</v>
      </c>
      <c r="J54" s="230" t="n">
        <f aca="false">IF(OR($BR54&gt;0, $BT54&gt;0), 1, 0)</f>
        <v>0</v>
      </c>
      <c r="K54" s="230" t="n">
        <f aca="false">IF(OR($BU54&gt;0, $BW54&gt;0), 1, 0)</f>
        <v>0</v>
      </c>
      <c r="L54" s="230" t="n">
        <f aca="false">IF(OR($BX54&gt;0, $BZ54&gt;0), 1, 0)</f>
        <v>0</v>
      </c>
      <c r="M54" s="230" t="n">
        <f aca="false">IF(OR($CA54&gt;0, $CC54&gt;0), 1, 0)</f>
        <v>0</v>
      </c>
      <c r="N54" s="230" t="n">
        <f aca="false">IF(OR($CD54&gt;0, $CF54&gt;0), 1, 0)</f>
        <v>0</v>
      </c>
      <c r="O54" s="231" t="n">
        <f aca="false">IF(OR($CG54&gt;0, $CI54&gt;0), 1, 0)</f>
        <v>0</v>
      </c>
      <c r="P54" s="232" t="n">
        <f aca="false">IF(OR($AD54&gt;0,$AH54&gt;0,$AN54&gt;0), 1, 0)</f>
        <v>0</v>
      </c>
      <c r="Q54" s="233" t="n">
        <f aca="false">BDD!A44</f>
        <v>3023</v>
      </c>
      <c r="R54" s="234" t="str">
        <f aca="false">BDD!B44</f>
        <v>Celeri vert</v>
      </c>
      <c r="S54" s="235" t="str">
        <f aca="false">IF(BDD!F44=0, "", BDD!F44)</f>
        <v/>
      </c>
      <c r="T54" s="236" t="n">
        <f aca="false">ROUND(BDD!G44+FDP_CMD_KG, 2)</f>
        <v>5.29</v>
      </c>
      <c r="U54" s="236" t="e">
        <f aca="false">ROUND(BDD!G44+FDP_FACT_KG, 2)</f>
        <v>#DIV/0!</v>
      </c>
      <c r="V54" s="237" t="str">
        <f aca="false">BDD!H44</f>
        <v>kg</v>
      </c>
      <c r="W54" s="238" t="n">
        <f aca="false">IF(NOT(ISBLANK(BDD!I44)), ROUND(SUM((BDD!G44*reduc1),FDP_CMD_KG), 2), "")</f>
        <v>4.92</v>
      </c>
      <c r="X54" s="238" t="str">
        <f aca="false">IF(NOT(ISBLANK(BDD!J44)), ROUND(SUM((BDD!G44*reduc2),FDP_CMD_KG), 2), "")</f>
        <v/>
      </c>
      <c r="Y54" s="238" t="str">
        <f aca="false">IF(NOT(ISBLANK(BDD!K44)), ROUND(SUM((BDD!G44*reduc3),FDP_CMD_KG), 2), "")</f>
        <v/>
      </c>
      <c r="Z54" s="238" t="e">
        <f aca="false">IF(NOT(ISBLANK(BDD!I44)), ROUND(SUM((BDD!G44*reduc1),FDP_FACT_KG), 2), "")</f>
        <v>#DIV/0!</v>
      </c>
      <c r="AA54" s="238" t="str">
        <f aca="false">IF(NOT(ISBLANK(BDD!J44)), ROUND(SUM((BDD!G44*reduc2),FDP_FACT_KG), 2), "")</f>
        <v/>
      </c>
      <c r="AB54" s="238" t="str">
        <f aca="false">IF(NOT(ISBLANK(BDD!K44)), ROUND(SUM((BDD!G44*reduc3),FDP_FACT_KG), 2), "")</f>
        <v/>
      </c>
      <c r="AC54" s="239" t="str">
        <f aca="false">BDD!C44</f>
        <v>Grenade</v>
      </c>
      <c r="AD54" s="240" t="n">
        <f aca="false">SUM(AQ54,AT54,AW54,AZ54,BC54,BF54,BI54,BL54,BO54,BR54,BU54,BX54,CA54,CD54,CG54)</f>
        <v>0</v>
      </c>
      <c r="AE54" s="241" t="n">
        <f aca="false">_xlfn.IFS(AND(AD54&gt;=60,$Y54&lt;&gt;""), $Y54,    AND(AD54&gt;=30,$X54&lt;&gt;""), $X54,    AND(AD54&gt;=10,$W54&lt;&gt;""), $W54,    1, $T54)</f>
        <v>5.29</v>
      </c>
      <c r="AF54" s="242" t="n">
        <f aca="false">$AD54*$AE54</f>
        <v>0</v>
      </c>
      <c r="AG54" s="161"/>
      <c r="AH54" s="243"/>
      <c r="AI54" s="241" t="e">
        <f aca="false">_xlfn.IFS(AND(AH54&gt;=60,$AB54&lt;&gt;""), $AB54,    AND(AH54&gt;=30,$AA54&lt;&gt;""), $AA54,    AND(AH54&gt;=10,$Z54&lt;&gt;""), $Z54,    1, $U54)</f>
        <v>#DIV/0!</v>
      </c>
      <c r="AJ54" s="244" t="e">
        <f aca="false">AH54*AI54</f>
        <v>#DIV/0!</v>
      </c>
      <c r="AK54" s="245"/>
      <c r="AL54" s="245"/>
      <c r="AM54" s="161"/>
      <c r="AN54" s="246" t="n">
        <f aca="false">SUM(AR54,AU54,AX54,BA54,BD54,BG54,BJ54,BM54,BP54,BS54,BV54,BY54,CB54,CE54,CH54)</f>
        <v>0</v>
      </c>
      <c r="AO54" s="241" t="e">
        <f aca="false">_xlfn.IFS(AND(AN54&gt;=60,$AB54&lt;&gt;""), $AB54,    AND(AN54&gt;=30,$AA54&lt;&gt;""), $AA54,    AND(AN54&gt;=10,$Z54&lt;&gt;""), $Z54,    1, $U54)</f>
        <v>#DIV/0!</v>
      </c>
      <c r="AP54" s="242" t="e">
        <f aca="false">$AN54*$AO54</f>
        <v>#DIV/0!</v>
      </c>
      <c r="AQ54" s="247" t="n">
        <f aca="false">COMMANDE!N54</f>
        <v>0</v>
      </c>
      <c r="AR54" s="248" t="str">
        <f aca="false">_xlfn.IFS(AND($AD54=$AH54,$AD54&gt;0,$AH54&gt;0,AQ54&gt;0), AQ54,     AND(NOT($AD54=$AH54),$AD54&gt;0,$AH54&gt;0,AQ54&gt;0), ($AH54*AQ54)/$AD54,     AND($AD54=0,$AH54&gt;0,$AL54&gt;0), IF(INDEX(AQ$12:AQ$263,MATCH($AL54,$AK$12:$AK$263,0))&gt;0,($AH54*INDEX(AQ$12:AQ$263,MATCH($AL54,$AK$12:$AK$263,0)))/INDEX($AD$12:$AD$263,MATCH($AL54,$AK$12:$AK$263,0)), "-"),     1, "-")</f>
        <v>-</v>
      </c>
      <c r="AS54" s="249" t="n">
        <f aca="false">IF(AR$9&gt;0, IF(OR(AR54="",AR54="-"), 0, AR54*$AO54), AQ54*$AE54)</f>
        <v>0</v>
      </c>
      <c r="AT54" s="247" t="n">
        <f aca="false">COMMANDE!P54</f>
        <v>0</v>
      </c>
      <c r="AU54" s="248" t="str">
        <f aca="false">_xlfn.IFS(AND($AD54=$AH54,$AD54&gt;0,$AH54&gt;0,AT54&gt;0), AT54,     AND(NOT($AD54=$AH54),$AD54&gt;0,$AH54&gt;0,AT54&gt;0), ($AH54*AT54)/$AD54,     AND($AD54=0,$AH54&gt;0,$AL54&gt;0), IF(INDEX(AT$12:AT$263,MATCH($AL54,$AK$12:$AK$263,0))&gt;0,($AH54*INDEX(AT$12:AT$263,MATCH($AL54,$AK$12:$AK$263,0)))/INDEX($AD$12:$AD$263,MATCH($AL54,$AK$12:$AK$263,0)), "-"),     1, "-")</f>
        <v>-</v>
      </c>
      <c r="AV54" s="249" t="n">
        <f aca="false">IF(AU$9&gt;0, IF(OR(AU54="",AU54="-"), 0, AU54*$AO54), AT54*$AE54)</f>
        <v>0</v>
      </c>
      <c r="AW54" s="247" t="n">
        <f aca="false">COMMANDE!R54</f>
        <v>0</v>
      </c>
      <c r="AX54" s="248" t="str">
        <f aca="false">_xlfn.IFS(AND($AD54=$AH54,$AD54&gt;0,$AH54&gt;0,AW54&gt;0), AW54,     AND(NOT($AD54=$AH54),$AD54&gt;0,$AH54&gt;0,AW54&gt;0), ($AH54*AW54)/$AD54,     AND($AD54=0,$AH54&gt;0,$AL54&gt;0), IF(INDEX(AW$12:AW$263,MATCH($AL54,$AK$12:$AK$263,0))&gt;0,($AH54*INDEX(AW$12:AW$263,MATCH($AL54,$AK$12:$AK$263,0)))/INDEX($AD$12:$AD$263,MATCH($AL54,$AK$12:$AK$263,0)), "-"),     1, "-")</f>
        <v>-</v>
      </c>
      <c r="AY54" s="249" t="n">
        <f aca="false">IF(AX$9&gt;0, IF(OR(AX54="",AX54="-"), 0, AX54*$AO54), AW54*$AE54)</f>
        <v>0</v>
      </c>
      <c r="AZ54" s="247" t="n">
        <f aca="false">COMMANDE!T54</f>
        <v>0</v>
      </c>
      <c r="BA54" s="248" t="str">
        <f aca="false">_xlfn.IFS(AND($AD54=$AH54,$AD54&gt;0,$AH54&gt;0,AZ54&gt;0), AZ54,     AND(NOT($AD54=$AH54),$AD54&gt;0,$AH54&gt;0,AZ54&gt;0), ($AH54*AZ54)/$AD54,     AND($AD54=0,$AH54&gt;0,$AL54&gt;0), IF(INDEX(AZ$12:AZ$263,MATCH($AL54,$AK$12:$AK$263,0))&gt;0,($AH54*INDEX(AZ$12:AZ$263,MATCH($AL54,$AK$12:$AK$263,0)))/INDEX($AD$12:$AD$263,MATCH($AL54,$AK$12:$AK$263,0)), "-"),     1, "-")</f>
        <v>-</v>
      </c>
      <c r="BB54" s="249" t="n">
        <f aca="false">IF(BA$9&gt;0, IF(OR(BA54="",BA54="-"), 0, BA54*$AO54), AZ54*$AE54)</f>
        <v>0</v>
      </c>
      <c r="BC54" s="247" t="n">
        <f aca="false">COMMANDE!V54</f>
        <v>0</v>
      </c>
      <c r="BD54" s="248" t="str">
        <f aca="false">_xlfn.IFS(AND($AD54=$AH54,$AD54&gt;0,$AH54&gt;0,BC54&gt;0), BC54,     AND(NOT($AD54=$AH54),$AD54&gt;0,$AH54&gt;0,BC54&gt;0), ($AH54*BC54)/$AD54,     AND($AD54=0,$AH54&gt;0,$AL54&gt;0), IF(INDEX(BC$12:BC$263,MATCH($AL54,$AK$12:$AK$263,0))&gt;0,($AH54*INDEX(BC$12:BC$263,MATCH($AL54,$AK$12:$AK$263,0)))/INDEX($AD$12:$AD$263,MATCH($AL54,$AK$12:$AK$263,0)), "-"),     1, "-")</f>
        <v>-</v>
      </c>
      <c r="BE54" s="249" t="n">
        <f aca="false">IF(BD$9&gt;0, IF(OR(BD54="",BD54="-"), 0, BD54*$AO54), BC54*$AE54)</f>
        <v>0</v>
      </c>
      <c r="BF54" s="247" t="n">
        <f aca="false">COMMANDE!X54</f>
        <v>0</v>
      </c>
      <c r="BG54" s="248" t="str">
        <f aca="false">_xlfn.IFS(AND($AD54=$AH54,$AD54&gt;0,$AH54&gt;0,BF54&gt;0), BF54,     AND(NOT($AD54=$AH54),$AD54&gt;0,$AH54&gt;0,BF54&gt;0), ($AH54*BF54)/$AD54,     AND($AD54=0,$AH54&gt;0,$AL54&gt;0), IF(INDEX(BF$12:BF$263,MATCH($AL54,$AK$12:$AK$263,0))&gt;0,($AH54*INDEX(BF$12:BF$263,MATCH($AL54,$AK$12:$AK$263,0)))/INDEX($AD$12:$AD$263,MATCH($AL54,$AK$12:$AK$263,0)), "-"),     1, "-")</f>
        <v>-</v>
      </c>
      <c r="BH54" s="249" t="n">
        <f aca="false">IF(BG$9&gt;0, IF(OR(BG54="",BG54="-"), 0, BG54*$AO54), BF54*$AE54)</f>
        <v>0</v>
      </c>
      <c r="BI54" s="247" t="n">
        <f aca="false">COMMANDE!Z54</f>
        <v>0</v>
      </c>
      <c r="BJ54" s="248" t="str">
        <f aca="false">_xlfn.IFS(AND($AD54=$AH54,$AD54&gt;0,$AH54&gt;0,BI54&gt;0), BI54,     AND(NOT($AD54=$AH54),$AD54&gt;0,$AH54&gt;0,BI54&gt;0), ($AH54*BI54)/$AD54,     AND($AD54=0,$AH54&gt;0,$AL54&gt;0), IF(INDEX(BI$12:BI$263,MATCH($AL54,$AK$12:$AK$263,0))&gt;0,($AH54*INDEX(BI$12:BI$263,MATCH($AL54,$AK$12:$AK$263,0)))/INDEX($AD$12:$AD$263,MATCH($AL54,$AK$12:$AK$263,0)), "-"),     1, "-")</f>
        <v>-</v>
      </c>
      <c r="BK54" s="249" t="n">
        <f aca="false">IF(BJ$9&gt;0, IF(OR(BJ54="",BJ54="-"), 0, BJ54*$AO54), BI54*$AE54)</f>
        <v>0</v>
      </c>
      <c r="BL54" s="247" t="n">
        <f aca="false">COMMANDE!AB54</f>
        <v>0</v>
      </c>
      <c r="BM54" s="248" t="str">
        <f aca="false">_xlfn.IFS(AND($AD54=$AH54,$AD54&gt;0,$AH54&gt;0,BL54&gt;0), BL54,     AND(NOT($AD54=$AH54),$AD54&gt;0,$AH54&gt;0,BL54&gt;0), ($AH54*BL54)/$AD54,     AND($AD54=0,$AH54&gt;0,$AL54&gt;0), IF(INDEX(BL$12:BL$263,MATCH($AL54,$AK$12:$AK$263,0))&gt;0,($AH54*INDEX(BL$12:BL$263,MATCH($AL54,$AK$12:$AK$263,0)))/INDEX($AD$12:$AD$263,MATCH($AL54,$AK$12:$AK$263,0)), "-"),     1, "-")</f>
        <v>-</v>
      </c>
      <c r="BN54" s="249" t="n">
        <f aca="false">IF(BM$9&gt;0, IF(OR(BM54="",BM54="-"), 0, BM54*$AO54), BL54*$AE54)</f>
        <v>0</v>
      </c>
      <c r="BO54" s="247" t="n">
        <f aca="false">COMMANDE!AD54</f>
        <v>0</v>
      </c>
      <c r="BP54" s="248" t="str">
        <f aca="false">_xlfn.IFS(AND($AD54=$AH54,$AD54&gt;0,$AH54&gt;0,BO54&gt;0), BO54,     AND(NOT($AD54=$AH54),$AD54&gt;0,$AH54&gt;0,BO54&gt;0), ($AH54*BO54)/$AD54,     AND($AD54=0,$AH54&gt;0,$AL54&gt;0), IF(INDEX(BO$12:BO$263,MATCH($AL54,$AK$12:$AK$263,0))&gt;0,($AH54*INDEX(BO$12:BO$263,MATCH($AL54,$AK$12:$AK$263,0)))/INDEX($AD$12:$AD$263,MATCH($AL54,$AK$12:$AK$263,0)), "-"),     1, "-")</f>
        <v>-</v>
      </c>
      <c r="BQ54" s="249" t="n">
        <f aca="false">IF(BP$9&gt;0, IF(OR(BP54="",BP54="-"), 0, BP54*$AO54), BO54*$AE54)</f>
        <v>0</v>
      </c>
      <c r="BR54" s="247" t="n">
        <f aca="false">COMMANDE!AF54</f>
        <v>0</v>
      </c>
      <c r="BS54" s="248" t="str">
        <f aca="false">_xlfn.IFS(AND($AD54=$AH54,$AD54&gt;0,$AH54&gt;0,BR54&gt;0), BR54,     AND(NOT($AD54=$AH54),$AD54&gt;0,$AH54&gt;0,BR54&gt;0), ($AH54*BR54)/$AD54,     AND($AD54=0,$AH54&gt;0,$AL54&gt;0), IF(INDEX(BR$12:BR$263,MATCH($AL54,$AK$12:$AK$263,0))&gt;0,($AH54*INDEX(BR$12:BR$263,MATCH($AL54,$AK$12:$AK$263,0)))/INDEX($AD$12:$AD$263,MATCH($AL54,$AK$12:$AK$263,0)), "-"),     1, "-")</f>
        <v>-</v>
      </c>
      <c r="BT54" s="249" t="n">
        <f aca="false">IF(BS$9&gt;0, IF(OR(BS54="",BS54="-"), 0, BS54*$AO54), BR54*$AE54)</f>
        <v>0</v>
      </c>
      <c r="BU54" s="247" t="n">
        <f aca="false">COMMANDE!AH54</f>
        <v>0</v>
      </c>
      <c r="BV54" s="248" t="str">
        <f aca="false">_xlfn.IFS(AND($AD54=$AH54,$AD54&gt;0,$AH54&gt;0,BU54&gt;0), BU54,     AND(NOT($AD54=$AH54),$AD54&gt;0,$AH54&gt;0,BU54&gt;0), ($AH54*BU54)/$AD54,     AND($AD54=0,$AH54&gt;0,$AL54&gt;0), IF(INDEX(BU$12:BU$263,MATCH($AL54,$AK$12:$AK$263,0))&gt;0,($AH54*INDEX(BU$12:BU$263,MATCH($AL54,$AK$12:$AK$263,0)))/INDEX($AD$12:$AD$263,MATCH($AL54,$AK$12:$AK$263,0)), "-"),     1, "-")</f>
        <v>-</v>
      </c>
      <c r="BW54" s="249" t="n">
        <f aca="false">IF(BV$9&gt;0, IF(OR(BV54="",BV54="-"), 0, BV54*$AO54), BU54*$AE54)</f>
        <v>0</v>
      </c>
      <c r="BX54" s="247" t="n">
        <f aca="false">COMMANDE!AJ54</f>
        <v>0</v>
      </c>
      <c r="BY54" s="248" t="str">
        <f aca="false">_xlfn.IFS(AND($AD54=$AH54,$AD54&gt;0,$AH54&gt;0,BX54&gt;0), BX54,     AND(NOT($AD54=$AH54),$AD54&gt;0,$AH54&gt;0,BX54&gt;0), ($AH54*BX54)/$AD54,     AND($AD54=0,$AH54&gt;0,$AL54&gt;0), IF(INDEX(BX$12:BX$263,MATCH($AL54,$AK$12:$AK$263,0))&gt;0,($AH54*INDEX(BX$12:BX$263,MATCH($AL54,$AK$12:$AK$263,0)))/INDEX($AD$12:$AD$263,MATCH($AL54,$AK$12:$AK$263,0)), "-"),     1, "-")</f>
        <v>-</v>
      </c>
      <c r="BZ54" s="249" t="n">
        <f aca="false">IF(BY$9&gt;0, IF(OR(BY54="",BY54="-"), 0, BY54*$AO54), BX54*$AE54)</f>
        <v>0</v>
      </c>
      <c r="CA54" s="247" t="n">
        <f aca="false">COMMANDE!AL54</f>
        <v>0</v>
      </c>
      <c r="CB54" s="248" t="str">
        <f aca="false">_xlfn.IFS(AND($AD54=$AH54,$AD54&gt;0,$AH54&gt;0,CA54&gt;0), CA54,     AND(NOT($AD54=$AH54),$AD54&gt;0,$AH54&gt;0,CA54&gt;0), ($AH54*CA54)/$AD54,     AND($AD54=0,$AH54&gt;0,$AL54&gt;0), IF(INDEX(CA$12:CA$263,MATCH($AL54,$AK$12:$AK$263,0))&gt;0,($AH54*INDEX(CA$12:CA$263,MATCH($AL54,$AK$12:$AK$263,0)))/INDEX($AD$12:$AD$263,MATCH($AL54,$AK$12:$AK$263,0)), "-"),     1, "-")</f>
        <v>-</v>
      </c>
      <c r="CC54" s="249" t="n">
        <f aca="false">IF(CB$9&gt;0, IF(OR(CB54="",CB54="-"), 0, CB54*$AO54), CA54*$AE54)</f>
        <v>0</v>
      </c>
      <c r="CD54" s="247" t="n">
        <f aca="false">COMMANDE!AN54</f>
        <v>0</v>
      </c>
      <c r="CE54" s="248" t="str">
        <f aca="false">_xlfn.IFS(AND($AD54=$AH54,$AD54&gt;0,$AH54&gt;0,CD54&gt;0), CD54,     AND(NOT($AD54=$AH54),$AD54&gt;0,$AH54&gt;0,CD54&gt;0), ($AH54*CD54)/$AD54,     AND($AD54=0,$AH54&gt;0,$AL54&gt;0), IF(INDEX(CD$12:CD$263,MATCH($AL54,$AK$12:$AK$263,0))&gt;0,($AH54*INDEX(CD$12:CD$263,MATCH($AL54,$AK$12:$AK$263,0)))/INDEX($AD$12:$AD$263,MATCH($AL54,$AK$12:$AK$263,0)), "-"),     1, "-")</f>
        <v>-</v>
      </c>
      <c r="CF54" s="249" t="n">
        <f aca="false">IF(CE$9&gt;0, IF(OR(CE54="",CE54="-"), 0, CE54*$AO54), CD54*$AE54)</f>
        <v>0</v>
      </c>
      <c r="CG54" s="247" t="n">
        <f aca="false">COMMANDE!AP54</f>
        <v>0</v>
      </c>
      <c r="CH54" s="248" t="str">
        <f aca="false">_xlfn.IFS(AND($AD54=$AH54,$AD54&gt;0,$AH54&gt;0,CG54&gt;0), CG54,     AND(NOT($AD54=$AH54),$AD54&gt;0,$AH54&gt;0,CG54&gt;0), ($AH54*CG54)/$AD54,     AND($AD54=0,$AH54&gt;0,$AL54&gt;0), IF(INDEX(CG$12:CG$263,MATCH($AL54,$AK$12:$AK$263,0))&gt;0,($AH54*INDEX(CG$12:CG$263,MATCH($AL54,$AK$12:$AK$263,0)))/INDEX($AD$12:$AD$263,MATCH($AL54,$AK$12:$AK$263,0)), "-"),     1, "-")</f>
        <v>-</v>
      </c>
      <c r="CI54" s="249" t="n">
        <f aca="false">IF(CH$9&gt;0, IF(OR(CH54="",CH54="-"), 0, CH54*$AO54), CG54*$AE54)</f>
        <v>0</v>
      </c>
      <c r="CJ54" s="250"/>
    </row>
    <row r="55" customFormat="false" ht="39.95" hidden="false" customHeight="true" outlineLevel="0" collapsed="false">
      <c r="A55" s="230" t="n">
        <f aca="false">IF(OR($AQ55&gt;0, $AS55&gt;0), 1, 0)</f>
        <v>0</v>
      </c>
      <c r="B55" s="230" t="n">
        <f aca="false">IF(OR($AT55&gt;0, $AV55&gt;0), 1, 0)</f>
        <v>0</v>
      </c>
      <c r="C55" s="230" t="n">
        <f aca="false">IF(OR($AW55&gt;0, $AY55&gt;0), 1, 0)</f>
        <v>0</v>
      </c>
      <c r="D55" s="230" t="n">
        <f aca="false">IF(OR($AZ55&gt;0, $BB55&gt;0), 1, 0)</f>
        <v>0</v>
      </c>
      <c r="E55" s="230" t="n">
        <f aca="false">IF(OR($BC55&gt;0, $BE55&gt;0), 1, 0)</f>
        <v>0</v>
      </c>
      <c r="F55" s="230" t="n">
        <f aca="false">IF(OR($BF55&gt;0, $BH55&gt;0), 1, 0)</f>
        <v>0</v>
      </c>
      <c r="G55" s="230" t="n">
        <f aca="false">IF(OR($BI55&gt;0, $BK55&gt;0), 1, 0)</f>
        <v>0</v>
      </c>
      <c r="H55" s="230" t="n">
        <f aca="false">IF(OR($BL55&gt;0, $BN55&gt;0), 1, 0)</f>
        <v>0</v>
      </c>
      <c r="I55" s="230" t="n">
        <f aca="false">IF(OR($BO55&gt;0, $BQ55&gt;0), 1, 0)</f>
        <v>0</v>
      </c>
      <c r="J55" s="230" t="n">
        <f aca="false">IF(OR($BR55&gt;0, $BT55&gt;0), 1, 0)</f>
        <v>0</v>
      </c>
      <c r="K55" s="230" t="n">
        <f aca="false">IF(OR($BU55&gt;0, $BW55&gt;0), 1, 0)</f>
        <v>0</v>
      </c>
      <c r="L55" s="230" t="n">
        <f aca="false">IF(OR($BX55&gt;0, $BZ55&gt;0), 1, 0)</f>
        <v>0</v>
      </c>
      <c r="M55" s="230" t="n">
        <f aca="false">IF(OR($CA55&gt;0, $CC55&gt;0), 1, 0)</f>
        <v>0</v>
      </c>
      <c r="N55" s="230" t="n">
        <f aca="false">IF(OR($CD55&gt;0, $CF55&gt;0), 1, 0)</f>
        <v>0</v>
      </c>
      <c r="O55" s="231" t="n">
        <f aca="false">IF(OR($CG55&gt;0, $CI55&gt;0), 1, 0)</f>
        <v>0</v>
      </c>
      <c r="P55" s="232" t="n">
        <f aca="false">IF(OR($AD55&gt;0,$AH55&gt;0,$AN55&gt;0), 1, 0)</f>
        <v>0</v>
      </c>
      <c r="Q55" s="233" t="n">
        <f aca="false">BDD!A45</f>
        <v>1117</v>
      </c>
      <c r="R55" s="234" t="str">
        <f aca="false">BDD!B45</f>
        <v>Céleri vert BIO</v>
      </c>
      <c r="S55" s="235" t="str">
        <f aca="false">IF(BDD!F45=0, "", BDD!F45)</f>
        <v/>
      </c>
      <c r="T55" s="236" t="n">
        <f aca="false">ROUND(BDD!G45+FDP_CMD_KG, 2)</f>
        <v>5.56</v>
      </c>
      <c r="U55" s="236" t="e">
        <f aca="false">ROUND(BDD!G45+FDP_FACT_KG, 2)</f>
        <v>#DIV/0!</v>
      </c>
      <c r="V55" s="237" t="str">
        <f aca="false">BDD!H45</f>
        <v>kg</v>
      </c>
      <c r="W55" s="238" t="n">
        <f aca="false">IF(NOT(ISBLANK(BDD!I45)), ROUND(SUM((BDD!G45*reduc1),FDP_CMD_KG), 2), "")</f>
        <v>5.16</v>
      </c>
      <c r="X55" s="238" t="str">
        <f aca="false">IF(NOT(ISBLANK(BDD!J45)), ROUND(SUM((BDD!G45*reduc2),FDP_CMD_KG), 2), "")</f>
        <v/>
      </c>
      <c r="Y55" s="238" t="str">
        <f aca="false">IF(NOT(ISBLANK(BDD!K45)), ROUND(SUM((BDD!G45*reduc3),FDP_CMD_KG), 2), "")</f>
        <v/>
      </c>
      <c r="Z55" s="238" t="e">
        <f aca="false">IF(NOT(ISBLANK(BDD!I45)), ROUND(SUM((BDD!G45*reduc1),FDP_FACT_KG), 2), "")</f>
        <v>#DIV/0!</v>
      </c>
      <c r="AA55" s="238" t="str">
        <f aca="false">IF(NOT(ISBLANK(BDD!J45)), ROUND(SUM((BDD!G45*reduc2),FDP_FACT_KG), 2), "")</f>
        <v/>
      </c>
      <c r="AB55" s="238" t="str">
        <f aca="false">IF(NOT(ISBLANK(BDD!K45)), ROUND(SUM((BDD!G45*reduc3),FDP_FACT_KG), 2), "")</f>
        <v/>
      </c>
      <c r="AC55" s="239" t="str">
        <f aca="false">BDD!C45</f>
        <v>Malagua</v>
      </c>
      <c r="AD55" s="240" t="n">
        <f aca="false">SUM(AQ55,AT55,AW55,AZ55,BC55,BF55,BI55,BL55,BO55,BR55,BU55,BX55,CA55,CD55,CG55)</f>
        <v>0</v>
      </c>
      <c r="AE55" s="241" t="n">
        <f aca="false">_xlfn.IFS(AND(AD55&gt;=60,$Y55&lt;&gt;""), $Y55,    AND(AD55&gt;=30,$X55&lt;&gt;""), $X55,    AND(AD55&gt;=10,$W55&lt;&gt;""), $W55,    1, $T55)</f>
        <v>5.56</v>
      </c>
      <c r="AF55" s="242" t="n">
        <f aca="false">$AD55*$AE55</f>
        <v>0</v>
      </c>
      <c r="AG55" s="161"/>
      <c r="AH55" s="243"/>
      <c r="AI55" s="241" t="e">
        <f aca="false">_xlfn.IFS(AND(AH55&gt;=60,$AB55&lt;&gt;""), $AB55,    AND(AH55&gt;=30,$AA55&lt;&gt;""), $AA55,    AND(AH55&gt;=10,$Z55&lt;&gt;""), $Z55,    1, $U55)</f>
        <v>#DIV/0!</v>
      </c>
      <c r="AJ55" s="244" t="e">
        <f aca="false">AH55*AI55</f>
        <v>#DIV/0!</v>
      </c>
      <c r="AK55" s="245"/>
      <c r="AL55" s="245"/>
      <c r="AM55" s="161"/>
      <c r="AN55" s="246" t="n">
        <f aca="false">SUM(AR55,AU55,AX55,BA55,BD55,BG55,BJ55,BM55,BP55,BS55,BV55,BY55,CB55,CE55,CH55)</f>
        <v>0</v>
      </c>
      <c r="AO55" s="241" t="e">
        <f aca="false">_xlfn.IFS(AND(AN55&gt;=60,$AB55&lt;&gt;""), $AB55,    AND(AN55&gt;=30,$AA55&lt;&gt;""), $AA55,    AND(AN55&gt;=10,$Z55&lt;&gt;""), $Z55,    1, $U55)</f>
        <v>#DIV/0!</v>
      </c>
      <c r="AP55" s="242" t="e">
        <f aca="false">$AN55*$AO55</f>
        <v>#DIV/0!</v>
      </c>
      <c r="AQ55" s="247" t="n">
        <f aca="false">COMMANDE!N55</f>
        <v>0</v>
      </c>
      <c r="AR55" s="248" t="str">
        <f aca="false">_xlfn.IFS(AND($AD55=$AH55,$AD55&gt;0,$AH55&gt;0,AQ55&gt;0), AQ55,     AND(NOT($AD55=$AH55),$AD55&gt;0,$AH55&gt;0,AQ55&gt;0), ($AH55*AQ55)/$AD55,     AND($AD55=0,$AH55&gt;0,$AL55&gt;0), IF(INDEX(AQ$12:AQ$263,MATCH($AL55,$AK$12:$AK$263,0))&gt;0,($AH55*INDEX(AQ$12:AQ$263,MATCH($AL55,$AK$12:$AK$263,0)))/INDEX($AD$12:$AD$263,MATCH($AL55,$AK$12:$AK$263,0)), "-"),     1, "-")</f>
        <v>-</v>
      </c>
      <c r="AS55" s="249" t="n">
        <f aca="false">IF(AR$9&gt;0, IF(OR(AR55="",AR55="-"), 0, AR55*$AO55), AQ55*$AE55)</f>
        <v>0</v>
      </c>
      <c r="AT55" s="247" t="n">
        <f aca="false">COMMANDE!P55</f>
        <v>0</v>
      </c>
      <c r="AU55" s="248" t="str">
        <f aca="false">_xlfn.IFS(AND($AD55=$AH55,$AD55&gt;0,$AH55&gt;0,AT55&gt;0), AT55,     AND(NOT($AD55=$AH55),$AD55&gt;0,$AH55&gt;0,AT55&gt;0), ($AH55*AT55)/$AD55,     AND($AD55=0,$AH55&gt;0,$AL55&gt;0), IF(INDEX(AT$12:AT$263,MATCH($AL55,$AK$12:$AK$263,0))&gt;0,($AH55*INDEX(AT$12:AT$263,MATCH($AL55,$AK$12:$AK$263,0)))/INDEX($AD$12:$AD$263,MATCH($AL55,$AK$12:$AK$263,0)), "-"),     1, "-")</f>
        <v>-</v>
      </c>
      <c r="AV55" s="249" t="n">
        <f aca="false">IF(AU$9&gt;0, IF(OR(AU55="",AU55="-"), 0, AU55*$AO55), AT55*$AE55)</f>
        <v>0</v>
      </c>
      <c r="AW55" s="247" t="n">
        <f aca="false">COMMANDE!R55</f>
        <v>0</v>
      </c>
      <c r="AX55" s="248" t="str">
        <f aca="false">_xlfn.IFS(AND($AD55=$AH55,$AD55&gt;0,$AH55&gt;0,AW55&gt;0), AW55,     AND(NOT($AD55=$AH55),$AD55&gt;0,$AH55&gt;0,AW55&gt;0), ($AH55*AW55)/$AD55,     AND($AD55=0,$AH55&gt;0,$AL55&gt;0), IF(INDEX(AW$12:AW$263,MATCH($AL55,$AK$12:$AK$263,0))&gt;0,($AH55*INDEX(AW$12:AW$263,MATCH($AL55,$AK$12:$AK$263,0)))/INDEX($AD$12:$AD$263,MATCH($AL55,$AK$12:$AK$263,0)), "-"),     1, "-")</f>
        <v>-</v>
      </c>
      <c r="AY55" s="249" t="n">
        <f aca="false">IF(AX$9&gt;0, IF(OR(AX55="",AX55="-"), 0, AX55*$AO55), AW55*$AE55)</f>
        <v>0</v>
      </c>
      <c r="AZ55" s="247" t="n">
        <f aca="false">COMMANDE!T55</f>
        <v>0</v>
      </c>
      <c r="BA55" s="248" t="str">
        <f aca="false">_xlfn.IFS(AND($AD55=$AH55,$AD55&gt;0,$AH55&gt;0,AZ55&gt;0), AZ55,     AND(NOT($AD55=$AH55),$AD55&gt;0,$AH55&gt;0,AZ55&gt;0), ($AH55*AZ55)/$AD55,     AND($AD55=0,$AH55&gt;0,$AL55&gt;0), IF(INDEX(AZ$12:AZ$263,MATCH($AL55,$AK$12:$AK$263,0))&gt;0,($AH55*INDEX(AZ$12:AZ$263,MATCH($AL55,$AK$12:$AK$263,0)))/INDEX($AD$12:$AD$263,MATCH($AL55,$AK$12:$AK$263,0)), "-"),     1, "-")</f>
        <v>-</v>
      </c>
      <c r="BB55" s="249" t="n">
        <f aca="false">IF(BA$9&gt;0, IF(OR(BA55="",BA55="-"), 0, BA55*$AO55), AZ55*$AE55)</f>
        <v>0</v>
      </c>
      <c r="BC55" s="247" t="n">
        <f aca="false">COMMANDE!V55</f>
        <v>0</v>
      </c>
      <c r="BD55" s="248" t="str">
        <f aca="false">_xlfn.IFS(AND($AD55=$AH55,$AD55&gt;0,$AH55&gt;0,BC55&gt;0), BC55,     AND(NOT($AD55=$AH55),$AD55&gt;0,$AH55&gt;0,BC55&gt;0), ($AH55*BC55)/$AD55,     AND($AD55=0,$AH55&gt;0,$AL55&gt;0), IF(INDEX(BC$12:BC$263,MATCH($AL55,$AK$12:$AK$263,0))&gt;0,($AH55*INDEX(BC$12:BC$263,MATCH($AL55,$AK$12:$AK$263,0)))/INDEX($AD$12:$AD$263,MATCH($AL55,$AK$12:$AK$263,0)), "-"),     1, "-")</f>
        <v>-</v>
      </c>
      <c r="BE55" s="249" t="n">
        <f aca="false">IF(BD$9&gt;0, IF(OR(BD55="",BD55="-"), 0, BD55*$AO55), BC55*$AE55)</f>
        <v>0</v>
      </c>
      <c r="BF55" s="247" t="n">
        <f aca="false">COMMANDE!X55</f>
        <v>0</v>
      </c>
      <c r="BG55" s="248" t="str">
        <f aca="false">_xlfn.IFS(AND($AD55=$AH55,$AD55&gt;0,$AH55&gt;0,BF55&gt;0), BF55,     AND(NOT($AD55=$AH55),$AD55&gt;0,$AH55&gt;0,BF55&gt;0), ($AH55*BF55)/$AD55,     AND($AD55=0,$AH55&gt;0,$AL55&gt;0), IF(INDEX(BF$12:BF$263,MATCH($AL55,$AK$12:$AK$263,0))&gt;0,($AH55*INDEX(BF$12:BF$263,MATCH($AL55,$AK$12:$AK$263,0)))/INDEX($AD$12:$AD$263,MATCH($AL55,$AK$12:$AK$263,0)), "-"),     1, "-")</f>
        <v>-</v>
      </c>
      <c r="BH55" s="249" t="n">
        <f aca="false">IF(BG$9&gt;0, IF(OR(BG55="",BG55="-"), 0, BG55*$AO55), BF55*$AE55)</f>
        <v>0</v>
      </c>
      <c r="BI55" s="247" t="n">
        <f aca="false">COMMANDE!Z55</f>
        <v>0</v>
      </c>
      <c r="BJ55" s="248" t="str">
        <f aca="false">_xlfn.IFS(AND($AD55=$AH55,$AD55&gt;0,$AH55&gt;0,BI55&gt;0), BI55,     AND(NOT($AD55=$AH55),$AD55&gt;0,$AH55&gt;0,BI55&gt;0), ($AH55*BI55)/$AD55,     AND($AD55=0,$AH55&gt;0,$AL55&gt;0), IF(INDEX(BI$12:BI$263,MATCH($AL55,$AK$12:$AK$263,0))&gt;0,($AH55*INDEX(BI$12:BI$263,MATCH($AL55,$AK$12:$AK$263,0)))/INDEX($AD$12:$AD$263,MATCH($AL55,$AK$12:$AK$263,0)), "-"),     1, "-")</f>
        <v>-</v>
      </c>
      <c r="BK55" s="249" t="n">
        <f aca="false">IF(BJ$9&gt;0, IF(OR(BJ55="",BJ55="-"), 0, BJ55*$AO55), BI55*$AE55)</f>
        <v>0</v>
      </c>
      <c r="BL55" s="247" t="n">
        <f aca="false">COMMANDE!AB55</f>
        <v>0</v>
      </c>
      <c r="BM55" s="248" t="str">
        <f aca="false">_xlfn.IFS(AND($AD55=$AH55,$AD55&gt;0,$AH55&gt;0,BL55&gt;0), BL55,     AND(NOT($AD55=$AH55),$AD55&gt;0,$AH55&gt;0,BL55&gt;0), ($AH55*BL55)/$AD55,     AND($AD55=0,$AH55&gt;0,$AL55&gt;0), IF(INDEX(BL$12:BL$263,MATCH($AL55,$AK$12:$AK$263,0))&gt;0,($AH55*INDEX(BL$12:BL$263,MATCH($AL55,$AK$12:$AK$263,0)))/INDEX($AD$12:$AD$263,MATCH($AL55,$AK$12:$AK$263,0)), "-"),     1, "-")</f>
        <v>-</v>
      </c>
      <c r="BN55" s="249" t="n">
        <f aca="false">IF(BM$9&gt;0, IF(OR(BM55="",BM55="-"), 0, BM55*$AO55), BL55*$AE55)</f>
        <v>0</v>
      </c>
      <c r="BO55" s="247" t="n">
        <f aca="false">COMMANDE!AD55</f>
        <v>0</v>
      </c>
      <c r="BP55" s="248" t="str">
        <f aca="false">_xlfn.IFS(AND($AD55=$AH55,$AD55&gt;0,$AH55&gt;0,BO55&gt;0), BO55,     AND(NOT($AD55=$AH55),$AD55&gt;0,$AH55&gt;0,BO55&gt;0), ($AH55*BO55)/$AD55,     AND($AD55=0,$AH55&gt;0,$AL55&gt;0), IF(INDEX(BO$12:BO$263,MATCH($AL55,$AK$12:$AK$263,0))&gt;0,($AH55*INDEX(BO$12:BO$263,MATCH($AL55,$AK$12:$AK$263,0)))/INDEX($AD$12:$AD$263,MATCH($AL55,$AK$12:$AK$263,0)), "-"),     1, "-")</f>
        <v>-</v>
      </c>
      <c r="BQ55" s="249" t="n">
        <f aca="false">IF(BP$9&gt;0, IF(OR(BP55="",BP55="-"), 0, BP55*$AO55), BO55*$AE55)</f>
        <v>0</v>
      </c>
      <c r="BR55" s="247" t="n">
        <f aca="false">COMMANDE!AF55</f>
        <v>0</v>
      </c>
      <c r="BS55" s="248" t="str">
        <f aca="false">_xlfn.IFS(AND($AD55=$AH55,$AD55&gt;0,$AH55&gt;0,BR55&gt;0), BR55,     AND(NOT($AD55=$AH55),$AD55&gt;0,$AH55&gt;0,BR55&gt;0), ($AH55*BR55)/$AD55,     AND($AD55=0,$AH55&gt;0,$AL55&gt;0), IF(INDEX(BR$12:BR$263,MATCH($AL55,$AK$12:$AK$263,0))&gt;0,($AH55*INDEX(BR$12:BR$263,MATCH($AL55,$AK$12:$AK$263,0)))/INDEX($AD$12:$AD$263,MATCH($AL55,$AK$12:$AK$263,0)), "-"),     1, "-")</f>
        <v>-</v>
      </c>
      <c r="BT55" s="249" t="n">
        <f aca="false">IF(BS$9&gt;0, IF(OR(BS55="",BS55="-"), 0, BS55*$AO55), BR55*$AE55)</f>
        <v>0</v>
      </c>
      <c r="BU55" s="247" t="n">
        <f aca="false">COMMANDE!AH55</f>
        <v>0</v>
      </c>
      <c r="BV55" s="248" t="str">
        <f aca="false">_xlfn.IFS(AND($AD55=$AH55,$AD55&gt;0,$AH55&gt;0,BU55&gt;0), BU55,     AND(NOT($AD55=$AH55),$AD55&gt;0,$AH55&gt;0,BU55&gt;0), ($AH55*BU55)/$AD55,     AND($AD55=0,$AH55&gt;0,$AL55&gt;0), IF(INDEX(BU$12:BU$263,MATCH($AL55,$AK$12:$AK$263,0))&gt;0,($AH55*INDEX(BU$12:BU$263,MATCH($AL55,$AK$12:$AK$263,0)))/INDEX($AD$12:$AD$263,MATCH($AL55,$AK$12:$AK$263,0)), "-"),     1, "-")</f>
        <v>-</v>
      </c>
      <c r="BW55" s="249" t="n">
        <f aca="false">IF(BV$9&gt;0, IF(OR(BV55="",BV55="-"), 0, BV55*$AO55), BU55*$AE55)</f>
        <v>0</v>
      </c>
      <c r="BX55" s="247" t="n">
        <f aca="false">COMMANDE!AJ55</f>
        <v>0</v>
      </c>
      <c r="BY55" s="248" t="str">
        <f aca="false">_xlfn.IFS(AND($AD55=$AH55,$AD55&gt;0,$AH55&gt;0,BX55&gt;0), BX55,     AND(NOT($AD55=$AH55),$AD55&gt;0,$AH55&gt;0,BX55&gt;0), ($AH55*BX55)/$AD55,     AND($AD55=0,$AH55&gt;0,$AL55&gt;0), IF(INDEX(BX$12:BX$263,MATCH($AL55,$AK$12:$AK$263,0))&gt;0,($AH55*INDEX(BX$12:BX$263,MATCH($AL55,$AK$12:$AK$263,0)))/INDEX($AD$12:$AD$263,MATCH($AL55,$AK$12:$AK$263,0)), "-"),     1, "-")</f>
        <v>-</v>
      </c>
      <c r="BZ55" s="249" t="n">
        <f aca="false">IF(BY$9&gt;0, IF(OR(BY55="",BY55="-"), 0, BY55*$AO55), BX55*$AE55)</f>
        <v>0</v>
      </c>
      <c r="CA55" s="247" t="n">
        <f aca="false">COMMANDE!AL55</f>
        <v>0</v>
      </c>
      <c r="CB55" s="248" t="str">
        <f aca="false">_xlfn.IFS(AND($AD55=$AH55,$AD55&gt;0,$AH55&gt;0,CA55&gt;0), CA55,     AND(NOT($AD55=$AH55),$AD55&gt;0,$AH55&gt;0,CA55&gt;0), ($AH55*CA55)/$AD55,     AND($AD55=0,$AH55&gt;0,$AL55&gt;0), IF(INDEX(CA$12:CA$263,MATCH($AL55,$AK$12:$AK$263,0))&gt;0,($AH55*INDEX(CA$12:CA$263,MATCH($AL55,$AK$12:$AK$263,0)))/INDEX($AD$12:$AD$263,MATCH($AL55,$AK$12:$AK$263,0)), "-"),     1, "-")</f>
        <v>-</v>
      </c>
      <c r="CC55" s="249" t="n">
        <f aca="false">IF(CB$9&gt;0, IF(OR(CB55="",CB55="-"), 0, CB55*$AO55), CA55*$AE55)</f>
        <v>0</v>
      </c>
      <c r="CD55" s="247" t="n">
        <f aca="false">COMMANDE!AN55</f>
        <v>0</v>
      </c>
      <c r="CE55" s="248" t="str">
        <f aca="false">_xlfn.IFS(AND($AD55=$AH55,$AD55&gt;0,$AH55&gt;0,CD55&gt;0), CD55,     AND(NOT($AD55=$AH55),$AD55&gt;0,$AH55&gt;0,CD55&gt;0), ($AH55*CD55)/$AD55,     AND($AD55=0,$AH55&gt;0,$AL55&gt;0), IF(INDEX(CD$12:CD$263,MATCH($AL55,$AK$12:$AK$263,0))&gt;0,($AH55*INDEX(CD$12:CD$263,MATCH($AL55,$AK$12:$AK$263,0)))/INDEX($AD$12:$AD$263,MATCH($AL55,$AK$12:$AK$263,0)), "-"),     1, "-")</f>
        <v>-</v>
      </c>
      <c r="CF55" s="249" t="n">
        <f aca="false">IF(CE$9&gt;0, IF(OR(CE55="",CE55="-"), 0, CE55*$AO55), CD55*$AE55)</f>
        <v>0</v>
      </c>
      <c r="CG55" s="247" t="n">
        <f aca="false">COMMANDE!AP55</f>
        <v>0</v>
      </c>
      <c r="CH55" s="248" t="str">
        <f aca="false">_xlfn.IFS(AND($AD55=$AH55,$AD55&gt;0,$AH55&gt;0,CG55&gt;0), CG55,     AND(NOT($AD55=$AH55),$AD55&gt;0,$AH55&gt;0,CG55&gt;0), ($AH55*CG55)/$AD55,     AND($AD55=0,$AH55&gt;0,$AL55&gt;0), IF(INDEX(CG$12:CG$263,MATCH($AL55,$AK$12:$AK$263,0))&gt;0,($AH55*INDEX(CG$12:CG$263,MATCH($AL55,$AK$12:$AK$263,0)))/INDEX($AD$12:$AD$263,MATCH($AL55,$AK$12:$AK$263,0)), "-"),     1, "-")</f>
        <v>-</v>
      </c>
      <c r="CI55" s="249" t="n">
        <f aca="false">IF(CH$9&gt;0, IF(OR(CH55="",CH55="-"), 0, CH55*$AO55), CG55*$AE55)</f>
        <v>0</v>
      </c>
      <c r="CJ55" s="250"/>
    </row>
    <row r="56" customFormat="false" ht="39.95" hidden="false" customHeight="true" outlineLevel="0" collapsed="false">
      <c r="A56" s="230" t="n">
        <f aca="false">IF(OR($AQ56&gt;0, $AS56&gt;0), 1, 0)</f>
        <v>0</v>
      </c>
      <c r="B56" s="230" t="n">
        <f aca="false">IF(OR($AT56&gt;0, $AV56&gt;0), 1, 0)</f>
        <v>0</v>
      </c>
      <c r="C56" s="230" t="n">
        <f aca="false">IF(OR($AW56&gt;0, $AY56&gt;0), 1, 0)</f>
        <v>0</v>
      </c>
      <c r="D56" s="230" t="n">
        <f aca="false">IF(OR($AZ56&gt;0, $BB56&gt;0), 1, 0)</f>
        <v>0</v>
      </c>
      <c r="E56" s="230" t="n">
        <f aca="false">IF(OR($BC56&gt;0, $BE56&gt;0), 1, 0)</f>
        <v>0</v>
      </c>
      <c r="F56" s="230" t="n">
        <f aca="false">IF(OR($BF56&gt;0, $BH56&gt;0), 1, 0)</f>
        <v>0</v>
      </c>
      <c r="G56" s="230" t="n">
        <f aca="false">IF(OR($BI56&gt;0, $BK56&gt;0), 1, 0)</f>
        <v>0</v>
      </c>
      <c r="H56" s="230" t="n">
        <f aca="false">IF(OR($BL56&gt;0, $BN56&gt;0), 1, 0)</f>
        <v>0</v>
      </c>
      <c r="I56" s="230" t="n">
        <f aca="false">IF(OR($BO56&gt;0, $BQ56&gt;0), 1, 0)</f>
        <v>0</v>
      </c>
      <c r="J56" s="230" t="n">
        <f aca="false">IF(OR($BR56&gt;0, $BT56&gt;0), 1, 0)</f>
        <v>0</v>
      </c>
      <c r="K56" s="230" t="n">
        <f aca="false">IF(OR($BU56&gt;0, $BW56&gt;0), 1, 0)</f>
        <v>0</v>
      </c>
      <c r="L56" s="230" t="n">
        <f aca="false">IF(OR($BX56&gt;0, $BZ56&gt;0), 1, 0)</f>
        <v>0</v>
      </c>
      <c r="M56" s="230" t="n">
        <f aca="false">IF(OR($CA56&gt;0, $CC56&gt;0), 1, 0)</f>
        <v>0</v>
      </c>
      <c r="N56" s="230" t="n">
        <f aca="false">IF(OR($CD56&gt;0, $CF56&gt;0), 1, 0)</f>
        <v>0</v>
      </c>
      <c r="O56" s="231" t="n">
        <f aca="false">IF(OR($CG56&gt;0, $CI56&gt;0), 1, 0)</f>
        <v>0</v>
      </c>
      <c r="P56" s="232" t="n">
        <f aca="false">IF(OR($AD56&gt;0,$AH56&gt;0,$AN56&gt;0), 1, 0)</f>
        <v>0</v>
      </c>
      <c r="Q56" s="233" t="n">
        <f aca="false">BDD!A46</f>
        <v>1572</v>
      </c>
      <c r="R56" s="234" t="str">
        <f aca="false">BDD!B46</f>
        <v>Chia BIO (sachet 1kg)</v>
      </c>
      <c r="S56" s="235" t="str">
        <f aca="false">IF(BDD!F46=0, "", BDD!F46)</f>
        <v>❤️</v>
      </c>
      <c r="T56" s="236" t="n">
        <f aca="false">ROUND(BDD!G46+FDP_CMD_KG, 2)</f>
        <v>8.42</v>
      </c>
      <c r="U56" s="236" t="e">
        <f aca="false">ROUND(BDD!G46+FDP_FACT_KG, 2)</f>
        <v>#DIV/0!</v>
      </c>
      <c r="V56" s="237" t="str">
        <f aca="false">BDD!H46</f>
        <v>Pièce</v>
      </c>
      <c r="W56" s="238" t="n">
        <f aca="false">IF(NOT(ISBLANK(BDD!I46)), ROUND(SUM((BDD!G46*reduc1),FDP_CMD_KG), 2), "")</f>
        <v>7.74</v>
      </c>
      <c r="X56" s="238" t="str">
        <f aca="false">IF(NOT(ISBLANK(BDD!J46)), ROUND(SUM((BDD!G46*reduc2),FDP_CMD_KG), 2), "")</f>
        <v/>
      </c>
      <c r="Y56" s="238" t="str">
        <f aca="false">IF(NOT(ISBLANK(BDD!K46)), ROUND(SUM((BDD!G46*reduc3),FDP_CMD_KG), 2), "")</f>
        <v/>
      </c>
      <c r="Z56" s="238" t="e">
        <f aca="false">IF(NOT(ISBLANK(BDD!I46)), ROUND(SUM((BDD!G46*reduc1),FDP_FACT_KG), 2), "")</f>
        <v>#DIV/0!</v>
      </c>
      <c r="AA56" s="238" t="str">
        <f aca="false">IF(NOT(ISBLANK(BDD!J46)), ROUND(SUM((BDD!G46*reduc2),FDP_FACT_KG), 2), "")</f>
        <v/>
      </c>
      <c r="AB56" s="238" t="str">
        <f aca="false">IF(NOT(ISBLANK(BDD!K46)), ROUND(SUM((BDD!G46*reduc3),FDP_FACT_KG), 2), "")</f>
        <v/>
      </c>
      <c r="AC56" s="239" t="str">
        <f aca="false">BDD!C46</f>
        <v>Bolivie</v>
      </c>
      <c r="AD56" s="240" t="n">
        <f aca="false">SUM(AQ56,AT56,AW56,AZ56,BC56,BF56,BI56,BL56,BO56,BR56,BU56,BX56,CA56,CD56,CG56)</f>
        <v>0</v>
      </c>
      <c r="AE56" s="241" t="n">
        <f aca="false">_xlfn.IFS(AND(AD56&gt;=60,$Y56&lt;&gt;""), $Y56,    AND(AD56&gt;=30,$X56&lt;&gt;""), $X56,    AND(AD56&gt;=10,$W56&lt;&gt;""), $W56,    1, $T56)</f>
        <v>8.42</v>
      </c>
      <c r="AF56" s="242" t="n">
        <f aca="false">$AD56*$AE56</f>
        <v>0</v>
      </c>
      <c r="AG56" s="161"/>
      <c r="AH56" s="243"/>
      <c r="AI56" s="241" t="e">
        <f aca="false">_xlfn.IFS(AND(AH56&gt;=60,$AB56&lt;&gt;""), $AB56,    AND(AH56&gt;=30,$AA56&lt;&gt;""), $AA56,    AND(AH56&gt;=10,$Z56&lt;&gt;""), $Z56,    1, $U56)</f>
        <v>#DIV/0!</v>
      </c>
      <c r="AJ56" s="244" t="e">
        <f aca="false">AH56*AI56</f>
        <v>#DIV/0!</v>
      </c>
      <c r="AK56" s="245"/>
      <c r="AL56" s="245"/>
      <c r="AM56" s="161"/>
      <c r="AN56" s="246" t="n">
        <f aca="false">SUM(AR56,AU56,AX56,BA56,BD56,BG56,BJ56,BM56,BP56,BS56,BV56,BY56,CB56,CE56,CH56)</f>
        <v>0</v>
      </c>
      <c r="AO56" s="241" t="e">
        <f aca="false">_xlfn.IFS(AND(AN56&gt;=60,$AB56&lt;&gt;""), $AB56,    AND(AN56&gt;=30,$AA56&lt;&gt;""), $AA56,    AND(AN56&gt;=10,$Z56&lt;&gt;""), $Z56,    1, $U56)</f>
        <v>#DIV/0!</v>
      </c>
      <c r="AP56" s="242" t="e">
        <f aca="false">$AN56*$AO56</f>
        <v>#DIV/0!</v>
      </c>
      <c r="AQ56" s="247" t="n">
        <f aca="false">COMMANDE!N56</f>
        <v>0</v>
      </c>
      <c r="AR56" s="248" t="str">
        <f aca="false">_xlfn.IFS(AND($AD56=$AH56,$AD56&gt;0,$AH56&gt;0,AQ56&gt;0), AQ56,     AND(NOT($AD56=$AH56),$AD56&gt;0,$AH56&gt;0,AQ56&gt;0), ($AH56*AQ56)/$AD56,     AND($AD56=0,$AH56&gt;0,$AL56&gt;0), IF(INDEX(AQ$12:AQ$263,MATCH($AL56,$AK$12:$AK$263,0))&gt;0,($AH56*INDEX(AQ$12:AQ$263,MATCH($AL56,$AK$12:$AK$263,0)))/INDEX($AD$12:$AD$263,MATCH($AL56,$AK$12:$AK$263,0)), "-"),     1, "-")</f>
        <v>-</v>
      </c>
      <c r="AS56" s="249" t="n">
        <f aca="false">IF(AR$9&gt;0, IF(OR(AR56="",AR56="-"), 0, AR56*$AO56), AQ56*$AE56)</f>
        <v>0</v>
      </c>
      <c r="AT56" s="247" t="n">
        <f aca="false">COMMANDE!P56</f>
        <v>0</v>
      </c>
      <c r="AU56" s="248" t="str">
        <f aca="false">_xlfn.IFS(AND($AD56=$AH56,$AD56&gt;0,$AH56&gt;0,AT56&gt;0), AT56,     AND(NOT($AD56=$AH56),$AD56&gt;0,$AH56&gt;0,AT56&gt;0), ($AH56*AT56)/$AD56,     AND($AD56=0,$AH56&gt;0,$AL56&gt;0), IF(INDEX(AT$12:AT$263,MATCH($AL56,$AK$12:$AK$263,0))&gt;0,($AH56*INDEX(AT$12:AT$263,MATCH($AL56,$AK$12:$AK$263,0)))/INDEX($AD$12:$AD$263,MATCH($AL56,$AK$12:$AK$263,0)), "-"),     1, "-")</f>
        <v>-</v>
      </c>
      <c r="AV56" s="249" t="n">
        <f aca="false">IF(AU$9&gt;0, IF(OR(AU56="",AU56="-"), 0, AU56*$AO56), AT56*$AE56)</f>
        <v>0</v>
      </c>
      <c r="AW56" s="247" t="n">
        <f aca="false">COMMANDE!R56</f>
        <v>0</v>
      </c>
      <c r="AX56" s="248" t="str">
        <f aca="false">_xlfn.IFS(AND($AD56=$AH56,$AD56&gt;0,$AH56&gt;0,AW56&gt;0), AW56,     AND(NOT($AD56=$AH56),$AD56&gt;0,$AH56&gt;0,AW56&gt;0), ($AH56*AW56)/$AD56,     AND($AD56=0,$AH56&gt;0,$AL56&gt;0), IF(INDEX(AW$12:AW$263,MATCH($AL56,$AK$12:$AK$263,0))&gt;0,($AH56*INDEX(AW$12:AW$263,MATCH($AL56,$AK$12:$AK$263,0)))/INDEX($AD$12:$AD$263,MATCH($AL56,$AK$12:$AK$263,0)), "-"),     1, "-")</f>
        <v>-</v>
      </c>
      <c r="AY56" s="249" t="n">
        <f aca="false">IF(AX$9&gt;0, IF(OR(AX56="",AX56="-"), 0, AX56*$AO56), AW56*$AE56)</f>
        <v>0</v>
      </c>
      <c r="AZ56" s="247" t="n">
        <f aca="false">COMMANDE!T56</f>
        <v>0</v>
      </c>
      <c r="BA56" s="248" t="str">
        <f aca="false">_xlfn.IFS(AND($AD56=$AH56,$AD56&gt;0,$AH56&gt;0,AZ56&gt;0), AZ56,     AND(NOT($AD56=$AH56),$AD56&gt;0,$AH56&gt;0,AZ56&gt;0), ($AH56*AZ56)/$AD56,     AND($AD56=0,$AH56&gt;0,$AL56&gt;0), IF(INDEX(AZ$12:AZ$263,MATCH($AL56,$AK$12:$AK$263,0))&gt;0,($AH56*INDEX(AZ$12:AZ$263,MATCH($AL56,$AK$12:$AK$263,0)))/INDEX($AD$12:$AD$263,MATCH($AL56,$AK$12:$AK$263,0)), "-"),     1, "-")</f>
        <v>-</v>
      </c>
      <c r="BB56" s="249" t="n">
        <f aca="false">IF(BA$9&gt;0, IF(OR(BA56="",BA56="-"), 0, BA56*$AO56), AZ56*$AE56)</f>
        <v>0</v>
      </c>
      <c r="BC56" s="247" t="n">
        <f aca="false">COMMANDE!V56</f>
        <v>0</v>
      </c>
      <c r="BD56" s="248" t="str">
        <f aca="false">_xlfn.IFS(AND($AD56=$AH56,$AD56&gt;0,$AH56&gt;0,BC56&gt;0), BC56,     AND(NOT($AD56=$AH56),$AD56&gt;0,$AH56&gt;0,BC56&gt;0), ($AH56*BC56)/$AD56,     AND($AD56=0,$AH56&gt;0,$AL56&gt;0), IF(INDEX(BC$12:BC$263,MATCH($AL56,$AK$12:$AK$263,0))&gt;0,($AH56*INDEX(BC$12:BC$263,MATCH($AL56,$AK$12:$AK$263,0)))/INDEX($AD$12:$AD$263,MATCH($AL56,$AK$12:$AK$263,0)), "-"),     1, "-")</f>
        <v>-</v>
      </c>
      <c r="BE56" s="249" t="n">
        <f aca="false">IF(BD$9&gt;0, IF(OR(BD56="",BD56="-"), 0, BD56*$AO56), BC56*$AE56)</f>
        <v>0</v>
      </c>
      <c r="BF56" s="247" t="n">
        <f aca="false">COMMANDE!X56</f>
        <v>0</v>
      </c>
      <c r="BG56" s="248" t="str">
        <f aca="false">_xlfn.IFS(AND($AD56=$AH56,$AD56&gt;0,$AH56&gt;0,BF56&gt;0), BF56,     AND(NOT($AD56=$AH56),$AD56&gt;0,$AH56&gt;0,BF56&gt;0), ($AH56*BF56)/$AD56,     AND($AD56=0,$AH56&gt;0,$AL56&gt;0), IF(INDEX(BF$12:BF$263,MATCH($AL56,$AK$12:$AK$263,0))&gt;0,($AH56*INDEX(BF$12:BF$263,MATCH($AL56,$AK$12:$AK$263,0)))/INDEX($AD$12:$AD$263,MATCH($AL56,$AK$12:$AK$263,0)), "-"),     1, "-")</f>
        <v>-</v>
      </c>
      <c r="BH56" s="249" t="n">
        <f aca="false">IF(BG$9&gt;0, IF(OR(BG56="",BG56="-"), 0, BG56*$AO56), BF56*$AE56)</f>
        <v>0</v>
      </c>
      <c r="BI56" s="247" t="n">
        <f aca="false">COMMANDE!Z56</f>
        <v>0</v>
      </c>
      <c r="BJ56" s="248" t="str">
        <f aca="false">_xlfn.IFS(AND($AD56=$AH56,$AD56&gt;0,$AH56&gt;0,BI56&gt;0), BI56,     AND(NOT($AD56=$AH56),$AD56&gt;0,$AH56&gt;0,BI56&gt;0), ($AH56*BI56)/$AD56,     AND($AD56=0,$AH56&gt;0,$AL56&gt;0), IF(INDEX(BI$12:BI$263,MATCH($AL56,$AK$12:$AK$263,0))&gt;0,($AH56*INDEX(BI$12:BI$263,MATCH($AL56,$AK$12:$AK$263,0)))/INDEX($AD$12:$AD$263,MATCH($AL56,$AK$12:$AK$263,0)), "-"),     1, "-")</f>
        <v>-</v>
      </c>
      <c r="BK56" s="249" t="n">
        <f aca="false">IF(BJ$9&gt;0, IF(OR(BJ56="",BJ56="-"), 0, BJ56*$AO56), BI56*$AE56)</f>
        <v>0</v>
      </c>
      <c r="BL56" s="247" t="n">
        <f aca="false">COMMANDE!AB56</f>
        <v>0</v>
      </c>
      <c r="BM56" s="248" t="str">
        <f aca="false">_xlfn.IFS(AND($AD56=$AH56,$AD56&gt;0,$AH56&gt;0,BL56&gt;0), BL56,     AND(NOT($AD56=$AH56),$AD56&gt;0,$AH56&gt;0,BL56&gt;0), ($AH56*BL56)/$AD56,     AND($AD56=0,$AH56&gt;0,$AL56&gt;0), IF(INDEX(BL$12:BL$263,MATCH($AL56,$AK$12:$AK$263,0))&gt;0,($AH56*INDEX(BL$12:BL$263,MATCH($AL56,$AK$12:$AK$263,0)))/INDEX($AD$12:$AD$263,MATCH($AL56,$AK$12:$AK$263,0)), "-"),     1, "-")</f>
        <v>-</v>
      </c>
      <c r="BN56" s="249" t="n">
        <f aca="false">IF(BM$9&gt;0, IF(OR(BM56="",BM56="-"), 0, BM56*$AO56), BL56*$AE56)</f>
        <v>0</v>
      </c>
      <c r="BO56" s="247" t="n">
        <f aca="false">COMMANDE!AD56</f>
        <v>0</v>
      </c>
      <c r="BP56" s="248" t="str">
        <f aca="false">_xlfn.IFS(AND($AD56=$AH56,$AD56&gt;0,$AH56&gt;0,BO56&gt;0), BO56,     AND(NOT($AD56=$AH56),$AD56&gt;0,$AH56&gt;0,BO56&gt;0), ($AH56*BO56)/$AD56,     AND($AD56=0,$AH56&gt;0,$AL56&gt;0), IF(INDEX(BO$12:BO$263,MATCH($AL56,$AK$12:$AK$263,0))&gt;0,($AH56*INDEX(BO$12:BO$263,MATCH($AL56,$AK$12:$AK$263,0)))/INDEX($AD$12:$AD$263,MATCH($AL56,$AK$12:$AK$263,0)), "-"),     1, "-")</f>
        <v>-</v>
      </c>
      <c r="BQ56" s="249" t="n">
        <f aca="false">IF(BP$9&gt;0, IF(OR(BP56="",BP56="-"), 0, BP56*$AO56), BO56*$AE56)</f>
        <v>0</v>
      </c>
      <c r="BR56" s="247" t="n">
        <f aca="false">COMMANDE!AF56</f>
        <v>0</v>
      </c>
      <c r="BS56" s="248" t="str">
        <f aca="false">_xlfn.IFS(AND($AD56=$AH56,$AD56&gt;0,$AH56&gt;0,BR56&gt;0), BR56,     AND(NOT($AD56=$AH56),$AD56&gt;0,$AH56&gt;0,BR56&gt;0), ($AH56*BR56)/$AD56,     AND($AD56=0,$AH56&gt;0,$AL56&gt;0), IF(INDEX(BR$12:BR$263,MATCH($AL56,$AK$12:$AK$263,0))&gt;0,($AH56*INDEX(BR$12:BR$263,MATCH($AL56,$AK$12:$AK$263,0)))/INDEX($AD$12:$AD$263,MATCH($AL56,$AK$12:$AK$263,0)), "-"),     1, "-")</f>
        <v>-</v>
      </c>
      <c r="BT56" s="249" t="n">
        <f aca="false">IF(BS$9&gt;0, IF(OR(BS56="",BS56="-"), 0, BS56*$AO56), BR56*$AE56)</f>
        <v>0</v>
      </c>
      <c r="BU56" s="247" t="n">
        <f aca="false">COMMANDE!AH56</f>
        <v>0</v>
      </c>
      <c r="BV56" s="248" t="str">
        <f aca="false">_xlfn.IFS(AND($AD56=$AH56,$AD56&gt;0,$AH56&gt;0,BU56&gt;0), BU56,     AND(NOT($AD56=$AH56),$AD56&gt;0,$AH56&gt;0,BU56&gt;0), ($AH56*BU56)/$AD56,     AND($AD56=0,$AH56&gt;0,$AL56&gt;0), IF(INDEX(BU$12:BU$263,MATCH($AL56,$AK$12:$AK$263,0))&gt;0,($AH56*INDEX(BU$12:BU$263,MATCH($AL56,$AK$12:$AK$263,0)))/INDEX($AD$12:$AD$263,MATCH($AL56,$AK$12:$AK$263,0)), "-"),     1, "-")</f>
        <v>-</v>
      </c>
      <c r="BW56" s="249" t="n">
        <f aca="false">IF(BV$9&gt;0, IF(OR(BV56="",BV56="-"), 0, BV56*$AO56), BU56*$AE56)</f>
        <v>0</v>
      </c>
      <c r="BX56" s="247" t="n">
        <f aca="false">COMMANDE!AJ56</f>
        <v>0</v>
      </c>
      <c r="BY56" s="248" t="str">
        <f aca="false">_xlfn.IFS(AND($AD56=$AH56,$AD56&gt;0,$AH56&gt;0,BX56&gt;0), BX56,     AND(NOT($AD56=$AH56),$AD56&gt;0,$AH56&gt;0,BX56&gt;0), ($AH56*BX56)/$AD56,     AND($AD56=0,$AH56&gt;0,$AL56&gt;0), IF(INDEX(BX$12:BX$263,MATCH($AL56,$AK$12:$AK$263,0))&gt;0,($AH56*INDEX(BX$12:BX$263,MATCH($AL56,$AK$12:$AK$263,0)))/INDEX($AD$12:$AD$263,MATCH($AL56,$AK$12:$AK$263,0)), "-"),     1, "-")</f>
        <v>-</v>
      </c>
      <c r="BZ56" s="249" t="n">
        <f aca="false">IF(BY$9&gt;0, IF(OR(BY56="",BY56="-"), 0, BY56*$AO56), BX56*$AE56)</f>
        <v>0</v>
      </c>
      <c r="CA56" s="247" t="n">
        <f aca="false">COMMANDE!AL56</f>
        <v>0</v>
      </c>
      <c r="CB56" s="248" t="str">
        <f aca="false">_xlfn.IFS(AND($AD56=$AH56,$AD56&gt;0,$AH56&gt;0,CA56&gt;0), CA56,     AND(NOT($AD56=$AH56),$AD56&gt;0,$AH56&gt;0,CA56&gt;0), ($AH56*CA56)/$AD56,     AND($AD56=0,$AH56&gt;0,$AL56&gt;0), IF(INDEX(CA$12:CA$263,MATCH($AL56,$AK$12:$AK$263,0))&gt;0,($AH56*INDEX(CA$12:CA$263,MATCH($AL56,$AK$12:$AK$263,0)))/INDEX($AD$12:$AD$263,MATCH($AL56,$AK$12:$AK$263,0)), "-"),     1, "-")</f>
        <v>-</v>
      </c>
      <c r="CC56" s="249" t="n">
        <f aca="false">IF(CB$9&gt;0, IF(OR(CB56="",CB56="-"), 0, CB56*$AO56), CA56*$AE56)</f>
        <v>0</v>
      </c>
      <c r="CD56" s="247" t="n">
        <f aca="false">COMMANDE!AN56</f>
        <v>0</v>
      </c>
      <c r="CE56" s="248" t="str">
        <f aca="false">_xlfn.IFS(AND($AD56=$AH56,$AD56&gt;0,$AH56&gt;0,CD56&gt;0), CD56,     AND(NOT($AD56=$AH56),$AD56&gt;0,$AH56&gt;0,CD56&gt;0), ($AH56*CD56)/$AD56,     AND($AD56=0,$AH56&gt;0,$AL56&gt;0), IF(INDEX(CD$12:CD$263,MATCH($AL56,$AK$12:$AK$263,0))&gt;0,($AH56*INDEX(CD$12:CD$263,MATCH($AL56,$AK$12:$AK$263,0)))/INDEX($AD$12:$AD$263,MATCH($AL56,$AK$12:$AK$263,0)), "-"),     1, "-")</f>
        <v>-</v>
      </c>
      <c r="CF56" s="249" t="n">
        <f aca="false">IF(CE$9&gt;0, IF(OR(CE56="",CE56="-"), 0, CE56*$AO56), CD56*$AE56)</f>
        <v>0</v>
      </c>
      <c r="CG56" s="247" t="n">
        <f aca="false">COMMANDE!AP56</f>
        <v>0</v>
      </c>
      <c r="CH56" s="248" t="str">
        <f aca="false">_xlfn.IFS(AND($AD56=$AH56,$AD56&gt;0,$AH56&gt;0,CG56&gt;0), CG56,     AND(NOT($AD56=$AH56),$AD56&gt;0,$AH56&gt;0,CG56&gt;0), ($AH56*CG56)/$AD56,     AND($AD56=0,$AH56&gt;0,$AL56&gt;0), IF(INDEX(CG$12:CG$263,MATCH($AL56,$AK$12:$AK$263,0))&gt;0,($AH56*INDEX(CG$12:CG$263,MATCH($AL56,$AK$12:$AK$263,0)))/INDEX($AD$12:$AD$263,MATCH($AL56,$AK$12:$AK$263,0)), "-"),     1, "-")</f>
        <v>-</v>
      </c>
      <c r="CI56" s="249" t="n">
        <f aca="false">IF(CH$9&gt;0, IF(OR(CH56="",CH56="-"), 0, CH56*$AO56), CG56*$AE56)</f>
        <v>0</v>
      </c>
      <c r="CJ56" s="250"/>
    </row>
    <row r="57" customFormat="false" ht="39.95" hidden="false" customHeight="true" outlineLevel="0" collapsed="false">
      <c r="A57" s="230" t="n">
        <f aca="false">IF(OR($AQ57&gt;0, $AS57&gt;0), 1, 0)</f>
        <v>0</v>
      </c>
      <c r="B57" s="230" t="n">
        <f aca="false">IF(OR($AT57&gt;0, $AV57&gt;0), 1, 0)</f>
        <v>0</v>
      </c>
      <c r="C57" s="230" t="n">
        <f aca="false">IF(OR($AW57&gt;0, $AY57&gt;0), 1, 0)</f>
        <v>0</v>
      </c>
      <c r="D57" s="230" t="n">
        <f aca="false">IF(OR($AZ57&gt;0, $BB57&gt;0), 1, 0)</f>
        <v>0</v>
      </c>
      <c r="E57" s="230" t="n">
        <f aca="false">IF(OR($BC57&gt;0, $BE57&gt;0), 1, 0)</f>
        <v>0</v>
      </c>
      <c r="F57" s="230" t="n">
        <f aca="false">IF(OR($BF57&gt;0, $BH57&gt;0), 1, 0)</f>
        <v>0</v>
      </c>
      <c r="G57" s="230" t="n">
        <f aca="false">IF(OR($BI57&gt;0, $BK57&gt;0), 1, 0)</f>
        <v>0</v>
      </c>
      <c r="H57" s="230" t="n">
        <f aca="false">IF(OR($BL57&gt;0, $BN57&gt;0), 1, 0)</f>
        <v>0</v>
      </c>
      <c r="I57" s="230" t="n">
        <f aca="false">IF(OR($BO57&gt;0, $BQ57&gt;0), 1, 0)</f>
        <v>0</v>
      </c>
      <c r="J57" s="230" t="n">
        <f aca="false">IF(OR($BR57&gt;0, $BT57&gt;0), 1, 0)</f>
        <v>0</v>
      </c>
      <c r="K57" s="230" t="n">
        <f aca="false">IF(OR($BU57&gt;0, $BW57&gt;0), 1, 0)</f>
        <v>0</v>
      </c>
      <c r="L57" s="230" t="n">
        <f aca="false">IF(OR($BX57&gt;0, $BZ57&gt;0), 1, 0)</f>
        <v>0</v>
      </c>
      <c r="M57" s="230" t="n">
        <f aca="false">IF(OR($CA57&gt;0, $CC57&gt;0), 1, 0)</f>
        <v>0</v>
      </c>
      <c r="N57" s="230" t="n">
        <f aca="false">IF(OR($CD57&gt;0, $CF57&gt;0), 1, 0)</f>
        <v>0</v>
      </c>
      <c r="O57" s="231" t="n">
        <f aca="false">IF(OR($CG57&gt;0, $CI57&gt;0), 1, 0)</f>
        <v>0</v>
      </c>
      <c r="P57" s="232" t="n">
        <f aca="false">IF(OR($AD57&gt;0,$AH57&gt;0,$AN57&gt;0), 1, 0)</f>
        <v>0</v>
      </c>
      <c r="Q57" s="233" t="n">
        <f aca="false">BDD!A47</f>
        <v>1611</v>
      </c>
      <c r="R57" s="234" t="str">
        <f aca="false">BDD!B47</f>
        <v>Chips de coco CRU BIO (paquet 1kg)</v>
      </c>
      <c r="S57" s="235" t="str">
        <f aca="false">IF(BDD!F47=0, "", BDD!F47)</f>
        <v>❤️</v>
      </c>
      <c r="T57" s="236" t="n">
        <f aca="false">ROUND(BDD!G47+FDP_CMD_KG, 2)</f>
        <v>10.9</v>
      </c>
      <c r="U57" s="236" t="e">
        <f aca="false">ROUND(BDD!G47+FDP_FACT_KG, 2)</f>
        <v>#DIV/0!</v>
      </c>
      <c r="V57" s="237" t="str">
        <f aca="false">BDD!H47</f>
        <v>Pièce</v>
      </c>
      <c r="W57" s="238" t="n">
        <f aca="false">IF(NOT(ISBLANK(BDD!I47)), ROUND(SUM((BDD!G47*reduc1),FDP_CMD_KG), 2), "")</f>
        <v>9.97</v>
      </c>
      <c r="X57" s="238" t="n">
        <f aca="false">IF(NOT(ISBLANK(BDD!J47)), ROUND(SUM((BDD!G47*reduc2),FDP_CMD_KG), 2), "")</f>
        <v>9.04</v>
      </c>
      <c r="Y57" s="238" t="str">
        <f aca="false">IF(NOT(ISBLANK(BDD!K47)), ROUND(SUM((BDD!G47*reduc3),FDP_CMD_KG), 2), "")</f>
        <v/>
      </c>
      <c r="Z57" s="238" t="e">
        <f aca="false">IF(NOT(ISBLANK(BDD!I47)), ROUND(SUM((BDD!G47*reduc1),FDP_FACT_KG), 2), "")</f>
        <v>#DIV/0!</v>
      </c>
      <c r="AA57" s="238" t="e">
        <f aca="false">IF(NOT(ISBLANK(BDD!J47)), ROUND(SUM((BDD!G47*reduc2),FDP_FACT_KG), 2), "")</f>
        <v>#DIV/0!</v>
      </c>
      <c r="AB57" s="238" t="str">
        <f aca="false">IF(NOT(ISBLANK(BDD!K47)), ROUND(SUM((BDD!G47*reduc3),FDP_FACT_KG), 2), "")</f>
        <v/>
      </c>
      <c r="AC57" s="239" t="str">
        <f aca="false">BDD!C47</f>
        <v>Sri Lanka</v>
      </c>
      <c r="AD57" s="240" t="n">
        <f aca="false">SUM(AQ57,AT57,AW57,AZ57,BC57,BF57,BI57,BL57,BO57,BR57,BU57,BX57,CA57,CD57,CG57)</f>
        <v>0</v>
      </c>
      <c r="AE57" s="241" t="n">
        <f aca="false">_xlfn.IFS(AND(AD57&gt;=60,$Y57&lt;&gt;""), $Y57,    AND(AD57&gt;=30,$X57&lt;&gt;""), $X57,    AND(AD57&gt;=10,$W57&lt;&gt;""), $W57,    1, $T57)</f>
        <v>10.9</v>
      </c>
      <c r="AF57" s="242" t="n">
        <f aca="false">$AD57*$AE57</f>
        <v>0</v>
      </c>
      <c r="AG57" s="161"/>
      <c r="AH57" s="243"/>
      <c r="AI57" s="241" t="e">
        <f aca="false">_xlfn.IFS(AND(AH57&gt;=60,$AB57&lt;&gt;""), $AB57,    AND(AH57&gt;=30,$AA57&lt;&gt;""), $AA57,    AND(AH57&gt;=10,$Z57&lt;&gt;""), $Z57,    1, $U57)</f>
        <v>#DIV/0!</v>
      </c>
      <c r="AJ57" s="244" t="e">
        <f aca="false">AH57*AI57</f>
        <v>#DIV/0!</v>
      </c>
      <c r="AK57" s="245"/>
      <c r="AL57" s="245"/>
      <c r="AM57" s="161"/>
      <c r="AN57" s="246" t="n">
        <f aca="false">SUM(AR57,AU57,AX57,BA57,BD57,BG57,BJ57,BM57,BP57,BS57,BV57,BY57,CB57,CE57,CH57)</f>
        <v>0</v>
      </c>
      <c r="AO57" s="241" t="e">
        <f aca="false">_xlfn.IFS(AND(AN57&gt;=60,$AB57&lt;&gt;""), $AB57,    AND(AN57&gt;=30,$AA57&lt;&gt;""), $AA57,    AND(AN57&gt;=10,$Z57&lt;&gt;""), $Z57,    1, $U57)</f>
        <v>#DIV/0!</v>
      </c>
      <c r="AP57" s="242" t="e">
        <f aca="false">$AN57*$AO57</f>
        <v>#DIV/0!</v>
      </c>
      <c r="AQ57" s="247" t="n">
        <f aca="false">COMMANDE!N57</f>
        <v>0</v>
      </c>
      <c r="AR57" s="248" t="str">
        <f aca="false">_xlfn.IFS(AND($AD57=$AH57,$AD57&gt;0,$AH57&gt;0,AQ57&gt;0), AQ57,     AND(NOT($AD57=$AH57),$AD57&gt;0,$AH57&gt;0,AQ57&gt;0), ($AH57*AQ57)/$AD57,     AND($AD57=0,$AH57&gt;0,$AL57&gt;0), IF(INDEX(AQ$12:AQ$263,MATCH($AL57,$AK$12:$AK$263,0))&gt;0,($AH57*INDEX(AQ$12:AQ$263,MATCH($AL57,$AK$12:$AK$263,0)))/INDEX($AD$12:$AD$263,MATCH($AL57,$AK$12:$AK$263,0)), "-"),     1, "-")</f>
        <v>-</v>
      </c>
      <c r="AS57" s="249" t="n">
        <f aca="false">IF(AR$9&gt;0, IF(OR(AR57="",AR57="-"), 0, AR57*$AO57), AQ57*$AE57)</f>
        <v>0</v>
      </c>
      <c r="AT57" s="247" t="n">
        <f aca="false">COMMANDE!P57</f>
        <v>0</v>
      </c>
      <c r="AU57" s="248" t="str">
        <f aca="false">_xlfn.IFS(AND($AD57=$AH57,$AD57&gt;0,$AH57&gt;0,AT57&gt;0), AT57,     AND(NOT($AD57=$AH57),$AD57&gt;0,$AH57&gt;0,AT57&gt;0), ($AH57*AT57)/$AD57,     AND($AD57=0,$AH57&gt;0,$AL57&gt;0), IF(INDEX(AT$12:AT$263,MATCH($AL57,$AK$12:$AK$263,0))&gt;0,($AH57*INDEX(AT$12:AT$263,MATCH($AL57,$AK$12:$AK$263,0)))/INDEX($AD$12:$AD$263,MATCH($AL57,$AK$12:$AK$263,0)), "-"),     1, "-")</f>
        <v>-</v>
      </c>
      <c r="AV57" s="249" t="n">
        <f aca="false">IF(AU$9&gt;0, IF(OR(AU57="",AU57="-"), 0, AU57*$AO57), AT57*$AE57)</f>
        <v>0</v>
      </c>
      <c r="AW57" s="247" t="n">
        <f aca="false">COMMANDE!R57</f>
        <v>0</v>
      </c>
      <c r="AX57" s="248" t="str">
        <f aca="false">_xlfn.IFS(AND($AD57=$AH57,$AD57&gt;0,$AH57&gt;0,AW57&gt;0), AW57,     AND(NOT($AD57=$AH57),$AD57&gt;0,$AH57&gt;0,AW57&gt;0), ($AH57*AW57)/$AD57,     AND($AD57=0,$AH57&gt;0,$AL57&gt;0), IF(INDEX(AW$12:AW$263,MATCH($AL57,$AK$12:$AK$263,0))&gt;0,($AH57*INDEX(AW$12:AW$263,MATCH($AL57,$AK$12:$AK$263,0)))/INDEX($AD$12:$AD$263,MATCH($AL57,$AK$12:$AK$263,0)), "-"),     1, "-")</f>
        <v>-</v>
      </c>
      <c r="AY57" s="249" t="n">
        <f aca="false">IF(AX$9&gt;0, IF(OR(AX57="",AX57="-"), 0, AX57*$AO57), AW57*$AE57)</f>
        <v>0</v>
      </c>
      <c r="AZ57" s="247" t="n">
        <f aca="false">COMMANDE!T57</f>
        <v>0</v>
      </c>
      <c r="BA57" s="248" t="str">
        <f aca="false">_xlfn.IFS(AND($AD57=$AH57,$AD57&gt;0,$AH57&gt;0,AZ57&gt;0), AZ57,     AND(NOT($AD57=$AH57),$AD57&gt;0,$AH57&gt;0,AZ57&gt;0), ($AH57*AZ57)/$AD57,     AND($AD57=0,$AH57&gt;0,$AL57&gt;0), IF(INDEX(AZ$12:AZ$263,MATCH($AL57,$AK$12:$AK$263,0))&gt;0,($AH57*INDEX(AZ$12:AZ$263,MATCH($AL57,$AK$12:$AK$263,0)))/INDEX($AD$12:$AD$263,MATCH($AL57,$AK$12:$AK$263,0)), "-"),     1, "-")</f>
        <v>-</v>
      </c>
      <c r="BB57" s="249" t="n">
        <f aca="false">IF(BA$9&gt;0, IF(OR(BA57="",BA57="-"), 0, BA57*$AO57), AZ57*$AE57)</f>
        <v>0</v>
      </c>
      <c r="BC57" s="247" t="n">
        <f aca="false">COMMANDE!V57</f>
        <v>0</v>
      </c>
      <c r="BD57" s="248" t="str">
        <f aca="false">_xlfn.IFS(AND($AD57=$AH57,$AD57&gt;0,$AH57&gt;0,BC57&gt;0), BC57,     AND(NOT($AD57=$AH57),$AD57&gt;0,$AH57&gt;0,BC57&gt;0), ($AH57*BC57)/$AD57,     AND($AD57=0,$AH57&gt;0,$AL57&gt;0), IF(INDEX(BC$12:BC$263,MATCH($AL57,$AK$12:$AK$263,0))&gt;0,($AH57*INDEX(BC$12:BC$263,MATCH($AL57,$AK$12:$AK$263,0)))/INDEX($AD$12:$AD$263,MATCH($AL57,$AK$12:$AK$263,0)), "-"),     1, "-")</f>
        <v>-</v>
      </c>
      <c r="BE57" s="249" t="n">
        <f aca="false">IF(BD$9&gt;0, IF(OR(BD57="",BD57="-"), 0, BD57*$AO57), BC57*$AE57)</f>
        <v>0</v>
      </c>
      <c r="BF57" s="247" t="n">
        <f aca="false">COMMANDE!X57</f>
        <v>0</v>
      </c>
      <c r="BG57" s="248" t="str">
        <f aca="false">_xlfn.IFS(AND($AD57=$AH57,$AD57&gt;0,$AH57&gt;0,BF57&gt;0), BF57,     AND(NOT($AD57=$AH57),$AD57&gt;0,$AH57&gt;0,BF57&gt;0), ($AH57*BF57)/$AD57,     AND($AD57=0,$AH57&gt;0,$AL57&gt;0), IF(INDEX(BF$12:BF$263,MATCH($AL57,$AK$12:$AK$263,0))&gt;0,($AH57*INDEX(BF$12:BF$263,MATCH($AL57,$AK$12:$AK$263,0)))/INDEX($AD$12:$AD$263,MATCH($AL57,$AK$12:$AK$263,0)), "-"),     1, "-")</f>
        <v>-</v>
      </c>
      <c r="BH57" s="249" t="n">
        <f aca="false">IF(BG$9&gt;0, IF(OR(BG57="",BG57="-"), 0, BG57*$AO57), BF57*$AE57)</f>
        <v>0</v>
      </c>
      <c r="BI57" s="247" t="n">
        <f aca="false">COMMANDE!Z57</f>
        <v>0</v>
      </c>
      <c r="BJ57" s="248" t="str">
        <f aca="false">_xlfn.IFS(AND($AD57=$AH57,$AD57&gt;0,$AH57&gt;0,BI57&gt;0), BI57,     AND(NOT($AD57=$AH57),$AD57&gt;0,$AH57&gt;0,BI57&gt;0), ($AH57*BI57)/$AD57,     AND($AD57=0,$AH57&gt;0,$AL57&gt;0), IF(INDEX(BI$12:BI$263,MATCH($AL57,$AK$12:$AK$263,0))&gt;0,($AH57*INDEX(BI$12:BI$263,MATCH($AL57,$AK$12:$AK$263,0)))/INDEX($AD$12:$AD$263,MATCH($AL57,$AK$12:$AK$263,0)), "-"),     1, "-")</f>
        <v>-</v>
      </c>
      <c r="BK57" s="249" t="n">
        <f aca="false">IF(BJ$9&gt;0, IF(OR(BJ57="",BJ57="-"), 0, BJ57*$AO57), BI57*$AE57)</f>
        <v>0</v>
      </c>
      <c r="BL57" s="247" t="n">
        <f aca="false">COMMANDE!AB57</f>
        <v>0</v>
      </c>
      <c r="BM57" s="248" t="str">
        <f aca="false">_xlfn.IFS(AND($AD57=$AH57,$AD57&gt;0,$AH57&gt;0,BL57&gt;0), BL57,     AND(NOT($AD57=$AH57),$AD57&gt;0,$AH57&gt;0,BL57&gt;0), ($AH57*BL57)/$AD57,     AND($AD57=0,$AH57&gt;0,$AL57&gt;0), IF(INDEX(BL$12:BL$263,MATCH($AL57,$AK$12:$AK$263,0))&gt;0,($AH57*INDEX(BL$12:BL$263,MATCH($AL57,$AK$12:$AK$263,0)))/INDEX($AD$12:$AD$263,MATCH($AL57,$AK$12:$AK$263,0)), "-"),     1, "-")</f>
        <v>-</v>
      </c>
      <c r="BN57" s="249" t="n">
        <f aca="false">IF(BM$9&gt;0, IF(OR(BM57="",BM57="-"), 0, BM57*$AO57), BL57*$AE57)</f>
        <v>0</v>
      </c>
      <c r="BO57" s="247" t="n">
        <f aca="false">COMMANDE!AD57</f>
        <v>0</v>
      </c>
      <c r="BP57" s="248" t="str">
        <f aca="false">_xlfn.IFS(AND($AD57=$AH57,$AD57&gt;0,$AH57&gt;0,BO57&gt;0), BO57,     AND(NOT($AD57=$AH57),$AD57&gt;0,$AH57&gt;0,BO57&gt;0), ($AH57*BO57)/$AD57,     AND($AD57=0,$AH57&gt;0,$AL57&gt;0), IF(INDEX(BO$12:BO$263,MATCH($AL57,$AK$12:$AK$263,0))&gt;0,($AH57*INDEX(BO$12:BO$263,MATCH($AL57,$AK$12:$AK$263,0)))/INDEX($AD$12:$AD$263,MATCH($AL57,$AK$12:$AK$263,0)), "-"),     1, "-")</f>
        <v>-</v>
      </c>
      <c r="BQ57" s="249" t="n">
        <f aca="false">IF(BP$9&gt;0, IF(OR(BP57="",BP57="-"), 0, BP57*$AO57), BO57*$AE57)</f>
        <v>0</v>
      </c>
      <c r="BR57" s="247" t="n">
        <f aca="false">COMMANDE!AF57</f>
        <v>0</v>
      </c>
      <c r="BS57" s="248" t="str">
        <f aca="false">_xlfn.IFS(AND($AD57=$AH57,$AD57&gt;0,$AH57&gt;0,BR57&gt;0), BR57,     AND(NOT($AD57=$AH57),$AD57&gt;0,$AH57&gt;0,BR57&gt;0), ($AH57*BR57)/$AD57,     AND($AD57=0,$AH57&gt;0,$AL57&gt;0), IF(INDEX(BR$12:BR$263,MATCH($AL57,$AK$12:$AK$263,0))&gt;0,($AH57*INDEX(BR$12:BR$263,MATCH($AL57,$AK$12:$AK$263,0)))/INDEX($AD$12:$AD$263,MATCH($AL57,$AK$12:$AK$263,0)), "-"),     1, "-")</f>
        <v>-</v>
      </c>
      <c r="BT57" s="249" t="n">
        <f aca="false">IF(BS$9&gt;0, IF(OR(BS57="",BS57="-"), 0, BS57*$AO57), BR57*$AE57)</f>
        <v>0</v>
      </c>
      <c r="BU57" s="247" t="n">
        <f aca="false">COMMANDE!AH57</f>
        <v>0</v>
      </c>
      <c r="BV57" s="248" t="str">
        <f aca="false">_xlfn.IFS(AND($AD57=$AH57,$AD57&gt;0,$AH57&gt;0,BU57&gt;0), BU57,     AND(NOT($AD57=$AH57),$AD57&gt;0,$AH57&gt;0,BU57&gt;0), ($AH57*BU57)/$AD57,     AND($AD57=0,$AH57&gt;0,$AL57&gt;0), IF(INDEX(BU$12:BU$263,MATCH($AL57,$AK$12:$AK$263,0))&gt;0,($AH57*INDEX(BU$12:BU$263,MATCH($AL57,$AK$12:$AK$263,0)))/INDEX($AD$12:$AD$263,MATCH($AL57,$AK$12:$AK$263,0)), "-"),     1, "-")</f>
        <v>-</v>
      </c>
      <c r="BW57" s="249" t="n">
        <f aca="false">IF(BV$9&gt;0, IF(OR(BV57="",BV57="-"), 0, BV57*$AO57), BU57*$AE57)</f>
        <v>0</v>
      </c>
      <c r="BX57" s="247" t="n">
        <f aca="false">COMMANDE!AJ57</f>
        <v>0</v>
      </c>
      <c r="BY57" s="248" t="str">
        <f aca="false">_xlfn.IFS(AND($AD57=$AH57,$AD57&gt;0,$AH57&gt;0,BX57&gt;0), BX57,     AND(NOT($AD57=$AH57),$AD57&gt;0,$AH57&gt;0,BX57&gt;0), ($AH57*BX57)/$AD57,     AND($AD57=0,$AH57&gt;0,$AL57&gt;0), IF(INDEX(BX$12:BX$263,MATCH($AL57,$AK$12:$AK$263,0))&gt;0,($AH57*INDEX(BX$12:BX$263,MATCH($AL57,$AK$12:$AK$263,0)))/INDEX($AD$12:$AD$263,MATCH($AL57,$AK$12:$AK$263,0)), "-"),     1, "-")</f>
        <v>-</v>
      </c>
      <c r="BZ57" s="249" t="n">
        <f aca="false">IF(BY$9&gt;0, IF(OR(BY57="",BY57="-"), 0, BY57*$AO57), BX57*$AE57)</f>
        <v>0</v>
      </c>
      <c r="CA57" s="247" t="n">
        <f aca="false">COMMANDE!AL57</f>
        <v>0</v>
      </c>
      <c r="CB57" s="248" t="str">
        <f aca="false">_xlfn.IFS(AND($AD57=$AH57,$AD57&gt;0,$AH57&gt;0,CA57&gt;0), CA57,     AND(NOT($AD57=$AH57),$AD57&gt;0,$AH57&gt;0,CA57&gt;0), ($AH57*CA57)/$AD57,     AND($AD57=0,$AH57&gt;0,$AL57&gt;0), IF(INDEX(CA$12:CA$263,MATCH($AL57,$AK$12:$AK$263,0))&gt;0,($AH57*INDEX(CA$12:CA$263,MATCH($AL57,$AK$12:$AK$263,0)))/INDEX($AD$12:$AD$263,MATCH($AL57,$AK$12:$AK$263,0)), "-"),     1, "-")</f>
        <v>-</v>
      </c>
      <c r="CC57" s="249" t="n">
        <f aca="false">IF(CB$9&gt;0, IF(OR(CB57="",CB57="-"), 0, CB57*$AO57), CA57*$AE57)</f>
        <v>0</v>
      </c>
      <c r="CD57" s="247" t="n">
        <f aca="false">COMMANDE!AN57</f>
        <v>0</v>
      </c>
      <c r="CE57" s="248" t="str">
        <f aca="false">_xlfn.IFS(AND($AD57=$AH57,$AD57&gt;0,$AH57&gt;0,CD57&gt;0), CD57,     AND(NOT($AD57=$AH57),$AD57&gt;0,$AH57&gt;0,CD57&gt;0), ($AH57*CD57)/$AD57,     AND($AD57=0,$AH57&gt;0,$AL57&gt;0), IF(INDEX(CD$12:CD$263,MATCH($AL57,$AK$12:$AK$263,0))&gt;0,($AH57*INDEX(CD$12:CD$263,MATCH($AL57,$AK$12:$AK$263,0)))/INDEX($AD$12:$AD$263,MATCH($AL57,$AK$12:$AK$263,0)), "-"),     1, "-")</f>
        <v>-</v>
      </c>
      <c r="CF57" s="249" t="n">
        <f aca="false">IF(CE$9&gt;0, IF(OR(CE57="",CE57="-"), 0, CE57*$AO57), CD57*$AE57)</f>
        <v>0</v>
      </c>
      <c r="CG57" s="247" t="n">
        <f aca="false">COMMANDE!AP57</f>
        <v>0</v>
      </c>
      <c r="CH57" s="248" t="str">
        <f aca="false">_xlfn.IFS(AND($AD57=$AH57,$AD57&gt;0,$AH57&gt;0,CG57&gt;0), CG57,     AND(NOT($AD57=$AH57),$AD57&gt;0,$AH57&gt;0,CG57&gt;0), ($AH57*CG57)/$AD57,     AND($AD57=0,$AH57&gt;0,$AL57&gt;0), IF(INDEX(CG$12:CG$263,MATCH($AL57,$AK$12:$AK$263,0))&gt;0,($AH57*INDEX(CG$12:CG$263,MATCH($AL57,$AK$12:$AK$263,0)))/INDEX($AD$12:$AD$263,MATCH($AL57,$AK$12:$AK$263,0)), "-"),     1, "-")</f>
        <v>-</v>
      </c>
      <c r="CI57" s="249" t="n">
        <f aca="false">IF(CH$9&gt;0, IF(OR(CH57="",CH57="-"), 0, CH57*$AO57), CG57*$AE57)</f>
        <v>0</v>
      </c>
      <c r="CJ57" s="250"/>
    </row>
    <row r="58" customFormat="false" ht="39.95" hidden="false" customHeight="true" outlineLevel="0" collapsed="false">
      <c r="A58" s="230" t="n">
        <f aca="false">IF(OR($AQ58&gt;0, $AS58&gt;0), 1, 0)</f>
        <v>0</v>
      </c>
      <c r="B58" s="230" t="n">
        <f aca="false">IF(OR($AT58&gt;0, $AV58&gt;0), 1, 0)</f>
        <v>0</v>
      </c>
      <c r="C58" s="230" t="n">
        <f aca="false">IF(OR($AW58&gt;0, $AY58&gt;0), 1, 0)</f>
        <v>0</v>
      </c>
      <c r="D58" s="230" t="n">
        <f aca="false">IF(OR($AZ58&gt;0, $BB58&gt;0), 1, 0)</f>
        <v>0</v>
      </c>
      <c r="E58" s="230" t="n">
        <f aca="false">IF(OR($BC58&gt;0, $BE58&gt;0), 1, 0)</f>
        <v>0</v>
      </c>
      <c r="F58" s="230" t="n">
        <f aca="false">IF(OR($BF58&gt;0, $BH58&gt;0), 1, 0)</f>
        <v>0</v>
      </c>
      <c r="G58" s="230" t="n">
        <f aca="false">IF(OR($BI58&gt;0, $BK58&gt;0), 1, 0)</f>
        <v>0</v>
      </c>
      <c r="H58" s="230" t="n">
        <f aca="false">IF(OR($BL58&gt;0, $BN58&gt;0), 1, 0)</f>
        <v>0</v>
      </c>
      <c r="I58" s="230" t="n">
        <f aca="false">IF(OR($BO58&gt;0, $BQ58&gt;0), 1, 0)</f>
        <v>0</v>
      </c>
      <c r="J58" s="230" t="n">
        <f aca="false">IF(OR($BR58&gt;0, $BT58&gt;0), 1, 0)</f>
        <v>0</v>
      </c>
      <c r="K58" s="230" t="n">
        <f aca="false">IF(OR($BU58&gt;0, $BW58&gt;0), 1, 0)</f>
        <v>0</v>
      </c>
      <c r="L58" s="230" t="n">
        <f aca="false">IF(OR($BX58&gt;0, $BZ58&gt;0), 1, 0)</f>
        <v>0</v>
      </c>
      <c r="M58" s="230" t="n">
        <f aca="false">IF(OR($CA58&gt;0, $CC58&gt;0), 1, 0)</f>
        <v>0</v>
      </c>
      <c r="N58" s="230" t="n">
        <f aca="false">IF(OR($CD58&gt;0, $CF58&gt;0), 1, 0)</f>
        <v>0</v>
      </c>
      <c r="O58" s="231" t="n">
        <f aca="false">IF(OR($CG58&gt;0, $CI58&gt;0), 1, 0)</f>
        <v>0</v>
      </c>
      <c r="P58" s="232" t="n">
        <f aca="false">IF(OR($AD58&gt;0,$AH58&gt;0,$AN58&gt;0), 1, 0)</f>
        <v>0</v>
      </c>
      <c r="Q58" s="233" t="str">
        <f aca="false">BDD!A48</f>
        <v>3032-5034</v>
      </c>
      <c r="R58" s="234" t="str">
        <f aca="false">BDD!B48</f>
        <v>Chirimoya (grand)</v>
      </c>
      <c r="S58" s="235" t="str">
        <f aca="false">IF(BDD!F48=0, "", BDD!F48)</f>
        <v/>
      </c>
      <c r="T58" s="236" t="n">
        <f aca="false">ROUND(BDD!G48+FDP_CMD_KG, 2)</f>
        <v>5.79</v>
      </c>
      <c r="U58" s="236" t="e">
        <f aca="false">ROUND(BDD!G48+FDP_FACT_KG, 2)</f>
        <v>#DIV/0!</v>
      </c>
      <c r="V58" s="237" t="str">
        <f aca="false">BDD!H48</f>
        <v>kg</v>
      </c>
      <c r="W58" s="238" t="n">
        <f aca="false">IF(NOT(ISBLANK(BDD!I48)), ROUND(SUM((BDD!G48*reduc1),FDP_CMD_KG), 2), "")</f>
        <v>5.37</v>
      </c>
      <c r="X58" s="238" t="n">
        <f aca="false">IF(NOT(ISBLANK(BDD!J48)), ROUND(SUM((BDD!G48*reduc2),FDP_CMD_KG), 2), "")</f>
        <v>4.95</v>
      </c>
      <c r="Y58" s="238" t="n">
        <f aca="false">IF(NOT(ISBLANK(BDD!K48)), ROUND(SUM((BDD!G48*reduc3),FDP_CMD_KG), 2), "")</f>
        <v>4.53</v>
      </c>
      <c r="Z58" s="238" t="e">
        <f aca="false">IF(NOT(ISBLANK(BDD!I48)), ROUND(SUM((BDD!G48*reduc1),FDP_FACT_KG), 2), "")</f>
        <v>#DIV/0!</v>
      </c>
      <c r="AA58" s="238" t="e">
        <f aca="false">IF(NOT(ISBLANK(BDD!J48)), ROUND(SUM((BDD!G48*reduc2),FDP_FACT_KG), 2), "")</f>
        <v>#DIV/0!</v>
      </c>
      <c r="AB58" s="238" t="e">
        <f aca="false">IF(NOT(ISBLANK(BDD!K48)), ROUND(SUM((BDD!G48*reduc3),FDP_FACT_KG), 2), "")</f>
        <v>#DIV/0!</v>
      </c>
      <c r="AC58" s="239" t="str">
        <f aca="false">BDD!C48</f>
        <v>Grenade</v>
      </c>
      <c r="AD58" s="240" t="n">
        <f aca="false">SUM(AQ58,AT58,AW58,AZ58,BC58,BF58,BI58,BL58,BO58,BR58,BU58,BX58,CA58,CD58,CG58)</f>
        <v>0</v>
      </c>
      <c r="AE58" s="241" t="n">
        <f aca="false">_xlfn.IFS(AND(AD58&gt;=60,$Y58&lt;&gt;""), $Y58,    AND(AD58&gt;=30,$X58&lt;&gt;""), $X58,    AND(AD58&gt;=10,$W58&lt;&gt;""), $W58,    1, $T58)</f>
        <v>5.79</v>
      </c>
      <c r="AF58" s="242" t="n">
        <f aca="false">$AD58*$AE58</f>
        <v>0</v>
      </c>
      <c r="AG58" s="161"/>
      <c r="AH58" s="243"/>
      <c r="AI58" s="241" t="e">
        <f aca="false">_xlfn.IFS(AND(AH58&gt;=60,$AB58&lt;&gt;""), $AB58,    AND(AH58&gt;=30,$AA58&lt;&gt;""), $AA58,    AND(AH58&gt;=10,$Z58&lt;&gt;""), $Z58,    1, $U58)</f>
        <v>#DIV/0!</v>
      </c>
      <c r="AJ58" s="244" t="e">
        <f aca="false">AH58*AI58</f>
        <v>#DIV/0!</v>
      </c>
      <c r="AK58" s="245"/>
      <c r="AL58" s="245"/>
      <c r="AM58" s="161"/>
      <c r="AN58" s="246" t="n">
        <f aca="false">SUM(AR58,AU58,AX58,BA58,BD58,BG58,BJ58,BM58,BP58,BS58,BV58,BY58,CB58,CE58,CH58)</f>
        <v>0</v>
      </c>
      <c r="AO58" s="241" t="e">
        <f aca="false">_xlfn.IFS(AND(AN58&gt;=60,$AB58&lt;&gt;""), $AB58,    AND(AN58&gt;=30,$AA58&lt;&gt;""), $AA58,    AND(AN58&gt;=10,$Z58&lt;&gt;""), $Z58,    1, $U58)</f>
        <v>#DIV/0!</v>
      </c>
      <c r="AP58" s="242" t="e">
        <f aca="false">$AN58*$AO58</f>
        <v>#DIV/0!</v>
      </c>
      <c r="AQ58" s="247" t="n">
        <f aca="false">COMMANDE!N58</f>
        <v>0</v>
      </c>
      <c r="AR58" s="248" t="str">
        <f aca="false">_xlfn.IFS(AND($AD58=$AH58,$AD58&gt;0,$AH58&gt;0,AQ58&gt;0), AQ58,     AND(NOT($AD58=$AH58),$AD58&gt;0,$AH58&gt;0,AQ58&gt;0), ($AH58*AQ58)/$AD58,     AND($AD58=0,$AH58&gt;0,$AL58&gt;0), IF(INDEX(AQ$12:AQ$263,MATCH($AL58,$AK$12:$AK$263,0))&gt;0,($AH58*INDEX(AQ$12:AQ$263,MATCH($AL58,$AK$12:$AK$263,0)))/INDEX($AD$12:$AD$263,MATCH($AL58,$AK$12:$AK$263,0)), "-"),     1, "-")</f>
        <v>-</v>
      </c>
      <c r="AS58" s="249" t="n">
        <f aca="false">IF(AR$9&gt;0, IF(OR(AR58="",AR58="-"), 0, AR58*$AO58), AQ58*$AE58)</f>
        <v>0</v>
      </c>
      <c r="AT58" s="247" t="n">
        <f aca="false">COMMANDE!P58</f>
        <v>0</v>
      </c>
      <c r="AU58" s="248" t="str">
        <f aca="false">_xlfn.IFS(AND($AD58=$AH58,$AD58&gt;0,$AH58&gt;0,AT58&gt;0), AT58,     AND(NOT($AD58=$AH58),$AD58&gt;0,$AH58&gt;0,AT58&gt;0), ($AH58*AT58)/$AD58,     AND($AD58=0,$AH58&gt;0,$AL58&gt;0), IF(INDEX(AT$12:AT$263,MATCH($AL58,$AK$12:$AK$263,0))&gt;0,($AH58*INDEX(AT$12:AT$263,MATCH($AL58,$AK$12:$AK$263,0)))/INDEX($AD$12:$AD$263,MATCH($AL58,$AK$12:$AK$263,0)), "-"),     1, "-")</f>
        <v>-</v>
      </c>
      <c r="AV58" s="249" t="n">
        <f aca="false">IF(AU$9&gt;0, IF(OR(AU58="",AU58="-"), 0, AU58*$AO58), AT58*$AE58)</f>
        <v>0</v>
      </c>
      <c r="AW58" s="247" t="n">
        <f aca="false">COMMANDE!R58</f>
        <v>0</v>
      </c>
      <c r="AX58" s="248" t="str">
        <f aca="false">_xlfn.IFS(AND($AD58=$AH58,$AD58&gt;0,$AH58&gt;0,AW58&gt;0), AW58,     AND(NOT($AD58=$AH58),$AD58&gt;0,$AH58&gt;0,AW58&gt;0), ($AH58*AW58)/$AD58,     AND($AD58=0,$AH58&gt;0,$AL58&gt;0), IF(INDEX(AW$12:AW$263,MATCH($AL58,$AK$12:$AK$263,0))&gt;0,($AH58*INDEX(AW$12:AW$263,MATCH($AL58,$AK$12:$AK$263,0)))/INDEX($AD$12:$AD$263,MATCH($AL58,$AK$12:$AK$263,0)), "-"),     1, "-")</f>
        <v>-</v>
      </c>
      <c r="AY58" s="249" t="n">
        <f aca="false">IF(AX$9&gt;0, IF(OR(AX58="",AX58="-"), 0, AX58*$AO58), AW58*$AE58)</f>
        <v>0</v>
      </c>
      <c r="AZ58" s="247" t="n">
        <f aca="false">COMMANDE!T58</f>
        <v>0</v>
      </c>
      <c r="BA58" s="248" t="str">
        <f aca="false">_xlfn.IFS(AND($AD58=$AH58,$AD58&gt;0,$AH58&gt;0,AZ58&gt;0), AZ58,     AND(NOT($AD58=$AH58),$AD58&gt;0,$AH58&gt;0,AZ58&gt;0), ($AH58*AZ58)/$AD58,     AND($AD58=0,$AH58&gt;0,$AL58&gt;0), IF(INDEX(AZ$12:AZ$263,MATCH($AL58,$AK$12:$AK$263,0))&gt;0,($AH58*INDEX(AZ$12:AZ$263,MATCH($AL58,$AK$12:$AK$263,0)))/INDEX($AD$12:$AD$263,MATCH($AL58,$AK$12:$AK$263,0)), "-"),     1, "-")</f>
        <v>-</v>
      </c>
      <c r="BB58" s="249" t="n">
        <f aca="false">IF(BA$9&gt;0, IF(OR(BA58="",BA58="-"), 0, BA58*$AO58), AZ58*$AE58)</f>
        <v>0</v>
      </c>
      <c r="BC58" s="247" t="n">
        <f aca="false">COMMANDE!V58</f>
        <v>0</v>
      </c>
      <c r="BD58" s="248" t="str">
        <f aca="false">_xlfn.IFS(AND($AD58=$AH58,$AD58&gt;0,$AH58&gt;0,BC58&gt;0), BC58,     AND(NOT($AD58=$AH58),$AD58&gt;0,$AH58&gt;0,BC58&gt;0), ($AH58*BC58)/$AD58,     AND($AD58=0,$AH58&gt;0,$AL58&gt;0), IF(INDEX(BC$12:BC$263,MATCH($AL58,$AK$12:$AK$263,0))&gt;0,($AH58*INDEX(BC$12:BC$263,MATCH($AL58,$AK$12:$AK$263,0)))/INDEX($AD$12:$AD$263,MATCH($AL58,$AK$12:$AK$263,0)), "-"),     1, "-")</f>
        <v>-</v>
      </c>
      <c r="BE58" s="249" t="n">
        <f aca="false">IF(BD$9&gt;0, IF(OR(BD58="",BD58="-"), 0, BD58*$AO58), BC58*$AE58)</f>
        <v>0</v>
      </c>
      <c r="BF58" s="247" t="n">
        <f aca="false">COMMANDE!X58</f>
        <v>0</v>
      </c>
      <c r="BG58" s="248" t="str">
        <f aca="false">_xlfn.IFS(AND($AD58=$AH58,$AD58&gt;0,$AH58&gt;0,BF58&gt;0), BF58,     AND(NOT($AD58=$AH58),$AD58&gt;0,$AH58&gt;0,BF58&gt;0), ($AH58*BF58)/$AD58,     AND($AD58=0,$AH58&gt;0,$AL58&gt;0), IF(INDEX(BF$12:BF$263,MATCH($AL58,$AK$12:$AK$263,0))&gt;0,($AH58*INDEX(BF$12:BF$263,MATCH($AL58,$AK$12:$AK$263,0)))/INDEX($AD$12:$AD$263,MATCH($AL58,$AK$12:$AK$263,0)), "-"),     1, "-")</f>
        <v>-</v>
      </c>
      <c r="BH58" s="249" t="n">
        <f aca="false">IF(BG$9&gt;0, IF(OR(BG58="",BG58="-"), 0, BG58*$AO58), BF58*$AE58)</f>
        <v>0</v>
      </c>
      <c r="BI58" s="247" t="n">
        <f aca="false">COMMANDE!Z58</f>
        <v>0</v>
      </c>
      <c r="BJ58" s="248" t="str">
        <f aca="false">_xlfn.IFS(AND($AD58=$AH58,$AD58&gt;0,$AH58&gt;0,BI58&gt;0), BI58,     AND(NOT($AD58=$AH58),$AD58&gt;0,$AH58&gt;0,BI58&gt;0), ($AH58*BI58)/$AD58,     AND($AD58=0,$AH58&gt;0,$AL58&gt;0), IF(INDEX(BI$12:BI$263,MATCH($AL58,$AK$12:$AK$263,0))&gt;0,($AH58*INDEX(BI$12:BI$263,MATCH($AL58,$AK$12:$AK$263,0)))/INDEX($AD$12:$AD$263,MATCH($AL58,$AK$12:$AK$263,0)), "-"),     1, "-")</f>
        <v>-</v>
      </c>
      <c r="BK58" s="249" t="n">
        <f aca="false">IF(BJ$9&gt;0, IF(OR(BJ58="",BJ58="-"), 0, BJ58*$AO58), BI58*$AE58)</f>
        <v>0</v>
      </c>
      <c r="BL58" s="247" t="n">
        <f aca="false">COMMANDE!AB58</f>
        <v>0</v>
      </c>
      <c r="BM58" s="248" t="str">
        <f aca="false">_xlfn.IFS(AND($AD58=$AH58,$AD58&gt;0,$AH58&gt;0,BL58&gt;0), BL58,     AND(NOT($AD58=$AH58),$AD58&gt;0,$AH58&gt;0,BL58&gt;0), ($AH58*BL58)/$AD58,     AND($AD58=0,$AH58&gt;0,$AL58&gt;0), IF(INDEX(BL$12:BL$263,MATCH($AL58,$AK$12:$AK$263,0))&gt;0,($AH58*INDEX(BL$12:BL$263,MATCH($AL58,$AK$12:$AK$263,0)))/INDEX($AD$12:$AD$263,MATCH($AL58,$AK$12:$AK$263,0)), "-"),     1, "-")</f>
        <v>-</v>
      </c>
      <c r="BN58" s="249" t="n">
        <f aca="false">IF(BM$9&gt;0, IF(OR(BM58="",BM58="-"), 0, BM58*$AO58), BL58*$AE58)</f>
        <v>0</v>
      </c>
      <c r="BO58" s="247" t="n">
        <f aca="false">COMMANDE!AD58</f>
        <v>0</v>
      </c>
      <c r="BP58" s="248" t="str">
        <f aca="false">_xlfn.IFS(AND($AD58=$AH58,$AD58&gt;0,$AH58&gt;0,BO58&gt;0), BO58,     AND(NOT($AD58=$AH58),$AD58&gt;0,$AH58&gt;0,BO58&gt;0), ($AH58*BO58)/$AD58,     AND($AD58=0,$AH58&gt;0,$AL58&gt;0), IF(INDEX(BO$12:BO$263,MATCH($AL58,$AK$12:$AK$263,0))&gt;0,($AH58*INDEX(BO$12:BO$263,MATCH($AL58,$AK$12:$AK$263,0)))/INDEX($AD$12:$AD$263,MATCH($AL58,$AK$12:$AK$263,0)), "-"),     1, "-")</f>
        <v>-</v>
      </c>
      <c r="BQ58" s="249" t="n">
        <f aca="false">IF(BP$9&gt;0, IF(OR(BP58="",BP58="-"), 0, BP58*$AO58), BO58*$AE58)</f>
        <v>0</v>
      </c>
      <c r="BR58" s="247" t="n">
        <f aca="false">COMMANDE!AF58</f>
        <v>0</v>
      </c>
      <c r="BS58" s="248" t="str">
        <f aca="false">_xlfn.IFS(AND($AD58=$AH58,$AD58&gt;0,$AH58&gt;0,BR58&gt;0), BR58,     AND(NOT($AD58=$AH58),$AD58&gt;0,$AH58&gt;0,BR58&gt;0), ($AH58*BR58)/$AD58,     AND($AD58=0,$AH58&gt;0,$AL58&gt;0), IF(INDEX(BR$12:BR$263,MATCH($AL58,$AK$12:$AK$263,0))&gt;0,($AH58*INDEX(BR$12:BR$263,MATCH($AL58,$AK$12:$AK$263,0)))/INDEX($AD$12:$AD$263,MATCH($AL58,$AK$12:$AK$263,0)), "-"),     1, "-")</f>
        <v>-</v>
      </c>
      <c r="BT58" s="249" t="n">
        <f aca="false">IF(BS$9&gt;0, IF(OR(BS58="",BS58="-"), 0, BS58*$AO58), BR58*$AE58)</f>
        <v>0</v>
      </c>
      <c r="BU58" s="247" t="n">
        <f aca="false">COMMANDE!AH58</f>
        <v>0</v>
      </c>
      <c r="BV58" s="248" t="str">
        <f aca="false">_xlfn.IFS(AND($AD58=$AH58,$AD58&gt;0,$AH58&gt;0,BU58&gt;0), BU58,     AND(NOT($AD58=$AH58),$AD58&gt;0,$AH58&gt;0,BU58&gt;0), ($AH58*BU58)/$AD58,     AND($AD58=0,$AH58&gt;0,$AL58&gt;0), IF(INDEX(BU$12:BU$263,MATCH($AL58,$AK$12:$AK$263,0))&gt;0,($AH58*INDEX(BU$12:BU$263,MATCH($AL58,$AK$12:$AK$263,0)))/INDEX($AD$12:$AD$263,MATCH($AL58,$AK$12:$AK$263,0)), "-"),     1, "-")</f>
        <v>-</v>
      </c>
      <c r="BW58" s="249" t="n">
        <f aca="false">IF(BV$9&gt;0, IF(OR(BV58="",BV58="-"), 0, BV58*$AO58), BU58*$AE58)</f>
        <v>0</v>
      </c>
      <c r="BX58" s="247" t="n">
        <f aca="false">COMMANDE!AJ58</f>
        <v>0</v>
      </c>
      <c r="BY58" s="248" t="str">
        <f aca="false">_xlfn.IFS(AND($AD58=$AH58,$AD58&gt;0,$AH58&gt;0,BX58&gt;0), BX58,     AND(NOT($AD58=$AH58),$AD58&gt;0,$AH58&gt;0,BX58&gt;0), ($AH58*BX58)/$AD58,     AND($AD58=0,$AH58&gt;0,$AL58&gt;0), IF(INDEX(BX$12:BX$263,MATCH($AL58,$AK$12:$AK$263,0))&gt;0,($AH58*INDEX(BX$12:BX$263,MATCH($AL58,$AK$12:$AK$263,0)))/INDEX($AD$12:$AD$263,MATCH($AL58,$AK$12:$AK$263,0)), "-"),     1, "-")</f>
        <v>-</v>
      </c>
      <c r="BZ58" s="249" t="n">
        <f aca="false">IF(BY$9&gt;0, IF(OR(BY58="",BY58="-"), 0, BY58*$AO58), BX58*$AE58)</f>
        <v>0</v>
      </c>
      <c r="CA58" s="247" t="n">
        <f aca="false">COMMANDE!AL58</f>
        <v>0</v>
      </c>
      <c r="CB58" s="248" t="str">
        <f aca="false">_xlfn.IFS(AND($AD58=$AH58,$AD58&gt;0,$AH58&gt;0,CA58&gt;0), CA58,     AND(NOT($AD58=$AH58),$AD58&gt;0,$AH58&gt;0,CA58&gt;0), ($AH58*CA58)/$AD58,     AND($AD58=0,$AH58&gt;0,$AL58&gt;0), IF(INDEX(CA$12:CA$263,MATCH($AL58,$AK$12:$AK$263,0))&gt;0,($AH58*INDEX(CA$12:CA$263,MATCH($AL58,$AK$12:$AK$263,0)))/INDEX($AD$12:$AD$263,MATCH($AL58,$AK$12:$AK$263,0)), "-"),     1, "-")</f>
        <v>-</v>
      </c>
      <c r="CC58" s="249" t="n">
        <f aca="false">IF(CB$9&gt;0, IF(OR(CB58="",CB58="-"), 0, CB58*$AO58), CA58*$AE58)</f>
        <v>0</v>
      </c>
      <c r="CD58" s="247" t="n">
        <f aca="false">COMMANDE!AN58</f>
        <v>0</v>
      </c>
      <c r="CE58" s="248" t="str">
        <f aca="false">_xlfn.IFS(AND($AD58=$AH58,$AD58&gt;0,$AH58&gt;0,CD58&gt;0), CD58,     AND(NOT($AD58=$AH58),$AD58&gt;0,$AH58&gt;0,CD58&gt;0), ($AH58*CD58)/$AD58,     AND($AD58=0,$AH58&gt;0,$AL58&gt;0), IF(INDEX(CD$12:CD$263,MATCH($AL58,$AK$12:$AK$263,0))&gt;0,($AH58*INDEX(CD$12:CD$263,MATCH($AL58,$AK$12:$AK$263,0)))/INDEX($AD$12:$AD$263,MATCH($AL58,$AK$12:$AK$263,0)), "-"),     1, "-")</f>
        <v>-</v>
      </c>
      <c r="CF58" s="249" t="n">
        <f aca="false">IF(CE$9&gt;0, IF(OR(CE58="",CE58="-"), 0, CE58*$AO58), CD58*$AE58)</f>
        <v>0</v>
      </c>
      <c r="CG58" s="247" t="n">
        <f aca="false">COMMANDE!AP58</f>
        <v>0</v>
      </c>
      <c r="CH58" s="248" t="str">
        <f aca="false">_xlfn.IFS(AND($AD58=$AH58,$AD58&gt;0,$AH58&gt;0,CG58&gt;0), CG58,     AND(NOT($AD58=$AH58),$AD58&gt;0,$AH58&gt;0,CG58&gt;0), ($AH58*CG58)/$AD58,     AND($AD58=0,$AH58&gt;0,$AL58&gt;0), IF(INDEX(CG$12:CG$263,MATCH($AL58,$AK$12:$AK$263,0))&gt;0,($AH58*INDEX(CG$12:CG$263,MATCH($AL58,$AK$12:$AK$263,0)))/INDEX($AD$12:$AD$263,MATCH($AL58,$AK$12:$AK$263,0)), "-"),     1, "-")</f>
        <v>-</v>
      </c>
      <c r="CI58" s="249" t="n">
        <f aca="false">IF(CH$9&gt;0, IF(OR(CH58="",CH58="-"), 0, CH58*$AO58), CG58*$AE58)</f>
        <v>0</v>
      </c>
      <c r="CJ58" s="250"/>
    </row>
    <row r="59" customFormat="false" ht="39.95" hidden="false" customHeight="true" outlineLevel="0" collapsed="false">
      <c r="A59" s="230" t="n">
        <f aca="false">IF(OR($AQ59&gt;0, $AS59&gt;0), 1, 0)</f>
        <v>0</v>
      </c>
      <c r="B59" s="230" t="n">
        <f aca="false">IF(OR($AT59&gt;0, $AV59&gt;0), 1, 0)</f>
        <v>0</v>
      </c>
      <c r="C59" s="230" t="n">
        <f aca="false">IF(OR($AW59&gt;0, $AY59&gt;0), 1, 0)</f>
        <v>0</v>
      </c>
      <c r="D59" s="230" t="n">
        <f aca="false">IF(OR($AZ59&gt;0, $BB59&gt;0), 1, 0)</f>
        <v>0</v>
      </c>
      <c r="E59" s="230" t="n">
        <f aca="false">IF(OR($BC59&gt;0, $BE59&gt;0), 1, 0)</f>
        <v>0</v>
      </c>
      <c r="F59" s="230" t="n">
        <f aca="false">IF(OR($BF59&gt;0, $BH59&gt;0), 1, 0)</f>
        <v>0</v>
      </c>
      <c r="G59" s="230" t="n">
        <f aca="false">IF(OR($BI59&gt;0, $BK59&gt;0), 1, 0)</f>
        <v>0</v>
      </c>
      <c r="H59" s="230" t="n">
        <f aca="false">IF(OR($BL59&gt;0, $BN59&gt;0), 1, 0)</f>
        <v>0</v>
      </c>
      <c r="I59" s="230" t="n">
        <f aca="false">IF(OR($BO59&gt;0, $BQ59&gt;0), 1, 0)</f>
        <v>0</v>
      </c>
      <c r="J59" s="230" t="n">
        <f aca="false">IF(OR($BR59&gt;0, $BT59&gt;0), 1, 0)</f>
        <v>0</v>
      </c>
      <c r="K59" s="230" t="n">
        <f aca="false">IF(OR($BU59&gt;0, $BW59&gt;0), 1, 0)</f>
        <v>0</v>
      </c>
      <c r="L59" s="230" t="n">
        <f aca="false">IF(OR($BX59&gt;0, $BZ59&gt;0), 1, 0)</f>
        <v>0</v>
      </c>
      <c r="M59" s="230" t="n">
        <f aca="false">IF(OR($CA59&gt;0, $CC59&gt;0), 1, 0)</f>
        <v>0</v>
      </c>
      <c r="N59" s="230" t="n">
        <f aca="false">IF(OR($CD59&gt;0, $CF59&gt;0), 1, 0)</f>
        <v>0</v>
      </c>
      <c r="O59" s="231" t="n">
        <f aca="false">IF(OR($CG59&gt;0, $CI59&gt;0), 1, 0)</f>
        <v>0</v>
      </c>
      <c r="P59" s="232" t="n">
        <f aca="false">IF(OR($AD59&gt;0,$AH59&gt;0,$AN59&gt;0), 1, 0)</f>
        <v>0</v>
      </c>
      <c r="Q59" s="233" t="n">
        <f aca="false">BDD!A49</f>
        <v>1178</v>
      </c>
      <c r="R59" s="234" t="str">
        <f aca="false">BDD!B49</f>
        <v>Chirimoya BIO (production Rufino)</v>
      </c>
      <c r="S59" s="235" t="str">
        <f aca="false">IF(BDD!F49=0, "", BDD!F49)</f>
        <v/>
      </c>
      <c r="T59" s="236" t="n">
        <f aca="false">ROUND(BDD!G49+FDP_CMD_KG, 2)</f>
        <v>6.66</v>
      </c>
      <c r="U59" s="236" t="e">
        <f aca="false">ROUND(BDD!G49+FDP_FACT_KG, 2)</f>
        <v>#DIV/0!</v>
      </c>
      <c r="V59" s="237" t="str">
        <f aca="false">BDD!H49</f>
        <v>kg</v>
      </c>
      <c r="W59" s="238" t="n">
        <f aca="false">IF(NOT(ISBLANK(BDD!I49)), ROUND(SUM((BDD!G49*reduc1),FDP_CMD_KG), 2), "")</f>
        <v>6.15</v>
      </c>
      <c r="X59" s="238" t="n">
        <f aca="false">IF(NOT(ISBLANK(BDD!J49)), ROUND(SUM((BDD!G49*reduc2),FDP_CMD_KG), 2), "")</f>
        <v>5.65</v>
      </c>
      <c r="Y59" s="238" t="n">
        <f aca="false">IF(NOT(ISBLANK(BDD!K49)), ROUND(SUM((BDD!G49*reduc3),FDP_CMD_KG), 2), "")</f>
        <v>5.14</v>
      </c>
      <c r="Z59" s="238" t="e">
        <f aca="false">IF(NOT(ISBLANK(BDD!I49)), ROUND(SUM((BDD!G49*reduc1),FDP_FACT_KG), 2), "")</f>
        <v>#DIV/0!</v>
      </c>
      <c r="AA59" s="238" t="e">
        <f aca="false">IF(NOT(ISBLANK(BDD!J49)), ROUND(SUM((BDD!G49*reduc2),FDP_FACT_KG), 2), "")</f>
        <v>#DIV/0!</v>
      </c>
      <c r="AB59" s="238" t="e">
        <f aca="false">IF(NOT(ISBLANK(BDD!K49)), ROUND(SUM((BDD!G49*reduc3),FDP_FACT_KG), 2), "")</f>
        <v>#DIV/0!</v>
      </c>
      <c r="AC59" s="239" t="str">
        <f aca="false">BDD!C49</f>
        <v>Grenade</v>
      </c>
      <c r="AD59" s="240" t="n">
        <f aca="false">SUM(AQ59,AT59,AW59,AZ59,BC59,BF59,BI59,BL59,BO59,BR59,BU59,BX59,CA59,CD59,CG59)</f>
        <v>0</v>
      </c>
      <c r="AE59" s="241" t="n">
        <f aca="false">_xlfn.IFS(AND(AD59&gt;=60,$Y59&lt;&gt;""), $Y59,    AND(AD59&gt;=30,$X59&lt;&gt;""), $X59,    AND(AD59&gt;=10,$W59&lt;&gt;""), $W59,    1, $T59)</f>
        <v>6.66</v>
      </c>
      <c r="AF59" s="242" t="n">
        <f aca="false">$AD59*$AE59</f>
        <v>0</v>
      </c>
      <c r="AG59" s="161"/>
      <c r="AH59" s="243"/>
      <c r="AI59" s="241" t="e">
        <f aca="false">_xlfn.IFS(AND(AH59&gt;=60,$AB59&lt;&gt;""), $AB59,    AND(AH59&gt;=30,$AA59&lt;&gt;""), $AA59,    AND(AH59&gt;=10,$Z59&lt;&gt;""), $Z59,    1, $U59)</f>
        <v>#DIV/0!</v>
      </c>
      <c r="AJ59" s="244" t="e">
        <f aca="false">AH59*AI59</f>
        <v>#DIV/0!</v>
      </c>
      <c r="AK59" s="245"/>
      <c r="AL59" s="245"/>
      <c r="AM59" s="161"/>
      <c r="AN59" s="246" t="n">
        <f aca="false">SUM(AR59,AU59,AX59,BA59,BD59,BG59,BJ59,BM59,BP59,BS59,BV59,BY59,CB59,CE59,CH59)</f>
        <v>0</v>
      </c>
      <c r="AO59" s="241" t="e">
        <f aca="false">_xlfn.IFS(AND(AN59&gt;=60,$AB59&lt;&gt;""), $AB59,    AND(AN59&gt;=30,$AA59&lt;&gt;""), $AA59,    AND(AN59&gt;=10,$Z59&lt;&gt;""), $Z59,    1, $U59)</f>
        <v>#DIV/0!</v>
      </c>
      <c r="AP59" s="242" t="e">
        <f aca="false">$AN59*$AO59</f>
        <v>#DIV/0!</v>
      </c>
      <c r="AQ59" s="247" t="n">
        <f aca="false">COMMANDE!N59</f>
        <v>0</v>
      </c>
      <c r="AR59" s="248" t="str">
        <f aca="false">_xlfn.IFS(AND($AD59=$AH59,$AD59&gt;0,$AH59&gt;0,AQ59&gt;0), AQ59,     AND(NOT($AD59=$AH59),$AD59&gt;0,$AH59&gt;0,AQ59&gt;0), ($AH59*AQ59)/$AD59,     AND($AD59=0,$AH59&gt;0,$AL59&gt;0), IF(INDEX(AQ$12:AQ$263,MATCH($AL59,$AK$12:$AK$263,0))&gt;0,($AH59*INDEX(AQ$12:AQ$263,MATCH($AL59,$AK$12:$AK$263,0)))/INDEX($AD$12:$AD$263,MATCH($AL59,$AK$12:$AK$263,0)), "-"),     1, "-")</f>
        <v>-</v>
      </c>
      <c r="AS59" s="249" t="n">
        <f aca="false">IF(AR$9&gt;0, IF(OR(AR59="",AR59="-"), 0, AR59*$AO59), AQ59*$AE59)</f>
        <v>0</v>
      </c>
      <c r="AT59" s="247" t="n">
        <f aca="false">COMMANDE!P59</f>
        <v>0</v>
      </c>
      <c r="AU59" s="248" t="str">
        <f aca="false">_xlfn.IFS(AND($AD59=$AH59,$AD59&gt;0,$AH59&gt;0,AT59&gt;0), AT59,     AND(NOT($AD59=$AH59),$AD59&gt;0,$AH59&gt;0,AT59&gt;0), ($AH59*AT59)/$AD59,     AND($AD59=0,$AH59&gt;0,$AL59&gt;0), IF(INDEX(AT$12:AT$263,MATCH($AL59,$AK$12:$AK$263,0))&gt;0,($AH59*INDEX(AT$12:AT$263,MATCH($AL59,$AK$12:$AK$263,0)))/INDEX($AD$12:$AD$263,MATCH($AL59,$AK$12:$AK$263,0)), "-"),     1, "-")</f>
        <v>-</v>
      </c>
      <c r="AV59" s="249" t="n">
        <f aca="false">IF(AU$9&gt;0, IF(OR(AU59="",AU59="-"), 0, AU59*$AO59), AT59*$AE59)</f>
        <v>0</v>
      </c>
      <c r="AW59" s="247" t="n">
        <f aca="false">COMMANDE!R59</f>
        <v>0</v>
      </c>
      <c r="AX59" s="248" t="str">
        <f aca="false">_xlfn.IFS(AND($AD59=$AH59,$AD59&gt;0,$AH59&gt;0,AW59&gt;0), AW59,     AND(NOT($AD59=$AH59),$AD59&gt;0,$AH59&gt;0,AW59&gt;0), ($AH59*AW59)/$AD59,     AND($AD59=0,$AH59&gt;0,$AL59&gt;0), IF(INDEX(AW$12:AW$263,MATCH($AL59,$AK$12:$AK$263,0))&gt;0,($AH59*INDEX(AW$12:AW$263,MATCH($AL59,$AK$12:$AK$263,0)))/INDEX($AD$12:$AD$263,MATCH($AL59,$AK$12:$AK$263,0)), "-"),     1, "-")</f>
        <v>-</v>
      </c>
      <c r="AY59" s="249" t="n">
        <f aca="false">IF(AX$9&gt;0, IF(OR(AX59="",AX59="-"), 0, AX59*$AO59), AW59*$AE59)</f>
        <v>0</v>
      </c>
      <c r="AZ59" s="247" t="n">
        <f aca="false">COMMANDE!T59</f>
        <v>0</v>
      </c>
      <c r="BA59" s="248" t="str">
        <f aca="false">_xlfn.IFS(AND($AD59=$AH59,$AD59&gt;0,$AH59&gt;0,AZ59&gt;0), AZ59,     AND(NOT($AD59=$AH59),$AD59&gt;0,$AH59&gt;0,AZ59&gt;0), ($AH59*AZ59)/$AD59,     AND($AD59=0,$AH59&gt;0,$AL59&gt;0), IF(INDEX(AZ$12:AZ$263,MATCH($AL59,$AK$12:$AK$263,0))&gt;0,($AH59*INDEX(AZ$12:AZ$263,MATCH($AL59,$AK$12:$AK$263,0)))/INDEX($AD$12:$AD$263,MATCH($AL59,$AK$12:$AK$263,0)), "-"),     1, "-")</f>
        <v>-</v>
      </c>
      <c r="BB59" s="249" t="n">
        <f aca="false">IF(BA$9&gt;0, IF(OR(BA59="",BA59="-"), 0, BA59*$AO59), AZ59*$AE59)</f>
        <v>0</v>
      </c>
      <c r="BC59" s="247" t="n">
        <f aca="false">COMMANDE!V59</f>
        <v>0</v>
      </c>
      <c r="BD59" s="248" t="str">
        <f aca="false">_xlfn.IFS(AND($AD59=$AH59,$AD59&gt;0,$AH59&gt;0,BC59&gt;0), BC59,     AND(NOT($AD59=$AH59),$AD59&gt;0,$AH59&gt;0,BC59&gt;0), ($AH59*BC59)/$AD59,     AND($AD59=0,$AH59&gt;0,$AL59&gt;0), IF(INDEX(BC$12:BC$263,MATCH($AL59,$AK$12:$AK$263,0))&gt;0,($AH59*INDEX(BC$12:BC$263,MATCH($AL59,$AK$12:$AK$263,0)))/INDEX($AD$12:$AD$263,MATCH($AL59,$AK$12:$AK$263,0)), "-"),     1, "-")</f>
        <v>-</v>
      </c>
      <c r="BE59" s="249" t="n">
        <f aca="false">IF(BD$9&gt;0, IF(OR(BD59="",BD59="-"), 0, BD59*$AO59), BC59*$AE59)</f>
        <v>0</v>
      </c>
      <c r="BF59" s="247" t="n">
        <f aca="false">COMMANDE!X59</f>
        <v>0</v>
      </c>
      <c r="BG59" s="248" t="str">
        <f aca="false">_xlfn.IFS(AND($AD59=$AH59,$AD59&gt;0,$AH59&gt;0,BF59&gt;0), BF59,     AND(NOT($AD59=$AH59),$AD59&gt;0,$AH59&gt;0,BF59&gt;0), ($AH59*BF59)/$AD59,     AND($AD59=0,$AH59&gt;0,$AL59&gt;0), IF(INDEX(BF$12:BF$263,MATCH($AL59,$AK$12:$AK$263,0))&gt;0,($AH59*INDEX(BF$12:BF$263,MATCH($AL59,$AK$12:$AK$263,0)))/INDEX($AD$12:$AD$263,MATCH($AL59,$AK$12:$AK$263,0)), "-"),     1, "-")</f>
        <v>-</v>
      </c>
      <c r="BH59" s="249" t="n">
        <f aca="false">IF(BG$9&gt;0, IF(OR(BG59="",BG59="-"), 0, BG59*$AO59), BF59*$AE59)</f>
        <v>0</v>
      </c>
      <c r="BI59" s="247" t="n">
        <f aca="false">COMMANDE!Z59</f>
        <v>0</v>
      </c>
      <c r="BJ59" s="248" t="str">
        <f aca="false">_xlfn.IFS(AND($AD59=$AH59,$AD59&gt;0,$AH59&gt;0,BI59&gt;0), BI59,     AND(NOT($AD59=$AH59),$AD59&gt;0,$AH59&gt;0,BI59&gt;0), ($AH59*BI59)/$AD59,     AND($AD59=0,$AH59&gt;0,$AL59&gt;0), IF(INDEX(BI$12:BI$263,MATCH($AL59,$AK$12:$AK$263,0))&gt;0,($AH59*INDEX(BI$12:BI$263,MATCH($AL59,$AK$12:$AK$263,0)))/INDEX($AD$12:$AD$263,MATCH($AL59,$AK$12:$AK$263,0)), "-"),     1, "-")</f>
        <v>-</v>
      </c>
      <c r="BK59" s="249" t="n">
        <f aca="false">IF(BJ$9&gt;0, IF(OR(BJ59="",BJ59="-"), 0, BJ59*$AO59), BI59*$AE59)</f>
        <v>0</v>
      </c>
      <c r="BL59" s="247" t="n">
        <f aca="false">COMMANDE!AB59</f>
        <v>0</v>
      </c>
      <c r="BM59" s="248" t="str">
        <f aca="false">_xlfn.IFS(AND($AD59=$AH59,$AD59&gt;0,$AH59&gt;0,BL59&gt;0), BL59,     AND(NOT($AD59=$AH59),$AD59&gt;0,$AH59&gt;0,BL59&gt;0), ($AH59*BL59)/$AD59,     AND($AD59=0,$AH59&gt;0,$AL59&gt;0), IF(INDEX(BL$12:BL$263,MATCH($AL59,$AK$12:$AK$263,0))&gt;0,($AH59*INDEX(BL$12:BL$263,MATCH($AL59,$AK$12:$AK$263,0)))/INDEX($AD$12:$AD$263,MATCH($AL59,$AK$12:$AK$263,0)), "-"),     1, "-")</f>
        <v>-</v>
      </c>
      <c r="BN59" s="249" t="n">
        <f aca="false">IF(BM$9&gt;0, IF(OR(BM59="",BM59="-"), 0, BM59*$AO59), BL59*$AE59)</f>
        <v>0</v>
      </c>
      <c r="BO59" s="247" t="n">
        <f aca="false">COMMANDE!AD59</f>
        <v>0</v>
      </c>
      <c r="BP59" s="248" t="str">
        <f aca="false">_xlfn.IFS(AND($AD59=$AH59,$AD59&gt;0,$AH59&gt;0,BO59&gt;0), BO59,     AND(NOT($AD59=$AH59),$AD59&gt;0,$AH59&gt;0,BO59&gt;0), ($AH59*BO59)/$AD59,     AND($AD59=0,$AH59&gt;0,$AL59&gt;0), IF(INDEX(BO$12:BO$263,MATCH($AL59,$AK$12:$AK$263,0))&gt;0,($AH59*INDEX(BO$12:BO$263,MATCH($AL59,$AK$12:$AK$263,0)))/INDEX($AD$12:$AD$263,MATCH($AL59,$AK$12:$AK$263,0)), "-"),     1, "-")</f>
        <v>-</v>
      </c>
      <c r="BQ59" s="249" t="n">
        <f aca="false">IF(BP$9&gt;0, IF(OR(BP59="",BP59="-"), 0, BP59*$AO59), BO59*$AE59)</f>
        <v>0</v>
      </c>
      <c r="BR59" s="247" t="n">
        <f aca="false">COMMANDE!AF59</f>
        <v>0</v>
      </c>
      <c r="BS59" s="248" t="str">
        <f aca="false">_xlfn.IFS(AND($AD59=$AH59,$AD59&gt;0,$AH59&gt;0,BR59&gt;0), BR59,     AND(NOT($AD59=$AH59),$AD59&gt;0,$AH59&gt;0,BR59&gt;0), ($AH59*BR59)/$AD59,     AND($AD59=0,$AH59&gt;0,$AL59&gt;0), IF(INDEX(BR$12:BR$263,MATCH($AL59,$AK$12:$AK$263,0))&gt;0,($AH59*INDEX(BR$12:BR$263,MATCH($AL59,$AK$12:$AK$263,0)))/INDEX($AD$12:$AD$263,MATCH($AL59,$AK$12:$AK$263,0)), "-"),     1, "-")</f>
        <v>-</v>
      </c>
      <c r="BT59" s="249" t="n">
        <f aca="false">IF(BS$9&gt;0, IF(OR(BS59="",BS59="-"), 0, BS59*$AO59), BR59*$AE59)</f>
        <v>0</v>
      </c>
      <c r="BU59" s="247" t="n">
        <f aca="false">COMMANDE!AH59</f>
        <v>0</v>
      </c>
      <c r="BV59" s="248" t="str">
        <f aca="false">_xlfn.IFS(AND($AD59=$AH59,$AD59&gt;0,$AH59&gt;0,BU59&gt;0), BU59,     AND(NOT($AD59=$AH59),$AD59&gt;0,$AH59&gt;0,BU59&gt;0), ($AH59*BU59)/$AD59,     AND($AD59=0,$AH59&gt;0,$AL59&gt;0), IF(INDEX(BU$12:BU$263,MATCH($AL59,$AK$12:$AK$263,0))&gt;0,($AH59*INDEX(BU$12:BU$263,MATCH($AL59,$AK$12:$AK$263,0)))/INDEX($AD$12:$AD$263,MATCH($AL59,$AK$12:$AK$263,0)), "-"),     1, "-")</f>
        <v>-</v>
      </c>
      <c r="BW59" s="249" t="n">
        <f aca="false">IF(BV$9&gt;0, IF(OR(BV59="",BV59="-"), 0, BV59*$AO59), BU59*$AE59)</f>
        <v>0</v>
      </c>
      <c r="BX59" s="247" t="n">
        <f aca="false">COMMANDE!AJ59</f>
        <v>0</v>
      </c>
      <c r="BY59" s="248" t="str">
        <f aca="false">_xlfn.IFS(AND($AD59=$AH59,$AD59&gt;0,$AH59&gt;0,BX59&gt;0), BX59,     AND(NOT($AD59=$AH59),$AD59&gt;0,$AH59&gt;0,BX59&gt;0), ($AH59*BX59)/$AD59,     AND($AD59=0,$AH59&gt;0,$AL59&gt;0), IF(INDEX(BX$12:BX$263,MATCH($AL59,$AK$12:$AK$263,0))&gt;0,($AH59*INDEX(BX$12:BX$263,MATCH($AL59,$AK$12:$AK$263,0)))/INDEX($AD$12:$AD$263,MATCH($AL59,$AK$12:$AK$263,0)), "-"),     1, "-")</f>
        <v>-</v>
      </c>
      <c r="BZ59" s="249" t="n">
        <f aca="false">IF(BY$9&gt;0, IF(OR(BY59="",BY59="-"), 0, BY59*$AO59), BX59*$AE59)</f>
        <v>0</v>
      </c>
      <c r="CA59" s="247" t="n">
        <f aca="false">COMMANDE!AL59</f>
        <v>0</v>
      </c>
      <c r="CB59" s="248" t="str">
        <f aca="false">_xlfn.IFS(AND($AD59=$AH59,$AD59&gt;0,$AH59&gt;0,CA59&gt;0), CA59,     AND(NOT($AD59=$AH59),$AD59&gt;0,$AH59&gt;0,CA59&gt;0), ($AH59*CA59)/$AD59,     AND($AD59=0,$AH59&gt;0,$AL59&gt;0), IF(INDEX(CA$12:CA$263,MATCH($AL59,$AK$12:$AK$263,0))&gt;0,($AH59*INDEX(CA$12:CA$263,MATCH($AL59,$AK$12:$AK$263,0)))/INDEX($AD$12:$AD$263,MATCH($AL59,$AK$12:$AK$263,0)), "-"),     1, "-")</f>
        <v>-</v>
      </c>
      <c r="CC59" s="249" t="n">
        <f aca="false">IF(CB$9&gt;0, IF(OR(CB59="",CB59="-"), 0, CB59*$AO59), CA59*$AE59)</f>
        <v>0</v>
      </c>
      <c r="CD59" s="247" t="n">
        <f aca="false">COMMANDE!AN59</f>
        <v>0</v>
      </c>
      <c r="CE59" s="248" t="str">
        <f aca="false">_xlfn.IFS(AND($AD59=$AH59,$AD59&gt;0,$AH59&gt;0,CD59&gt;0), CD59,     AND(NOT($AD59=$AH59),$AD59&gt;0,$AH59&gt;0,CD59&gt;0), ($AH59*CD59)/$AD59,     AND($AD59=0,$AH59&gt;0,$AL59&gt;0), IF(INDEX(CD$12:CD$263,MATCH($AL59,$AK$12:$AK$263,0))&gt;0,($AH59*INDEX(CD$12:CD$263,MATCH($AL59,$AK$12:$AK$263,0)))/INDEX($AD$12:$AD$263,MATCH($AL59,$AK$12:$AK$263,0)), "-"),     1, "-")</f>
        <v>-</v>
      </c>
      <c r="CF59" s="249" t="n">
        <f aca="false">IF(CE$9&gt;0, IF(OR(CE59="",CE59="-"), 0, CE59*$AO59), CD59*$AE59)</f>
        <v>0</v>
      </c>
      <c r="CG59" s="247" t="n">
        <f aca="false">COMMANDE!AP59</f>
        <v>0</v>
      </c>
      <c r="CH59" s="248" t="str">
        <f aca="false">_xlfn.IFS(AND($AD59=$AH59,$AD59&gt;0,$AH59&gt;0,CG59&gt;0), CG59,     AND(NOT($AD59=$AH59),$AD59&gt;0,$AH59&gt;0,CG59&gt;0), ($AH59*CG59)/$AD59,     AND($AD59=0,$AH59&gt;0,$AL59&gt;0), IF(INDEX(CG$12:CG$263,MATCH($AL59,$AK$12:$AK$263,0))&gt;0,($AH59*INDEX(CG$12:CG$263,MATCH($AL59,$AK$12:$AK$263,0)))/INDEX($AD$12:$AD$263,MATCH($AL59,$AK$12:$AK$263,0)), "-"),     1, "-")</f>
        <v>-</v>
      </c>
      <c r="CI59" s="249" t="n">
        <f aca="false">IF(CH$9&gt;0, IF(OR(CH59="",CH59="-"), 0, CH59*$AO59), CG59*$AE59)</f>
        <v>0</v>
      </c>
      <c r="CJ59" s="250"/>
    </row>
    <row r="60" customFormat="false" ht="39.95" hidden="false" customHeight="true" outlineLevel="0" collapsed="false">
      <c r="A60" s="230" t="n">
        <f aca="false">IF(OR($AQ60&gt;0, $AS60&gt;0), 1, 0)</f>
        <v>0</v>
      </c>
      <c r="B60" s="230" t="n">
        <f aca="false">IF(OR($AT60&gt;0, $AV60&gt;0), 1, 0)</f>
        <v>0</v>
      </c>
      <c r="C60" s="230" t="n">
        <f aca="false">IF(OR($AW60&gt;0, $AY60&gt;0), 1, 0)</f>
        <v>0</v>
      </c>
      <c r="D60" s="230" t="n">
        <f aca="false">IF(OR($AZ60&gt;0, $BB60&gt;0), 1, 0)</f>
        <v>0</v>
      </c>
      <c r="E60" s="230" t="n">
        <f aca="false">IF(OR($BC60&gt;0, $BE60&gt;0), 1, 0)</f>
        <v>0</v>
      </c>
      <c r="F60" s="230" t="n">
        <f aca="false">IF(OR($BF60&gt;0, $BH60&gt;0), 1, 0)</f>
        <v>0</v>
      </c>
      <c r="G60" s="230" t="n">
        <f aca="false">IF(OR($BI60&gt;0, $BK60&gt;0), 1, 0)</f>
        <v>0</v>
      </c>
      <c r="H60" s="230" t="n">
        <f aca="false">IF(OR($BL60&gt;0, $BN60&gt;0), 1, 0)</f>
        <v>0</v>
      </c>
      <c r="I60" s="230" t="n">
        <f aca="false">IF(OR($BO60&gt;0, $BQ60&gt;0), 1, 0)</f>
        <v>0</v>
      </c>
      <c r="J60" s="230" t="n">
        <f aca="false">IF(OR($BR60&gt;0, $BT60&gt;0), 1, 0)</f>
        <v>0</v>
      </c>
      <c r="K60" s="230" t="n">
        <f aca="false">IF(OR($BU60&gt;0, $BW60&gt;0), 1, 0)</f>
        <v>0</v>
      </c>
      <c r="L60" s="230" t="n">
        <f aca="false">IF(OR($BX60&gt;0, $BZ60&gt;0), 1, 0)</f>
        <v>0</v>
      </c>
      <c r="M60" s="230" t="n">
        <f aca="false">IF(OR($CA60&gt;0, $CC60&gt;0), 1, 0)</f>
        <v>0</v>
      </c>
      <c r="N60" s="230" t="n">
        <f aca="false">IF(OR($CD60&gt;0, $CF60&gt;0), 1, 0)</f>
        <v>0</v>
      </c>
      <c r="O60" s="231" t="n">
        <f aca="false">IF(OR($CG60&gt;0, $CI60&gt;0), 1, 0)</f>
        <v>0</v>
      </c>
      <c r="P60" s="232" t="n">
        <f aca="false">IF(OR($AD60&gt;0,$AH60&gt;0,$AN60&gt;0), 1, 0)</f>
        <v>0</v>
      </c>
      <c r="Q60" s="233" t="n">
        <f aca="false">BDD!A50</f>
        <v>2004</v>
      </c>
      <c r="R60" s="234" t="str">
        <f aca="false">BDD!B50</f>
        <v>Chirimoya RECONVERSION (production Rufino)</v>
      </c>
      <c r="S60" s="235" t="str">
        <f aca="false">IF(BDD!F50=0, "", BDD!F50)</f>
        <v/>
      </c>
      <c r="T60" s="236" t="n">
        <f aca="false">ROUND(BDD!G50+FDP_CMD_KG, 2)</f>
        <v>5.79</v>
      </c>
      <c r="U60" s="236" t="e">
        <f aca="false">ROUND(BDD!G50+FDP_FACT_KG, 2)</f>
        <v>#DIV/0!</v>
      </c>
      <c r="V60" s="237" t="str">
        <f aca="false">BDD!H50</f>
        <v>kg</v>
      </c>
      <c r="W60" s="238" t="n">
        <f aca="false">IF(NOT(ISBLANK(BDD!I50)), ROUND(SUM((BDD!G50*reduc1),FDP_CMD_KG), 2), "")</f>
        <v>5.37</v>
      </c>
      <c r="X60" s="238" t="n">
        <f aca="false">IF(NOT(ISBLANK(BDD!J50)), ROUND(SUM((BDD!G50*reduc2),FDP_CMD_KG), 2), "")</f>
        <v>4.95</v>
      </c>
      <c r="Y60" s="238" t="n">
        <f aca="false">IF(NOT(ISBLANK(BDD!K50)), ROUND(SUM((BDD!G50*reduc3),FDP_CMD_KG), 2), "")</f>
        <v>4.53</v>
      </c>
      <c r="Z60" s="238" t="e">
        <f aca="false">IF(NOT(ISBLANK(BDD!I50)), ROUND(SUM((BDD!G50*reduc1),FDP_FACT_KG), 2), "")</f>
        <v>#DIV/0!</v>
      </c>
      <c r="AA60" s="238" t="e">
        <f aca="false">IF(NOT(ISBLANK(BDD!J50)), ROUND(SUM((BDD!G50*reduc2),FDP_FACT_KG), 2), "")</f>
        <v>#DIV/0!</v>
      </c>
      <c r="AB60" s="238" t="e">
        <f aca="false">IF(NOT(ISBLANK(BDD!K50)), ROUND(SUM((BDD!G50*reduc3),FDP_FACT_KG), 2), "")</f>
        <v>#DIV/0!</v>
      </c>
      <c r="AC60" s="239" t="str">
        <f aca="false">BDD!C50</f>
        <v>Grenade</v>
      </c>
      <c r="AD60" s="240" t="n">
        <f aca="false">SUM(AQ60,AT60,AW60,AZ60,BC60,BF60,BI60,BL60,BO60,BR60,BU60,BX60,CA60,CD60,CG60)</f>
        <v>0</v>
      </c>
      <c r="AE60" s="241" t="n">
        <f aca="false">_xlfn.IFS(AND(AD60&gt;=60,$Y60&lt;&gt;""), $Y60,    AND(AD60&gt;=30,$X60&lt;&gt;""), $X60,    AND(AD60&gt;=10,$W60&lt;&gt;""), $W60,    1, $T60)</f>
        <v>5.79</v>
      </c>
      <c r="AF60" s="242" t="n">
        <f aca="false">$AD60*$AE60</f>
        <v>0</v>
      </c>
      <c r="AG60" s="161"/>
      <c r="AH60" s="243"/>
      <c r="AI60" s="241" t="e">
        <f aca="false">_xlfn.IFS(AND(AH60&gt;=60,$AB60&lt;&gt;""), $AB60,    AND(AH60&gt;=30,$AA60&lt;&gt;""), $AA60,    AND(AH60&gt;=10,$Z60&lt;&gt;""), $Z60,    1, $U60)</f>
        <v>#DIV/0!</v>
      </c>
      <c r="AJ60" s="244" t="e">
        <f aca="false">AH60*AI60</f>
        <v>#DIV/0!</v>
      </c>
      <c r="AK60" s="245"/>
      <c r="AL60" s="245"/>
      <c r="AM60" s="161"/>
      <c r="AN60" s="246" t="n">
        <f aca="false">SUM(AR60,AU60,AX60,BA60,BD60,BG60,BJ60,BM60,BP60,BS60,BV60,BY60,CB60,CE60,CH60)</f>
        <v>0</v>
      </c>
      <c r="AO60" s="241" t="e">
        <f aca="false">_xlfn.IFS(AND(AN60&gt;=60,$AB60&lt;&gt;""), $AB60,    AND(AN60&gt;=30,$AA60&lt;&gt;""), $AA60,    AND(AN60&gt;=10,$Z60&lt;&gt;""), $Z60,    1, $U60)</f>
        <v>#DIV/0!</v>
      </c>
      <c r="AP60" s="242" t="e">
        <f aca="false">$AN60*$AO60</f>
        <v>#DIV/0!</v>
      </c>
      <c r="AQ60" s="247" t="n">
        <f aca="false">COMMANDE!N60</f>
        <v>0</v>
      </c>
      <c r="AR60" s="248" t="str">
        <f aca="false">_xlfn.IFS(AND($AD60=$AH60,$AD60&gt;0,$AH60&gt;0,AQ60&gt;0), AQ60,     AND(NOT($AD60=$AH60),$AD60&gt;0,$AH60&gt;0,AQ60&gt;0), ($AH60*AQ60)/$AD60,     AND($AD60=0,$AH60&gt;0,$AL60&gt;0), IF(INDEX(AQ$12:AQ$263,MATCH($AL60,$AK$12:$AK$263,0))&gt;0,($AH60*INDEX(AQ$12:AQ$263,MATCH($AL60,$AK$12:$AK$263,0)))/INDEX($AD$12:$AD$263,MATCH($AL60,$AK$12:$AK$263,0)), "-"),     1, "-")</f>
        <v>-</v>
      </c>
      <c r="AS60" s="249" t="n">
        <f aca="false">IF(AR$9&gt;0, IF(OR(AR60="",AR60="-"), 0, AR60*$AO60), AQ60*$AE60)</f>
        <v>0</v>
      </c>
      <c r="AT60" s="247" t="n">
        <f aca="false">COMMANDE!P60</f>
        <v>0</v>
      </c>
      <c r="AU60" s="248" t="str">
        <f aca="false">_xlfn.IFS(AND($AD60=$AH60,$AD60&gt;0,$AH60&gt;0,AT60&gt;0), AT60,     AND(NOT($AD60=$AH60),$AD60&gt;0,$AH60&gt;0,AT60&gt;0), ($AH60*AT60)/$AD60,     AND($AD60=0,$AH60&gt;0,$AL60&gt;0), IF(INDEX(AT$12:AT$263,MATCH($AL60,$AK$12:$AK$263,0))&gt;0,($AH60*INDEX(AT$12:AT$263,MATCH($AL60,$AK$12:$AK$263,0)))/INDEX($AD$12:$AD$263,MATCH($AL60,$AK$12:$AK$263,0)), "-"),     1, "-")</f>
        <v>-</v>
      </c>
      <c r="AV60" s="249" t="n">
        <f aca="false">IF(AU$9&gt;0, IF(OR(AU60="",AU60="-"), 0, AU60*$AO60), AT60*$AE60)</f>
        <v>0</v>
      </c>
      <c r="AW60" s="247" t="n">
        <f aca="false">COMMANDE!R60</f>
        <v>0</v>
      </c>
      <c r="AX60" s="248" t="str">
        <f aca="false">_xlfn.IFS(AND($AD60=$AH60,$AD60&gt;0,$AH60&gt;0,AW60&gt;0), AW60,     AND(NOT($AD60=$AH60),$AD60&gt;0,$AH60&gt;0,AW60&gt;0), ($AH60*AW60)/$AD60,     AND($AD60=0,$AH60&gt;0,$AL60&gt;0), IF(INDEX(AW$12:AW$263,MATCH($AL60,$AK$12:$AK$263,0))&gt;0,($AH60*INDEX(AW$12:AW$263,MATCH($AL60,$AK$12:$AK$263,0)))/INDEX($AD$12:$AD$263,MATCH($AL60,$AK$12:$AK$263,0)), "-"),     1, "-")</f>
        <v>-</v>
      </c>
      <c r="AY60" s="249" t="n">
        <f aca="false">IF(AX$9&gt;0, IF(OR(AX60="",AX60="-"), 0, AX60*$AO60), AW60*$AE60)</f>
        <v>0</v>
      </c>
      <c r="AZ60" s="247" t="n">
        <f aca="false">COMMANDE!T60</f>
        <v>0</v>
      </c>
      <c r="BA60" s="248" t="str">
        <f aca="false">_xlfn.IFS(AND($AD60=$AH60,$AD60&gt;0,$AH60&gt;0,AZ60&gt;0), AZ60,     AND(NOT($AD60=$AH60),$AD60&gt;0,$AH60&gt;0,AZ60&gt;0), ($AH60*AZ60)/$AD60,     AND($AD60=0,$AH60&gt;0,$AL60&gt;0), IF(INDEX(AZ$12:AZ$263,MATCH($AL60,$AK$12:$AK$263,0))&gt;0,($AH60*INDEX(AZ$12:AZ$263,MATCH($AL60,$AK$12:$AK$263,0)))/INDEX($AD$12:$AD$263,MATCH($AL60,$AK$12:$AK$263,0)), "-"),     1, "-")</f>
        <v>-</v>
      </c>
      <c r="BB60" s="249" t="n">
        <f aca="false">IF(BA$9&gt;0, IF(OR(BA60="",BA60="-"), 0, BA60*$AO60), AZ60*$AE60)</f>
        <v>0</v>
      </c>
      <c r="BC60" s="247" t="n">
        <f aca="false">COMMANDE!V60</f>
        <v>0</v>
      </c>
      <c r="BD60" s="248" t="str">
        <f aca="false">_xlfn.IFS(AND($AD60=$AH60,$AD60&gt;0,$AH60&gt;0,BC60&gt;0), BC60,     AND(NOT($AD60=$AH60),$AD60&gt;0,$AH60&gt;0,BC60&gt;0), ($AH60*BC60)/$AD60,     AND($AD60=0,$AH60&gt;0,$AL60&gt;0), IF(INDEX(BC$12:BC$263,MATCH($AL60,$AK$12:$AK$263,0))&gt;0,($AH60*INDEX(BC$12:BC$263,MATCH($AL60,$AK$12:$AK$263,0)))/INDEX($AD$12:$AD$263,MATCH($AL60,$AK$12:$AK$263,0)), "-"),     1, "-")</f>
        <v>-</v>
      </c>
      <c r="BE60" s="249" t="n">
        <f aca="false">IF(BD$9&gt;0, IF(OR(BD60="",BD60="-"), 0, BD60*$AO60), BC60*$AE60)</f>
        <v>0</v>
      </c>
      <c r="BF60" s="247" t="n">
        <f aca="false">COMMANDE!X60</f>
        <v>0</v>
      </c>
      <c r="BG60" s="248" t="str">
        <f aca="false">_xlfn.IFS(AND($AD60=$AH60,$AD60&gt;0,$AH60&gt;0,BF60&gt;0), BF60,     AND(NOT($AD60=$AH60),$AD60&gt;0,$AH60&gt;0,BF60&gt;0), ($AH60*BF60)/$AD60,     AND($AD60=0,$AH60&gt;0,$AL60&gt;0), IF(INDEX(BF$12:BF$263,MATCH($AL60,$AK$12:$AK$263,0))&gt;0,($AH60*INDEX(BF$12:BF$263,MATCH($AL60,$AK$12:$AK$263,0)))/INDEX($AD$12:$AD$263,MATCH($AL60,$AK$12:$AK$263,0)), "-"),     1, "-")</f>
        <v>-</v>
      </c>
      <c r="BH60" s="249" t="n">
        <f aca="false">IF(BG$9&gt;0, IF(OR(BG60="",BG60="-"), 0, BG60*$AO60), BF60*$AE60)</f>
        <v>0</v>
      </c>
      <c r="BI60" s="247" t="n">
        <f aca="false">COMMANDE!Z60</f>
        <v>0</v>
      </c>
      <c r="BJ60" s="248" t="str">
        <f aca="false">_xlfn.IFS(AND($AD60=$AH60,$AD60&gt;0,$AH60&gt;0,BI60&gt;0), BI60,     AND(NOT($AD60=$AH60),$AD60&gt;0,$AH60&gt;0,BI60&gt;0), ($AH60*BI60)/$AD60,     AND($AD60=0,$AH60&gt;0,$AL60&gt;0), IF(INDEX(BI$12:BI$263,MATCH($AL60,$AK$12:$AK$263,0))&gt;0,($AH60*INDEX(BI$12:BI$263,MATCH($AL60,$AK$12:$AK$263,0)))/INDEX($AD$12:$AD$263,MATCH($AL60,$AK$12:$AK$263,0)), "-"),     1, "-")</f>
        <v>-</v>
      </c>
      <c r="BK60" s="249" t="n">
        <f aca="false">IF(BJ$9&gt;0, IF(OR(BJ60="",BJ60="-"), 0, BJ60*$AO60), BI60*$AE60)</f>
        <v>0</v>
      </c>
      <c r="BL60" s="247" t="n">
        <f aca="false">COMMANDE!AB60</f>
        <v>0</v>
      </c>
      <c r="BM60" s="248" t="str">
        <f aca="false">_xlfn.IFS(AND($AD60=$AH60,$AD60&gt;0,$AH60&gt;0,BL60&gt;0), BL60,     AND(NOT($AD60=$AH60),$AD60&gt;0,$AH60&gt;0,BL60&gt;0), ($AH60*BL60)/$AD60,     AND($AD60=0,$AH60&gt;0,$AL60&gt;0), IF(INDEX(BL$12:BL$263,MATCH($AL60,$AK$12:$AK$263,0))&gt;0,($AH60*INDEX(BL$12:BL$263,MATCH($AL60,$AK$12:$AK$263,0)))/INDEX($AD$12:$AD$263,MATCH($AL60,$AK$12:$AK$263,0)), "-"),     1, "-")</f>
        <v>-</v>
      </c>
      <c r="BN60" s="249" t="n">
        <f aca="false">IF(BM$9&gt;0, IF(OR(BM60="",BM60="-"), 0, BM60*$AO60), BL60*$AE60)</f>
        <v>0</v>
      </c>
      <c r="BO60" s="247" t="n">
        <f aca="false">COMMANDE!AD60</f>
        <v>0</v>
      </c>
      <c r="BP60" s="248" t="str">
        <f aca="false">_xlfn.IFS(AND($AD60=$AH60,$AD60&gt;0,$AH60&gt;0,BO60&gt;0), BO60,     AND(NOT($AD60=$AH60),$AD60&gt;0,$AH60&gt;0,BO60&gt;0), ($AH60*BO60)/$AD60,     AND($AD60=0,$AH60&gt;0,$AL60&gt;0), IF(INDEX(BO$12:BO$263,MATCH($AL60,$AK$12:$AK$263,0))&gt;0,($AH60*INDEX(BO$12:BO$263,MATCH($AL60,$AK$12:$AK$263,0)))/INDEX($AD$12:$AD$263,MATCH($AL60,$AK$12:$AK$263,0)), "-"),     1, "-")</f>
        <v>-</v>
      </c>
      <c r="BQ60" s="249" t="n">
        <f aca="false">IF(BP$9&gt;0, IF(OR(BP60="",BP60="-"), 0, BP60*$AO60), BO60*$AE60)</f>
        <v>0</v>
      </c>
      <c r="BR60" s="247" t="n">
        <f aca="false">COMMANDE!AF60</f>
        <v>0</v>
      </c>
      <c r="BS60" s="248" t="str">
        <f aca="false">_xlfn.IFS(AND($AD60=$AH60,$AD60&gt;0,$AH60&gt;0,BR60&gt;0), BR60,     AND(NOT($AD60=$AH60),$AD60&gt;0,$AH60&gt;0,BR60&gt;0), ($AH60*BR60)/$AD60,     AND($AD60=0,$AH60&gt;0,$AL60&gt;0), IF(INDEX(BR$12:BR$263,MATCH($AL60,$AK$12:$AK$263,0))&gt;0,($AH60*INDEX(BR$12:BR$263,MATCH($AL60,$AK$12:$AK$263,0)))/INDEX($AD$12:$AD$263,MATCH($AL60,$AK$12:$AK$263,0)), "-"),     1, "-")</f>
        <v>-</v>
      </c>
      <c r="BT60" s="249" t="n">
        <f aca="false">IF(BS$9&gt;0, IF(OR(BS60="",BS60="-"), 0, BS60*$AO60), BR60*$AE60)</f>
        <v>0</v>
      </c>
      <c r="BU60" s="247" t="n">
        <f aca="false">COMMANDE!AH60</f>
        <v>0</v>
      </c>
      <c r="BV60" s="248" t="str">
        <f aca="false">_xlfn.IFS(AND($AD60=$AH60,$AD60&gt;0,$AH60&gt;0,BU60&gt;0), BU60,     AND(NOT($AD60=$AH60),$AD60&gt;0,$AH60&gt;0,BU60&gt;0), ($AH60*BU60)/$AD60,     AND($AD60=0,$AH60&gt;0,$AL60&gt;0), IF(INDEX(BU$12:BU$263,MATCH($AL60,$AK$12:$AK$263,0))&gt;0,($AH60*INDEX(BU$12:BU$263,MATCH($AL60,$AK$12:$AK$263,0)))/INDEX($AD$12:$AD$263,MATCH($AL60,$AK$12:$AK$263,0)), "-"),     1, "-")</f>
        <v>-</v>
      </c>
      <c r="BW60" s="249" t="n">
        <f aca="false">IF(BV$9&gt;0, IF(OR(BV60="",BV60="-"), 0, BV60*$AO60), BU60*$AE60)</f>
        <v>0</v>
      </c>
      <c r="BX60" s="247" t="n">
        <f aca="false">COMMANDE!AJ60</f>
        <v>0</v>
      </c>
      <c r="BY60" s="248" t="str">
        <f aca="false">_xlfn.IFS(AND($AD60=$AH60,$AD60&gt;0,$AH60&gt;0,BX60&gt;0), BX60,     AND(NOT($AD60=$AH60),$AD60&gt;0,$AH60&gt;0,BX60&gt;0), ($AH60*BX60)/$AD60,     AND($AD60=0,$AH60&gt;0,$AL60&gt;0), IF(INDEX(BX$12:BX$263,MATCH($AL60,$AK$12:$AK$263,0))&gt;0,($AH60*INDEX(BX$12:BX$263,MATCH($AL60,$AK$12:$AK$263,0)))/INDEX($AD$12:$AD$263,MATCH($AL60,$AK$12:$AK$263,0)), "-"),     1, "-")</f>
        <v>-</v>
      </c>
      <c r="BZ60" s="249" t="n">
        <f aca="false">IF(BY$9&gt;0, IF(OR(BY60="",BY60="-"), 0, BY60*$AO60), BX60*$AE60)</f>
        <v>0</v>
      </c>
      <c r="CA60" s="247" t="n">
        <f aca="false">COMMANDE!AL60</f>
        <v>0</v>
      </c>
      <c r="CB60" s="248" t="str">
        <f aca="false">_xlfn.IFS(AND($AD60=$AH60,$AD60&gt;0,$AH60&gt;0,CA60&gt;0), CA60,     AND(NOT($AD60=$AH60),$AD60&gt;0,$AH60&gt;0,CA60&gt;0), ($AH60*CA60)/$AD60,     AND($AD60=0,$AH60&gt;0,$AL60&gt;0), IF(INDEX(CA$12:CA$263,MATCH($AL60,$AK$12:$AK$263,0))&gt;0,($AH60*INDEX(CA$12:CA$263,MATCH($AL60,$AK$12:$AK$263,0)))/INDEX($AD$12:$AD$263,MATCH($AL60,$AK$12:$AK$263,0)), "-"),     1, "-")</f>
        <v>-</v>
      </c>
      <c r="CC60" s="249" t="n">
        <f aca="false">IF(CB$9&gt;0, IF(OR(CB60="",CB60="-"), 0, CB60*$AO60), CA60*$AE60)</f>
        <v>0</v>
      </c>
      <c r="CD60" s="247" t="n">
        <f aca="false">COMMANDE!AN60</f>
        <v>0</v>
      </c>
      <c r="CE60" s="248" t="str">
        <f aca="false">_xlfn.IFS(AND($AD60=$AH60,$AD60&gt;0,$AH60&gt;0,CD60&gt;0), CD60,     AND(NOT($AD60=$AH60),$AD60&gt;0,$AH60&gt;0,CD60&gt;0), ($AH60*CD60)/$AD60,     AND($AD60=0,$AH60&gt;0,$AL60&gt;0), IF(INDEX(CD$12:CD$263,MATCH($AL60,$AK$12:$AK$263,0))&gt;0,($AH60*INDEX(CD$12:CD$263,MATCH($AL60,$AK$12:$AK$263,0)))/INDEX($AD$12:$AD$263,MATCH($AL60,$AK$12:$AK$263,0)), "-"),     1, "-")</f>
        <v>-</v>
      </c>
      <c r="CF60" s="249" t="n">
        <f aca="false">IF(CE$9&gt;0, IF(OR(CE60="",CE60="-"), 0, CE60*$AO60), CD60*$AE60)</f>
        <v>0</v>
      </c>
      <c r="CG60" s="247" t="n">
        <f aca="false">COMMANDE!AP60</f>
        <v>0</v>
      </c>
      <c r="CH60" s="248" t="str">
        <f aca="false">_xlfn.IFS(AND($AD60=$AH60,$AD60&gt;0,$AH60&gt;0,CG60&gt;0), CG60,     AND(NOT($AD60=$AH60),$AD60&gt;0,$AH60&gt;0,CG60&gt;0), ($AH60*CG60)/$AD60,     AND($AD60=0,$AH60&gt;0,$AL60&gt;0), IF(INDEX(CG$12:CG$263,MATCH($AL60,$AK$12:$AK$263,0))&gt;0,($AH60*INDEX(CG$12:CG$263,MATCH($AL60,$AK$12:$AK$263,0)))/INDEX($AD$12:$AD$263,MATCH($AL60,$AK$12:$AK$263,0)), "-"),     1, "-")</f>
        <v>-</v>
      </c>
      <c r="CI60" s="249" t="n">
        <f aca="false">IF(CH$9&gt;0, IF(OR(CH60="",CH60="-"), 0, CH60*$AO60), CG60*$AE60)</f>
        <v>0</v>
      </c>
      <c r="CJ60" s="250"/>
    </row>
    <row r="61" customFormat="false" ht="39.95" hidden="false" customHeight="true" outlineLevel="0" collapsed="false">
      <c r="A61" s="230" t="n">
        <f aca="false">IF(OR($AQ61&gt;0, $AS61&gt;0), 1, 0)</f>
        <v>0</v>
      </c>
      <c r="B61" s="230" t="n">
        <f aca="false">IF(OR($AT61&gt;0, $AV61&gt;0), 1, 0)</f>
        <v>0</v>
      </c>
      <c r="C61" s="230" t="n">
        <f aca="false">IF(OR($AW61&gt;0, $AY61&gt;0), 1, 0)</f>
        <v>0</v>
      </c>
      <c r="D61" s="230" t="n">
        <f aca="false">IF(OR($AZ61&gt;0, $BB61&gt;0), 1, 0)</f>
        <v>0</v>
      </c>
      <c r="E61" s="230" t="n">
        <f aca="false">IF(OR($BC61&gt;0, $BE61&gt;0), 1, 0)</f>
        <v>0</v>
      </c>
      <c r="F61" s="230" t="n">
        <f aca="false">IF(OR($BF61&gt;0, $BH61&gt;0), 1, 0)</f>
        <v>0</v>
      </c>
      <c r="G61" s="230" t="n">
        <f aca="false">IF(OR($BI61&gt;0, $BK61&gt;0), 1, 0)</f>
        <v>0</v>
      </c>
      <c r="H61" s="230" t="n">
        <f aca="false">IF(OR($BL61&gt;0, $BN61&gt;0), 1, 0)</f>
        <v>0</v>
      </c>
      <c r="I61" s="230" t="n">
        <f aca="false">IF(OR($BO61&gt;0, $BQ61&gt;0), 1, 0)</f>
        <v>0</v>
      </c>
      <c r="J61" s="230" t="n">
        <f aca="false">IF(OR($BR61&gt;0, $BT61&gt;0), 1, 0)</f>
        <v>0</v>
      </c>
      <c r="K61" s="230" t="n">
        <f aca="false">IF(OR($BU61&gt;0, $BW61&gt;0), 1, 0)</f>
        <v>0</v>
      </c>
      <c r="L61" s="230" t="n">
        <f aca="false">IF(OR($BX61&gt;0, $BZ61&gt;0), 1, 0)</f>
        <v>0</v>
      </c>
      <c r="M61" s="230" t="n">
        <f aca="false">IF(OR($CA61&gt;0, $CC61&gt;0), 1, 0)</f>
        <v>0</v>
      </c>
      <c r="N61" s="230" t="n">
        <f aca="false">IF(OR($CD61&gt;0, $CF61&gt;0), 1, 0)</f>
        <v>0</v>
      </c>
      <c r="O61" s="231" t="n">
        <f aca="false">IF(OR($CG61&gt;0, $CI61&gt;0), 1, 0)</f>
        <v>0</v>
      </c>
      <c r="P61" s="232" t="n">
        <f aca="false">IF(OR($AD61&gt;0,$AH61&gt;0,$AN61&gt;0), 1, 0)</f>
        <v>0</v>
      </c>
      <c r="Q61" s="233" t="n">
        <f aca="false">BDD!A51</f>
        <v>1626</v>
      </c>
      <c r="R61" s="234" t="str">
        <f aca="false">BDD!B51</f>
        <v>Chou Kale Winterbor Crespa BIO baby (Production de Rufino)</v>
      </c>
      <c r="S61" s="235" t="str">
        <f aca="false">IF(BDD!F51=0, "", BDD!F51)</f>
        <v/>
      </c>
      <c r="T61" s="236" t="n">
        <f aca="false">ROUND(BDD!G51+FDP_CMD_KG, 2)</f>
        <v>8.42</v>
      </c>
      <c r="U61" s="236" t="e">
        <f aca="false">ROUND(BDD!G51+FDP_FACT_KG, 2)</f>
        <v>#DIV/0!</v>
      </c>
      <c r="V61" s="237" t="str">
        <f aca="false">BDD!H51</f>
        <v>kg</v>
      </c>
      <c r="W61" s="238" t="str">
        <f aca="false">IF(NOT(ISBLANK(BDD!I51)), ROUND(SUM((BDD!G51*reduc1),FDP_CMD_KG), 2), "")</f>
        <v/>
      </c>
      <c r="X61" s="238" t="str">
        <f aca="false">IF(NOT(ISBLANK(BDD!J51)), ROUND(SUM((BDD!G51*reduc2),FDP_CMD_KG), 2), "")</f>
        <v/>
      </c>
      <c r="Y61" s="238" t="str">
        <f aca="false">IF(NOT(ISBLANK(BDD!K51)), ROUND(SUM((BDD!G51*reduc3),FDP_CMD_KG), 2), "")</f>
        <v/>
      </c>
      <c r="Z61" s="238" t="str">
        <f aca="false">IF(NOT(ISBLANK(BDD!I51)), ROUND(SUM((BDD!G51*reduc1),FDP_FACT_KG), 2), "")</f>
        <v/>
      </c>
      <c r="AA61" s="238" t="str">
        <f aca="false">IF(NOT(ISBLANK(BDD!J51)), ROUND(SUM((BDD!G51*reduc2),FDP_FACT_KG), 2), "")</f>
        <v/>
      </c>
      <c r="AB61" s="238" t="str">
        <f aca="false">IF(NOT(ISBLANK(BDD!K51)), ROUND(SUM((BDD!G51*reduc3),FDP_FACT_KG), 2), "")</f>
        <v/>
      </c>
      <c r="AC61" s="239" t="str">
        <f aca="false">BDD!C51</f>
        <v>Grenade</v>
      </c>
      <c r="AD61" s="240" t="n">
        <f aca="false">SUM(AQ61,AT61,AW61,AZ61,BC61,BF61,BI61,BL61,BO61,BR61,BU61,BX61,CA61,CD61,CG61)</f>
        <v>0</v>
      </c>
      <c r="AE61" s="241" t="n">
        <f aca="false">_xlfn.IFS(AND(AD61&gt;=60,$Y61&lt;&gt;""), $Y61,    AND(AD61&gt;=30,$X61&lt;&gt;""), $X61,    AND(AD61&gt;=10,$W61&lt;&gt;""), $W61,    1, $T61)</f>
        <v>8.42</v>
      </c>
      <c r="AF61" s="242" t="n">
        <f aca="false">$AD61*$AE61</f>
        <v>0</v>
      </c>
      <c r="AG61" s="161"/>
      <c r="AH61" s="243"/>
      <c r="AI61" s="241" t="e">
        <f aca="false">_xlfn.IFS(AND(AH61&gt;=60,$AB61&lt;&gt;""), $AB61,    AND(AH61&gt;=30,$AA61&lt;&gt;""), $AA61,    AND(AH61&gt;=10,$Z61&lt;&gt;""), $Z61,    1, $U61)</f>
        <v>#DIV/0!</v>
      </c>
      <c r="AJ61" s="244" t="e">
        <f aca="false">AH61*AI61</f>
        <v>#DIV/0!</v>
      </c>
      <c r="AK61" s="245"/>
      <c r="AL61" s="245"/>
      <c r="AM61" s="161"/>
      <c r="AN61" s="246" t="n">
        <f aca="false">SUM(AR61,AU61,AX61,BA61,BD61,BG61,BJ61,BM61,BP61,BS61,BV61,BY61,CB61,CE61,CH61)</f>
        <v>0</v>
      </c>
      <c r="AO61" s="241" t="e">
        <f aca="false">_xlfn.IFS(AND(AN61&gt;=60,$AB61&lt;&gt;""), $AB61,    AND(AN61&gt;=30,$AA61&lt;&gt;""), $AA61,    AND(AN61&gt;=10,$Z61&lt;&gt;""), $Z61,    1, $U61)</f>
        <v>#DIV/0!</v>
      </c>
      <c r="AP61" s="242" t="e">
        <f aca="false">$AN61*$AO61</f>
        <v>#DIV/0!</v>
      </c>
      <c r="AQ61" s="247" t="n">
        <f aca="false">COMMANDE!N61</f>
        <v>0</v>
      </c>
      <c r="AR61" s="248" t="str">
        <f aca="false">_xlfn.IFS(AND($AD61=$AH61,$AD61&gt;0,$AH61&gt;0,AQ61&gt;0), AQ61,     AND(NOT($AD61=$AH61),$AD61&gt;0,$AH61&gt;0,AQ61&gt;0), ($AH61*AQ61)/$AD61,     AND($AD61=0,$AH61&gt;0,$AL61&gt;0), IF(INDEX(AQ$12:AQ$263,MATCH($AL61,$AK$12:$AK$263,0))&gt;0,($AH61*INDEX(AQ$12:AQ$263,MATCH($AL61,$AK$12:$AK$263,0)))/INDEX($AD$12:$AD$263,MATCH($AL61,$AK$12:$AK$263,0)), "-"),     1, "-")</f>
        <v>-</v>
      </c>
      <c r="AS61" s="249" t="n">
        <f aca="false">IF(AR$9&gt;0, IF(OR(AR61="",AR61="-"), 0, AR61*$AO61), AQ61*$AE61)</f>
        <v>0</v>
      </c>
      <c r="AT61" s="247" t="n">
        <f aca="false">COMMANDE!P61</f>
        <v>0</v>
      </c>
      <c r="AU61" s="248" t="str">
        <f aca="false">_xlfn.IFS(AND($AD61=$AH61,$AD61&gt;0,$AH61&gt;0,AT61&gt;0), AT61,     AND(NOT($AD61=$AH61),$AD61&gt;0,$AH61&gt;0,AT61&gt;0), ($AH61*AT61)/$AD61,     AND($AD61=0,$AH61&gt;0,$AL61&gt;0), IF(INDEX(AT$12:AT$263,MATCH($AL61,$AK$12:$AK$263,0))&gt;0,($AH61*INDEX(AT$12:AT$263,MATCH($AL61,$AK$12:$AK$263,0)))/INDEX($AD$12:$AD$263,MATCH($AL61,$AK$12:$AK$263,0)), "-"),     1, "-")</f>
        <v>-</v>
      </c>
      <c r="AV61" s="249" t="n">
        <f aca="false">IF(AU$9&gt;0, IF(OR(AU61="",AU61="-"), 0, AU61*$AO61), AT61*$AE61)</f>
        <v>0</v>
      </c>
      <c r="AW61" s="247" t="n">
        <f aca="false">COMMANDE!R61</f>
        <v>0</v>
      </c>
      <c r="AX61" s="248" t="str">
        <f aca="false">_xlfn.IFS(AND($AD61=$AH61,$AD61&gt;0,$AH61&gt;0,AW61&gt;0), AW61,     AND(NOT($AD61=$AH61),$AD61&gt;0,$AH61&gt;0,AW61&gt;0), ($AH61*AW61)/$AD61,     AND($AD61=0,$AH61&gt;0,$AL61&gt;0), IF(INDEX(AW$12:AW$263,MATCH($AL61,$AK$12:$AK$263,0))&gt;0,($AH61*INDEX(AW$12:AW$263,MATCH($AL61,$AK$12:$AK$263,0)))/INDEX($AD$12:$AD$263,MATCH($AL61,$AK$12:$AK$263,0)), "-"),     1, "-")</f>
        <v>-</v>
      </c>
      <c r="AY61" s="249" t="n">
        <f aca="false">IF(AX$9&gt;0, IF(OR(AX61="",AX61="-"), 0, AX61*$AO61), AW61*$AE61)</f>
        <v>0</v>
      </c>
      <c r="AZ61" s="247" t="n">
        <f aca="false">COMMANDE!T61</f>
        <v>0</v>
      </c>
      <c r="BA61" s="248" t="str">
        <f aca="false">_xlfn.IFS(AND($AD61=$AH61,$AD61&gt;0,$AH61&gt;0,AZ61&gt;0), AZ61,     AND(NOT($AD61=$AH61),$AD61&gt;0,$AH61&gt;0,AZ61&gt;0), ($AH61*AZ61)/$AD61,     AND($AD61=0,$AH61&gt;0,$AL61&gt;0), IF(INDEX(AZ$12:AZ$263,MATCH($AL61,$AK$12:$AK$263,0))&gt;0,($AH61*INDEX(AZ$12:AZ$263,MATCH($AL61,$AK$12:$AK$263,0)))/INDEX($AD$12:$AD$263,MATCH($AL61,$AK$12:$AK$263,0)), "-"),     1, "-")</f>
        <v>-</v>
      </c>
      <c r="BB61" s="249" t="n">
        <f aca="false">IF(BA$9&gt;0, IF(OR(BA61="",BA61="-"), 0, BA61*$AO61), AZ61*$AE61)</f>
        <v>0</v>
      </c>
      <c r="BC61" s="247" t="n">
        <f aca="false">COMMANDE!V61</f>
        <v>0</v>
      </c>
      <c r="BD61" s="248" t="str">
        <f aca="false">_xlfn.IFS(AND($AD61=$AH61,$AD61&gt;0,$AH61&gt;0,BC61&gt;0), BC61,     AND(NOT($AD61=$AH61),$AD61&gt;0,$AH61&gt;0,BC61&gt;0), ($AH61*BC61)/$AD61,     AND($AD61=0,$AH61&gt;0,$AL61&gt;0), IF(INDEX(BC$12:BC$263,MATCH($AL61,$AK$12:$AK$263,0))&gt;0,($AH61*INDEX(BC$12:BC$263,MATCH($AL61,$AK$12:$AK$263,0)))/INDEX($AD$12:$AD$263,MATCH($AL61,$AK$12:$AK$263,0)), "-"),     1, "-")</f>
        <v>-</v>
      </c>
      <c r="BE61" s="249" t="n">
        <f aca="false">IF(BD$9&gt;0, IF(OR(BD61="",BD61="-"), 0, BD61*$AO61), BC61*$AE61)</f>
        <v>0</v>
      </c>
      <c r="BF61" s="247" t="n">
        <f aca="false">COMMANDE!X61</f>
        <v>0</v>
      </c>
      <c r="BG61" s="248" t="str">
        <f aca="false">_xlfn.IFS(AND($AD61=$AH61,$AD61&gt;0,$AH61&gt;0,BF61&gt;0), BF61,     AND(NOT($AD61=$AH61),$AD61&gt;0,$AH61&gt;0,BF61&gt;0), ($AH61*BF61)/$AD61,     AND($AD61=0,$AH61&gt;0,$AL61&gt;0), IF(INDEX(BF$12:BF$263,MATCH($AL61,$AK$12:$AK$263,0))&gt;0,($AH61*INDEX(BF$12:BF$263,MATCH($AL61,$AK$12:$AK$263,0)))/INDEX($AD$12:$AD$263,MATCH($AL61,$AK$12:$AK$263,0)), "-"),     1, "-")</f>
        <v>-</v>
      </c>
      <c r="BH61" s="249" t="n">
        <f aca="false">IF(BG$9&gt;0, IF(OR(BG61="",BG61="-"), 0, BG61*$AO61), BF61*$AE61)</f>
        <v>0</v>
      </c>
      <c r="BI61" s="247" t="n">
        <f aca="false">COMMANDE!Z61</f>
        <v>0</v>
      </c>
      <c r="BJ61" s="248" t="str">
        <f aca="false">_xlfn.IFS(AND($AD61=$AH61,$AD61&gt;0,$AH61&gt;0,BI61&gt;0), BI61,     AND(NOT($AD61=$AH61),$AD61&gt;0,$AH61&gt;0,BI61&gt;0), ($AH61*BI61)/$AD61,     AND($AD61=0,$AH61&gt;0,$AL61&gt;0), IF(INDEX(BI$12:BI$263,MATCH($AL61,$AK$12:$AK$263,0))&gt;0,($AH61*INDEX(BI$12:BI$263,MATCH($AL61,$AK$12:$AK$263,0)))/INDEX($AD$12:$AD$263,MATCH($AL61,$AK$12:$AK$263,0)), "-"),     1, "-")</f>
        <v>-</v>
      </c>
      <c r="BK61" s="249" t="n">
        <f aca="false">IF(BJ$9&gt;0, IF(OR(BJ61="",BJ61="-"), 0, BJ61*$AO61), BI61*$AE61)</f>
        <v>0</v>
      </c>
      <c r="BL61" s="247" t="n">
        <f aca="false">COMMANDE!AB61</f>
        <v>0</v>
      </c>
      <c r="BM61" s="248" t="str">
        <f aca="false">_xlfn.IFS(AND($AD61=$AH61,$AD61&gt;0,$AH61&gt;0,BL61&gt;0), BL61,     AND(NOT($AD61=$AH61),$AD61&gt;0,$AH61&gt;0,BL61&gt;0), ($AH61*BL61)/$AD61,     AND($AD61=0,$AH61&gt;0,$AL61&gt;0), IF(INDEX(BL$12:BL$263,MATCH($AL61,$AK$12:$AK$263,0))&gt;0,($AH61*INDEX(BL$12:BL$263,MATCH($AL61,$AK$12:$AK$263,0)))/INDEX($AD$12:$AD$263,MATCH($AL61,$AK$12:$AK$263,0)), "-"),     1, "-")</f>
        <v>-</v>
      </c>
      <c r="BN61" s="249" t="n">
        <f aca="false">IF(BM$9&gt;0, IF(OR(BM61="",BM61="-"), 0, BM61*$AO61), BL61*$AE61)</f>
        <v>0</v>
      </c>
      <c r="BO61" s="247" t="n">
        <f aca="false">COMMANDE!AD61</f>
        <v>0</v>
      </c>
      <c r="BP61" s="248" t="str">
        <f aca="false">_xlfn.IFS(AND($AD61=$AH61,$AD61&gt;0,$AH61&gt;0,BO61&gt;0), BO61,     AND(NOT($AD61=$AH61),$AD61&gt;0,$AH61&gt;0,BO61&gt;0), ($AH61*BO61)/$AD61,     AND($AD61=0,$AH61&gt;0,$AL61&gt;0), IF(INDEX(BO$12:BO$263,MATCH($AL61,$AK$12:$AK$263,0))&gt;0,($AH61*INDEX(BO$12:BO$263,MATCH($AL61,$AK$12:$AK$263,0)))/INDEX($AD$12:$AD$263,MATCH($AL61,$AK$12:$AK$263,0)), "-"),     1, "-")</f>
        <v>-</v>
      </c>
      <c r="BQ61" s="249" t="n">
        <f aca="false">IF(BP$9&gt;0, IF(OR(BP61="",BP61="-"), 0, BP61*$AO61), BO61*$AE61)</f>
        <v>0</v>
      </c>
      <c r="BR61" s="247" t="n">
        <f aca="false">COMMANDE!AF61</f>
        <v>0</v>
      </c>
      <c r="BS61" s="248" t="str">
        <f aca="false">_xlfn.IFS(AND($AD61=$AH61,$AD61&gt;0,$AH61&gt;0,BR61&gt;0), BR61,     AND(NOT($AD61=$AH61),$AD61&gt;0,$AH61&gt;0,BR61&gt;0), ($AH61*BR61)/$AD61,     AND($AD61=0,$AH61&gt;0,$AL61&gt;0), IF(INDEX(BR$12:BR$263,MATCH($AL61,$AK$12:$AK$263,0))&gt;0,($AH61*INDEX(BR$12:BR$263,MATCH($AL61,$AK$12:$AK$263,0)))/INDEX($AD$12:$AD$263,MATCH($AL61,$AK$12:$AK$263,0)), "-"),     1, "-")</f>
        <v>-</v>
      </c>
      <c r="BT61" s="249" t="n">
        <f aca="false">IF(BS$9&gt;0, IF(OR(BS61="",BS61="-"), 0, BS61*$AO61), BR61*$AE61)</f>
        <v>0</v>
      </c>
      <c r="BU61" s="247" t="n">
        <f aca="false">COMMANDE!AH61</f>
        <v>0</v>
      </c>
      <c r="BV61" s="248" t="str">
        <f aca="false">_xlfn.IFS(AND($AD61=$AH61,$AD61&gt;0,$AH61&gt;0,BU61&gt;0), BU61,     AND(NOT($AD61=$AH61),$AD61&gt;0,$AH61&gt;0,BU61&gt;0), ($AH61*BU61)/$AD61,     AND($AD61=0,$AH61&gt;0,$AL61&gt;0), IF(INDEX(BU$12:BU$263,MATCH($AL61,$AK$12:$AK$263,0))&gt;0,($AH61*INDEX(BU$12:BU$263,MATCH($AL61,$AK$12:$AK$263,0)))/INDEX($AD$12:$AD$263,MATCH($AL61,$AK$12:$AK$263,0)), "-"),     1, "-")</f>
        <v>-</v>
      </c>
      <c r="BW61" s="249" t="n">
        <f aca="false">IF(BV$9&gt;0, IF(OR(BV61="",BV61="-"), 0, BV61*$AO61), BU61*$AE61)</f>
        <v>0</v>
      </c>
      <c r="BX61" s="247" t="n">
        <f aca="false">COMMANDE!AJ61</f>
        <v>0</v>
      </c>
      <c r="BY61" s="248" t="str">
        <f aca="false">_xlfn.IFS(AND($AD61=$AH61,$AD61&gt;0,$AH61&gt;0,BX61&gt;0), BX61,     AND(NOT($AD61=$AH61),$AD61&gt;0,$AH61&gt;0,BX61&gt;0), ($AH61*BX61)/$AD61,     AND($AD61=0,$AH61&gt;0,$AL61&gt;0), IF(INDEX(BX$12:BX$263,MATCH($AL61,$AK$12:$AK$263,0))&gt;0,($AH61*INDEX(BX$12:BX$263,MATCH($AL61,$AK$12:$AK$263,0)))/INDEX($AD$12:$AD$263,MATCH($AL61,$AK$12:$AK$263,0)), "-"),     1, "-")</f>
        <v>-</v>
      </c>
      <c r="BZ61" s="249" t="n">
        <f aca="false">IF(BY$9&gt;0, IF(OR(BY61="",BY61="-"), 0, BY61*$AO61), BX61*$AE61)</f>
        <v>0</v>
      </c>
      <c r="CA61" s="247" t="n">
        <f aca="false">COMMANDE!AL61</f>
        <v>0</v>
      </c>
      <c r="CB61" s="248" t="str">
        <f aca="false">_xlfn.IFS(AND($AD61=$AH61,$AD61&gt;0,$AH61&gt;0,CA61&gt;0), CA61,     AND(NOT($AD61=$AH61),$AD61&gt;0,$AH61&gt;0,CA61&gt;0), ($AH61*CA61)/$AD61,     AND($AD61=0,$AH61&gt;0,$AL61&gt;0), IF(INDEX(CA$12:CA$263,MATCH($AL61,$AK$12:$AK$263,0))&gt;0,($AH61*INDEX(CA$12:CA$263,MATCH($AL61,$AK$12:$AK$263,0)))/INDEX($AD$12:$AD$263,MATCH($AL61,$AK$12:$AK$263,0)), "-"),     1, "-")</f>
        <v>-</v>
      </c>
      <c r="CC61" s="249" t="n">
        <f aca="false">IF(CB$9&gt;0, IF(OR(CB61="",CB61="-"), 0, CB61*$AO61), CA61*$AE61)</f>
        <v>0</v>
      </c>
      <c r="CD61" s="247" t="n">
        <f aca="false">COMMANDE!AN61</f>
        <v>0</v>
      </c>
      <c r="CE61" s="248" t="str">
        <f aca="false">_xlfn.IFS(AND($AD61=$AH61,$AD61&gt;0,$AH61&gt;0,CD61&gt;0), CD61,     AND(NOT($AD61=$AH61),$AD61&gt;0,$AH61&gt;0,CD61&gt;0), ($AH61*CD61)/$AD61,     AND($AD61=0,$AH61&gt;0,$AL61&gt;0), IF(INDEX(CD$12:CD$263,MATCH($AL61,$AK$12:$AK$263,0))&gt;0,($AH61*INDEX(CD$12:CD$263,MATCH($AL61,$AK$12:$AK$263,0)))/INDEX($AD$12:$AD$263,MATCH($AL61,$AK$12:$AK$263,0)), "-"),     1, "-")</f>
        <v>-</v>
      </c>
      <c r="CF61" s="249" t="n">
        <f aca="false">IF(CE$9&gt;0, IF(OR(CE61="",CE61="-"), 0, CE61*$AO61), CD61*$AE61)</f>
        <v>0</v>
      </c>
      <c r="CG61" s="247" t="n">
        <f aca="false">COMMANDE!AP61</f>
        <v>0</v>
      </c>
      <c r="CH61" s="248" t="str">
        <f aca="false">_xlfn.IFS(AND($AD61=$AH61,$AD61&gt;0,$AH61&gt;0,CG61&gt;0), CG61,     AND(NOT($AD61=$AH61),$AD61&gt;0,$AH61&gt;0,CG61&gt;0), ($AH61*CG61)/$AD61,     AND($AD61=0,$AH61&gt;0,$AL61&gt;0), IF(INDEX(CG$12:CG$263,MATCH($AL61,$AK$12:$AK$263,0))&gt;0,($AH61*INDEX(CG$12:CG$263,MATCH($AL61,$AK$12:$AK$263,0)))/INDEX($AD$12:$AD$263,MATCH($AL61,$AK$12:$AK$263,0)), "-"),     1, "-")</f>
        <v>-</v>
      </c>
      <c r="CI61" s="249" t="n">
        <f aca="false">IF(CH$9&gt;0, IF(OR(CH61="",CH61="-"), 0, CH61*$AO61), CG61*$AE61)</f>
        <v>0</v>
      </c>
      <c r="CJ61" s="250"/>
    </row>
    <row r="62" customFormat="false" ht="39.95" hidden="false" customHeight="true" outlineLevel="0" collapsed="false">
      <c r="A62" s="230" t="n">
        <f aca="false">IF(OR($AQ62&gt;0, $AS62&gt;0), 1, 0)</f>
        <v>0</v>
      </c>
      <c r="B62" s="230" t="n">
        <f aca="false">IF(OR($AT62&gt;0, $AV62&gt;0), 1, 0)</f>
        <v>0</v>
      </c>
      <c r="C62" s="230" t="n">
        <f aca="false">IF(OR($AW62&gt;0, $AY62&gt;0), 1, 0)</f>
        <v>0</v>
      </c>
      <c r="D62" s="230" t="n">
        <f aca="false">IF(OR($AZ62&gt;0, $BB62&gt;0), 1, 0)</f>
        <v>0</v>
      </c>
      <c r="E62" s="230" t="n">
        <f aca="false">IF(OR($BC62&gt;0, $BE62&gt;0), 1, 0)</f>
        <v>0</v>
      </c>
      <c r="F62" s="230" t="n">
        <f aca="false">IF(OR($BF62&gt;0, $BH62&gt;0), 1, 0)</f>
        <v>0</v>
      </c>
      <c r="G62" s="230" t="n">
        <f aca="false">IF(OR($BI62&gt;0, $BK62&gt;0), 1, 0)</f>
        <v>0</v>
      </c>
      <c r="H62" s="230" t="n">
        <f aca="false">IF(OR($BL62&gt;0, $BN62&gt;0), 1, 0)</f>
        <v>0</v>
      </c>
      <c r="I62" s="230" t="n">
        <f aca="false">IF(OR($BO62&gt;0, $BQ62&gt;0), 1, 0)</f>
        <v>0</v>
      </c>
      <c r="J62" s="230" t="n">
        <f aca="false">IF(OR($BR62&gt;0, $BT62&gt;0), 1, 0)</f>
        <v>0</v>
      </c>
      <c r="K62" s="230" t="n">
        <f aca="false">IF(OR($BU62&gt;0, $BW62&gt;0), 1, 0)</f>
        <v>0</v>
      </c>
      <c r="L62" s="230" t="n">
        <f aca="false">IF(OR($BX62&gt;0, $BZ62&gt;0), 1, 0)</f>
        <v>0</v>
      </c>
      <c r="M62" s="230" t="n">
        <f aca="false">IF(OR($CA62&gt;0, $CC62&gt;0), 1, 0)</f>
        <v>0</v>
      </c>
      <c r="N62" s="230" t="n">
        <f aca="false">IF(OR($CD62&gt;0, $CF62&gt;0), 1, 0)</f>
        <v>0</v>
      </c>
      <c r="O62" s="231" t="n">
        <f aca="false">IF(OR($CG62&gt;0, $CI62&gt;0), 1, 0)</f>
        <v>0</v>
      </c>
      <c r="P62" s="232" t="n">
        <f aca="false">IF(OR($AD62&gt;0,$AH62&gt;0,$AN62&gt;0), 1, 0)</f>
        <v>0</v>
      </c>
      <c r="Q62" s="233" t="n">
        <f aca="false">BDD!A52</f>
        <v>1006</v>
      </c>
      <c r="R62" s="234" t="str">
        <f aca="false">BDD!B52</f>
        <v>Chou vert BIO</v>
      </c>
      <c r="S62" s="235" t="str">
        <f aca="false">IF(BDD!F52=0, "", BDD!F52)</f>
        <v/>
      </c>
      <c r="T62" s="236" t="n">
        <f aca="false">ROUND(BDD!G52+FDP_CMD_KG, 2)</f>
        <v>4.6</v>
      </c>
      <c r="U62" s="236" t="e">
        <f aca="false">ROUND(BDD!G52+FDP_FACT_KG, 2)</f>
        <v>#DIV/0!</v>
      </c>
      <c r="V62" s="237" t="str">
        <f aca="false">BDD!H52</f>
        <v>kg</v>
      </c>
      <c r="W62" s="238" t="n">
        <f aca="false">IF(NOT(ISBLANK(BDD!I52)), ROUND(SUM((BDD!G52*reduc1),FDP_CMD_KG), 2), "")</f>
        <v>4.3</v>
      </c>
      <c r="X62" s="238" t="str">
        <f aca="false">IF(NOT(ISBLANK(BDD!J52)), ROUND(SUM((BDD!G52*reduc2),FDP_CMD_KG), 2), "")</f>
        <v/>
      </c>
      <c r="Y62" s="238" t="str">
        <f aca="false">IF(NOT(ISBLANK(BDD!K52)), ROUND(SUM((BDD!G52*reduc3),FDP_CMD_KG), 2), "")</f>
        <v/>
      </c>
      <c r="Z62" s="238" t="e">
        <f aca="false">IF(NOT(ISBLANK(BDD!I52)), ROUND(SUM((BDD!G52*reduc1),FDP_FACT_KG), 2), "")</f>
        <v>#DIV/0!</v>
      </c>
      <c r="AA62" s="238" t="str">
        <f aca="false">IF(NOT(ISBLANK(BDD!J52)), ROUND(SUM((BDD!G52*reduc2),FDP_FACT_KG), 2), "")</f>
        <v/>
      </c>
      <c r="AB62" s="238" t="str">
        <f aca="false">IF(NOT(ISBLANK(BDD!K52)), ROUND(SUM((BDD!G52*reduc3),FDP_FACT_KG), 2), "")</f>
        <v/>
      </c>
      <c r="AC62" s="239" t="str">
        <f aca="false">BDD!C52</f>
        <v>Malagua</v>
      </c>
      <c r="AD62" s="240" t="n">
        <f aca="false">SUM(AQ62,AT62,AW62,AZ62,BC62,BF62,BI62,BL62,BO62,BR62,BU62,BX62,CA62,CD62,CG62)</f>
        <v>0</v>
      </c>
      <c r="AE62" s="241" t="n">
        <f aca="false">_xlfn.IFS(AND(AD62&gt;=60,$Y62&lt;&gt;""), $Y62,    AND(AD62&gt;=30,$X62&lt;&gt;""), $X62,    AND(AD62&gt;=10,$W62&lt;&gt;""), $W62,    1, $T62)</f>
        <v>4.6</v>
      </c>
      <c r="AF62" s="242" t="n">
        <f aca="false">$AD62*$AE62</f>
        <v>0</v>
      </c>
      <c r="AG62" s="161"/>
      <c r="AH62" s="243"/>
      <c r="AI62" s="241" t="e">
        <f aca="false">_xlfn.IFS(AND(AH62&gt;=60,$AB62&lt;&gt;""), $AB62,    AND(AH62&gt;=30,$AA62&lt;&gt;""), $AA62,    AND(AH62&gt;=10,$Z62&lt;&gt;""), $Z62,    1, $U62)</f>
        <v>#DIV/0!</v>
      </c>
      <c r="AJ62" s="244" t="e">
        <f aca="false">AH62*AI62</f>
        <v>#DIV/0!</v>
      </c>
      <c r="AK62" s="245"/>
      <c r="AL62" s="245"/>
      <c r="AM62" s="161"/>
      <c r="AN62" s="246" t="n">
        <f aca="false">SUM(AR62,AU62,AX62,BA62,BD62,BG62,BJ62,BM62,BP62,BS62,BV62,BY62,CB62,CE62,CH62)</f>
        <v>0</v>
      </c>
      <c r="AO62" s="241" t="e">
        <f aca="false">_xlfn.IFS(AND(AN62&gt;=60,$AB62&lt;&gt;""), $AB62,    AND(AN62&gt;=30,$AA62&lt;&gt;""), $AA62,    AND(AN62&gt;=10,$Z62&lt;&gt;""), $Z62,    1, $U62)</f>
        <v>#DIV/0!</v>
      </c>
      <c r="AP62" s="242" t="e">
        <f aca="false">$AN62*$AO62</f>
        <v>#DIV/0!</v>
      </c>
      <c r="AQ62" s="247" t="n">
        <f aca="false">COMMANDE!N62</f>
        <v>0</v>
      </c>
      <c r="AR62" s="248" t="str">
        <f aca="false">_xlfn.IFS(AND($AD62=$AH62,$AD62&gt;0,$AH62&gt;0,AQ62&gt;0), AQ62,     AND(NOT($AD62=$AH62),$AD62&gt;0,$AH62&gt;0,AQ62&gt;0), ($AH62*AQ62)/$AD62,     AND($AD62=0,$AH62&gt;0,$AL62&gt;0), IF(INDEX(AQ$12:AQ$263,MATCH($AL62,$AK$12:$AK$263,0))&gt;0,($AH62*INDEX(AQ$12:AQ$263,MATCH($AL62,$AK$12:$AK$263,0)))/INDEX($AD$12:$AD$263,MATCH($AL62,$AK$12:$AK$263,0)), "-"),     1, "-")</f>
        <v>-</v>
      </c>
      <c r="AS62" s="249" t="n">
        <f aca="false">IF(AR$9&gt;0, IF(OR(AR62="",AR62="-"), 0, AR62*$AO62), AQ62*$AE62)</f>
        <v>0</v>
      </c>
      <c r="AT62" s="247" t="n">
        <f aca="false">COMMANDE!P62</f>
        <v>0</v>
      </c>
      <c r="AU62" s="248" t="str">
        <f aca="false">_xlfn.IFS(AND($AD62=$AH62,$AD62&gt;0,$AH62&gt;0,AT62&gt;0), AT62,     AND(NOT($AD62=$AH62),$AD62&gt;0,$AH62&gt;0,AT62&gt;0), ($AH62*AT62)/$AD62,     AND($AD62=0,$AH62&gt;0,$AL62&gt;0), IF(INDEX(AT$12:AT$263,MATCH($AL62,$AK$12:$AK$263,0))&gt;0,($AH62*INDEX(AT$12:AT$263,MATCH($AL62,$AK$12:$AK$263,0)))/INDEX($AD$12:$AD$263,MATCH($AL62,$AK$12:$AK$263,0)), "-"),     1, "-")</f>
        <v>-</v>
      </c>
      <c r="AV62" s="249" t="n">
        <f aca="false">IF(AU$9&gt;0, IF(OR(AU62="",AU62="-"), 0, AU62*$AO62), AT62*$AE62)</f>
        <v>0</v>
      </c>
      <c r="AW62" s="247" t="n">
        <f aca="false">COMMANDE!R62</f>
        <v>0</v>
      </c>
      <c r="AX62" s="248" t="str">
        <f aca="false">_xlfn.IFS(AND($AD62=$AH62,$AD62&gt;0,$AH62&gt;0,AW62&gt;0), AW62,     AND(NOT($AD62=$AH62),$AD62&gt;0,$AH62&gt;0,AW62&gt;0), ($AH62*AW62)/$AD62,     AND($AD62=0,$AH62&gt;0,$AL62&gt;0), IF(INDEX(AW$12:AW$263,MATCH($AL62,$AK$12:$AK$263,0))&gt;0,($AH62*INDEX(AW$12:AW$263,MATCH($AL62,$AK$12:$AK$263,0)))/INDEX($AD$12:$AD$263,MATCH($AL62,$AK$12:$AK$263,0)), "-"),     1, "-")</f>
        <v>-</v>
      </c>
      <c r="AY62" s="249" t="n">
        <f aca="false">IF(AX$9&gt;0, IF(OR(AX62="",AX62="-"), 0, AX62*$AO62), AW62*$AE62)</f>
        <v>0</v>
      </c>
      <c r="AZ62" s="247" t="n">
        <f aca="false">COMMANDE!T62</f>
        <v>0</v>
      </c>
      <c r="BA62" s="248" t="str">
        <f aca="false">_xlfn.IFS(AND($AD62=$AH62,$AD62&gt;0,$AH62&gt;0,AZ62&gt;0), AZ62,     AND(NOT($AD62=$AH62),$AD62&gt;0,$AH62&gt;0,AZ62&gt;0), ($AH62*AZ62)/$AD62,     AND($AD62=0,$AH62&gt;0,$AL62&gt;0), IF(INDEX(AZ$12:AZ$263,MATCH($AL62,$AK$12:$AK$263,0))&gt;0,($AH62*INDEX(AZ$12:AZ$263,MATCH($AL62,$AK$12:$AK$263,0)))/INDEX($AD$12:$AD$263,MATCH($AL62,$AK$12:$AK$263,0)), "-"),     1, "-")</f>
        <v>-</v>
      </c>
      <c r="BB62" s="249" t="n">
        <f aca="false">IF(BA$9&gt;0, IF(OR(BA62="",BA62="-"), 0, BA62*$AO62), AZ62*$AE62)</f>
        <v>0</v>
      </c>
      <c r="BC62" s="247" t="n">
        <f aca="false">COMMANDE!V62</f>
        <v>0</v>
      </c>
      <c r="BD62" s="248" t="str">
        <f aca="false">_xlfn.IFS(AND($AD62=$AH62,$AD62&gt;0,$AH62&gt;0,BC62&gt;0), BC62,     AND(NOT($AD62=$AH62),$AD62&gt;0,$AH62&gt;0,BC62&gt;0), ($AH62*BC62)/$AD62,     AND($AD62=0,$AH62&gt;0,$AL62&gt;0), IF(INDEX(BC$12:BC$263,MATCH($AL62,$AK$12:$AK$263,0))&gt;0,($AH62*INDEX(BC$12:BC$263,MATCH($AL62,$AK$12:$AK$263,0)))/INDEX($AD$12:$AD$263,MATCH($AL62,$AK$12:$AK$263,0)), "-"),     1, "-")</f>
        <v>-</v>
      </c>
      <c r="BE62" s="249" t="n">
        <f aca="false">IF(BD$9&gt;0, IF(OR(BD62="",BD62="-"), 0, BD62*$AO62), BC62*$AE62)</f>
        <v>0</v>
      </c>
      <c r="BF62" s="247" t="n">
        <f aca="false">COMMANDE!X62</f>
        <v>0</v>
      </c>
      <c r="BG62" s="248" t="str">
        <f aca="false">_xlfn.IFS(AND($AD62=$AH62,$AD62&gt;0,$AH62&gt;0,BF62&gt;0), BF62,     AND(NOT($AD62=$AH62),$AD62&gt;0,$AH62&gt;0,BF62&gt;0), ($AH62*BF62)/$AD62,     AND($AD62=0,$AH62&gt;0,$AL62&gt;0), IF(INDEX(BF$12:BF$263,MATCH($AL62,$AK$12:$AK$263,0))&gt;0,($AH62*INDEX(BF$12:BF$263,MATCH($AL62,$AK$12:$AK$263,0)))/INDEX($AD$12:$AD$263,MATCH($AL62,$AK$12:$AK$263,0)), "-"),     1, "-")</f>
        <v>-</v>
      </c>
      <c r="BH62" s="249" t="n">
        <f aca="false">IF(BG$9&gt;0, IF(OR(BG62="",BG62="-"), 0, BG62*$AO62), BF62*$AE62)</f>
        <v>0</v>
      </c>
      <c r="BI62" s="247" t="n">
        <f aca="false">COMMANDE!Z62</f>
        <v>0</v>
      </c>
      <c r="BJ62" s="248" t="str">
        <f aca="false">_xlfn.IFS(AND($AD62=$AH62,$AD62&gt;0,$AH62&gt;0,BI62&gt;0), BI62,     AND(NOT($AD62=$AH62),$AD62&gt;0,$AH62&gt;0,BI62&gt;0), ($AH62*BI62)/$AD62,     AND($AD62=0,$AH62&gt;0,$AL62&gt;0), IF(INDEX(BI$12:BI$263,MATCH($AL62,$AK$12:$AK$263,0))&gt;0,($AH62*INDEX(BI$12:BI$263,MATCH($AL62,$AK$12:$AK$263,0)))/INDEX($AD$12:$AD$263,MATCH($AL62,$AK$12:$AK$263,0)), "-"),     1, "-")</f>
        <v>-</v>
      </c>
      <c r="BK62" s="249" t="n">
        <f aca="false">IF(BJ$9&gt;0, IF(OR(BJ62="",BJ62="-"), 0, BJ62*$AO62), BI62*$AE62)</f>
        <v>0</v>
      </c>
      <c r="BL62" s="247" t="n">
        <f aca="false">COMMANDE!AB62</f>
        <v>0</v>
      </c>
      <c r="BM62" s="248" t="str">
        <f aca="false">_xlfn.IFS(AND($AD62=$AH62,$AD62&gt;0,$AH62&gt;0,BL62&gt;0), BL62,     AND(NOT($AD62=$AH62),$AD62&gt;0,$AH62&gt;0,BL62&gt;0), ($AH62*BL62)/$AD62,     AND($AD62=0,$AH62&gt;0,$AL62&gt;0), IF(INDEX(BL$12:BL$263,MATCH($AL62,$AK$12:$AK$263,0))&gt;0,($AH62*INDEX(BL$12:BL$263,MATCH($AL62,$AK$12:$AK$263,0)))/INDEX($AD$12:$AD$263,MATCH($AL62,$AK$12:$AK$263,0)), "-"),     1, "-")</f>
        <v>-</v>
      </c>
      <c r="BN62" s="249" t="n">
        <f aca="false">IF(BM$9&gt;0, IF(OR(BM62="",BM62="-"), 0, BM62*$AO62), BL62*$AE62)</f>
        <v>0</v>
      </c>
      <c r="BO62" s="247" t="n">
        <f aca="false">COMMANDE!AD62</f>
        <v>0</v>
      </c>
      <c r="BP62" s="248" t="str">
        <f aca="false">_xlfn.IFS(AND($AD62=$AH62,$AD62&gt;0,$AH62&gt;0,BO62&gt;0), BO62,     AND(NOT($AD62=$AH62),$AD62&gt;0,$AH62&gt;0,BO62&gt;0), ($AH62*BO62)/$AD62,     AND($AD62=0,$AH62&gt;0,$AL62&gt;0), IF(INDEX(BO$12:BO$263,MATCH($AL62,$AK$12:$AK$263,0))&gt;0,($AH62*INDEX(BO$12:BO$263,MATCH($AL62,$AK$12:$AK$263,0)))/INDEX($AD$12:$AD$263,MATCH($AL62,$AK$12:$AK$263,0)), "-"),     1, "-")</f>
        <v>-</v>
      </c>
      <c r="BQ62" s="249" t="n">
        <f aca="false">IF(BP$9&gt;0, IF(OR(BP62="",BP62="-"), 0, BP62*$AO62), BO62*$AE62)</f>
        <v>0</v>
      </c>
      <c r="BR62" s="247" t="n">
        <f aca="false">COMMANDE!AF62</f>
        <v>0</v>
      </c>
      <c r="BS62" s="248" t="str">
        <f aca="false">_xlfn.IFS(AND($AD62=$AH62,$AD62&gt;0,$AH62&gt;0,BR62&gt;0), BR62,     AND(NOT($AD62=$AH62),$AD62&gt;0,$AH62&gt;0,BR62&gt;0), ($AH62*BR62)/$AD62,     AND($AD62=0,$AH62&gt;0,$AL62&gt;0), IF(INDEX(BR$12:BR$263,MATCH($AL62,$AK$12:$AK$263,0))&gt;0,($AH62*INDEX(BR$12:BR$263,MATCH($AL62,$AK$12:$AK$263,0)))/INDEX($AD$12:$AD$263,MATCH($AL62,$AK$12:$AK$263,0)), "-"),     1, "-")</f>
        <v>-</v>
      </c>
      <c r="BT62" s="249" t="n">
        <f aca="false">IF(BS$9&gt;0, IF(OR(BS62="",BS62="-"), 0, BS62*$AO62), BR62*$AE62)</f>
        <v>0</v>
      </c>
      <c r="BU62" s="247" t="n">
        <f aca="false">COMMANDE!AH62</f>
        <v>0</v>
      </c>
      <c r="BV62" s="248" t="str">
        <f aca="false">_xlfn.IFS(AND($AD62=$AH62,$AD62&gt;0,$AH62&gt;0,BU62&gt;0), BU62,     AND(NOT($AD62=$AH62),$AD62&gt;0,$AH62&gt;0,BU62&gt;0), ($AH62*BU62)/$AD62,     AND($AD62=0,$AH62&gt;0,$AL62&gt;0), IF(INDEX(BU$12:BU$263,MATCH($AL62,$AK$12:$AK$263,0))&gt;0,($AH62*INDEX(BU$12:BU$263,MATCH($AL62,$AK$12:$AK$263,0)))/INDEX($AD$12:$AD$263,MATCH($AL62,$AK$12:$AK$263,0)), "-"),     1, "-")</f>
        <v>-</v>
      </c>
      <c r="BW62" s="249" t="n">
        <f aca="false">IF(BV$9&gt;0, IF(OR(BV62="",BV62="-"), 0, BV62*$AO62), BU62*$AE62)</f>
        <v>0</v>
      </c>
      <c r="BX62" s="247" t="n">
        <f aca="false">COMMANDE!AJ62</f>
        <v>0</v>
      </c>
      <c r="BY62" s="248" t="str">
        <f aca="false">_xlfn.IFS(AND($AD62=$AH62,$AD62&gt;0,$AH62&gt;0,BX62&gt;0), BX62,     AND(NOT($AD62=$AH62),$AD62&gt;0,$AH62&gt;0,BX62&gt;0), ($AH62*BX62)/$AD62,     AND($AD62=0,$AH62&gt;0,$AL62&gt;0), IF(INDEX(BX$12:BX$263,MATCH($AL62,$AK$12:$AK$263,0))&gt;0,($AH62*INDEX(BX$12:BX$263,MATCH($AL62,$AK$12:$AK$263,0)))/INDEX($AD$12:$AD$263,MATCH($AL62,$AK$12:$AK$263,0)), "-"),     1, "-")</f>
        <v>-</v>
      </c>
      <c r="BZ62" s="249" t="n">
        <f aca="false">IF(BY$9&gt;0, IF(OR(BY62="",BY62="-"), 0, BY62*$AO62), BX62*$AE62)</f>
        <v>0</v>
      </c>
      <c r="CA62" s="247" t="n">
        <f aca="false">COMMANDE!AL62</f>
        <v>0</v>
      </c>
      <c r="CB62" s="248" t="str">
        <f aca="false">_xlfn.IFS(AND($AD62=$AH62,$AD62&gt;0,$AH62&gt;0,CA62&gt;0), CA62,     AND(NOT($AD62=$AH62),$AD62&gt;0,$AH62&gt;0,CA62&gt;0), ($AH62*CA62)/$AD62,     AND($AD62=0,$AH62&gt;0,$AL62&gt;0), IF(INDEX(CA$12:CA$263,MATCH($AL62,$AK$12:$AK$263,0))&gt;0,($AH62*INDEX(CA$12:CA$263,MATCH($AL62,$AK$12:$AK$263,0)))/INDEX($AD$12:$AD$263,MATCH($AL62,$AK$12:$AK$263,0)), "-"),     1, "-")</f>
        <v>-</v>
      </c>
      <c r="CC62" s="249" t="n">
        <f aca="false">IF(CB$9&gt;0, IF(OR(CB62="",CB62="-"), 0, CB62*$AO62), CA62*$AE62)</f>
        <v>0</v>
      </c>
      <c r="CD62" s="247" t="n">
        <f aca="false">COMMANDE!AN62</f>
        <v>0</v>
      </c>
      <c r="CE62" s="248" t="str">
        <f aca="false">_xlfn.IFS(AND($AD62=$AH62,$AD62&gt;0,$AH62&gt;0,CD62&gt;0), CD62,     AND(NOT($AD62=$AH62),$AD62&gt;0,$AH62&gt;0,CD62&gt;0), ($AH62*CD62)/$AD62,     AND($AD62=0,$AH62&gt;0,$AL62&gt;0), IF(INDEX(CD$12:CD$263,MATCH($AL62,$AK$12:$AK$263,0))&gt;0,($AH62*INDEX(CD$12:CD$263,MATCH($AL62,$AK$12:$AK$263,0)))/INDEX($AD$12:$AD$263,MATCH($AL62,$AK$12:$AK$263,0)), "-"),     1, "-")</f>
        <v>-</v>
      </c>
      <c r="CF62" s="249" t="n">
        <f aca="false">IF(CE$9&gt;0, IF(OR(CE62="",CE62="-"), 0, CE62*$AO62), CD62*$AE62)</f>
        <v>0</v>
      </c>
      <c r="CG62" s="247" t="n">
        <f aca="false">COMMANDE!AP62</f>
        <v>0</v>
      </c>
      <c r="CH62" s="248" t="str">
        <f aca="false">_xlfn.IFS(AND($AD62=$AH62,$AD62&gt;0,$AH62&gt;0,CG62&gt;0), CG62,     AND(NOT($AD62=$AH62),$AD62&gt;0,$AH62&gt;0,CG62&gt;0), ($AH62*CG62)/$AD62,     AND($AD62=0,$AH62&gt;0,$AL62&gt;0), IF(INDEX(CG$12:CG$263,MATCH($AL62,$AK$12:$AK$263,0))&gt;0,($AH62*INDEX(CG$12:CG$263,MATCH($AL62,$AK$12:$AK$263,0)))/INDEX($AD$12:$AD$263,MATCH($AL62,$AK$12:$AK$263,0)), "-"),     1, "-")</f>
        <v>-</v>
      </c>
      <c r="CI62" s="249" t="n">
        <f aca="false">IF(CH$9&gt;0, IF(OR(CH62="",CH62="-"), 0, CH62*$AO62), CG62*$AE62)</f>
        <v>0</v>
      </c>
      <c r="CJ62" s="250"/>
    </row>
    <row r="63" customFormat="false" ht="39.95" hidden="false" customHeight="true" outlineLevel="0" collapsed="false">
      <c r="A63" s="230" t="n">
        <f aca="false">IF(OR($AQ63&gt;0, $AS63&gt;0), 1, 0)</f>
        <v>0</v>
      </c>
      <c r="B63" s="230" t="n">
        <f aca="false">IF(OR($AT63&gt;0, $AV63&gt;0), 1, 0)</f>
        <v>0</v>
      </c>
      <c r="C63" s="230" t="n">
        <f aca="false">IF(OR($AW63&gt;0, $AY63&gt;0), 1, 0)</f>
        <v>0</v>
      </c>
      <c r="D63" s="230" t="n">
        <f aca="false">IF(OR($AZ63&gt;0, $BB63&gt;0), 1, 0)</f>
        <v>0</v>
      </c>
      <c r="E63" s="230" t="n">
        <f aca="false">IF(OR($BC63&gt;0, $BE63&gt;0), 1, 0)</f>
        <v>0</v>
      </c>
      <c r="F63" s="230" t="n">
        <f aca="false">IF(OR($BF63&gt;0, $BH63&gt;0), 1, 0)</f>
        <v>0</v>
      </c>
      <c r="G63" s="230" t="n">
        <f aca="false">IF(OR($BI63&gt;0, $BK63&gt;0), 1, 0)</f>
        <v>0</v>
      </c>
      <c r="H63" s="230" t="n">
        <f aca="false">IF(OR($BL63&gt;0, $BN63&gt;0), 1, 0)</f>
        <v>0</v>
      </c>
      <c r="I63" s="230" t="n">
        <f aca="false">IF(OR($BO63&gt;0, $BQ63&gt;0), 1, 0)</f>
        <v>0</v>
      </c>
      <c r="J63" s="230" t="n">
        <f aca="false">IF(OR($BR63&gt;0, $BT63&gt;0), 1, 0)</f>
        <v>0</v>
      </c>
      <c r="K63" s="230" t="n">
        <f aca="false">IF(OR($BU63&gt;0, $BW63&gt;0), 1, 0)</f>
        <v>0</v>
      </c>
      <c r="L63" s="230" t="n">
        <f aca="false">IF(OR($BX63&gt;0, $BZ63&gt;0), 1, 0)</f>
        <v>0</v>
      </c>
      <c r="M63" s="230" t="n">
        <f aca="false">IF(OR($CA63&gt;0, $CC63&gt;0), 1, 0)</f>
        <v>0</v>
      </c>
      <c r="N63" s="230" t="n">
        <f aca="false">IF(OR($CD63&gt;0, $CF63&gt;0), 1, 0)</f>
        <v>0</v>
      </c>
      <c r="O63" s="231" t="n">
        <f aca="false">IF(OR($CG63&gt;0, $CI63&gt;0), 1, 0)</f>
        <v>0</v>
      </c>
      <c r="P63" s="232" t="n">
        <f aca="false">IF(OR($AD63&gt;0,$AH63&gt;0,$AN63&gt;0), 1, 0)</f>
        <v>0</v>
      </c>
      <c r="Q63" s="233" t="n">
        <f aca="false">BDD!A53</f>
        <v>5037</v>
      </c>
      <c r="R63" s="234" t="str">
        <f aca="false">BDD!B53</f>
        <v>Citron Caviar (culture naturelle, plateau de 200g)</v>
      </c>
      <c r="S63" s="235" t="str">
        <f aca="false">IF(BDD!F53=0, "", BDD!F53)</f>
        <v/>
      </c>
      <c r="T63" s="236" t="n">
        <f aca="false">ROUND(BDD!G53+FDP_CMD_KG, 2)</f>
        <v>12.53</v>
      </c>
      <c r="U63" s="236" t="e">
        <f aca="false">ROUND(BDD!G53+FDP_FACT_KG, 2)</f>
        <v>#DIV/0!</v>
      </c>
      <c r="V63" s="237" t="str">
        <f aca="false">BDD!H53</f>
        <v>Pièce</v>
      </c>
      <c r="W63" s="238" t="str">
        <f aca="false">IF(NOT(ISBLANK(BDD!I53)), ROUND(SUM((BDD!G53*reduc1),FDP_CMD_KG), 2), "")</f>
        <v/>
      </c>
      <c r="X63" s="238" t="str">
        <f aca="false">IF(NOT(ISBLANK(BDD!J53)), ROUND(SUM((BDD!G53*reduc2),FDP_CMD_KG), 2), "")</f>
        <v/>
      </c>
      <c r="Y63" s="238" t="str">
        <f aca="false">IF(NOT(ISBLANK(BDD!K53)), ROUND(SUM((BDD!G53*reduc3),FDP_CMD_KG), 2), "")</f>
        <v/>
      </c>
      <c r="Z63" s="238" t="str">
        <f aca="false">IF(NOT(ISBLANK(BDD!I53)), ROUND(SUM((BDD!G53*reduc1),FDP_FACT_KG), 2), "")</f>
        <v/>
      </c>
      <c r="AA63" s="238" t="str">
        <f aca="false">IF(NOT(ISBLANK(BDD!J53)), ROUND(SUM((BDD!G53*reduc2),FDP_FACT_KG), 2), "")</f>
        <v/>
      </c>
      <c r="AB63" s="238" t="str">
        <f aca="false">IF(NOT(ISBLANK(BDD!K53)), ROUND(SUM((BDD!G53*reduc3),FDP_FACT_KG), 2), "")</f>
        <v/>
      </c>
      <c r="AC63" s="239" t="str">
        <f aca="false">BDD!C53</f>
        <v>Salobrena</v>
      </c>
      <c r="AD63" s="240" t="n">
        <f aca="false">SUM(AQ63,AT63,AW63,AZ63,BC63,BF63,BI63,BL63,BO63,BR63,BU63,BX63,CA63,CD63,CG63)</f>
        <v>0</v>
      </c>
      <c r="AE63" s="241" t="n">
        <f aca="false">_xlfn.IFS(AND(AD63&gt;=60,$Y63&lt;&gt;""), $Y63,    AND(AD63&gt;=30,$X63&lt;&gt;""), $X63,    AND(AD63&gt;=10,$W63&lt;&gt;""), $W63,    1, $T63)</f>
        <v>12.53</v>
      </c>
      <c r="AF63" s="242" t="n">
        <f aca="false">$AD63*$AE63</f>
        <v>0</v>
      </c>
      <c r="AG63" s="161"/>
      <c r="AH63" s="243"/>
      <c r="AI63" s="241" t="e">
        <f aca="false">_xlfn.IFS(AND(AH63&gt;=60,$AB63&lt;&gt;""), $AB63,    AND(AH63&gt;=30,$AA63&lt;&gt;""), $AA63,    AND(AH63&gt;=10,$Z63&lt;&gt;""), $Z63,    1, $U63)</f>
        <v>#DIV/0!</v>
      </c>
      <c r="AJ63" s="244" t="e">
        <f aca="false">AH63*AI63</f>
        <v>#DIV/0!</v>
      </c>
      <c r="AK63" s="245"/>
      <c r="AL63" s="245"/>
      <c r="AM63" s="161"/>
      <c r="AN63" s="246" t="n">
        <f aca="false">SUM(AR63,AU63,AX63,BA63,BD63,BG63,BJ63,BM63,BP63,BS63,BV63,BY63,CB63,CE63,CH63)</f>
        <v>0</v>
      </c>
      <c r="AO63" s="241" t="e">
        <f aca="false">_xlfn.IFS(AND(AN63&gt;=60,$AB63&lt;&gt;""), $AB63,    AND(AN63&gt;=30,$AA63&lt;&gt;""), $AA63,    AND(AN63&gt;=10,$Z63&lt;&gt;""), $Z63,    1, $U63)</f>
        <v>#DIV/0!</v>
      </c>
      <c r="AP63" s="242" t="e">
        <f aca="false">$AN63*$AO63</f>
        <v>#DIV/0!</v>
      </c>
      <c r="AQ63" s="247" t="n">
        <f aca="false">COMMANDE!N63</f>
        <v>0</v>
      </c>
      <c r="AR63" s="248" t="str">
        <f aca="false">_xlfn.IFS(AND($AD63=$AH63,$AD63&gt;0,$AH63&gt;0,AQ63&gt;0), AQ63,     AND(NOT($AD63=$AH63),$AD63&gt;0,$AH63&gt;0,AQ63&gt;0), ($AH63*AQ63)/$AD63,     AND($AD63=0,$AH63&gt;0,$AL63&gt;0), IF(INDEX(AQ$12:AQ$263,MATCH($AL63,$AK$12:$AK$263,0))&gt;0,($AH63*INDEX(AQ$12:AQ$263,MATCH($AL63,$AK$12:$AK$263,0)))/INDEX($AD$12:$AD$263,MATCH($AL63,$AK$12:$AK$263,0)), "-"),     1, "-")</f>
        <v>-</v>
      </c>
      <c r="AS63" s="249" t="n">
        <f aca="false">IF(AR$9&gt;0, IF(OR(AR63="",AR63="-"), 0, AR63*$AO63), AQ63*$AE63)</f>
        <v>0</v>
      </c>
      <c r="AT63" s="247" t="n">
        <f aca="false">COMMANDE!P63</f>
        <v>0</v>
      </c>
      <c r="AU63" s="248" t="str">
        <f aca="false">_xlfn.IFS(AND($AD63=$AH63,$AD63&gt;0,$AH63&gt;0,AT63&gt;0), AT63,     AND(NOT($AD63=$AH63),$AD63&gt;0,$AH63&gt;0,AT63&gt;0), ($AH63*AT63)/$AD63,     AND($AD63=0,$AH63&gt;0,$AL63&gt;0), IF(INDEX(AT$12:AT$263,MATCH($AL63,$AK$12:$AK$263,0))&gt;0,($AH63*INDEX(AT$12:AT$263,MATCH($AL63,$AK$12:$AK$263,0)))/INDEX($AD$12:$AD$263,MATCH($AL63,$AK$12:$AK$263,0)), "-"),     1, "-")</f>
        <v>-</v>
      </c>
      <c r="AV63" s="249" t="n">
        <f aca="false">IF(AU$9&gt;0, IF(OR(AU63="",AU63="-"), 0, AU63*$AO63), AT63*$AE63)</f>
        <v>0</v>
      </c>
      <c r="AW63" s="247" t="n">
        <f aca="false">COMMANDE!R63</f>
        <v>0</v>
      </c>
      <c r="AX63" s="248" t="str">
        <f aca="false">_xlfn.IFS(AND($AD63=$AH63,$AD63&gt;0,$AH63&gt;0,AW63&gt;0), AW63,     AND(NOT($AD63=$AH63),$AD63&gt;0,$AH63&gt;0,AW63&gt;0), ($AH63*AW63)/$AD63,     AND($AD63=0,$AH63&gt;0,$AL63&gt;0), IF(INDEX(AW$12:AW$263,MATCH($AL63,$AK$12:$AK$263,0))&gt;0,($AH63*INDEX(AW$12:AW$263,MATCH($AL63,$AK$12:$AK$263,0)))/INDEX($AD$12:$AD$263,MATCH($AL63,$AK$12:$AK$263,0)), "-"),     1, "-")</f>
        <v>-</v>
      </c>
      <c r="AY63" s="249" t="n">
        <f aca="false">IF(AX$9&gt;0, IF(OR(AX63="",AX63="-"), 0, AX63*$AO63), AW63*$AE63)</f>
        <v>0</v>
      </c>
      <c r="AZ63" s="247" t="n">
        <f aca="false">COMMANDE!T63</f>
        <v>0</v>
      </c>
      <c r="BA63" s="248" t="str">
        <f aca="false">_xlfn.IFS(AND($AD63=$AH63,$AD63&gt;0,$AH63&gt;0,AZ63&gt;0), AZ63,     AND(NOT($AD63=$AH63),$AD63&gt;0,$AH63&gt;0,AZ63&gt;0), ($AH63*AZ63)/$AD63,     AND($AD63=0,$AH63&gt;0,$AL63&gt;0), IF(INDEX(AZ$12:AZ$263,MATCH($AL63,$AK$12:$AK$263,0))&gt;0,($AH63*INDEX(AZ$12:AZ$263,MATCH($AL63,$AK$12:$AK$263,0)))/INDEX($AD$12:$AD$263,MATCH($AL63,$AK$12:$AK$263,0)), "-"),     1, "-")</f>
        <v>-</v>
      </c>
      <c r="BB63" s="249" t="n">
        <f aca="false">IF(BA$9&gt;0, IF(OR(BA63="",BA63="-"), 0, BA63*$AO63), AZ63*$AE63)</f>
        <v>0</v>
      </c>
      <c r="BC63" s="247" t="n">
        <f aca="false">COMMANDE!V63</f>
        <v>0</v>
      </c>
      <c r="BD63" s="248" t="str">
        <f aca="false">_xlfn.IFS(AND($AD63=$AH63,$AD63&gt;0,$AH63&gt;0,BC63&gt;0), BC63,     AND(NOT($AD63=$AH63),$AD63&gt;0,$AH63&gt;0,BC63&gt;0), ($AH63*BC63)/$AD63,     AND($AD63=0,$AH63&gt;0,$AL63&gt;0), IF(INDEX(BC$12:BC$263,MATCH($AL63,$AK$12:$AK$263,0))&gt;0,($AH63*INDEX(BC$12:BC$263,MATCH($AL63,$AK$12:$AK$263,0)))/INDEX($AD$12:$AD$263,MATCH($AL63,$AK$12:$AK$263,0)), "-"),     1, "-")</f>
        <v>-</v>
      </c>
      <c r="BE63" s="249" t="n">
        <f aca="false">IF(BD$9&gt;0, IF(OR(BD63="",BD63="-"), 0, BD63*$AO63), BC63*$AE63)</f>
        <v>0</v>
      </c>
      <c r="BF63" s="247" t="n">
        <f aca="false">COMMANDE!X63</f>
        <v>0</v>
      </c>
      <c r="BG63" s="248" t="str">
        <f aca="false">_xlfn.IFS(AND($AD63=$AH63,$AD63&gt;0,$AH63&gt;0,BF63&gt;0), BF63,     AND(NOT($AD63=$AH63),$AD63&gt;0,$AH63&gt;0,BF63&gt;0), ($AH63*BF63)/$AD63,     AND($AD63=0,$AH63&gt;0,$AL63&gt;0), IF(INDEX(BF$12:BF$263,MATCH($AL63,$AK$12:$AK$263,0))&gt;0,($AH63*INDEX(BF$12:BF$263,MATCH($AL63,$AK$12:$AK$263,0)))/INDEX($AD$12:$AD$263,MATCH($AL63,$AK$12:$AK$263,0)), "-"),     1, "-")</f>
        <v>-</v>
      </c>
      <c r="BH63" s="249" t="n">
        <f aca="false">IF(BG$9&gt;0, IF(OR(BG63="",BG63="-"), 0, BG63*$AO63), BF63*$AE63)</f>
        <v>0</v>
      </c>
      <c r="BI63" s="247" t="n">
        <f aca="false">COMMANDE!Z63</f>
        <v>0</v>
      </c>
      <c r="BJ63" s="248" t="str">
        <f aca="false">_xlfn.IFS(AND($AD63=$AH63,$AD63&gt;0,$AH63&gt;0,BI63&gt;0), BI63,     AND(NOT($AD63=$AH63),$AD63&gt;0,$AH63&gt;0,BI63&gt;0), ($AH63*BI63)/$AD63,     AND($AD63=0,$AH63&gt;0,$AL63&gt;0), IF(INDEX(BI$12:BI$263,MATCH($AL63,$AK$12:$AK$263,0))&gt;0,($AH63*INDEX(BI$12:BI$263,MATCH($AL63,$AK$12:$AK$263,0)))/INDEX($AD$12:$AD$263,MATCH($AL63,$AK$12:$AK$263,0)), "-"),     1, "-")</f>
        <v>-</v>
      </c>
      <c r="BK63" s="249" t="n">
        <f aca="false">IF(BJ$9&gt;0, IF(OR(BJ63="",BJ63="-"), 0, BJ63*$AO63), BI63*$AE63)</f>
        <v>0</v>
      </c>
      <c r="BL63" s="247" t="n">
        <f aca="false">COMMANDE!AB63</f>
        <v>0</v>
      </c>
      <c r="BM63" s="248" t="str">
        <f aca="false">_xlfn.IFS(AND($AD63=$AH63,$AD63&gt;0,$AH63&gt;0,BL63&gt;0), BL63,     AND(NOT($AD63=$AH63),$AD63&gt;0,$AH63&gt;0,BL63&gt;0), ($AH63*BL63)/$AD63,     AND($AD63=0,$AH63&gt;0,$AL63&gt;0), IF(INDEX(BL$12:BL$263,MATCH($AL63,$AK$12:$AK$263,0))&gt;0,($AH63*INDEX(BL$12:BL$263,MATCH($AL63,$AK$12:$AK$263,0)))/INDEX($AD$12:$AD$263,MATCH($AL63,$AK$12:$AK$263,0)), "-"),     1, "-")</f>
        <v>-</v>
      </c>
      <c r="BN63" s="249" t="n">
        <f aca="false">IF(BM$9&gt;0, IF(OR(BM63="",BM63="-"), 0, BM63*$AO63), BL63*$AE63)</f>
        <v>0</v>
      </c>
      <c r="BO63" s="247" t="n">
        <f aca="false">COMMANDE!AD63</f>
        <v>0</v>
      </c>
      <c r="BP63" s="248" t="str">
        <f aca="false">_xlfn.IFS(AND($AD63=$AH63,$AD63&gt;0,$AH63&gt;0,BO63&gt;0), BO63,     AND(NOT($AD63=$AH63),$AD63&gt;0,$AH63&gt;0,BO63&gt;0), ($AH63*BO63)/$AD63,     AND($AD63=0,$AH63&gt;0,$AL63&gt;0), IF(INDEX(BO$12:BO$263,MATCH($AL63,$AK$12:$AK$263,0))&gt;0,($AH63*INDEX(BO$12:BO$263,MATCH($AL63,$AK$12:$AK$263,0)))/INDEX($AD$12:$AD$263,MATCH($AL63,$AK$12:$AK$263,0)), "-"),     1, "-")</f>
        <v>-</v>
      </c>
      <c r="BQ63" s="249" t="n">
        <f aca="false">IF(BP$9&gt;0, IF(OR(BP63="",BP63="-"), 0, BP63*$AO63), BO63*$AE63)</f>
        <v>0</v>
      </c>
      <c r="BR63" s="247" t="n">
        <f aca="false">COMMANDE!AF63</f>
        <v>0</v>
      </c>
      <c r="BS63" s="248" t="str">
        <f aca="false">_xlfn.IFS(AND($AD63=$AH63,$AD63&gt;0,$AH63&gt;0,BR63&gt;0), BR63,     AND(NOT($AD63=$AH63),$AD63&gt;0,$AH63&gt;0,BR63&gt;0), ($AH63*BR63)/$AD63,     AND($AD63=0,$AH63&gt;0,$AL63&gt;0), IF(INDEX(BR$12:BR$263,MATCH($AL63,$AK$12:$AK$263,0))&gt;0,($AH63*INDEX(BR$12:BR$263,MATCH($AL63,$AK$12:$AK$263,0)))/INDEX($AD$12:$AD$263,MATCH($AL63,$AK$12:$AK$263,0)), "-"),     1, "-")</f>
        <v>-</v>
      </c>
      <c r="BT63" s="249" t="n">
        <f aca="false">IF(BS$9&gt;0, IF(OR(BS63="",BS63="-"), 0, BS63*$AO63), BR63*$AE63)</f>
        <v>0</v>
      </c>
      <c r="BU63" s="247" t="n">
        <f aca="false">COMMANDE!AH63</f>
        <v>0</v>
      </c>
      <c r="BV63" s="248" t="str">
        <f aca="false">_xlfn.IFS(AND($AD63=$AH63,$AD63&gt;0,$AH63&gt;0,BU63&gt;0), BU63,     AND(NOT($AD63=$AH63),$AD63&gt;0,$AH63&gt;0,BU63&gt;0), ($AH63*BU63)/$AD63,     AND($AD63=0,$AH63&gt;0,$AL63&gt;0), IF(INDEX(BU$12:BU$263,MATCH($AL63,$AK$12:$AK$263,0))&gt;0,($AH63*INDEX(BU$12:BU$263,MATCH($AL63,$AK$12:$AK$263,0)))/INDEX($AD$12:$AD$263,MATCH($AL63,$AK$12:$AK$263,0)), "-"),     1, "-")</f>
        <v>-</v>
      </c>
      <c r="BW63" s="249" t="n">
        <f aca="false">IF(BV$9&gt;0, IF(OR(BV63="",BV63="-"), 0, BV63*$AO63), BU63*$AE63)</f>
        <v>0</v>
      </c>
      <c r="BX63" s="247" t="n">
        <f aca="false">COMMANDE!AJ63</f>
        <v>0</v>
      </c>
      <c r="BY63" s="248" t="str">
        <f aca="false">_xlfn.IFS(AND($AD63=$AH63,$AD63&gt;0,$AH63&gt;0,BX63&gt;0), BX63,     AND(NOT($AD63=$AH63),$AD63&gt;0,$AH63&gt;0,BX63&gt;0), ($AH63*BX63)/$AD63,     AND($AD63=0,$AH63&gt;0,$AL63&gt;0), IF(INDEX(BX$12:BX$263,MATCH($AL63,$AK$12:$AK$263,0))&gt;0,($AH63*INDEX(BX$12:BX$263,MATCH($AL63,$AK$12:$AK$263,0)))/INDEX($AD$12:$AD$263,MATCH($AL63,$AK$12:$AK$263,0)), "-"),     1, "-")</f>
        <v>-</v>
      </c>
      <c r="BZ63" s="249" t="n">
        <f aca="false">IF(BY$9&gt;0, IF(OR(BY63="",BY63="-"), 0, BY63*$AO63), BX63*$AE63)</f>
        <v>0</v>
      </c>
      <c r="CA63" s="247" t="n">
        <f aca="false">COMMANDE!AL63</f>
        <v>0</v>
      </c>
      <c r="CB63" s="248" t="str">
        <f aca="false">_xlfn.IFS(AND($AD63=$AH63,$AD63&gt;0,$AH63&gt;0,CA63&gt;0), CA63,     AND(NOT($AD63=$AH63),$AD63&gt;0,$AH63&gt;0,CA63&gt;0), ($AH63*CA63)/$AD63,     AND($AD63=0,$AH63&gt;0,$AL63&gt;0), IF(INDEX(CA$12:CA$263,MATCH($AL63,$AK$12:$AK$263,0))&gt;0,($AH63*INDEX(CA$12:CA$263,MATCH($AL63,$AK$12:$AK$263,0)))/INDEX($AD$12:$AD$263,MATCH($AL63,$AK$12:$AK$263,0)), "-"),     1, "-")</f>
        <v>-</v>
      </c>
      <c r="CC63" s="249" t="n">
        <f aca="false">IF(CB$9&gt;0, IF(OR(CB63="",CB63="-"), 0, CB63*$AO63), CA63*$AE63)</f>
        <v>0</v>
      </c>
      <c r="CD63" s="247" t="n">
        <f aca="false">COMMANDE!AN63</f>
        <v>0</v>
      </c>
      <c r="CE63" s="248" t="str">
        <f aca="false">_xlfn.IFS(AND($AD63=$AH63,$AD63&gt;0,$AH63&gt;0,CD63&gt;0), CD63,     AND(NOT($AD63=$AH63),$AD63&gt;0,$AH63&gt;0,CD63&gt;0), ($AH63*CD63)/$AD63,     AND($AD63=0,$AH63&gt;0,$AL63&gt;0), IF(INDEX(CD$12:CD$263,MATCH($AL63,$AK$12:$AK$263,0))&gt;0,($AH63*INDEX(CD$12:CD$263,MATCH($AL63,$AK$12:$AK$263,0)))/INDEX($AD$12:$AD$263,MATCH($AL63,$AK$12:$AK$263,0)), "-"),     1, "-")</f>
        <v>-</v>
      </c>
      <c r="CF63" s="249" t="n">
        <f aca="false">IF(CE$9&gt;0, IF(OR(CE63="",CE63="-"), 0, CE63*$AO63), CD63*$AE63)</f>
        <v>0</v>
      </c>
      <c r="CG63" s="247" t="n">
        <f aca="false">COMMANDE!AP63</f>
        <v>0</v>
      </c>
      <c r="CH63" s="248" t="str">
        <f aca="false">_xlfn.IFS(AND($AD63=$AH63,$AD63&gt;0,$AH63&gt;0,CG63&gt;0), CG63,     AND(NOT($AD63=$AH63),$AD63&gt;0,$AH63&gt;0,CG63&gt;0), ($AH63*CG63)/$AD63,     AND($AD63=0,$AH63&gt;0,$AL63&gt;0), IF(INDEX(CG$12:CG$263,MATCH($AL63,$AK$12:$AK$263,0))&gt;0,($AH63*INDEX(CG$12:CG$263,MATCH($AL63,$AK$12:$AK$263,0)))/INDEX($AD$12:$AD$263,MATCH($AL63,$AK$12:$AK$263,0)), "-"),     1, "-")</f>
        <v>-</v>
      </c>
      <c r="CI63" s="249" t="n">
        <f aca="false">IF(CH$9&gt;0, IF(OR(CH63="",CH63="-"), 0, CH63*$AO63), CG63*$AE63)</f>
        <v>0</v>
      </c>
      <c r="CJ63" s="250"/>
    </row>
    <row r="64" customFormat="false" ht="39.95" hidden="false" customHeight="true" outlineLevel="0" collapsed="false">
      <c r="A64" s="230" t="n">
        <f aca="false">IF(OR($AQ64&gt;0, $AS64&gt;0), 1, 0)</f>
        <v>0</v>
      </c>
      <c r="B64" s="230" t="n">
        <f aca="false">IF(OR($AT64&gt;0, $AV64&gt;0), 1, 0)</f>
        <v>0</v>
      </c>
      <c r="C64" s="230" t="n">
        <f aca="false">IF(OR($AW64&gt;0, $AY64&gt;0), 1, 0)</f>
        <v>0</v>
      </c>
      <c r="D64" s="230" t="n">
        <f aca="false">IF(OR($AZ64&gt;0, $BB64&gt;0), 1, 0)</f>
        <v>0</v>
      </c>
      <c r="E64" s="230" t="n">
        <f aca="false">IF(OR($BC64&gt;0, $BE64&gt;0), 1, 0)</f>
        <v>0</v>
      </c>
      <c r="F64" s="230" t="n">
        <f aca="false">IF(OR($BF64&gt;0, $BH64&gt;0), 1, 0)</f>
        <v>0</v>
      </c>
      <c r="G64" s="230" t="n">
        <f aca="false">IF(OR($BI64&gt;0, $BK64&gt;0), 1, 0)</f>
        <v>0</v>
      </c>
      <c r="H64" s="230" t="n">
        <f aca="false">IF(OR($BL64&gt;0, $BN64&gt;0), 1, 0)</f>
        <v>0</v>
      </c>
      <c r="I64" s="230" t="n">
        <f aca="false">IF(OR($BO64&gt;0, $BQ64&gt;0), 1, 0)</f>
        <v>0</v>
      </c>
      <c r="J64" s="230" t="n">
        <f aca="false">IF(OR($BR64&gt;0, $BT64&gt;0), 1, 0)</f>
        <v>0</v>
      </c>
      <c r="K64" s="230" t="n">
        <f aca="false">IF(OR($BU64&gt;0, $BW64&gt;0), 1, 0)</f>
        <v>0</v>
      </c>
      <c r="L64" s="230" t="n">
        <f aca="false">IF(OR($BX64&gt;0, $BZ64&gt;0), 1, 0)</f>
        <v>0</v>
      </c>
      <c r="M64" s="230" t="n">
        <f aca="false">IF(OR($CA64&gt;0, $CC64&gt;0), 1, 0)</f>
        <v>0</v>
      </c>
      <c r="N64" s="230" t="n">
        <f aca="false">IF(OR($CD64&gt;0, $CF64&gt;0), 1, 0)</f>
        <v>0</v>
      </c>
      <c r="O64" s="231" t="n">
        <f aca="false">IF(OR($CG64&gt;0, $CI64&gt;0), 1, 0)</f>
        <v>0</v>
      </c>
      <c r="P64" s="232" t="n">
        <f aca="false">IF(OR($AD64&gt;0,$AH64&gt;0,$AN64&gt;0), 1, 0)</f>
        <v>0</v>
      </c>
      <c r="Q64" s="233" t="n">
        <f aca="false">BDD!A54</f>
        <v>5037</v>
      </c>
      <c r="R64" s="234" t="str">
        <f aca="false">BDD!B54</f>
        <v>Citron Caviar (culture naturelle, plateau de 500g)</v>
      </c>
      <c r="S64" s="235" t="str">
        <f aca="false">IF(BDD!F54=0, "", BDD!F54)</f>
        <v/>
      </c>
      <c r="T64" s="236" t="n">
        <f aca="false">ROUND(BDD!G54+FDP_CMD_KG, 2)</f>
        <v>28.97</v>
      </c>
      <c r="U64" s="236" t="e">
        <f aca="false">ROUND(BDD!G54+FDP_FACT_KG, 2)</f>
        <v>#DIV/0!</v>
      </c>
      <c r="V64" s="237" t="str">
        <f aca="false">BDD!H54</f>
        <v>Pièce</v>
      </c>
      <c r="W64" s="238" t="str">
        <f aca="false">IF(NOT(ISBLANK(BDD!I54)), ROUND(SUM((BDD!G54*reduc1),FDP_CMD_KG), 2), "")</f>
        <v/>
      </c>
      <c r="X64" s="238" t="str">
        <f aca="false">IF(NOT(ISBLANK(BDD!J54)), ROUND(SUM((BDD!G54*reduc2),FDP_CMD_KG), 2), "")</f>
        <v/>
      </c>
      <c r="Y64" s="238" t="str">
        <f aca="false">IF(NOT(ISBLANK(BDD!K54)), ROUND(SUM((BDD!G54*reduc3),FDP_CMD_KG), 2), "")</f>
        <v/>
      </c>
      <c r="Z64" s="238" t="str">
        <f aca="false">IF(NOT(ISBLANK(BDD!I54)), ROUND(SUM((BDD!G54*reduc1),FDP_FACT_KG), 2), "")</f>
        <v/>
      </c>
      <c r="AA64" s="238" t="str">
        <f aca="false">IF(NOT(ISBLANK(BDD!J54)), ROUND(SUM((BDD!G54*reduc2),FDP_FACT_KG), 2), "")</f>
        <v/>
      </c>
      <c r="AB64" s="238" t="str">
        <f aca="false">IF(NOT(ISBLANK(BDD!K54)), ROUND(SUM((BDD!G54*reduc3),FDP_FACT_KG), 2), "")</f>
        <v/>
      </c>
      <c r="AC64" s="239" t="str">
        <f aca="false">BDD!C54</f>
        <v>Salobrena</v>
      </c>
      <c r="AD64" s="240" t="n">
        <f aca="false">SUM(AQ64,AT64,AW64,AZ64,BC64,BF64,BI64,BL64,BO64,BR64,BU64,BX64,CA64,CD64,CG64)</f>
        <v>0</v>
      </c>
      <c r="AE64" s="241" t="n">
        <f aca="false">_xlfn.IFS(AND(AD64&gt;=60,$Y64&lt;&gt;""), $Y64,    AND(AD64&gt;=30,$X64&lt;&gt;""), $X64,    AND(AD64&gt;=10,$W64&lt;&gt;""), $W64,    1, $T64)</f>
        <v>28.97</v>
      </c>
      <c r="AF64" s="242" t="n">
        <f aca="false">$AD64*$AE64</f>
        <v>0</v>
      </c>
      <c r="AG64" s="161"/>
      <c r="AH64" s="243"/>
      <c r="AI64" s="241" t="e">
        <f aca="false">_xlfn.IFS(AND(AH64&gt;=60,$AB64&lt;&gt;""), $AB64,    AND(AH64&gt;=30,$AA64&lt;&gt;""), $AA64,    AND(AH64&gt;=10,$Z64&lt;&gt;""), $Z64,    1, $U64)</f>
        <v>#DIV/0!</v>
      </c>
      <c r="AJ64" s="244" t="e">
        <f aca="false">AH64*AI64</f>
        <v>#DIV/0!</v>
      </c>
      <c r="AK64" s="245"/>
      <c r="AL64" s="245"/>
      <c r="AM64" s="161"/>
      <c r="AN64" s="246" t="n">
        <f aca="false">SUM(AR64,AU64,AX64,BA64,BD64,BG64,BJ64,BM64,BP64,BS64,BV64,BY64,CB64,CE64,CH64)</f>
        <v>0</v>
      </c>
      <c r="AO64" s="241" t="e">
        <f aca="false">_xlfn.IFS(AND(AN64&gt;=60,$AB64&lt;&gt;""), $AB64,    AND(AN64&gt;=30,$AA64&lt;&gt;""), $AA64,    AND(AN64&gt;=10,$Z64&lt;&gt;""), $Z64,    1, $U64)</f>
        <v>#DIV/0!</v>
      </c>
      <c r="AP64" s="242" t="e">
        <f aca="false">$AN64*$AO64</f>
        <v>#DIV/0!</v>
      </c>
      <c r="AQ64" s="247" t="n">
        <f aca="false">COMMANDE!N64</f>
        <v>0</v>
      </c>
      <c r="AR64" s="248" t="str">
        <f aca="false">_xlfn.IFS(AND($AD64=$AH64,$AD64&gt;0,$AH64&gt;0,AQ64&gt;0), AQ64,     AND(NOT($AD64=$AH64),$AD64&gt;0,$AH64&gt;0,AQ64&gt;0), ($AH64*AQ64)/$AD64,     AND($AD64=0,$AH64&gt;0,$AL64&gt;0), IF(INDEX(AQ$12:AQ$263,MATCH($AL64,$AK$12:$AK$263,0))&gt;0,($AH64*INDEX(AQ$12:AQ$263,MATCH($AL64,$AK$12:$AK$263,0)))/INDEX($AD$12:$AD$263,MATCH($AL64,$AK$12:$AK$263,0)), "-"),     1, "-")</f>
        <v>-</v>
      </c>
      <c r="AS64" s="249" t="n">
        <f aca="false">IF(AR$9&gt;0, IF(OR(AR64="",AR64="-"), 0, AR64*$AO64), AQ64*$AE64)</f>
        <v>0</v>
      </c>
      <c r="AT64" s="247" t="n">
        <f aca="false">COMMANDE!P64</f>
        <v>0</v>
      </c>
      <c r="AU64" s="248" t="str">
        <f aca="false">_xlfn.IFS(AND($AD64=$AH64,$AD64&gt;0,$AH64&gt;0,AT64&gt;0), AT64,     AND(NOT($AD64=$AH64),$AD64&gt;0,$AH64&gt;0,AT64&gt;0), ($AH64*AT64)/$AD64,     AND($AD64=0,$AH64&gt;0,$AL64&gt;0), IF(INDEX(AT$12:AT$263,MATCH($AL64,$AK$12:$AK$263,0))&gt;0,($AH64*INDEX(AT$12:AT$263,MATCH($AL64,$AK$12:$AK$263,0)))/INDEX($AD$12:$AD$263,MATCH($AL64,$AK$12:$AK$263,0)), "-"),     1, "-")</f>
        <v>-</v>
      </c>
      <c r="AV64" s="249" t="n">
        <f aca="false">IF(AU$9&gt;0, IF(OR(AU64="",AU64="-"), 0, AU64*$AO64), AT64*$AE64)</f>
        <v>0</v>
      </c>
      <c r="AW64" s="247" t="n">
        <f aca="false">COMMANDE!R64</f>
        <v>0</v>
      </c>
      <c r="AX64" s="248" t="str">
        <f aca="false">_xlfn.IFS(AND($AD64=$AH64,$AD64&gt;0,$AH64&gt;0,AW64&gt;0), AW64,     AND(NOT($AD64=$AH64),$AD64&gt;0,$AH64&gt;0,AW64&gt;0), ($AH64*AW64)/$AD64,     AND($AD64=0,$AH64&gt;0,$AL64&gt;0), IF(INDEX(AW$12:AW$263,MATCH($AL64,$AK$12:$AK$263,0))&gt;0,($AH64*INDEX(AW$12:AW$263,MATCH($AL64,$AK$12:$AK$263,0)))/INDEX($AD$12:$AD$263,MATCH($AL64,$AK$12:$AK$263,0)), "-"),     1, "-")</f>
        <v>-</v>
      </c>
      <c r="AY64" s="249" t="n">
        <f aca="false">IF(AX$9&gt;0, IF(OR(AX64="",AX64="-"), 0, AX64*$AO64), AW64*$AE64)</f>
        <v>0</v>
      </c>
      <c r="AZ64" s="247" t="n">
        <f aca="false">COMMANDE!T64</f>
        <v>0</v>
      </c>
      <c r="BA64" s="248" t="str">
        <f aca="false">_xlfn.IFS(AND($AD64=$AH64,$AD64&gt;0,$AH64&gt;0,AZ64&gt;0), AZ64,     AND(NOT($AD64=$AH64),$AD64&gt;0,$AH64&gt;0,AZ64&gt;0), ($AH64*AZ64)/$AD64,     AND($AD64=0,$AH64&gt;0,$AL64&gt;0), IF(INDEX(AZ$12:AZ$263,MATCH($AL64,$AK$12:$AK$263,0))&gt;0,($AH64*INDEX(AZ$12:AZ$263,MATCH($AL64,$AK$12:$AK$263,0)))/INDEX($AD$12:$AD$263,MATCH($AL64,$AK$12:$AK$263,0)), "-"),     1, "-")</f>
        <v>-</v>
      </c>
      <c r="BB64" s="249" t="n">
        <f aca="false">IF(BA$9&gt;0, IF(OR(BA64="",BA64="-"), 0, BA64*$AO64), AZ64*$AE64)</f>
        <v>0</v>
      </c>
      <c r="BC64" s="247" t="n">
        <f aca="false">COMMANDE!V64</f>
        <v>0</v>
      </c>
      <c r="BD64" s="248" t="str">
        <f aca="false">_xlfn.IFS(AND($AD64=$AH64,$AD64&gt;0,$AH64&gt;0,BC64&gt;0), BC64,     AND(NOT($AD64=$AH64),$AD64&gt;0,$AH64&gt;0,BC64&gt;0), ($AH64*BC64)/$AD64,     AND($AD64=0,$AH64&gt;0,$AL64&gt;0), IF(INDEX(BC$12:BC$263,MATCH($AL64,$AK$12:$AK$263,0))&gt;0,($AH64*INDEX(BC$12:BC$263,MATCH($AL64,$AK$12:$AK$263,0)))/INDEX($AD$12:$AD$263,MATCH($AL64,$AK$12:$AK$263,0)), "-"),     1, "-")</f>
        <v>-</v>
      </c>
      <c r="BE64" s="249" t="n">
        <f aca="false">IF(BD$9&gt;0, IF(OR(BD64="",BD64="-"), 0, BD64*$AO64), BC64*$AE64)</f>
        <v>0</v>
      </c>
      <c r="BF64" s="247" t="n">
        <f aca="false">COMMANDE!X64</f>
        <v>0</v>
      </c>
      <c r="BG64" s="248" t="str">
        <f aca="false">_xlfn.IFS(AND($AD64=$AH64,$AD64&gt;0,$AH64&gt;0,BF64&gt;0), BF64,     AND(NOT($AD64=$AH64),$AD64&gt;0,$AH64&gt;0,BF64&gt;0), ($AH64*BF64)/$AD64,     AND($AD64=0,$AH64&gt;0,$AL64&gt;0), IF(INDEX(BF$12:BF$263,MATCH($AL64,$AK$12:$AK$263,0))&gt;0,($AH64*INDEX(BF$12:BF$263,MATCH($AL64,$AK$12:$AK$263,0)))/INDEX($AD$12:$AD$263,MATCH($AL64,$AK$12:$AK$263,0)), "-"),     1, "-")</f>
        <v>-</v>
      </c>
      <c r="BH64" s="249" t="n">
        <f aca="false">IF(BG$9&gt;0, IF(OR(BG64="",BG64="-"), 0, BG64*$AO64), BF64*$AE64)</f>
        <v>0</v>
      </c>
      <c r="BI64" s="247" t="n">
        <f aca="false">COMMANDE!Z64</f>
        <v>0</v>
      </c>
      <c r="BJ64" s="248" t="str">
        <f aca="false">_xlfn.IFS(AND($AD64=$AH64,$AD64&gt;0,$AH64&gt;0,BI64&gt;0), BI64,     AND(NOT($AD64=$AH64),$AD64&gt;0,$AH64&gt;0,BI64&gt;0), ($AH64*BI64)/$AD64,     AND($AD64=0,$AH64&gt;0,$AL64&gt;0), IF(INDEX(BI$12:BI$263,MATCH($AL64,$AK$12:$AK$263,0))&gt;0,($AH64*INDEX(BI$12:BI$263,MATCH($AL64,$AK$12:$AK$263,0)))/INDEX($AD$12:$AD$263,MATCH($AL64,$AK$12:$AK$263,0)), "-"),     1, "-")</f>
        <v>-</v>
      </c>
      <c r="BK64" s="249" t="n">
        <f aca="false">IF(BJ$9&gt;0, IF(OR(BJ64="",BJ64="-"), 0, BJ64*$AO64), BI64*$AE64)</f>
        <v>0</v>
      </c>
      <c r="BL64" s="247" t="n">
        <f aca="false">COMMANDE!AB64</f>
        <v>0</v>
      </c>
      <c r="BM64" s="248" t="str">
        <f aca="false">_xlfn.IFS(AND($AD64=$AH64,$AD64&gt;0,$AH64&gt;0,BL64&gt;0), BL64,     AND(NOT($AD64=$AH64),$AD64&gt;0,$AH64&gt;0,BL64&gt;0), ($AH64*BL64)/$AD64,     AND($AD64=0,$AH64&gt;0,$AL64&gt;0), IF(INDEX(BL$12:BL$263,MATCH($AL64,$AK$12:$AK$263,0))&gt;0,($AH64*INDEX(BL$12:BL$263,MATCH($AL64,$AK$12:$AK$263,0)))/INDEX($AD$12:$AD$263,MATCH($AL64,$AK$12:$AK$263,0)), "-"),     1, "-")</f>
        <v>-</v>
      </c>
      <c r="BN64" s="249" t="n">
        <f aca="false">IF(BM$9&gt;0, IF(OR(BM64="",BM64="-"), 0, BM64*$AO64), BL64*$AE64)</f>
        <v>0</v>
      </c>
      <c r="BO64" s="247" t="n">
        <f aca="false">COMMANDE!AD64</f>
        <v>0</v>
      </c>
      <c r="BP64" s="248" t="str">
        <f aca="false">_xlfn.IFS(AND($AD64=$AH64,$AD64&gt;0,$AH64&gt;0,BO64&gt;0), BO64,     AND(NOT($AD64=$AH64),$AD64&gt;0,$AH64&gt;0,BO64&gt;0), ($AH64*BO64)/$AD64,     AND($AD64=0,$AH64&gt;0,$AL64&gt;0), IF(INDEX(BO$12:BO$263,MATCH($AL64,$AK$12:$AK$263,0))&gt;0,($AH64*INDEX(BO$12:BO$263,MATCH($AL64,$AK$12:$AK$263,0)))/INDEX($AD$12:$AD$263,MATCH($AL64,$AK$12:$AK$263,0)), "-"),     1, "-")</f>
        <v>-</v>
      </c>
      <c r="BQ64" s="249" t="n">
        <f aca="false">IF(BP$9&gt;0, IF(OR(BP64="",BP64="-"), 0, BP64*$AO64), BO64*$AE64)</f>
        <v>0</v>
      </c>
      <c r="BR64" s="247" t="n">
        <f aca="false">COMMANDE!AF64</f>
        <v>0</v>
      </c>
      <c r="BS64" s="248" t="str">
        <f aca="false">_xlfn.IFS(AND($AD64=$AH64,$AD64&gt;0,$AH64&gt;0,BR64&gt;0), BR64,     AND(NOT($AD64=$AH64),$AD64&gt;0,$AH64&gt;0,BR64&gt;0), ($AH64*BR64)/$AD64,     AND($AD64=0,$AH64&gt;0,$AL64&gt;0), IF(INDEX(BR$12:BR$263,MATCH($AL64,$AK$12:$AK$263,0))&gt;0,($AH64*INDEX(BR$12:BR$263,MATCH($AL64,$AK$12:$AK$263,0)))/INDEX($AD$12:$AD$263,MATCH($AL64,$AK$12:$AK$263,0)), "-"),     1, "-")</f>
        <v>-</v>
      </c>
      <c r="BT64" s="249" t="n">
        <f aca="false">IF(BS$9&gt;0, IF(OR(BS64="",BS64="-"), 0, BS64*$AO64), BR64*$AE64)</f>
        <v>0</v>
      </c>
      <c r="BU64" s="247" t="n">
        <f aca="false">COMMANDE!AH64</f>
        <v>0</v>
      </c>
      <c r="BV64" s="248" t="str">
        <f aca="false">_xlfn.IFS(AND($AD64=$AH64,$AD64&gt;0,$AH64&gt;0,BU64&gt;0), BU64,     AND(NOT($AD64=$AH64),$AD64&gt;0,$AH64&gt;0,BU64&gt;0), ($AH64*BU64)/$AD64,     AND($AD64=0,$AH64&gt;0,$AL64&gt;0), IF(INDEX(BU$12:BU$263,MATCH($AL64,$AK$12:$AK$263,0))&gt;0,($AH64*INDEX(BU$12:BU$263,MATCH($AL64,$AK$12:$AK$263,0)))/INDEX($AD$12:$AD$263,MATCH($AL64,$AK$12:$AK$263,0)), "-"),     1, "-")</f>
        <v>-</v>
      </c>
      <c r="BW64" s="249" t="n">
        <f aca="false">IF(BV$9&gt;0, IF(OR(BV64="",BV64="-"), 0, BV64*$AO64), BU64*$AE64)</f>
        <v>0</v>
      </c>
      <c r="BX64" s="247" t="n">
        <f aca="false">COMMANDE!AJ64</f>
        <v>0</v>
      </c>
      <c r="BY64" s="248" t="str">
        <f aca="false">_xlfn.IFS(AND($AD64=$AH64,$AD64&gt;0,$AH64&gt;0,BX64&gt;0), BX64,     AND(NOT($AD64=$AH64),$AD64&gt;0,$AH64&gt;0,BX64&gt;0), ($AH64*BX64)/$AD64,     AND($AD64=0,$AH64&gt;0,$AL64&gt;0), IF(INDEX(BX$12:BX$263,MATCH($AL64,$AK$12:$AK$263,0))&gt;0,($AH64*INDEX(BX$12:BX$263,MATCH($AL64,$AK$12:$AK$263,0)))/INDEX($AD$12:$AD$263,MATCH($AL64,$AK$12:$AK$263,0)), "-"),     1, "-")</f>
        <v>-</v>
      </c>
      <c r="BZ64" s="249" t="n">
        <f aca="false">IF(BY$9&gt;0, IF(OR(BY64="",BY64="-"), 0, BY64*$AO64), BX64*$AE64)</f>
        <v>0</v>
      </c>
      <c r="CA64" s="247" t="n">
        <f aca="false">COMMANDE!AL64</f>
        <v>0</v>
      </c>
      <c r="CB64" s="248" t="str">
        <f aca="false">_xlfn.IFS(AND($AD64=$AH64,$AD64&gt;0,$AH64&gt;0,CA64&gt;0), CA64,     AND(NOT($AD64=$AH64),$AD64&gt;0,$AH64&gt;0,CA64&gt;0), ($AH64*CA64)/$AD64,     AND($AD64=0,$AH64&gt;0,$AL64&gt;0), IF(INDEX(CA$12:CA$263,MATCH($AL64,$AK$12:$AK$263,0))&gt;0,($AH64*INDEX(CA$12:CA$263,MATCH($AL64,$AK$12:$AK$263,0)))/INDEX($AD$12:$AD$263,MATCH($AL64,$AK$12:$AK$263,0)), "-"),     1, "-")</f>
        <v>-</v>
      </c>
      <c r="CC64" s="249" t="n">
        <f aca="false">IF(CB$9&gt;0, IF(OR(CB64="",CB64="-"), 0, CB64*$AO64), CA64*$AE64)</f>
        <v>0</v>
      </c>
      <c r="CD64" s="247" t="n">
        <f aca="false">COMMANDE!AN64</f>
        <v>0</v>
      </c>
      <c r="CE64" s="248" t="str">
        <f aca="false">_xlfn.IFS(AND($AD64=$AH64,$AD64&gt;0,$AH64&gt;0,CD64&gt;0), CD64,     AND(NOT($AD64=$AH64),$AD64&gt;0,$AH64&gt;0,CD64&gt;0), ($AH64*CD64)/$AD64,     AND($AD64=0,$AH64&gt;0,$AL64&gt;0), IF(INDEX(CD$12:CD$263,MATCH($AL64,$AK$12:$AK$263,0))&gt;0,($AH64*INDEX(CD$12:CD$263,MATCH($AL64,$AK$12:$AK$263,0)))/INDEX($AD$12:$AD$263,MATCH($AL64,$AK$12:$AK$263,0)), "-"),     1, "-")</f>
        <v>-</v>
      </c>
      <c r="CF64" s="249" t="n">
        <f aca="false">IF(CE$9&gt;0, IF(OR(CE64="",CE64="-"), 0, CE64*$AO64), CD64*$AE64)</f>
        <v>0</v>
      </c>
      <c r="CG64" s="247" t="n">
        <f aca="false">COMMANDE!AP64</f>
        <v>0</v>
      </c>
      <c r="CH64" s="248" t="str">
        <f aca="false">_xlfn.IFS(AND($AD64=$AH64,$AD64&gt;0,$AH64&gt;0,CG64&gt;0), CG64,     AND(NOT($AD64=$AH64),$AD64&gt;0,$AH64&gt;0,CG64&gt;0), ($AH64*CG64)/$AD64,     AND($AD64=0,$AH64&gt;0,$AL64&gt;0), IF(INDEX(CG$12:CG$263,MATCH($AL64,$AK$12:$AK$263,0))&gt;0,($AH64*INDEX(CG$12:CG$263,MATCH($AL64,$AK$12:$AK$263,0)))/INDEX($AD$12:$AD$263,MATCH($AL64,$AK$12:$AK$263,0)), "-"),     1, "-")</f>
        <v>-</v>
      </c>
      <c r="CI64" s="249" t="n">
        <f aca="false">IF(CH$9&gt;0, IF(OR(CH64="",CH64="-"), 0, CH64*$AO64), CG64*$AE64)</f>
        <v>0</v>
      </c>
      <c r="CJ64" s="250"/>
    </row>
    <row r="65" customFormat="false" ht="39.95" hidden="false" customHeight="true" outlineLevel="0" collapsed="false">
      <c r="A65" s="230" t="n">
        <f aca="false">IF(OR($AQ65&gt;0, $AS65&gt;0), 1, 0)</f>
        <v>0</v>
      </c>
      <c r="B65" s="230" t="n">
        <f aca="false">IF(OR($AT65&gt;0, $AV65&gt;0), 1, 0)</f>
        <v>0</v>
      </c>
      <c r="C65" s="230" t="n">
        <f aca="false">IF(OR($AW65&gt;0, $AY65&gt;0), 1, 0)</f>
        <v>0</v>
      </c>
      <c r="D65" s="230" t="n">
        <f aca="false">IF(OR($AZ65&gt;0, $BB65&gt;0), 1, 0)</f>
        <v>0</v>
      </c>
      <c r="E65" s="230" t="n">
        <f aca="false">IF(OR($BC65&gt;0, $BE65&gt;0), 1, 0)</f>
        <v>0</v>
      </c>
      <c r="F65" s="230" t="n">
        <f aca="false">IF(OR($BF65&gt;0, $BH65&gt;0), 1, 0)</f>
        <v>0</v>
      </c>
      <c r="G65" s="230" t="n">
        <f aca="false">IF(OR($BI65&gt;0, $BK65&gt;0), 1, 0)</f>
        <v>0</v>
      </c>
      <c r="H65" s="230" t="n">
        <f aca="false">IF(OR($BL65&gt;0, $BN65&gt;0), 1, 0)</f>
        <v>0</v>
      </c>
      <c r="I65" s="230" t="n">
        <f aca="false">IF(OR($BO65&gt;0, $BQ65&gt;0), 1, 0)</f>
        <v>0</v>
      </c>
      <c r="J65" s="230" t="n">
        <f aca="false">IF(OR($BR65&gt;0, $BT65&gt;0), 1, 0)</f>
        <v>0</v>
      </c>
      <c r="K65" s="230" t="n">
        <f aca="false">IF(OR($BU65&gt;0, $BW65&gt;0), 1, 0)</f>
        <v>0</v>
      </c>
      <c r="L65" s="230" t="n">
        <f aca="false">IF(OR($BX65&gt;0, $BZ65&gt;0), 1, 0)</f>
        <v>0</v>
      </c>
      <c r="M65" s="230" t="n">
        <f aca="false">IF(OR($CA65&gt;0, $CC65&gt;0), 1, 0)</f>
        <v>0</v>
      </c>
      <c r="N65" s="230" t="n">
        <f aca="false">IF(OR($CD65&gt;0, $CF65&gt;0), 1, 0)</f>
        <v>0</v>
      </c>
      <c r="O65" s="231" t="n">
        <f aca="false">IF(OR($CG65&gt;0, $CI65&gt;0), 1, 0)</f>
        <v>0</v>
      </c>
      <c r="P65" s="232" t="n">
        <f aca="false">IF(OR($AD65&gt;0,$AH65&gt;0,$AN65&gt;0), 1, 0)</f>
        <v>0</v>
      </c>
      <c r="Q65" s="233" t="n">
        <f aca="false">BDD!A55</f>
        <v>6019</v>
      </c>
      <c r="R65" s="234" t="str">
        <f aca="false">BDD!B55</f>
        <v>Citron caviar/citron australasica BIO
    - (plateau de 200 grs)</v>
      </c>
      <c r="S65" s="235" t="str">
        <f aca="false">IF(BDD!F55=0, "", BDD!F55)</f>
        <v>❤️</v>
      </c>
      <c r="T65" s="236" t="n">
        <f aca="false">ROUND(BDD!G55+FDP_CMD_KG, 2)</f>
        <v>13.9</v>
      </c>
      <c r="U65" s="236" t="e">
        <f aca="false">ROUND(BDD!G55+FDP_FACT_KG, 2)</f>
        <v>#DIV/0!</v>
      </c>
      <c r="V65" s="237" t="str">
        <f aca="false">BDD!H55</f>
        <v>200g</v>
      </c>
      <c r="W65" s="238" t="str">
        <f aca="false">IF(NOT(ISBLANK(BDD!I55)), ROUND(SUM((BDD!G55*reduc1),FDP_CMD_KG), 2), "")</f>
        <v/>
      </c>
      <c r="X65" s="238" t="str">
        <f aca="false">IF(NOT(ISBLANK(BDD!J55)), ROUND(SUM((BDD!G55*reduc2),FDP_CMD_KG), 2), "")</f>
        <v/>
      </c>
      <c r="Y65" s="238" t="str">
        <f aca="false">IF(NOT(ISBLANK(BDD!K55)), ROUND(SUM((BDD!G55*reduc3),FDP_CMD_KG), 2), "")</f>
        <v/>
      </c>
      <c r="Z65" s="238" t="str">
        <f aca="false">IF(NOT(ISBLANK(BDD!I55)), ROUND(SUM((BDD!G55*reduc1),FDP_FACT_KG), 2), "")</f>
        <v/>
      </c>
      <c r="AA65" s="238" t="str">
        <f aca="false">IF(NOT(ISBLANK(BDD!J55)), ROUND(SUM((BDD!G55*reduc2),FDP_FACT_KG), 2), "")</f>
        <v/>
      </c>
      <c r="AB65" s="238" t="str">
        <f aca="false">IF(NOT(ISBLANK(BDD!K55)), ROUND(SUM((BDD!G55*reduc3),FDP_FACT_KG), 2), "")</f>
        <v/>
      </c>
      <c r="AC65" s="239" t="str">
        <f aca="false">BDD!C55</f>
        <v>Grenade</v>
      </c>
      <c r="AD65" s="240" t="n">
        <f aca="false">SUM(AQ65,AT65,AW65,AZ65,BC65,BF65,BI65,BL65,BO65,BR65,BU65,BX65,CA65,CD65,CG65)</f>
        <v>0</v>
      </c>
      <c r="AE65" s="241" t="n">
        <f aca="false">_xlfn.IFS(AND(AD65&gt;=60,$Y65&lt;&gt;""), $Y65,    AND(AD65&gt;=30,$X65&lt;&gt;""), $X65,    AND(AD65&gt;=10,$W65&lt;&gt;""), $W65,    1, $T65)</f>
        <v>13.9</v>
      </c>
      <c r="AF65" s="242" t="n">
        <f aca="false">$AD65*$AE65</f>
        <v>0</v>
      </c>
      <c r="AG65" s="161"/>
      <c r="AH65" s="243"/>
      <c r="AI65" s="241" t="e">
        <f aca="false">_xlfn.IFS(AND(AH65&gt;=60,$AB65&lt;&gt;""), $AB65,    AND(AH65&gt;=30,$AA65&lt;&gt;""), $AA65,    AND(AH65&gt;=10,$Z65&lt;&gt;""), $Z65,    1, $U65)</f>
        <v>#DIV/0!</v>
      </c>
      <c r="AJ65" s="244" t="e">
        <f aca="false">AH65*AI65</f>
        <v>#DIV/0!</v>
      </c>
      <c r="AK65" s="245"/>
      <c r="AL65" s="245"/>
      <c r="AM65" s="161"/>
      <c r="AN65" s="246" t="n">
        <f aca="false">SUM(AR65,AU65,AX65,BA65,BD65,BG65,BJ65,BM65,BP65,BS65,BV65,BY65,CB65,CE65,CH65)</f>
        <v>0</v>
      </c>
      <c r="AO65" s="241" t="e">
        <f aca="false">_xlfn.IFS(AND(AN65&gt;=60,$AB65&lt;&gt;""), $AB65,    AND(AN65&gt;=30,$AA65&lt;&gt;""), $AA65,    AND(AN65&gt;=10,$Z65&lt;&gt;""), $Z65,    1, $U65)</f>
        <v>#DIV/0!</v>
      </c>
      <c r="AP65" s="242" t="e">
        <f aca="false">$AN65*$AO65</f>
        <v>#DIV/0!</v>
      </c>
      <c r="AQ65" s="247" t="n">
        <f aca="false">COMMANDE!N65</f>
        <v>0</v>
      </c>
      <c r="AR65" s="248" t="str">
        <f aca="false">_xlfn.IFS(AND($AD65=$AH65,$AD65&gt;0,$AH65&gt;0,AQ65&gt;0), AQ65,     AND(NOT($AD65=$AH65),$AD65&gt;0,$AH65&gt;0,AQ65&gt;0), ($AH65*AQ65)/$AD65,     AND($AD65=0,$AH65&gt;0,$AL65&gt;0), IF(INDEX(AQ$12:AQ$263,MATCH($AL65,$AK$12:$AK$263,0))&gt;0,($AH65*INDEX(AQ$12:AQ$263,MATCH($AL65,$AK$12:$AK$263,0)))/INDEX($AD$12:$AD$263,MATCH($AL65,$AK$12:$AK$263,0)), "-"),     1, "-")</f>
        <v>-</v>
      </c>
      <c r="AS65" s="249" t="n">
        <f aca="false">IF(AR$9&gt;0, IF(OR(AR65="",AR65="-"), 0, AR65*$AO65), AQ65*$AE65)</f>
        <v>0</v>
      </c>
      <c r="AT65" s="247" t="n">
        <f aca="false">COMMANDE!P65</f>
        <v>0</v>
      </c>
      <c r="AU65" s="248" t="str">
        <f aca="false">_xlfn.IFS(AND($AD65=$AH65,$AD65&gt;0,$AH65&gt;0,AT65&gt;0), AT65,     AND(NOT($AD65=$AH65),$AD65&gt;0,$AH65&gt;0,AT65&gt;0), ($AH65*AT65)/$AD65,     AND($AD65=0,$AH65&gt;0,$AL65&gt;0), IF(INDEX(AT$12:AT$263,MATCH($AL65,$AK$12:$AK$263,0))&gt;0,($AH65*INDEX(AT$12:AT$263,MATCH($AL65,$AK$12:$AK$263,0)))/INDEX($AD$12:$AD$263,MATCH($AL65,$AK$12:$AK$263,0)), "-"),     1, "-")</f>
        <v>-</v>
      </c>
      <c r="AV65" s="249" t="n">
        <f aca="false">IF(AU$9&gt;0, IF(OR(AU65="",AU65="-"), 0, AU65*$AO65), AT65*$AE65)</f>
        <v>0</v>
      </c>
      <c r="AW65" s="247" t="n">
        <f aca="false">COMMANDE!R65</f>
        <v>0</v>
      </c>
      <c r="AX65" s="248" t="str">
        <f aca="false">_xlfn.IFS(AND($AD65=$AH65,$AD65&gt;0,$AH65&gt;0,AW65&gt;0), AW65,     AND(NOT($AD65=$AH65),$AD65&gt;0,$AH65&gt;0,AW65&gt;0), ($AH65*AW65)/$AD65,     AND($AD65=0,$AH65&gt;0,$AL65&gt;0), IF(INDEX(AW$12:AW$263,MATCH($AL65,$AK$12:$AK$263,0))&gt;0,($AH65*INDEX(AW$12:AW$263,MATCH($AL65,$AK$12:$AK$263,0)))/INDEX($AD$12:$AD$263,MATCH($AL65,$AK$12:$AK$263,0)), "-"),     1, "-")</f>
        <v>-</v>
      </c>
      <c r="AY65" s="249" t="n">
        <f aca="false">IF(AX$9&gt;0, IF(OR(AX65="",AX65="-"), 0, AX65*$AO65), AW65*$AE65)</f>
        <v>0</v>
      </c>
      <c r="AZ65" s="247" t="n">
        <f aca="false">COMMANDE!T65</f>
        <v>0</v>
      </c>
      <c r="BA65" s="248" t="str">
        <f aca="false">_xlfn.IFS(AND($AD65=$AH65,$AD65&gt;0,$AH65&gt;0,AZ65&gt;0), AZ65,     AND(NOT($AD65=$AH65),$AD65&gt;0,$AH65&gt;0,AZ65&gt;0), ($AH65*AZ65)/$AD65,     AND($AD65=0,$AH65&gt;0,$AL65&gt;0), IF(INDEX(AZ$12:AZ$263,MATCH($AL65,$AK$12:$AK$263,0))&gt;0,($AH65*INDEX(AZ$12:AZ$263,MATCH($AL65,$AK$12:$AK$263,0)))/INDEX($AD$12:$AD$263,MATCH($AL65,$AK$12:$AK$263,0)), "-"),     1, "-")</f>
        <v>-</v>
      </c>
      <c r="BB65" s="249" t="n">
        <f aca="false">IF(BA$9&gt;0, IF(OR(BA65="",BA65="-"), 0, BA65*$AO65), AZ65*$AE65)</f>
        <v>0</v>
      </c>
      <c r="BC65" s="247" t="n">
        <f aca="false">COMMANDE!V65</f>
        <v>0</v>
      </c>
      <c r="BD65" s="248" t="str">
        <f aca="false">_xlfn.IFS(AND($AD65=$AH65,$AD65&gt;0,$AH65&gt;0,BC65&gt;0), BC65,     AND(NOT($AD65=$AH65),$AD65&gt;0,$AH65&gt;0,BC65&gt;0), ($AH65*BC65)/$AD65,     AND($AD65=0,$AH65&gt;0,$AL65&gt;0), IF(INDEX(BC$12:BC$263,MATCH($AL65,$AK$12:$AK$263,0))&gt;0,($AH65*INDEX(BC$12:BC$263,MATCH($AL65,$AK$12:$AK$263,0)))/INDEX($AD$12:$AD$263,MATCH($AL65,$AK$12:$AK$263,0)), "-"),     1, "-")</f>
        <v>-</v>
      </c>
      <c r="BE65" s="249" t="n">
        <f aca="false">IF(BD$9&gt;0, IF(OR(BD65="",BD65="-"), 0, BD65*$AO65), BC65*$AE65)</f>
        <v>0</v>
      </c>
      <c r="BF65" s="247" t="n">
        <f aca="false">COMMANDE!X65</f>
        <v>0</v>
      </c>
      <c r="BG65" s="248" t="str">
        <f aca="false">_xlfn.IFS(AND($AD65=$AH65,$AD65&gt;0,$AH65&gt;0,BF65&gt;0), BF65,     AND(NOT($AD65=$AH65),$AD65&gt;0,$AH65&gt;0,BF65&gt;0), ($AH65*BF65)/$AD65,     AND($AD65=0,$AH65&gt;0,$AL65&gt;0), IF(INDEX(BF$12:BF$263,MATCH($AL65,$AK$12:$AK$263,0))&gt;0,($AH65*INDEX(BF$12:BF$263,MATCH($AL65,$AK$12:$AK$263,0)))/INDEX($AD$12:$AD$263,MATCH($AL65,$AK$12:$AK$263,0)), "-"),     1, "-")</f>
        <v>-</v>
      </c>
      <c r="BH65" s="249" t="n">
        <f aca="false">IF(BG$9&gt;0, IF(OR(BG65="",BG65="-"), 0, BG65*$AO65), BF65*$AE65)</f>
        <v>0</v>
      </c>
      <c r="BI65" s="247" t="n">
        <f aca="false">COMMANDE!Z65</f>
        <v>0</v>
      </c>
      <c r="BJ65" s="248" t="str">
        <f aca="false">_xlfn.IFS(AND($AD65=$AH65,$AD65&gt;0,$AH65&gt;0,BI65&gt;0), BI65,     AND(NOT($AD65=$AH65),$AD65&gt;0,$AH65&gt;0,BI65&gt;0), ($AH65*BI65)/$AD65,     AND($AD65=0,$AH65&gt;0,$AL65&gt;0), IF(INDEX(BI$12:BI$263,MATCH($AL65,$AK$12:$AK$263,0))&gt;0,($AH65*INDEX(BI$12:BI$263,MATCH($AL65,$AK$12:$AK$263,0)))/INDEX($AD$12:$AD$263,MATCH($AL65,$AK$12:$AK$263,0)), "-"),     1, "-")</f>
        <v>-</v>
      </c>
      <c r="BK65" s="249" t="n">
        <f aca="false">IF(BJ$9&gt;0, IF(OR(BJ65="",BJ65="-"), 0, BJ65*$AO65), BI65*$AE65)</f>
        <v>0</v>
      </c>
      <c r="BL65" s="247" t="n">
        <f aca="false">COMMANDE!AB65</f>
        <v>0</v>
      </c>
      <c r="BM65" s="248" t="str">
        <f aca="false">_xlfn.IFS(AND($AD65=$AH65,$AD65&gt;0,$AH65&gt;0,BL65&gt;0), BL65,     AND(NOT($AD65=$AH65),$AD65&gt;0,$AH65&gt;0,BL65&gt;0), ($AH65*BL65)/$AD65,     AND($AD65=0,$AH65&gt;0,$AL65&gt;0), IF(INDEX(BL$12:BL$263,MATCH($AL65,$AK$12:$AK$263,0))&gt;0,($AH65*INDEX(BL$12:BL$263,MATCH($AL65,$AK$12:$AK$263,0)))/INDEX($AD$12:$AD$263,MATCH($AL65,$AK$12:$AK$263,0)), "-"),     1, "-")</f>
        <v>-</v>
      </c>
      <c r="BN65" s="249" t="n">
        <f aca="false">IF(BM$9&gt;0, IF(OR(BM65="",BM65="-"), 0, BM65*$AO65), BL65*$AE65)</f>
        <v>0</v>
      </c>
      <c r="BO65" s="247" t="n">
        <f aca="false">COMMANDE!AD65</f>
        <v>0</v>
      </c>
      <c r="BP65" s="248" t="str">
        <f aca="false">_xlfn.IFS(AND($AD65=$AH65,$AD65&gt;0,$AH65&gt;0,BO65&gt;0), BO65,     AND(NOT($AD65=$AH65),$AD65&gt;0,$AH65&gt;0,BO65&gt;0), ($AH65*BO65)/$AD65,     AND($AD65=0,$AH65&gt;0,$AL65&gt;0), IF(INDEX(BO$12:BO$263,MATCH($AL65,$AK$12:$AK$263,0))&gt;0,($AH65*INDEX(BO$12:BO$263,MATCH($AL65,$AK$12:$AK$263,0)))/INDEX($AD$12:$AD$263,MATCH($AL65,$AK$12:$AK$263,0)), "-"),     1, "-")</f>
        <v>-</v>
      </c>
      <c r="BQ65" s="249" t="n">
        <f aca="false">IF(BP$9&gt;0, IF(OR(BP65="",BP65="-"), 0, BP65*$AO65), BO65*$AE65)</f>
        <v>0</v>
      </c>
      <c r="BR65" s="247" t="n">
        <f aca="false">COMMANDE!AF65</f>
        <v>0</v>
      </c>
      <c r="BS65" s="248" t="str">
        <f aca="false">_xlfn.IFS(AND($AD65=$AH65,$AD65&gt;0,$AH65&gt;0,BR65&gt;0), BR65,     AND(NOT($AD65=$AH65),$AD65&gt;0,$AH65&gt;0,BR65&gt;0), ($AH65*BR65)/$AD65,     AND($AD65=0,$AH65&gt;0,$AL65&gt;0), IF(INDEX(BR$12:BR$263,MATCH($AL65,$AK$12:$AK$263,0))&gt;0,($AH65*INDEX(BR$12:BR$263,MATCH($AL65,$AK$12:$AK$263,0)))/INDEX($AD$12:$AD$263,MATCH($AL65,$AK$12:$AK$263,0)), "-"),     1, "-")</f>
        <v>-</v>
      </c>
      <c r="BT65" s="249" t="n">
        <f aca="false">IF(BS$9&gt;0, IF(OR(BS65="",BS65="-"), 0, BS65*$AO65), BR65*$AE65)</f>
        <v>0</v>
      </c>
      <c r="BU65" s="247" t="n">
        <f aca="false">COMMANDE!AH65</f>
        <v>0</v>
      </c>
      <c r="BV65" s="248" t="str">
        <f aca="false">_xlfn.IFS(AND($AD65=$AH65,$AD65&gt;0,$AH65&gt;0,BU65&gt;0), BU65,     AND(NOT($AD65=$AH65),$AD65&gt;0,$AH65&gt;0,BU65&gt;0), ($AH65*BU65)/$AD65,     AND($AD65=0,$AH65&gt;0,$AL65&gt;0), IF(INDEX(BU$12:BU$263,MATCH($AL65,$AK$12:$AK$263,0))&gt;0,($AH65*INDEX(BU$12:BU$263,MATCH($AL65,$AK$12:$AK$263,0)))/INDEX($AD$12:$AD$263,MATCH($AL65,$AK$12:$AK$263,0)), "-"),     1, "-")</f>
        <v>-</v>
      </c>
      <c r="BW65" s="249" t="n">
        <f aca="false">IF(BV$9&gt;0, IF(OR(BV65="",BV65="-"), 0, BV65*$AO65), BU65*$AE65)</f>
        <v>0</v>
      </c>
      <c r="BX65" s="247" t="n">
        <f aca="false">COMMANDE!AJ65</f>
        <v>0</v>
      </c>
      <c r="BY65" s="248" t="str">
        <f aca="false">_xlfn.IFS(AND($AD65=$AH65,$AD65&gt;0,$AH65&gt;0,BX65&gt;0), BX65,     AND(NOT($AD65=$AH65),$AD65&gt;0,$AH65&gt;0,BX65&gt;0), ($AH65*BX65)/$AD65,     AND($AD65=0,$AH65&gt;0,$AL65&gt;0), IF(INDEX(BX$12:BX$263,MATCH($AL65,$AK$12:$AK$263,0))&gt;0,($AH65*INDEX(BX$12:BX$263,MATCH($AL65,$AK$12:$AK$263,0)))/INDEX($AD$12:$AD$263,MATCH($AL65,$AK$12:$AK$263,0)), "-"),     1, "-")</f>
        <v>-</v>
      </c>
      <c r="BZ65" s="249" t="n">
        <f aca="false">IF(BY$9&gt;0, IF(OR(BY65="",BY65="-"), 0, BY65*$AO65), BX65*$AE65)</f>
        <v>0</v>
      </c>
      <c r="CA65" s="247" t="n">
        <f aca="false">COMMANDE!AL65</f>
        <v>0</v>
      </c>
      <c r="CB65" s="248" t="str">
        <f aca="false">_xlfn.IFS(AND($AD65=$AH65,$AD65&gt;0,$AH65&gt;0,CA65&gt;0), CA65,     AND(NOT($AD65=$AH65),$AD65&gt;0,$AH65&gt;0,CA65&gt;0), ($AH65*CA65)/$AD65,     AND($AD65=0,$AH65&gt;0,$AL65&gt;0), IF(INDEX(CA$12:CA$263,MATCH($AL65,$AK$12:$AK$263,0))&gt;0,($AH65*INDEX(CA$12:CA$263,MATCH($AL65,$AK$12:$AK$263,0)))/INDEX($AD$12:$AD$263,MATCH($AL65,$AK$12:$AK$263,0)), "-"),     1, "-")</f>
        <v>-</v>
      </c>
      <c r="CC65" s="249" t="n">
        <f aca="false">IF(CB$9&gt;0, IF(OR(CB65="",CB65="-"), 0, CB65*$AO65), CA65*$AE65)</f>
        <v>0</v>
      </c>
      <c r="CD65" s="247" t="n">
        <f aca="false">COMMANDE!AN65</f>
        <v>0</v>
      </c>
      <c r="CE65" s="248" t="str">
        <f aca="false">_xlfn.IFS(AND($AD65=$AH65,$AD65&gt;0,$AH65&gt;0,CD65&gt;0), CD65,     AND(NOT($AD65=$AH65),$AD65&gt;0,$AH65&gt;0,CD65&gt;0), ($AH65*CD65)/$AD65,     AND($AD65=0,$AH65&gt;0,$AL65&gt;0), IF(INDEX(CD$12:CD$263,MATCH($AL65,$AK$12:$AK$263,0))&gt;0,($AH65*INDEX(CD$12:CD$263,MATCH($AL65,$AK$12:$AK$263,0)))/INDEX($AD$12:$AD$263,MATCH($AL65,$AK$12:$AK$263,0)), "-"),     1, "-")</f>
        <v>-</v>
      </c>
      <c r="CF65" s="249" t="n">
        <f aca="false">IF(CE$9&gt;0, IF(OR(CE65="",CE65="-"), 0, CE65*$AO65), CD65*$AE65)</f>
        <v>0</v>
      </c>
      <c r="CG65" s="247" t="n">
        <f aca="false">COMMANDE!AP65</f>
        <v>0</v>
      </c>
      <c r="CH65" s="248" t="str">
        <f aca="false">_xlfn.IFS(AND($AD65=$AH65,$AD65&gt;0,$AH65&gt;0,CG65&gt;0), CG65,     AND(NOT($AD65=$AH65),$AD65&gt;0,$AH65&gt;0,CG65&gt;0), ($AH65*CG65)/$AD65,     AND($AD65=0,$AH65&gt;0,$AL65&gt;0), IF(INDEX(CG$12:CG$263,MATCH($AL65,$AK$12:$AK$263,0))&gt;0,($AH65*INDEX(CG$12:CG$263,MATCH($AL65,$AK$12:$AK$263,0)))/INDEX($AD$12:$AD$263,MATCH($AL65,$AK$12:$AK$263,0)), "-"),     1, "-")</f>
        <v>-</v>
      </c>
      <c r="CI65" s="249" t="n">
        <f aca="false">IF(CH$9&gt;0, IF(OR(CH65="",CH65="-"), 0, CH65*$AO65), CG65*$AE65)</f>
        <v>0</v>
      </c>
      <c r="CJ65" s="250"/>
    </row>
    <row r="66" customFormat="false" ht="39.95" hidden="false" customHeight="true" outlineLevel="0" collapsed="false">
      <c r="A66" s="230" t="n">
        <f aca="false">IF(OR($AQ66&gt;0, $AS66&gt;0), 1, 0)</f>
        <v>0</v>
      </c>
      <c r="B66" s="230" t="n">
        <f aca="false">IF(OR($AT66&gt;0, $AV66&gt;0), 1, 0)</f>
        <v>0</v>
      </c>
      <c r="C66" s="230" t="n">
        <f aca="false">IF(OR($AW66&gt;0, $AY66&gt;0), 1, 0)</f>
        <v>0</v>
      </c>
      <c r="D66" s="230" t="n">
        <f aca="false">IF(OR($AZ66&gt;0, $BB66&gt;0), 1, 0)</f>
        <v>0</v>
      </c>
      <c r="E66" s="230" t="n">
        <f aca="false">IF(OR($BC66&gt;0, $BE66&gt;0), 1, 0)</f>
        <v>0</v>
      </c>
      <c r="F66" s="230" t="n">
        <f aca="false">IF(OR($BF66&gt;0, $BH66&gt;0), 1, 0)</f>
        <v>0</v>
      </c>
      <c r="G66" s="230" t="n">
        <f aca="false">IF(OR($BI66&gt;0, $BK66&gt;0), 1, 0)</f>
        <v>0</v>
      </c>
      <c r="H66" s="230" t="n">
        <f aca="false">IF(OR($BL66&gt;0, $BN66&gt;0), 1, 0)</f>
        <v>0</v>
      </c>
      <c r="I66" s="230" t="n">
        <f aca="false">IF(OR($BO66&gt;0, $BQ66&gt;0), 1, 0)</f>
        <v>0</v>
      </c>
      <c r="J66" s="230" t="n">
        <f aca="false">IF(OR($BR66&gt;0, $BT66&gt;0), 1, 0)</f>
        <v>0</v>
      </c>
      <c r="K66" s="230" t="n">
        <f aca="false">IF(OR($BU66&gt;0, $BW66&gt;0), 1, 0)</f>
        <v>0</v>
      </c>
      <c r="L66" s="230" t="n">
        <f aca="false">IF(OR($BX66&gt;0, $BZ66&gt;0), 1, 0)</f>
        <v>0</v>
      </c>
      <c r="M66" s="230" t="n">
        <f aca="false">IF(OR($CA66&gt;0, $CC66&gt;0), 1, 0)</f>
        <v>0</v>
      </c>
      <c r="N66" s="230" t="n">
        <f aca="false">IF(OR($CD66&gt;0, $CF66&gt;0), 1, 0)</f>
        <v>0</v>
      </c>
      <c r="O66" s="231" t="n">
        <f aca="false">IF(OR($CG66&gt;0, $CI66&gt;0), 1, 0)</f>
        <v>0</v>
      </c>
      <c r="P66" s="232" t="n">
        <f aca="false">IF(OR($AD66&gt;0,$AH66&gt;0,$AN66&gt;0), 1, 0)</f>
        <v>0</v>
      </c>
      <c r="Q66" s="233" t="n">
        <f aca="false">BDD!A56</f>
        <v>6019</v>
      </c>
      <c r="R66" s="234" t="str">
        <f aca="false">BDD!B56</f>
        <v>Citron caviar/citron australasica BIO
    - (plateau de 500 grs)</v>
      </c>
      <c r="S66" s="235" t="str">
        <f aca="false">IF(BDD!F56=0, "", BDD!F56)</f>
        <v>❤️</v>
      </c>
      <c r="T66" s="236" t="n">
        <f aca="false">ROUND(BDD!G56+FDP_CMD_KG, 2)</f>
        <v>22.58</v>
      </c>
      <c r="U66" s="236" t="e">
        <f aca="false">ROUND(BDD!G56+FDP_FACT_KG, 2)</f>
        <v>#DIV/0!</v>
      </c>
      <c r="V66" s="237" t="str">
        <f aca="false">BDD!H56</f>
        <v>500g</v>
      </c>
      <c r="W66" s="238" t="str">
        <f aca="false">IF(NOT(ISBLANK(BDD!I56)), ROUND(SUM((BDD!G56*reduc1),FDP_CMD_KG), 2), "")</f>
        <v/>
      </c>
      <c r="X66" s="238" t="str">
        <f aca="false">IF(NOT(ISBLANK(BDD!J56)), ROUND(SUM((BDD!G56*reduc2),FDP_CMD_KG), 2), "")</f>
        <v/>
      </c>
      <c r="Y66" s="238" t="str">
        <f aca="false">IF(NOT(ISBLANK(BDD!K56)), ROUND(SUM((BDD!G56*reduc3),FDP_CMD_KG), 2), "")</f>
        <v/>
      </c>
      <c r="Z66" s="238" t="str">
        <f aca="false">IF(NOT(ISBLANK(BDD!I56)), ROUND(SUM((BDD!G56*reduc1),FDP_FACT_KG), 2), "")</f>
        <v/>
      </c>
      <c r="AA66" s="238" t="str">
        <f aca="false">IF(NOT(ISBLANK(BDD!J56)), ROUND(SUM((BDD!G56*reduc2),FDP_FACT_KG), 2), "")</f>
        <v/>
      </c>
      <c r="AB66" s="238" t="str">
        <f aca="false">IF(NOT(ISBLANK(BDD!K56)), ROUND(SUM((BDD!G56*reduc3),FDP_FACT_KG), 2), "")</f>
        <v/>
      </c>
      <c r="AC66" s="239" t="str">
        <f aca="false">BDD!C56</f>
        <v>Grenade</v>
      </c>
      <c r="AD66" s="240" t="n">
        <f aca="false">SUM(AQ66,AT66,AW66,AZ66,BC66,BF66,BI66,BL66,BO66,BR66,BU66,BX66,CA66,CD66,CG66)</f>
        <v>0</v>
      </c>
      <c r="AE66" s="241" t="n">
        <f aca="false">_xlfn.IFS(AND(AD66&gt;=60,$Y66&lt;&gt;""), $Y66,    AND(AD66&gt;=30,$X66&lt;&gt;""), $X66,    AND(AD66&gt;=10,$W66&lt;&gt;""), $W66,    1, $T66)</f>
        <v>22.58</v>
      </c>
      <c r="AF66" s="242" t="n">
        <f aca="false">$AD66*$AE66</f>
        <v>0</v>
      </c>
      <c r="AG66" s="161"/>
      <c r="AH66" s="243"/>
      <c r="AI66" s="241" t="e">
        <f aca="false">_xlfn.IFS(AND(AH66&gt;=60,$AB66&lt;&gt;""), $AB66,    AND(AH66&gt;=30,$AA66&lt;&gt;""), $AA66,    AND(AH66&gt;=10,$Z66&lt;&gt;""), $Z66,    1, $U66)</f>
        <v>#DIV/0!</v>
      </c>
      <c r="AJ66" s="244" t="e">
        <f aca="false">AH66*AI66</f>
        <v>#DIV/0!</v>
      </c>
      <c r="AK66" s="245"/>
      <c r="AL66" s="245"/>
      <c r="AM66" s="161"/>
      <c r="AN66" s="246" t="n">
        <f aca="false">SUM(AR66,AU66,AX66,BA66,BD66,BG66,BJ66,BM66,BP66,BS66,BV66,BY66,CB66,CE66,CH66)</f>
        <v>0</v>
      </c>
      <c r="AO66" s="241" t="e">
        <f aca="false">_xlfn.IFS(AND(AN66&gt;=60,$AB66&lt;&gt;""), $AB66,    AND(AN66&gt;=30,$AA66&lt;&gt;""), $AA66,    AND(AN66&gt;=10,$Z66&lt;&gt;""), $Z66,    1, $U66)</f>
        <v>#DIV/0!</v>
      </c>
      <c r="AP66" s="242" t="e">
        <f aca="false">$AN66*$AO66</f>
        <v>#DIV/0!</v>
      </c>
      <c r="AQ66" s="247" t="n">
        <f aca="false">COMMANDE!N66</f>
        <v>0</v>
      </c>
      <c r="AR66" s="248" t="str">
        <f aca="false">_xlfn.IFS(AND($AD66=$AH66,$AD66&gt;0,$AH66&gt;0,AQ66&gt;0), AQ66,     AND(NOT($AD66=$AH66),$AD66&gt;0,$AH66&gt;0,AQ66&gt;0), ($AH66*AQ66)/$AD66,     AND($AD66=0,$AH66&gt;0,$AL66&gt;0), IF(INDEX(AQ$12:AQ$263,MATCH($AL66,$AK$12:$AK$263,0))&gt;0,($AH66*INDEX(AQ$12:AQ$263,MATCH($AL66,$AK$12:$AK$263,0)))/INDEX($AD$12:$AD$263,MATCH($AL66,$AK$12:$AK$263,0)), "-"),     1, "-")</f>
        <v>-</v>
      </c>
      <c r="AS66" s="249" t="n">
        <f aca="false">IF(AR$9&gt;0, IF(OR(AR66="",AR66="-"), 0, AR66*$AO66), AQ66*$AE66)</f>
        <v>0</v>
      </c>
      <c r="AT66" s="247" t="n">
        <f aca="false">COMMANDE!P66</f>
        <v>0</v>
      </c>
      <c r="AU66" s="248" t="str">
        <f aca="false">_xlfn.IFS(AND($AD66=$AH66,$AD66&gt;0,$AH66&gt;0,AT66&gt;0), AT66,     AND(NOT($AD66=$AH66),$AD66&gt;0,$AH66&gt;0,AT66&gt;0), ($AH66*AT66)/$AD66,     AND($AD66=0,$AH66&gt;0,$AL66&gt;0), IF(INDEX(AT$12:AT$263,MATCH($AL66,$AK$12:$AK$263,0))&gt;0,($AH66*INDEX(AT$12:AT$263,MATCH($AL66,$AK$12:$AK$263,0)))/INDEX($AD$12:$AD$263,MATCH($AL66,$AK$12:$AK$263,0)), "-"),     1, "-")</f>
        <v>-</v>
      </c>
      <c r="AV66" s="249" t="n">
        <f aca="false">IF(AU$9&gt;0, IF(OR(AU66="",AU66="-"), 0, AU66*$AO66), AT66*$AE66)</f>
        <v>0</v>
      </c>
      <c r="AW66" s="247" t="n">
        <f aca="false">COMMANDE!R66</f>
        <v>0</v>
      </c>
      <c r="AX66" s="248" t="str">
        <f aca="false">_xlfn.IFS(AND($AD66=$AH66,$AD66&gt;0,$AH66&gt;0,AW66&gt;0), AW66,     AND(NOT($AD66=$AH66),$AD66&gt;0,$AH66&gt;0,AW66&gt;0), ($AH66*AW66)/$AD66,     AND($AD66=0,$AH66&gt;0,$AL66&gt;0), IF(INDEX(AW$12:AW$263,MATCH($AL66,$AK$12:$AK$263,0))&gt;0,($AH66*INDEX(AW$12:AW$263,MATCH($AL66,$AK$12:$AK$263,0)))/INDEX($AD$12:$AD$263,MATCH($AL66,$AK$12:$AK$263,0)), "-"),     1, "-")</f>
        <v>-</v>
      </c>
      <c r="AY66" s="249" t="n">
        <f aca="false">IF(AX$9&gt;0, IF(OR(AX66="",AX66="-"), 0, AX66*$AO66), AW66*$AE66)</f>
        <v>0</v>
      </c>
      <c r="AZ66" s="247" t="n">
        <f aca="false">COMMANDE!T66</f>
        <v>0</v>
      </c>
      <c r="BA66" s="248" t="str">
        <f aca="false">_xlfn.IFS(AND($AD66=$AH66,$AD66&gt;0,$AH66&gt;0,AZ66&gt;0), AZ66,     AND(NOT($AD66=$AH66),$AD66&gt;0,$AH66&gt;0,AZ66&gt;0), ($AH66*AZ66)/$AD66,     AND($AD66=0,$AH66&gt;0,$AL66&gt;0), IF(INDEX(AZ$12:AZ$263,MATCH($AL66,$AK$12:$AK$263,0))&gt;0,($AH66*INDEX(AZ$12:AZ$263,MATCH($AL66,$AK$12:$AK$263,0)))/INDEX($AD$12:$AD$263,MATCH($AL66,$AK$12:$AK$263,0)), "-"),     1, "-")</f>
        <v>-</v>
      </c>
      <c r="BB66" s="249" t="n">
        <f aca="false">IF(BA$9&gt;0, IF(OR(BA66="",BA66="-"), 0, BA66*$AO66), AZ66*$AE66)</f>
        <v>0</v>
      </c>
      <c r="BC66" s="247" t="n">
        <f aca="false">COMMANDE!V66</f>
        <v>0</v>
      </c>
      <c r="BD66" s="248" t="str">
        <f aca="false">_xlfn.IFS(AND($AD66=$AH66,$AD66&gt;0,$AH66&gt;0,BC66&gt;0), BC66,     AND(NOT($AD66=$AH66),$AD66&gt;0,$AH66&gt;0,BC66&gt;0), ($AH66*BC66)/$AD66,     AND($AD66=0,$AH66&gt;0,$AL66&gt;0), IF(INDEX(BC$12:BC$263,MATCH($AL66,$AK$12:$AK$263,0))&gt;0,($AH66*INDEX(BC$12:BC$263,MATCH($AL66,$AK$12:$AK$263,0)))/INDEX($AD$12:$AD$263,MATCH($AL66,$AK$12:$AK$263,0)), "-"),     1, "-")</f>
        <v>-</v>
      </c>
      <c r="BE66" s="249" t="n">
        <f aca="false">IF(BD$9&gt;0, IF(OR(BD66="",BD66="-"), 0, BD66*$AO66), BC66*$AE66)</f>
        <v>0</v>
      </c>
      <c r="BF66" s="247" t="n">
        <f aca="false">COMMANDE!X66</f>
        <v>0</v>
      </c>
      <c r="BG66" s="248" t="str">
        <f aca="false">_xlfn.IFS(AND($AD66=$AH66,$AD66&gt;0,$AH66&gt;0,BF66&gt;0), BF66,     AND(NOT($AD66=$AH66),$AD66&gt;0,$AH66&gt;0,BF66&gt;0), ($AH66*BF66)/$AD66,     AND($AD66=0,$AH66&gt;0,$AL66&gt;0), IF(INDEX(BF$12:BF$263,MATCH($AL66,$AK$12:$AK$263,0))&gt;0,($AH66*INDEX(BF$12:BF$263,MATCH($AL66,$AK$12:$AK$263,0)))/INDEX($AD$12:$AD$263,MATCH($AL66,$AK$12:$AK$263,0)), "-"),     1, "-")</f>
        <v>-</v>
      </c>
      <c r="BH66" s="249" t="n">
        <f aca="false">IF(BG$9&gt;0, IF(OR(BG66="",BG66="-"), 0, BG66*$AO66), BF66*$AE66)</f>
        <v>0</v>
      </c>
      <c r="BI66" s="247" t="n">
        <f aca="false">COMMANDE!Z66</f>
        <v>0</v>
      </c>
      <c r="BJ66" s="248" t="str">
        <f aca="false">_xlfn.IFS(AND($AD66=$AH66,$AD66&gt;0,$AH66&gt;0,BI66&gt;0), BI66,     AND(NOT($AD66=$AH66),$AD66&gt;0,$AH66&gt;0,BI66&gt;0), ($AH66*BI66)/$AD66,     AND($AD66=0,$AH66&gt;0,$AL66&gt;0), IF(INDEX(BI$12:BI$263,MATCH($AL66,$AK$12:$AK$263,0))&gt;0,($AH66*INDEX(BI$12:BI$263,MATCH($AL66,$AK$12:$AK$263,0)))/INDEX($AD$12:$AD$263,MATCH($AL66,$AK$12:$AK$263,0)), "-"),     1, "-")</f>
        <v>-</v>
      </c>
      <c r="BK66" s="249" t="n">
        <f aca="false">IF(BJ$9&gt;0, IF(OR(BJ66="",BJ66="-"), 0, BJ66*$AO66), BI66*$AE66)</f>
        <v>0</v>
      </c>
      <c r="BL66" s="247" t="n">
        <f aca="false">COMMANDE!AB66</f>
        <v>0</v>
      </c>
      <c r="BM66" s="248" t="str">
        <f aca="false">_xlfn.IFS(AND($AD66=$AH66,$AD66&gt;0,$AH66&gt;0,BL66&gt;0), BL66,     AND(NOT($AD66=$AH66),$AD66&gt;0,$AH66&gt;0,BL66&gt;0), ($AH66*BL66)/$AD66,     AND($AD66=0,$AH66&gt;0,$AL66&gt;0), IF(INDEX(BL$12:BL$263,MATCH($AL66,$AK$12:$AK$263,0))&gt;0,($AH66*INDEX(BL$12:BL$263,MATCH($AL66,$AK$12:$AK$263,0)))/INDEX($AD$12:$AD$263,MATCH($AL66,$AK$12:$AK$263,0)), "-"),     1, "-")</f>
        <v>-</v>
      </c>
      <c r="BN66" s="249" t="n">
        <f aca="false">IF(BM$9&gt;0, IF(OR(BM66="",BM66="-"), 0, BM66*$AO66), BL66*$AE66)</f>
        <v>0</v>
      </c>
      <c r="BO66" s="247" t="n">
        <f aca="false">COMMANDE!AD66</f>
        <v>0</v>
      </c>
      <c r="BP66" s="248" t="str">
        <f aca="false">_xlfn.IFS(AND($AD66=$AH66,$AD66&gt;0,$AH66&gt;0,BO66&gt;0), BO66,     AND(NOT($AD66=$AH66),$AD66&gt;0,$AH66&gt;0,BO66&gt;0), ($AH66*BO66)/$AD66,     AND($AD66=0,$AH66&gt;0,$AL66&gt;0), IF(INDEX(BO$12:BO$263,MATCH($AL66,$AK$12:$AK$263,0))&gt;0,($AH66*INDEX(BO$12:BO$263,MATCH($AL66,$AK$12:$AK$263,0)))/INDEX($AD$12:$AD$263,MATCH($AL66,$AK$12:$AK$263,0)), "-"),     1, "-")</f>
        <v>-</v>
      </c>
      <c r="BQ66" s="249" t="n">
        <f aca="false">IF(BP$9&gt;0, IF(OR(BP66="",BP66="-"), 0, BP66*$AO66), BO66*$AE66)</f>
        <v>0</v>
      </c>
      <c r="BR66" s="247" t="n">
        <f aca="false">COMMANDE!AF66</f>
        <v>0</v>
      </c>
      <c r="BS66" s="248" t="str">
        <f aca="false">_xlfn.IFS(AND($AD66=$AH66,$AD66&gt;0,$AH66&gt;0,BR66&gt;0), BR66,     AND(NOT($AD66=$AH66),$AD66&gt;0,$AH66&gt;0,BR66&gt;0), ($AH66*BR66)/$AD66,     AND($AD66=0,$AH66&gt;0,$AL66&gt;0), IF(INDEX(BR$12:BR$263,MATCH($AL66,$AK$12:$AK$263,0))&gt;0,($AH66*INDEX(BR$12:BR$263,MATCH($AL66,$AK$12:$AK$263,0)))/INDEX($AD$12:$AD$263,MATCH($AL66,$AK$12:$AK$263,0)), "-"),     1, "-")</f>
        <v>-</v>
      </c>
      <c r="BT66" s="249" t="n">
        <f aca="false">IF(BS$9&gt;0, IF(OR(BS66="",BS66="-"), 0, BS66*$AO66), BR66*$AE66)</f>
        <v>0</v>
      </c>
      <c r="BU66" s="247" t="n">
        <f aca="false">COMMANDE!AH66</f>
        <v>0</v>
      </c>
      <c r="BV66" s="248" t="str">
        <f aca="false">_xlfn.IFS(AND($AD66=$AH66,$AD66&gt;0,$AH66&gt;0,BU66&gt;0), BU66,     AND(NOT($AD66=$AH66),$AD66&gt;0,$AH66&gt;0,BU66&gt;0), ($AH66*BU66)/$AD66,     AND($AD66=0,$AH66&gt;0,$AL66&gt;0), IF(INDEX(BU$12:BU$263,MATCH($AL66,$AK$12:$AK$263,0))&gt;0,($AH66*INDEX(BU$12:BU$263,MATCH($AL66,$AK$12:$AK$263,0)))/INDEX($AD$12:$AD$263,MATCH($AL66,$AK$12:$AK$263,0)), "-"),     1, "-")</f>
        <v>-</v>
      </c>
      <c r="BW66" s="249" t="n">
        <f aca="false">IF(BV$9&gt;0, IF(OR(BV66="",BV66="-"), 0, BV66*$AO66), BU66*$AE66)</f>
        <v>0</v>
      </c>
      <c r="BX66" s="247" t="n">
        <f aca="false">COMMANDE!AJ66</f>
        <v>0</v>
      </c>
      <c r="BY66" s="248" t="str">
        <f aca="false">_xlfn.IFS(AND($AD66=$AH66,$AD66&gt;0,$AH66&gt;0,BX66&gt;0), BX66,     AND(NOT($AD66=$AH66),$AD66&gt;0,$AH66&gt;0,BX66&gt;0), ($AH66*BX66)/$AD66,     AND($AD66=0,$AH66&gt;0,$AL66&gt;0), IF(INDEX(BX$12:BX$263,MATCH($AL66,$AK$12:$AK$263,0))&gt;0,($AH66*INDEX(BX$12:BX$263,MATCH($AL66,$AK$12:$AK$263,0)))/INDEX($AD$12:$AD$263,MATCH($AL66,$AK$12:$AK$263,0)), "-"),     1, "-")</f>
        <v>-</v>
      </c>
      <c r="BZ66" s="249" t="n">
        <f aca="false">IF(BY$9&gt;0, IF(OR(BY66="",BY66="-"), 0, BY66*$AO66), BX66*$AE66)</f>
        <v>0</v>
      </c>
      <c r="CA66" s="247" t="n">
        <f aca="false">COMMANDE!AL66</f>
        <v>0</v>
      </c>
      <c r="CB66" s="248" t="str">
        <f aca="false">_xlfn.IFS(AND($AD66=$AH66,$AD66&gt;0,$AH66&gt;0,CA66&gt;0), CA66,     AND(NOT($AD66=$AH66),$AD66&gt;0,$AH66&gt;0,CA66&gt;0), ($AH66*CA66)/$AD66,     AND($AD66=0,$AH66&gt;0,$AL66&gt;0), IF(INDEX(CA$12:CA$263,MATCH($AL66,$AK$12:$AK$263,0))&gt;0,($AH66*INDEX(CA$12:CA$263,MATCH($AL66,$AK$12:$AK$263,0)))/INDEX($AD$12:$AD$263,MATCH($AL66,$AK$12:$AK$263,0)), "-"),     1, "-")</f>
        <v>-</v>
      </c>
      <c r="CC66" s="249" t="n">
        <f aca="false">IF(CB$9&gt;0, IF(OR(CB66="",CB66="-"), 0, CB66*$AO66), CA66*$AE66)</f>
        <v>0</v>
      </c>
      <c r="CD66" s="247" t="n">
        <f aca="false">COMMANDE!AN66</f>
        <v>0</v>
      </c>
      <c r="CE66" s="248" t="str">
        <f aca="false">_xlfn.IFS(AND($AD66=$AH66,$AD66&gt;0,$AH66&gt;0,CD66&gt;0), CD66,     AND(NOT($AD66=$AH66),$AD66&gt;0,$AH66&gt;0,CD66&gt;0), ($AH66*CD66)/$AD66,     AND($AD66=0,$AH66&gt;0,$AL66&gt;0), IF(INDEX(CD$12:CD$263,MATCH($AL66,$AK$12:$AK$263,0))&gt;0,($AH66*INDEX(CD$12:CD$263,MATCH($AL66,$AK$12:$AK$263,0)))/INDEX($AD$12:$AD$263,MATCH($AL66,$AK$12:$AK$263,0)), "-"),     1, "-")</f>
        <v>-</v>
      </c>
      <c r="CF66" s="249" t="n">
        <f aca="false">IF(CE$9&gt;0, IF(OR(CE66="",CE66="-"), 0, CE66*$AO66), CD66*$AE66)</f>
        <v>0</v>
      </c>
      <c r="CG66" s="247" t="n">
        <f aca="false">COMMANDE!AP66</f>
        <v>0</v>
      </c>
      <c r="CH66" s="248" t="str">
        <f aca="false">_xlfn.IFS(AND($AD66=$AH66,$AD66&gt;0,$AH66&gt;0,CG66&gt;0), CG66,     AND(NOT($AD66=$AH66),$AD66&gt;0,$AH66&gt;0,CG66&gt;0), ($AH66*CG66)/$AD66,     AND($AD66=0,$AH66&gt;0,$AL66&gt;0), IF(INDEX(CG$12:CG$263,MATCH($AL66,$AK$12:$AK$263,0))&gt;0,($AH66*INDEX(CG$12:CG$263,MATCH($AL66,$AK$12:$AK$263,0)))/INDEX($AD$12:$AD$263,MATCH($AL66,$AK$12:$AK$263,0)), "-"),     1, "-")</f>
        <v>-</v>
      </c>
      <c r="CI66" s="249" t="n">
        <f aca="false">IF(CH$9&gt;0, IF(OR(CH66="",CH66="-"), 0, CH66*$AO66), CG66*$AE66)</f>
        <v>0</v>
      </c>
      <c r="CJ66" s="250"/>
    </row>
    <row r="67" customFormat="false" ht="39.95" hidden="false" customHeight="true" outlineLevel="0" collapsed="false">
      <c r="A67" s="230" t="n">
        <f aca="false">IF(OR($AQ67&gt;0, $AS67&gt;0), 1, 0)</f>
        <v>0</v>
      </c>
      <c r="B67" s="230" t="n">
        <f aca="false">IF(OR($AT67&gt;0, $AV67&gt;0), 1, 0)</f>
        <v>0</v>
      </c>
      <c r="C67" s="230" t="n">
        <f aca="false">IF(OR($AW67&gt;0, $AY67&gt;0), 1, 0)</f>
        <v>0</v>
      </c>
      <c r="D67" s="230" t="n">
        <f aca="false">IF(OR($AZ67&gt;0, $BB67&gt;0), 1, 0)</f>
        <v>0</v>
      </c>
      <c r="E67" s="230" t="n">
        <f aca="false">IF(OR($BC67&gt;0, $BE67&gt;0), 1, 0)</f>
        <v>0</v>
      </c>
      <c r="F67" s="230" t="n">
        <f aca="false">IF(OR($BF67&gt;0, $BH67&gt;0), 1, 0)</f>
        <v>0</v>
      </c>
      <c r="G67" s="230" t="n">
        <f aca="false">IF(OR($BI67&gt;0, $BK67&gt;0), 1, 0)</f>
        <v>0</v>
      </c>
      <c r="H67" s="230" t="n">
        <f aca="false">IF(OR($BL67&gt;0, $BN67&gt;0), 1, 0)</f>
        <v>0</v>
      </c>
      <c r="I67" s="230" t="n">
        <f aca="false">IF(OR($BO67&gt;0, $BQ67&gt;0), 1, 0)</f>
        <v>0</v>
      </c>
      <c r="J67" s="230" t="n">
        <f aca="false">IF(OR($BR67&gt;0, $BT67&gt;0), 1, 0)</f>
        <v>0</v>
      </c>
      <c r="K67" s="230" t="n">
        <f aca="false">IF(OR($BU67&gt;0, $BW67&gt;0), 1, 0)</f>
        <v>0</v>
      </c>
      <c r="L67" s="230" t="n">
        <f aca="false">IF(OR($BX67&gt;0, $BZ67&gt;0), 1, 0)</f>
        <v>0</v>
      </c>
      <c r="M67" s="230" t="n">
        <f aca="false">IF(OR($CA67&gt;0, $CC67&gt;0), 1, 0)</f>
        <v>0</v>
      </c>
      <c r="N67" s="230" t="n">
        <f aca="false">IF(OR($CD67&gt;0, $CF67&gt;0), 1, 0)</f>
        <v>0</v>
      </c>
      <c r="O67" s="231" t="n">
        <f aca="false">IF(OR($CG67&gt;0, $CI67&gt;0), 1, 0)</f>
        <v>0</v>
      </c>
      <c r="P67" s="232" t="n">
        <f aca="false">IF(OR($AD67&gt;0,$AH67&gt;0,$AN67&gt;0), 1, 0)</f>
        <v>0</v>
      </c>
      <c r="Q67" s="233" t="n">
        <f aca="false">BDD!A57</f>
        <v>3421</v>
      </c>
      <c r="R67" s="234" t="str">
        <f aca="false">BDD!B57</f>
        <v>Citron jaune (mûri sur l'arbre)</v>
      </c>
      <c r="S67" s="235" t="str">
        <f aca="false">IF(BDD!F57=0, "", BDD!F57)</f>
        <v>❤️</v>
      </c>
      <c r="T67" s="236" t="n">
        <f aca="false">ROUND(BDD!G57+FDP_CMD_KG, 2)</f>
        <v>4.31</v>
      </c>
      <c r="U67" s="236" t="e">
        <f aca="false">ROUND(BDD!G57+FDP_FACT_KG, 2)</f>
        <v>#DIV/0!</v>
      </c>
      <c r="V67" s="237" t="str">
        <f aca="false">BDD!H57</f>
        <v>kg</v>
      </c>
      <c r="W67" s="238" t="n">
        <f aca="false">IF(NOT(ISBLANK(BDD!I57)), ROUND(SUM((BDD!G57*reduc1),FDP_CMD_KG), 2), "")</f>
        <v>4.04</v>
      </c>
      <c r="X67" s="238" t="n">
        <f aca="false">IF(NOT(ISBLANK(BDD!J57)), ROUND(SUM((BDD!G57*reduc2),FDP_CMD_KG), 2), "")</f>
        <v>3.77</v>
      </c>
      <c r="Y67" s="238" t="n">
        <f aca="false">IF(NOT(ISBLANK(BDD!K57)), ROUND(SUM((BDD!G57*reduc3),FDP_CMD_KG), 2), "")</f>
        <v>3.49</v>
      </c>
      <c r="Z67" s="238" t="e">
        <f aca="false">IF(NOT(ISBLANK(BDD!I57)), ROUND(SUM((BDD!G57*reduc1),FDP_FACT_KG), 2), "")</f>
        <v>#DIV/0!</v>
      </c>
      <c r="AA67" s="238" t="e">
        <f aca="false">IF(NOT(ISBLANK(BDD!J57)), ROUND(SUM((BDD!G57*reduc2),FDP_FACT_KG), 2), "")</f>
        <v>#DIV/0!</v>
      </c>
      <c r="AB67" s="238" t="e">
        <f aca="false">IF(NOT(ISBLANK(BDD!K57)), ROUND(SUM((BDD!G57*reduc3),FDP_FACT_KG), 2), "")</f>
        <v>#DIV/0!</v>
      </c>
      <c r="AC67" s="239" t="str">
        <f aca="false">BDD!C57</f>
        <v>Grenade</v>
      </c>
      <c r="AD67" s="240" t="n">
        <f aca="false">SUM(AQ67,AT67,AW67,AZ67,BC67,BF67,BI67,BL67,BO67,BR67,BU67,BX67,CA67,CD67,CG67)</f>
        <v>0</v>
      </c>
      <c r="AE67" s="241" t="n">
        <f aca="false">_xlfn.IFS(AND(AD67&gt;=60,$Y67&lt;&gt;""), $Y67,    AND(AD67&gt;=30,$X67&lt;&gt;""), $X67,    AND(AD67&gt;=10,$W67&lt;&gt;""), $W67,    1, $T67)</f>
        <v>4.31</v>
      </c>
      <c r="AF67" s="242" t="n">
        <f aca="false">$AD67*$AE67</f>
        <v>0</v>
      </c>
      <c r="AG67" s="161"/>
      <c r="AH67" s="243"/>
      <c r="AI67" s="241" t="e">
        <f aca="false">_xlfn.IFS(AND(AH67&gt;=60,$AB67&lt;&gt;""), $AB67,    AND(AH67&gt;=30,$AA67&lt;&gt;""), $AA67,    AND(AH67&gt;=10,$Z67&lt;&gt;""), $Z67,    1, $U67)</f>
        <v>#DIV/0!</v>
      </c>
      <c r="AJ67" s="244" t="e">
        <f aca="false">AH67*AI67</f>
        <v>#DIV/0!</v>
      </c>
      <c r="AK67" s="245"/>
      <c r="AL67" s="245"/>
      <c r="AM67" s="161"/>
      <c r="AN67" s="246" t="n">
        <f aca="false">SUM(AR67,AU67,AX67,BA67,BD67,BG67,BJ67,BM67,BP67,BS67,BV67,BY67,CB67,CE67,CH67)</f>
        <v>0</v>
      </c>
      <c r="AO67" s="241" t="e">
        <f aca="false">_xlfn.IFS(AND(AN67&gt;=60,$AB67&lt;&gt;""), $AB67,    AND(AN67&gt;=30,$AA67&lt;&gt;""), $AA67,    AND(AN67&gt;=10,$Z67&lt;&gt;""), $Z67,    1, $U67)</f>
        <v>#DIV/0!</v>
      </c>
      <c r="AP67" s="242" t="e">
        <f aca="false">$AN67*$AO67</f>
        <v>#DIV/0!</v>
      </c>
      <c r="AQ67" s="247" t="n">
        <f aca="false">COMMANDE!N67</f>
        <v>0</v>
      </c>
      <c r="AR67" s="248" t="str">
        <f aca="false">_xlfn.IFS(AND($AD67=$AH67,$AD67&gt;0,$AH67&gt;0,AQ67&gt;0), AQ67,     AND(NOT($AD67=$AH67),$AD67&gt;0,$AH67&gt;0,AQ67&gt;0), ($AH67*AQ67)/$AD67,     AND($AD67=0,$AH67&gt;0,$AL67&gt;0), IF(INDEX(AQ$12:AQ$263,MATCH($AL67,$AK$12:$AK$263,0))&gt;0,($AH67*INDEX(AQ$12:AQ$263,MATCH($AL67,$AK$12:$AK$263,0)))/INDEX($AD$12:$AD$263,MATCH($AL67,$AK$12:$AK$263,0)), "-"),     1, "-")</f>
        <v>-</v>
      </c>
      <c r="AS67" s="249" t="n">
        <f aca="false">IF(AR$9&gt;0, IF(OR(AR67="",AR67="-"), 0, AR67*$AO67), AQ67*$AE67)</f>
        <v>0</v>
      </c>
      <c r="AT67" s="247" t="n">
        <f aca="false">COMMANDE!P67</f>
        <v>0</v>
      </c>
      <c r="AU67" s="248" t="str">
        <f aca="false">_xlfn.IFS(AND($AD67=$AH67,$AD67&gt;0,$AH67&gt;0,AT67&gt;0), AT67,     AND(NOT($AD67=$AH67),$AD67&gt;0,$AH67&gt;0,AT67&gt;0), ($AH67*AT67)/$AD67,     AND($AD67=0,$AH67&gt;0,$AL67&gt;0), IF(INDEX(AT$12:AT$263,MATCH($AL67,$AK$12:$AK$263,0))&gt;0,($AH67*INDEX(AT$12:AT$263,MATCH($AL67,$AK$12:$AK$263,0)))/INDEX($AD$12:$AD$263,MATCH($AL67,$AK$12:$AK$263,0)), "-"),     1, "-")</f>
        <v>-</v>
      </c>
      <c r="AV67" s="249" t="n">
        <f aca="false">IF(AU$9&gt;0, IF(OR(AU67="",AU67="-"), 0, AU67*$AO67), AT67*$AE67)</f>
        <v>0</v>
      </c>
      <c r="AW67" s="247" t="n">
        <f aca="false">COMMANDE!R67</f>
        <v>0</v>
      </c>
      <c r="AX67" s="248" t="str">
        <f aca="false">_xlfn.IFS(AND($AD67=$AH67,$AD67&gt;0,$AH67&gt;0,AW67&gt;0), AW67,     AND(NOT($AD67=$AH67),$AD67&gt;0,$AH67&gt;0,AW67&gt;0), ($AH67*AW67)/$AD67,     AND($AD67=0,$AH67&gt;0,$AL67&gt;0), IF(INDEX(AW$12:AW$263,MATCH($AL67,$AK$12:$AK$263,0))&gt;0,($AH67*INDEX(AW$12:AW$263,MATCH($AL67,$AK$12:$AK$263,0)))/INDEX($AD$12:$AD$263,MATCH($AL67,$AK$12:$AK$263,0)), "-"),     1, "-")</f>
        <v>-</v>
      </c>
      <c r="AY67" s="249" t="n">
        <f aca="false">IF(AX$9&gt;0, IF(OR(AX67="",AX67="-"), 0, AX67*$AO67), AW67*$AE67)</f>
        <v>0</v>
      </c>
      <c r="AZ67" s="247" t="n">
        <f aca="false">COMMANDE!T67</f>
        <v>0</v>
      </c>
      <c r="BA67" s="248" t="str">
        <f aca="false">_xlfn.IFS(AND($AD67=$AH67,$AD67&gt;0,$AH67&gt;0,AZ67&gt;0), AZ67,     AND(NOT($AD67=$AH67),$AD67&gt;0,$AH67&gt;0,AZ67&gt;0), ($AH67*AZ67)/$AD67,     AND($AD67=0,$AH67&gt;0,$AL67&gt;0), IF(INDEX(AZ$12:AZ$263,MATCH($AL67,$AK$12:$AK$263,0))&gt;0,($AH67*INDEX(AZ$12:AZ$263,MATCH($AL67,$AK$12:$AK$263,0)))/INDEX($AD$12:$AD$263,MATCH($AL67,$AK$12:$AK$263,0)), "-"),     1, "-")</f>
        <v>-</v>
      </c>
      <c r="BB67" s="249" t="n">
        <f aca="false">IF(BA$9&gt;0, IF(OR(BA67="",BA67="-"), 0, BA67*$AO67), AZ67*$AE67)</f>
        <v>0</v>
      </c>
      <c r="BC67" s="247" t="n">
        <f aca="false">COMMANDE!V67</f>
        <v>0</v>
      </c>
      <c r="BD67" s="248" t="str">
        <f aca="false">_xlfn.IFS(AND($AD67=$AH67,$AD67&gt;0,$AH67&gt;0,BC67&gt;0), BC67,     AND(NOT($AD67=$AH67),$AD67&gt;0,$AH67&gt;0,BC67&gt;0), ($AH67*BC67)/$AD67,     AND($AD67=0,$AH67&gt;0,$AL67&gt;0), IF(INDEX(BC$12:BC$263,MATCH($AL67,$AK$12:$AK$263,0))&gt;0,($AH67*INDEX(BC$12:BC$263,MATCH($AL67,$AK$12:$AK$263,0)))/INDEX($AD$12:$AD$263,MATCH($AL67,$AK$12:$AK$263,0)), "-"),     1, "-")</f>
        <v>-</v>
      </c>
      <c r="BE67" s="249" t="n">
        <f aca="false">IF(BD$9&gt;0, IF(OR(BD67="",BD67="-"), 0, BD67*$AO67), BC67*$AE67)</f>
        <v>0</v>
      </c>
      <c r="BF67" s="247" t="n">
        <f aca="false">COMMANDE!X67</f>
        <v>0</v>
      </c>
      <c r="BG67" s="248" t="str">
        <f aca="false">_xlfn.IFS(AND($AD67=$AH67,$AD67&gt;0,$AH67&gt;0,BF67&gt;0), BF67,     AND(NOT($AD67=$AH67),$AD67&gt;0,$AH67&gt;0,BF67&gt;0), ($AH67*BF67)/$AD67,     AND($AD67=0,$AH67&gt;0,$AL67&gt;0), IF(INDEX(BF$12:BF$263,MATCH($AL67,$AK$12:$AK$263,0))&gt;0,($AH67*INDEX(BF$12:BF$263,MATCH($AL67,$AK$12:$AK$263,0)))/INDEX($AD$12:$AD$263,MATCH($AL67,$AK$12:$AK$263,0)), "-"),     1, "-")</f>
        <v>-</v>
      </c>
      <c r="BH67" s="249" t="n">
        <f aca="false">IF(BG$9&gt;0, IF(OR(BG67="",BG67="-"), 0, BG67*$AO67), BF67*$AE67)</f>
        <v>0</v>
      </c>
      <c r="BI67" s="247" t="n">
        <f aca="false">COMMANDE!Z67</f>
        <v>0</v>
      </c>
      <c r="BJ67" s="248" t="str">
        <f aca="false">_xlfn.IFS(AND($AD67=$AH67,$AD67&gt;0,$AH67&gt;0,BI67&gt;0), BI67,     AND(NOT($AD67=$AH67),$AD67&gt;0,$AH67&gt;0,BI67&gt;0), ($AH67*BI67)/$AD67,     AND($AD67=0,$AH67&gt;0,$AL67&gt;0), IF(INDEX(BI$12:BI$263,MATCH($AL67,$AK$12:$AK$263,0))&gt;0,($AH67*INDEX(BI$12:BI$263,MATCH($AL67,$AK$12:$AK$263,0)))/INDEX($AD$12:$AD$263,MATCH($AL67,$AK$12:$AK$263,0)), "-"),     1, "-")</f>
        <v>-</v>
      </c>
      <c r="BK67" s="249" t="n">
        <f aca="false">IF(BJ$9&gt;0, IF(OR(BJ67="",BJ67="-"), 0, BJ67*$AO67), BI67*$AE67)</f>
        <v>0</v>
      </c>
      <c r="BL67" s="247" t="n">
        <f aca="false">COMMANDE!AB67</f>
        <v>0</v>
      </c>
      <c r="BM67" s="248" t="str">
        <f aca="false">_xlfn.IFS(AND($AD67=$AH67,$AD67&gt;0,$AH67&gt;0,BL67&gt;0), BL67,     AND(NOT($AD67=$AH67),$AD67&gt;0,$AH67&gt;0,BL67&gt;0), ($AH67*BL67)/$AD67,     AND($AD67=0,$AH67&gt;0,$AL67&gt;0), IF(INDEX(BL$12:BL$263,MATCH($AL67,$AK$12:$AK$263,0))&gt;0,($AH67*INDEX(BL$12:BL$263,MATCH($AL67,$AK$12:$AK$263,0)))/INDEX($AD$12:$AD$263,MATCH($AL67,$AK$12:$AK$263,0)), "-"),     1, "-")</f>
        <v>-</v>
      </c>
      <c r="BN67" s="249" t="n">
        <f aca="false">IF(BM$9&gt;0, IF(OR(BM67="",BM67="-"), 0, BM67*$AO67), BL67*$AE67)</f>
        <v>0</v>
      </c>
      <c r="BO67" s="247" t="n">
        <f aca="false">COMMANDE!AD67</f>
        <v>0</v>
      </c>
      <c r="BP67" s="248" t="str">
        <f aca="false">_xlfn.IFS(AND($AD67=$AH67,$AD67&gt;0,$AH67&gt;0,BO67&gt;0), BO67,     AND(NOT($AD67=$AH67),$AD67&gt;0,$AH67&gt;0,BO67&gt;0), ($AH67*BO67)/$AD67,     AND($AD67=0,$AH67&gt;0,$AL67&gt;0), IF(INDEX(BO$12:BO$263,MATCH($AL67,$AK$12:$AK$263,0))&gt;0,($AH67*INDEX(BO$12:BO$263,MATCH($AL67,$AK$12:$AK$263,0)))/INDEX($AD$12:$AD$263,MATCH($AL67,$AK$12:$AK$263,0)), "-"),     1, "-")</f>
        <v>-</v>
      </c>
      <c r="BQ67" s="249" t="n">
        <f aca="false">IF(BP$9&gt;0, IF(OR(BP67="",BP67="-"), 0, BP67*$AO67), BO67*$AE67)</f>
        <v>0</v>
      </c>
      <c r="BR67" s="247" t="n">
        <f aca="false">COMMANDE!AF67</f>
        <v>0</v>
      </c>
      <c r="BS67" s="248" t="str">
        <f aca="false">_xlfn.IFS(AND($AD67=$AH67,$AD67&gt;0,$AH67&gt;0,BR67&gt;0), BR67,     AND(NOT($AD67=$AH67),$AD67&gt;0,$AH67&gt;0,BR67&gt;0), ($AH67*BR67)/$AD67,     AND($AD67=0,$AH67&gt;0,$AL67&gt;0), IF(INDEX(BR$12:BR$263,MATCH($AL67,$AK$12:$AK$263,0))&gt;0,($AH67*INDEX(BR$12:BR$263,MATCH($AL67,$AK$12:$AK$263,0)))/INDEX($AD$12:$AD$263,MATCH($AL67,$AK$12:$AK$263,0)), "-"),     1, "-")</f>
        <v>-</v>
      </c>
      <c r="BT67" s="249" t="n">
        <f aca="false">IF(BS$9&gt;0, IF(OR(BS67="",BS67="-"), 0, BS67*$AO67), BR67*$AE67)</f>
        <v>0</v>
      </c>
      <c r="BU67" s="247" t="n">
        <f aca="false">COMMANDE!AH67</f>
        <v>0</v>
      </c>
      <c r="BV67" s="248" t="str">
        <f aca="false">_xlfn.IFS(AND($AD67=$AH67,$AD67&gt;0,$AH67&gt;0,BU67&gt;0), BU67,     AND(NOT($AD67=$AH67),$AD67&gt;0,$AH67&gt;0,BU67&gt;0), ($AH67*BU67)/$AD67,     AND($AD67=0,$AH67&gt;0,$AL67&gt;0), IF(INDEX(BU$12:BU$263,MATCH($AL67,$AK$12:$AK$263,0))&gt;0,($AH67*INDEX(BU$12:BU$263,MATCH($AL67,$AK$12:$AK$263,0)))/INDEX($AD$12:$AD$263,MATCH($AL67,$AK$12:$AK$263,0)), "-"),     1, "-")</f>
        <v>-</v>
      </c>
      <c r="BW67" s="249" t="n">
        <f aca="false">IF(BV$9&gt;0, IF(OR(BV67="",BV67="-"), 0, BV67*$AO67), BU67*$AE67)</f>
        <v>0</v>
      </c>
      <c r="BX67" s="247" t="n">
        <f aca="false">COMMANDE!AJ67</f>
        <v>0</v>
      </c>
      <c r="BY67" s="248" t="str">
        <f aca="false">_xlfn.IFS(AND($AD67=$AH67,$AD67&gt;0,$AH67&gt;0,BX67&gt;0), BX67,     AND(NOT($AD67=$AH67),$AD67&gt;0,$AH67&gt;0,BX67&gt;0), ($AH67*BX67)/$AD67,     AND($AD67=0,$AH67&gt;0,$AL67&gt;0), IF(INDEX(BX$12:BX$263,MATCH($AL67,$AK$12:$AK$263,0))&gt;0,($AH67*INDEX(BX$12:BX$263,MATCH($AL67,$AK$12:$AK$263,0)))/INDEX($AD$12:$AD$263,MATCH($AL67,$AK$12:$AK$263,0)), "-"),     1, "-")</f>
        <v>-</v>
      </c>
      <c r="BZ67" s="249" t="n">
        <f aca="false">IF(BY$9&gt;0, IF(OR(BY67="",BY67="-"), 0, BY67*$AO67), BX67*$AE67)</f>
        <v>0</v>
      </c>
      <c r="CA67" s="247" t="n">
        <f aca="false">COMMANDE!AL67</f>
        <v>0</v>
      </c>
      <c r="CB67" s="248" t="str">
        <f aca="false">_xlfn.IFS(AND($AD67=$AH67,$AD67&gt;0,$AH67&gt;0,CA67&gt;0), CA67,     AND(NOT($AD67=$AH67),$AD67&gt;0,$AH67&gt;0,CA67&gt;0), ($AH67*CA67)/$AD67,     AND($AD67=0,$AH67&gt;0,$AL67&gt;0), IF(INDEX(CA$12:CA$263,MATCH($AL67,$AK$12:$AK$263,0))&gt;0,($AH67*INDEX(CA$12:CA$263,MATCH($AL67,$AK$12:$AK$263,0)))/INDEX($AD$12:$AD$263,MATCH($AL67,$AK$12:$AK$263,0)), "-"),     1, "-")</f>
        <v>-</v>
      </c>
      <c r="CC67" s="249" t="n">
        <f aca="false">IF(CB$9&gt;0, IF(OR(CB67="",CB67="-"), 0, CB67*$AO67), CA67*$AE67)</f>
        <v>0</v>
      </c>
      <c r="CD67" s="247" t="n">
        <f aca="false">COMMANDE!AN67</f>
        <v>0</v>
      </c>
      <c r="CE67" s="248" t="str">
        <f aca="false">_xlfn.IFS(AND($AD67=$AH67,$AD67&gt;0,$AH67&gt;0,CD67&gt;0), CD67,     AND(NOT($AD67=$AH67),$AD67&gt;0,$AH67&gt;0,CD67&gt;0), ($AH67*CD67)/$AD67,     AND($AD67=0,$AH67&gt;0,$AL67&gt;0), IF(INDEX(CD$12:CD$263,MATCH($AL67,$AK$12:$AK$263,0))&gt;0,($AH67*INDEX(CD$12:CD$263,MATCH($AL67,$AK$12:$AK$263,0)))/INDEX($AD$12:$AD$263,MATCH($AL67,$AK$12:$AK$263,0)), "-"),     1, "-")</f>
        <v>-</v>
      </c>
      <c r="CF67" s="249" t="n">
        <f aca="false">IF(CE$9&gt;0, IF(OR(CE67="",CE67="-"), 0, CE67*$AO67), CD67*$AE67)</f>
        <v>0</v>
      </c>
      <c r="CG67" s="247" t="n">
        <f aca="false">COMMANDE!AP67</f>
        <v>0</v>
      </c>
      <c r="CH67" s="248" t="str">
        <f aca="false">_xlfn.IFS(AND($AD67=$AH67,$AD67&gt;0,$AH67&gt;0,CG67&gt;0), CG67,     AND(NOT($AD67=$AH67),$AD67&gt;0,$AH67&gt;0,CG67&gt;0), ($AH67*CG67)/$AD67,     AND($AD67=0,$AH67&gt;0,$AL67&gt;0), IF(INDEX(CG$12:CG$263,MATCH($AL67,$AK$12:$AK$263,0))&gt;0,($AH67*INDEX(CG$12:CG$263,MATCH($AL67,$AK$12:$AK$263,0)))/INDEX($AD$12:$AD$263,MATCH($AL67,$AK$12:$AK$263,0)), "-"),     1, "-")</f>
        <v>-</v>
      </c>
      <c r="CI67" s="249" t="n">
        <f aca="false">IF(CH$9&gt;0, IF(OR(CH67="",CH67="-"), 0, CH67*$AO67), CG67*$AE67)</f>
        <v>0</v>
      </c>
      <c r="CJ67" s="250"/>
    </row>
    <row r="68" customFormat="false" ht="39.95" hidden="false" customHeight="true" outlineLevel="0" collapsed="false">
      <c r="A68" s="230" t="n">
        <f aca="false">IF(OR($AQ68&gt;0, $AS68&gt;0), 1, 0)</f>
        <v>0</v>
      </c>
      <c r="B68" s="230" t="n">
        <f aca="false">IF(OR($AT68&gt;0, $AV68&gt;0), 1, 0)</f>
        <v>0</v>
      </c>
      <c r="C68" s="230" t="n">
        <f aca="false">IF(OR($AW68&gt;0, $AY68&gt;0), 1, 0)</f>
        <v>0</v>
      </c>
      <c r="D68" s="230" t="n">
        <f aca="false">IF(OR($AZ68&gt;0, $BB68&gt;0), 1, 0)</f>
        <v>0</v>
      </c>
      <c r="E68" s="230" t="n">
        <f aca="false">IF(OR($BC68&gt;0, $BE68&gt;0), 1, 0)</f>
        <v>0</v>
      </c>
      <c r="F68" s="230" t="n">
        <f aca="false">IF(OR($BF68&gt;0, $BH68&gt;0), 1, 0)</f>
        <v>0</v>
      </c>
      <c r="G68" s="230" t="n">
        <f aca="false">IF(OR($BI68&gt;0, $BK68&gt;0), 1, 0)</f>
        <v>0</v>
      </c>
      <c r="H68" s="230" t="n">
        <f aca="false">IF(OR($BL68&gt;0, $BN68&gt;0), 1, 0)</f>
        <v>0</v>
      </c>
      <c r="I68" s="230" t="n">
        <f aca="false">IF(OR($BO68&gt;0, $BQ68&gt;0), 1, 0)</f>
        <v>0</v>
      </c>
      <c r="J68" s="230" t="n">
        <f aca="false">IF(OR($BR68&gt;0, $BT68&gt;0), 1, 0)</f>
        <v>0</v>
      </c>
      <c r="K68" s="230" t="n">
        <f aca="false">IF(OR($BU68&gt;0, $BW68&gt;0), 1, 0)</f>
        <v>0</v>
      </c>
      <c r="L68" s="230" t="n">
        <f aca="false">IF(OR($BX68&gt;0, $BZ68&gt;0), 1, 0)</f>
        <v>0</v>
      </c>
      <c r="M68" s="230" t="n">
        <f aca="false">IF(OR($CA68&gt;0, $CC68&gt;0), 1, 0)</f>
        <v>0</v>
      </c>
      <c r="N68" s="230" t="n">
        <f aca="false">IF(OR($CD68&gt;0, $CF68&gt;0), 1, 0)</f>
        <v>0</v>
      </c>
      <c r="O68" s="231" t="n">
        <f aca="false">IF(OR($CG68&gt;0, $CI68&gt;0), 1, 0)</f>
        <v>0</v>
      </c>
      <c r="P68" s="232" t="n">
        <f aca="false">IF(OR($AD68&gt;0,$AH68&gt;0,$AN68&gt;0), 1, 0)</f>
        <v>0</v>
      </c>
      <c r="Q68" s="233" t="n">
        <f aca="false">BDD!A58</f>
        <v>6094</v>
      </c>
      <c r="R68" s="234" t="str">
        <f aca="false">BDD!B58</f>
        <v>Citron jaune BIO (seconde catégorie)</v>
      </c>
      <c r="S68" s="235" t="str">
        <f aca="false">IF(BDD!F58=0, "", BDD!F58)</f>
        <v/>
      </c>
      <c r="T68" s="236" t="n">
        <f aca="false">ROUND(BDD!G58+FDP_CMD_KG, 2)</f>
        <v>2.82</v>
      </c>
      <c r="U68" s="236" t="e">
        <f aca="false">ROUND(BDD!G58+FDP_FACT_KG, 2)</f>
        <v>#DIV/0!</v>
      </c>
      <c r="V68" s="237" t="str">
        <f aca="false">BDD!H58</f>
        <v>kg</v>
      </c>
      <c r="W68" s="238" t="n">
        <f aca="false">IF(NOT(ISBLANK(BDD!I58)), ROUND(SUM((BDD!G58*reduc1),FDP_CMD_KG), 2), "")</f>
        <v>2.7</v>
      </c>
      <c r="X68" s="238" t="n">
        <f aca="false">IF(NOT(ISBLANK(BDD!J58)), ROUND(SUM((BDD!G58*reduc2),FDP_CMD_KG), 2), "")</f>
        <v>2.57</v>
      </c>
      <c r="Y68" s="238" t="n">
        <f aca="false">IF(NOT(ISBLANK(BDD!K58)), ROUND(SUM((BDD!G58*reduc3),FDP_CMD_KG), 2), "")</f>
        <v>2.45</v>
      </c>
      <c r="Z68" s="238" t="e">
        <f aca="false">IF(NOT(ISBLANK(BDD!I58)), ROUND(SUM((BDD!G58*reduc1),FDP_FACT_KG), 2), "")</f>
        <v>#DIV/0!</v>
      </c>
      <c r="AA68" s="238" t="e">
        <f aca="false">IF(NOT(ISBLANK(BDD!J58)), ROUND(SUM((BDD!G58*reduc2),FDP_FACT_KG), 2), "")</f>
        <v>#DIV/0!</v>
      </c>
      <c r="AB68" s="238" t="e">
        <f aca="false">IF(NOT(ISBLANK(BDD!K58)), ROUND(SUM((BDD!G58*reduc3),FDP_FACT_KG), 2), "")</f>
        <v>#DIV/0!</v>
      </c>
      <c r="AC68" s="239" t="str">
        <f aca="false">BDD!C58</f>
        <v>Malagua</v>
      </c>
      <c r="AD68" s="240" t="n">
        <f aca="false">SUM(AQ68,AT68,AW68,AZ68,BC68,BF68,BI68,BL68,BO68,BR68,BU68,BX68,CA68,CD68,CG68)</f>
        <v>0</v>
      </c>
      <c r="AE68" s="241" t="n">
        <f aca="false">_xlfn.IFS(AND(AD68&gt;=60,$Y68&lt;&gt;""), $Y68,    AND(AD68&gt;=30,$X68&lt;&gt;""), $X68,    AND(AD68&gt;=10,$W68&lt;&gt;""), $W68,    1, $T68)</f>
        <v>2.82</v>
      </c>
      <c r="AF68" s="242" t="n">
        <f aca="false">$AD68*$AE68</f>
        <v>0</v>
      </c>
      <c r="AG68" s="161"/>
      <c r="AH68" s="243"/>
      <c r="AI68" s="241" t="e">
        <f aca="false">_xlfn.IFS(AND(AH68&gt;=60,$AB68&lt;&gt;""), $AB68,    AND(AH68&gt;=30,$AA68&lt;&gt;""), $AA68,    AND(AH68&gt;=10,$Z68&lt;&gt;""), $Z68,    1, $U68)</f>
        <v>#DIV/0!</v>
      </c>
      <c r="AJ68" s="244" t="e">
        <f aca="false">AH68*AI68</f>
        <v>#DIV/0!</v>
      </c>
      <c r="AK68" s="245"/>
      <c r="AL68" s="245"/>
      <c r="AM68" s="161"/>
      <c r="AN68" s="246" t="n">
        <f aca="false">SUM(AR68,AU68,AX68,BA68,BD68,BG68,BJ68,BM68,BP68,BS68,BV68,BY68,CB68,CE68,CH68)</f>
        <v>0</v>
      </c>
      <c r="AO68" s="241" t="e">
        <f aca="false">_xlfn.IFS(AND(AN68&gt;=60,$AB68&lt;&gt;""), $AB68,    AND(AN68&gt;=30,$AA68&lt;&gt;""), $AA68,    AND(AN68&gt;=10,$Z68&lt;&gt;""), $Z68,    1, $U68)</f>
        <v>#DIV/0!</v>
      </c>
      <c r="AP68" s="242" t="e">
        <f aca="false">$AN68*$AO68</f>
        <v>#DIV/0!</v>
      </c>
      <c r="AQ68" s="247" t="n">
        <f aca="false">COMMANDE!N68</f>
        <v>0</v>
      </c>
      <c r="AR68" s="248" t="str">
        <f aca="false">_xlfn.IFS(AND($AD68=$AH68,$AD68&gt;0,$AH68&gt;0,AQ68&gt;0), AQ68,     AND(NOT($AD68=$AH68),$AD68&gt;0,$AH68&gt;0,AQ68&gt;0), ($AH68*AQ68)/$AD68,     AND($AD68=0,$AH68&gt;0,$AL68&gt;0), IF(INDEX(AQ$12:AQ$263,MATCH($AL68,$AK$12:$AK$263,0))&gt;0,($AH68*INDEX(AQ$12:AQ$263,MATCH($AL68,$AK$12:$AK$263,0)))/INDEX($AD$12:$AD$263,MATCH($AL68,$AK$12:$AK$263,0)), "-"),     1, "-")</f>
        <v>-</v>
      </c>
      <c r="AS68" s="249" t="n">
        <f aca="false">IF(AR$9&gt;0, IF(OR(AR68="",AR68="-"), 0, AR68*$AO68), AQ68*$AE68)</f>
        <v>0</v>
      </c>
      <c r="AT68" s="247" t="n">
        <f aca="false">COMMANDE!P68</f>
        <v>0</v>
      </c>
      <c r="AU68" s="248" t="str">
        <f aca="false">_xlfn.IFS(AND($AD68=$AH68,$AD68&gt;0,$AH68&gt;0,AT68&gt;0), AT68,     AND(NOT($AD68=$AH68),$AD68&gt;0,$AH68&gt;0,AT68&gt;0), ($AH68*AT68)/$AD68,     AND($AD68=0,$AH68&gt;0,$AL68&gt;0), IF(INDEX(AT$12:AT$263,MATCH($AL68,$AK$12:$AK$263,0))&gt;0,($AH68*INDEX(AT$12:AT$263,MATCH($AL68,$AK$12:$AK$263,0)))/INDEX($AD$12:$AD$263,MATCH($AL68,$AK$12:$AK$263,0)), "-"),     1, "-")</f>
        <v>-</v>
      </c>
      <c r="AV68" s="249" t="n">
        <f aca="false">IF(AU$9&gt;0, IF(OR(AU68="",AU68="-"), 0, AU68*$AO68), AT68*$AE68)</f>
        <v>0</v>
      </c>
      <c r="AW68" s="247" t="n">
        <f aca="false">COMMANDE!R68</f>
        <v>0</v>
      </c>
      <c r="AX68" s="248" t="str">
        <f aca="false">_xlfn.IFS(AND($AD68=$AH68,$AD68&gt;0,$AH68&gt;0,AW68&gt;0), AW68,     AND(NOT($AD68=$AH68),$AD68&gt;0,$AH68&gt;0,AW68&gt;0), ($AH68*AW68)/$AD68,     AND($AD68=0,$AH68&gt;0,$AL68&gt;0), IF(INDEX(AW$12:AW$263,MATCH($AL68,$AK$12:$AK$263,0))&gt;0,($AH68*INDEX(AW$12:AW$263,MATCH($AL68,$AK$12:$AK$263,0)))/INDEX($AD$12:$AD$263,MATCH($AL68,$AK$12:$AK$263,0)), "-"),     1, "-")</f>
        <v>-</v>
      </c>
      <c r="AY68" s="249" t="n">
        <f aca="false">IF(AX$9&gt;0, IF(OR(AX68="",AX68="-"), 0, AX68*$AO68), AW68*$AE68)</f>
        <v>0</v>
      </c>
      <c r="AZ68" s="247" t="n">
        <f aca="false">COMMANDE!T68</f>
        <v>0</v>
      </c>
      <c r="BA68" s="248" t="str">
        <f aca="false">_xlfn.IFS(AND($AD68=$AH68,$AD68&gt;0,$AH68&gt;0,AZ68&gt;0), AZ68,     AND(NOT($AD68=$AH68),$AD68&gt;0,$AH68&gt;0,AZ68&gt;0), ($AH68*AZ68)/$AD68,     AND($AD68=0,$AH68&gt;0,$AL68&gt;0), IF(INDEX(AZ$12:AZ$263,MATCH($AL68,$AK$12:$AK$263,0))&gt;0,($AH68*INDEX(AZ$12:AZ$263,MATCH($AL68,$AK$12:$AK$263,0)))/INDEX($AD$12:$AD$263,MATCH($AL68,$AK$12:$AK$263,0)), "-"),     1, "-")</f>
        <v>-</v>
      </c>
      <c r="BB68" s="249" t="n">
        <f aca="false">IF(BA$9&gt;0, IF(OR(BA68="",BA68="-"), 0, BA68*$AO68), AZ68*$AE68)</f>
        <v>0</v>
      </c>
      <c r="BC68" s="247" t="n">
        <f aca="false">COMMANDE!V68</f>
        <v>0</v>
      </c>
      <c r="BD68" s="248" t="str">
        <f aca="false">_xlfn.IFS(AND($AD68=$AH68,$AD68&gt;0,$AH68&gt;0,BC68&gt;0), BC68,     AND(NOT($AD68=$AH68),$AD68&gt;0,$AH68&gt;0,BC68&gt;0), ($AH68*BC68)/$AD68,     AND($AD68=0,$AH68&gt;0,$AL68&gt;0), IF(INDEX(BC$12:BC$263,MATCH($AL68,$AK$12:$AK$263,0))&gt;0,($AH68*INDEX(BC$12:BC$263,MATCH($AL68,$AK$12:$AK$263,0)))/INDEX($AD$12:$AD$263,MATCH($AL68,$AK$12:$AK$263,0)), "-"),     1, "-")</f>
        <v>-</v>
      </c>
      <c r="BE68" s="249" t="n">
        <f aca="false">IF(BD$9&gt;0, IF(OR(BD68="",BD68="-"), 0, BD68*$AO68), BC68*$AE68)</f>
        <v>0</v>
      </c>
      <c r="BF68" s="247" t="n">
        <f aca="false">COMMANDE!X68</f>
        <v>0</v>
      </c>
      <c r="BG68" s="248" t="str">
        <f aca="false">_xlfn.IFS(AND($AD68=$AH68,$AD68&gt;0,$AH68&gt;0,BF68&gt;0), BF68,     AND(NOT($AD68=$AH68),$AD68&gt;0,$AH68&gt;0,BF68&gt;0), ($AH68*BF68)/$AD68,     AND($AD68=0,$AH68&gt;0,$AL68&gt;0), IF(INDEX(BF$12:BF$263,MATCH($AL68,$AK$12:$AK$263,0))&gt;0,($AH68*INDEX(BF$12:BF$263,MATCH($AL68,$AK$12:$AK$263,0)))/INDEX($AD$12:$AD$263,MATCH($AL68,$AK$12:$AK$263,0)), "-"),     1, "-")</f>
        <v>-</v>
      </c>
      <c r="BH68" s="249" t="n">
        <f aca="false">IF(BG$9&gt;0, IF(OR(BG68="",BG68="-"), 0, BG68*$AO68), BF68*$AE68)</f>
        <v>0</v>
      </c>
      <c r="BI68" s="247" t="n">
        <f aca="false">COMMANDE!Z68</f>
        <v>0</v>
      </c>
      <c r="BJ68" s="248" t="str">
        <f aca="false">_xlfn.IFS(AND($AD68=$AH68,$AD68&gt;0,$AH68&gt;0,BI68&gt;0), BI68,     AND(NOT($AD68=$AH68),$AD68&gt;0,$AH68&gt;0,BI68&gt;0), ($AH68*BI68)/$AD68,     AND($AD68=0,$AH68&gt;0,$AL68&gt;0), IF(INDEX(BI$12:BI$263,MATCH($AL68,$AK$12:$AK$263,0))&gt;0,($AH68*INDEX(BI$12:BI$263,MATCH($AL68,$AK$12:$AK$263,0)))/INDEX($AD$12:$AD$263,MATCH($AL68,$AK$12:$AK$263,0)), "-"),     1, "-")</f>
        <v>-</v>
      </c>
      <c r="BK68" s="249" t="n">
        <f aca="false">IF(BJ$9&gt;0, IF(OR(BJ68="",BJ68="-"), 0, BJ68*$AO68), BI68*$AE68)</f>
        <v>0</v>
      </c>
      <c r="BL68" s="247" t="n">
        <f aca="false">COMMANDE!AB68</f>
        <v>0</v>
      </c>
      <c r="BM68" s="248" t="str">
        <f aca="false">_xlfn.IFS(AND($AD68=$AH68,$AD68&gt;0,$AH68&gt;0,BL68&gt;0), BL68,     AND(NOT($AD68=$AH68),$AD68&gt;0,$AH68&gt;0,BL68&gt;0), ($AH68*BL68)/$AD68,     AND($AD68=0,$AH68&gt;0,$AL68&gt;0), IF(INDEX(BL$12:BL$263,MATCH($AL68,$AK$12:$AK$263,0))&gt;0,($AH68*INDEX(BL$12:BL$263,MATCH($AL68,$AK$12:$AK$263,0)))/INDEX($AD$12:$AD$263,MATCH($AL68,$AK$12:$AK$263,0)), "-"),     1, "-")</f>
        <v>-</v>
      </c>
      <c r="BN68" s="249" t="n">
        <f aca="false">IF(BM$9&gt;0, IF(OR(BM68="",BM68="-"), 0, BM68*$AO68), BL68*$AE68)</f>
        <v>0</v>
      </c>
      <c r="BO68" s="247" t="n">
        <f aca="false">COMMANDE!AD68</f>
        <v>0</v>
      </c>
      <c r="BP68" s="248" t="str">
        <f aca="false">_xlfn.IFS(AND($AD68=$AH68,$AD68&gt;0,$AH68&gt;0,BO68&gt;0), BO68,     AND(NOT($AD68=$AH68),$AD68&gt;0,$AH68&gt;0,BO68&gt;0), ($AH68*BO68)/$AD68,     AND($AD68=0,$AH68&gt;0,$AL68&gt;0), IF(INDEX(BO$12:BO$263,MATCH($AL68,$AK$12:$AK$263,0))&gt;0,($AH68*INDEX(BO$12:BO$263,MATCH($AL68,$AK$12:$AK$263,0)))/INDEX($AD$12:$AD$263,MATCH($AL68,$AK$12:$AK$263,0)), "-"),     1, "-")</f>
        <v>-</v>
      </c>
      <c r="BQ68" s="249" t="n">
        <f aca="false">IF(BP$9&gt;0, IF(OR(BP68="",BP68="-"), 0, BP68*$AO68), BO68*$AE68)</f>
        <v>0</v>
      </c>
      <c r="BR68" s="247" t="n">
        <f aca="false">COMMANDE!AF68</f>
        <v>0</v>
      </c>
      <c r="BS68" s="248" t="str">
        <f aca="false">_xlfn.IFS(AND($AD68=$AH68,$AD68&gt;0,$AH68&gt;0,BR68&gt;0), BR68,     AND(NOT($AD68=$AH68),$AD68&gt;0,$AH68&gt;0,BR68&gt;0), ($AH68*BR68)/$AD68,     AND($AD68=0,$AH68&gt;0,$AL68&gt;0), IF(INDEX(BR$12:BR$263,MATCH($AL68,$AK$12:$AK$263,0))&gt;0,($AH68*INDEX(BR$12:BR$263,MATCH($AL68,$AK$12:$AK$263,0)))/INDEX($AD$12:$AD$263,MATCH($AL68,$AK$12:$AK$263,0)), "-"),     1, "-")</f>
        <v>-</v>
      </c>
      <c r="BT68" s="249" t="n">
        <f aca="false">IF(BS$9&gt;0, IF(OR(BS68="",BS68="-"), 0, BS68*$AO68), BR68*$AE68)</f>
        <v>0</v>
      </c>
      <c r="BU68" s="247" t="n">
        <f aca="false">COMMANDE!AH68</f>
        <v>0</v>
      </c>
      <c r="BV68" s="248" t="str">
        <f aca="false">_xlfn.IFS(AND($AD68=$AH68,$AD68&gt;0,$AH68&gt;0,BU68&gt;0), BU68,     AND(NOT($AD68=$AH68),$AD68&gt;0,$AH68&gt;0,BU68&gt;0), ($AH68*BU68)/$AD68,     AND($AD68=0,$AH68&gt;0,$AL68&gt;0), IF(INDEX(BU$12:BU$263,MATCH($AL68,$AK$12:$AK$263,0))&gt;0,($AH68*INDEX(BU$12:BU$263,MATCH($AL68,$AK$12:$AK$263,0)))/INDEX($AD$12:$AD$263,MATCH($AL68,$AK$12:$AK$263,0)), "-"),     1, "-")</f>
        <v>-</v>
      </c>
      <c r="BW68" s="249" t="n">
        <f aca="false">IF(BV$9&gt;0, IF(OR(BV68="",BV68="-"), 0, BV68*$AO68), BU68*$AE68)</f>
        <v>0</v>
      </c>
      <c r="BX68" s="247" t="n">
        <f aca="false">COMMANDE!AJ68</f>
        <v>0</v>
      </c>
      <c r="BY68" s="248" t="str">
        <f aca="false">_xlfn.IFS(AND($AD68=$AH68,$AD68&gt;0,$AH68&gt;0,BX68&gt;0), BX68,     AND(NOT($AD68=$AH68),$AD68&gt;0,$AH68&gt;0,BX68&gt;0), ($AH68*BX68)/$AD68,     AND($AD68=0,$AH68&gt;0,$AL68&gt;0), IF(INDEX(BX$12:BX$263,MATCH($AL68,$AK$12:$AK$263,0))&gt;0,($AH68*INDEX(BX$12:BX$263,MATCH($AL68,$AK$12:$AK$263,0)))/INDEX($AD$12:$AD$263,MATCH($AL68,$AK$12:$AK$263,0)), "-"),     1, "-")</f>
        <v>-</v>
      </c>
      <c r="BZ68" s="249" t="n">
        <f aca="false">IF(BY$9&gt;0, IF(OR(BY68="",BY68="-"), 0, BY68*$AO68), BX68*$AE68)</f>
        <v>0</v>
      </c>
      <c r="CA68" s="247" t="n">
        <f aca="false">COMMANDE!AL68</f>
        <v>0</v>
      </c>
      <c r="CB68" s="248" t="str">
        <f aca="false">_xlfn.IFS(AND($AD68=$AH68,$AD68&gt;0,$AH68&gt;0,CA68&gt;0), CA68,     AND(NOT($AD68=$AH68),$AD68&gt;0,$AH68&gt;0,CA68&gt;0), ($AH68*CA68)/$AD68,     AND($AD68=0,$AH68&gt;0,$AL68&gt;0), IF(INDEX(CA$12:CA$263,MATCH($AL68,$AK$12:$AK$263,0))&gt;0,($AH68*INDEX(CA$12:CA$263,MATCH($AL68,$AK$12:$AK$263,0)))/INDEX($AD$12:$AD$263,MATCH($AL68,$AK$12:$AK$263,0)), "-"),     1, "-")</f>
        <v>-</v>
      </c>
      <c r="CC68" s="249" t="n">
        <f aca="false">IF(CB$9&gt;0, IF(OR(CB68="",CB68="-"), 0, CB68*$AO68), CA68*$AE68)</f>
        <v>0</v>
      </c>
      <c r="CD68" s="247" t="n">
        <f aca="false">COMMANDE!AN68</f>
        <v>0</v>
      </c>
      <c r="CE68" s="248" t="str">
        <f aca="false">_xlfn.IFS(AND($AD68=$AH68,$AD68&gt;0,$AH68&gt;0,CD68&gt;0), CD68,     AND(NOT($AD68=$AH68),$AD68&gt;0,$AH68&gt;0,CD68&gt;0), ($AH68*CD68)/$AD68,     AND($AD68=0,$AH68&gt;0,$AL68&gt;0), IF(INDEX(CD$12:CD$263,MATCH($AL68,$AK$12:$AK$263,0))&gt;0,($AH68*INDEX(CD$12:CD$263,MATCH($AL68,$AK$12:$AK$263,0)))/INDEX($AD$12:$AD$263,MATCH($AL68,$AK$12:$AK$263,0)), "-"),     1, "-")</f>
        <v>-</v>
      </c>
      <c r="CF68" s="249" t="n">
        <f aca="false">IF(CE$9&gt;0, IF(OR(CE68="",CE68="-"), 0, CE68*$AO68), CD68*$AE68)</f>
        <v>0</v>
      </c>
      <c r="CG68" s="247" t="n">
        <f aca="false">COMMANDE!AP68</f>
        <v>0</v>
      </c>
      <c r="CH68" s="248" t="str">
        <f aca="false">_xlfn.IFS(AND($AD68=$AH68,$AD68&gt;0,$AH68&gt;0,CG68&gt;0), CG68,     AND(NOT($AD68=$AH68),$AD68&gt;0,$AH68&gt;0,CG68&gt;0), ($AH68*CG68)/$AD68,     AND($AD68=0,$AH68&gt;0,$AL68&gt;0), IF(INDEX(CG$12:CG$263,MATCH($AL68,$AK$12:$AK$263,0))&gt;0,($AH68*INDEX(CG$12:CG$263,MATCH($AL68,$AK$12:$AK$263,0)))/INDEX($AD$12:$AD$263,MATCH($AL68,$AK$12:$AK$263,0)), "-"),     1, "-")</f>
        <v>-</v>
      </c>
      <c r="CI68" s="249" t="n">
        <f aca="false">IF(CH$9&gt;0, IF(OR(CH68="",CH68="-"), 0, CH68*$AO68), CG68*$AE68)</f>
        <v>0</v>
      </c>
      <c r="CJ68" s="250"/>
    </row>
    <row r="69" customFormat="false" ht="39.95" hidden="false" customHeight="true" outlineLevel="0" collapsed="false">
      <c r="A69" s="230" t="n">
        <f aca="false">IF(OR($AQ69&gt;0, $AS69&gt;0), 1, 0)</f>
        <v>0</v>
      </c>
      <c r="B69" s="230" t="n">
        <f aca="false">IF(OR($AT69&gt;0, $AV69&gt;0), 1, 0)</f>
        <v>0</v>
      </c>
      <c r="C69" s="230" t="n">
        <f aca="false">IF(OR($AW69&gt;0, $AY69&gt;0), 1, 0)</f>
        <v>0</v>
      </c>
      <c r="D69" s="230" t="n">
        <f aca="false">IF(OR($AZ69&gt;0, $BB69&gt;0), 1, 0)</f>
        <v>0</v>
      </c>
      <c r="E69" s="230" t="n">
        <f aca="false">IF(OR($BC69&gt;0, $BE69&gt;0), 1, 0)</f>
        <v>0</v>
      </c>
      <c r="F69" s="230" t="n">
        <f aca="false">IF(OR($BF69&gt;0, $BH69&gt;0), 1, 0)</f>
        <v>0</v>
      </c>
      <c r="G69" s="230" t="n">
        <f aca="false">IF(OR($BI69&gt;0, $BK69&gt;0), 1, 0)</f>
        <v>0</v>
      </c>
      <c r="H69" s="230" t="n">
        <f aca="false">IF(OR($BL69&gt;0, $BN69&gt;0), 1, 0)</f>
        <v>0</v>
      </c>
      <c r="I69" s="230" t="n">
        <f aca="false">IF(OR($BO69&gt;0, $BQ69&gt;0), 1, 0)</f>
        <v>0</v>
      </c>
      <c r="J69" s="230" t="n">
        <f aca="false">IF(OR($BR69&gt;0, $BT69&gt;0), 1, 0)</f>
        <v>0</v>
      </c>
      <c r="K69" s="230" t="n">
        <f aca="false">IF(OR($BU69&gt;0, $BW69&gt;0), 1, 0)</f>
        <v>0</v>
      </c>
      <c r="L69" s="230" t="n">
        <f aca="false">IF(OR($BX69&gt;0, $BZ69&gt;0), 1, 0)</f>
        <v>0</v>
      </c>
      <c r="M69" s="230" t="n">
        <f aca="false">IF(OR($CA69&gt;0, $CC69&gt;0), 1, 0)</f>
        <v>0</v>
      </c>
      <c r="N69" s="230" t="n">
        <f aca="false">IF(OR($CD69&gt;0, $CF69&gt;0), 1, 0)</f>
        <v>0</v>
      </c>
      <c r="O69" s="231" t="n">
        <f aca="false">IF(OR($CG69&gt;0, $CI69&gt;0), 1, 0)</f>
        <v>0</v>
      </c>
      <c r="P69" s="232" t="n">
        <f aca="false">IF(OR($AD69&gt;0,$AH69&gt;0,$AN69&gt;0), 1, 0)</f>
        <v>0</v>
      </c>
      <c r="Q69" s="233" t="n">
        <f aca="false">BDD!A59</f>
        <v>1023</v>
      </c>
      <c r="R69" s="234" t="str">
        <f aca="false">BDD!B59</f>
        <v>Citron jaune Verna BIO (mûri sur arbre)
    - (grand/moyen) </v>
      </c>
      <c r="S69" s="235" t="str">
        <f aca="false">IF(BDD!F59=0, "", BDD!F59)</f>
        <v/>
      </c>
      <c r="T69" s="236" t="n">
        <f aca="false">ROUND(BDD!G59+FDP_CMD_KG, 2)</f>
        <v>4.74</v>
      </c>
      <c r="U69" s="236" t="e">
        <f aca="false">ROUND(BDD!G59+FDP_FACT_KG, 2)</f>
        <v>#DIV/0!</v>
      </c>
      <c r="V69" s="237" t="str">
        <f aca="false">BDD!H59</f>
        <v>kg</v>
      </c>
      <c r="W69" s="238" t="n">
        <f aca="false">IF(NOT(ISBLANK(BDD!I59)), ROUND(SUM((BDD!G59*reduc1),FDP_CMD_KG), 2), "")</f>
        <v>4.42</v>
      </c>
      <c r="X69" s="238" t="n">
        <f aca="false">IF(NOT(ISBLANK(BDD!J59)), ROUND(SUM((BDD!G59*reduc2),FDP_CMD_KG), 2), "")</f>
        <v>4.11</v>
      </c>
      <c r="Y69" s="238" t="n">
        <f aca="false">IF(NOT(ISBLANK(BDD!K59)), ROUND(SUM((BDD!G59*reduc3),FDP_CMD_KG), 2), "")</f>
        <v>3.8</v>
      </c>
      <c r="Z69" s="238" t="e">
        <f aca="false">IF(NOT(ISBLANK(BDD!I59)), ROUND(SUM((BDD!G59*reduc1),FDP_FACT_KG), 2), "")</f>
        <v>#DIV/0!</v>
      </c>
      <c r="AA69" s="238" t="e">
        <f aca="false">IF(NOT(ISBLANK(BDD!J59)), ROUND(SUM((BDD!G59*reduc2),FDP_FACT_KG), 2), "")</f>
        <v>#DIV/0!</v>
      </c>
      <c r="AB69" s="238" t="e">
        <f aca="false">IF(NOT(ISBLANK(BDD!K59)), ROUND(SUM((BDD!G59*reduc3),FDP_FACT_KG), 2), "")</f>
        <v>#DIV/0!</v>
      </c>
      <c r="AC69" s="239" t="str">
        <f aca="false">BDD!C59</f>
        <v>Malagua</v>
      </c>
      <c r="AD69" s="240" t="n">
        <f aca="false">SUM(AQ69,AT69,AW69,AZ69,BC69,BF69,BI69,BL69,BO69,BR69,BU69,BX69,CA69,CD69,CG69)</f>
        <v>0</v>
      </c>
      <c r="AE69" s="241" t="n">
        <f aca="false">_xlfn.IFS(AND(AD69&gt;=60,$Y69&lt;&gt;""), $Y69,    AND(AD69&gt;=30,$X69&lt;&gt;""), $X69,    AND(AD69&gt;=10,$W69&lt;&gt;""), $W69,    1, $T69)</f>
        <v>4.74</v>
      </c>
      <c r="AF69" s="242" t="n">
        <f aca="false">$AD69*$AE69</f>
        <v>0</v>
      </c>
      <c r="AG69" s="161"/>
      <c r="AH69" s="243"/>
      <c r="AI69" s="241" t="e">
        <f aca="false">_xlfn.IFS(AND(AH69&gt;=60,$AB69&lt;&gt;""), $AB69,    AND(AH69&gt;=30,$AA69&lt;&gt;""), $AA69,    AND(AH69&gt;=10,$Z69&lt;&gt;""), $Z69,    1, $U69)</f>
        <v>#DIV/0!</v>
      </c>
      <c r="AJ69" s="244" t="e">
        <f aca="false">AH69*AI69</f>
        <v>#DIV/0!</v>
      </c>
      <c r="AK69" s="245"/>
      <c r="AL69" s="245"/>
      <c r="AM69" s="161"/>
      <c r="AN69" s="246" t="n">
        <f aca="false">SUM(AR69,AU69,AX69,BA69,BD69,BG69,BJ69,BM69,BP69,BS69,BV69,BY69,CB69,CE69,CH69)</f>
        <v>0</v>
      </c>
      <c r="AO69" s="241" t="e">
        <f aca="false">_xlfn.IFS(AND(AN69&gt;=60,$AB69&lt;&gt;""), $AB69,    AND(AN69&gt;=30,$AA69&lt;&gt;""), $AA69,    AND(AN69&gt;=10,$Z69&lt;&gt;""), $Z69,    1, $U69)</f>
        <v>#DIV/0!</v>
      </c>
      <c r="AP69" s="242" t="e">
        <f aca="false">$AN69*$AO69</f>
        <v>#DIV/0!</v>
      </c>
      <c r="AQ69" s="247" t="n">
        <f aca="false">COMMANDE!N69</f>
        <v>0</v>
      </c>
      <c r="AR69" s="248" t="str">
        <f aca="false">_xlfn.IFS(AND($AD69=$AH69,$AD69&gt;0,$AH69&gt;0,AQ69&gt;0), AQ69,     AND(NOT($AD69=$AH69),$AD69&gt;0,$AH69&gt;0,AQ69&gt;0), ($AH69*AQ69)/$AD69,     AND($AD69=0,$AH69&gt;0,$AL69&gt;0), IF(INDEX(AQ$12:AQ$263,MATCH($AL69,$AK$12:$AK$263,0))&gt;0,($AH69*INDEX(AQ$12:AQ$263,MATCH($AL69,$AK$12:$AK$263,0)))/INDEX($AD$12:$AD$263,MATCH($AL69,$AK$12:$AK$263,0)), "-"),     1, "-")</f>
        <v>-</v>
      </c>
      <c r="AS69" s="249" t="n">
        <f aca="false">IF(AR$9&gt;0, IF(OR(AR69="",AR69="-"), 0, AR69*$AO69), AQ69*$AE69)</f>
        <v>0</v>
      </c>
      <c r="AT69" s="247" t="n">
        <f aca="false">COMMANDE!P69</f>
        <v>0</v>
      </c>
      <c r="AU69" s="248" t="str">
        <f aca="false">_xlfn.IFS(AND($AD69=$AH69,$AD69&gt;0,$AH69&gt;0,AT69&gt;0), AT69,     AND(NOT($AD69=$AH69),$AD69&gt;0,$AH69&gt;0,AT69&gt;0), ($AH69*AT69)/$AD69,     AND($AD69=0,$AH69&gt;0,$AL69&gt;0), IF(INDEX(AT$12:AT$263,MATCH($AL69,$AK$12:$AK$263,0))&gt;0,($AH69*INDEX(AT$12:AT$263,MATCH($AL69,$AK$12:$AK$263,0)))/INDEX($AD$12:$AD$263,MATCH($AL69,$AK$12:$AK$263,0)), "-"),     1, "-")</f>
        <v>-</v>
      </c>
      <c r="AV69" s="249" t="n">
        <f aca="false">IF(AU$9&gt;0, IF(OR(AU69="",AU69="-"), 0, AU69*$AO69), AT69*$AE69)</f>
        <v>0</v>
      </c>
      <c r="AW69" s="247" t="n">
        <f aca="false">COMMANDE!R69</f>
        <v>0</v>
      </c>
      <c r="AX69" s="248" t="str">
        <f aca="false">_xlfn.IFS(AND($AD69=$AH69,$AD69&gt;0,$AH69&gt;0,AW69&gt;0), AW69,     AND(NOT($AD69=$AH69),$AD69&gt;0,$AH69&gt;0,AW69&gt;0), ($AH69*AW69)/$AD69,     AND($AD69=0,$AH69&gt;0,$AL69&gt;0), IF(INDEX(AW$12:AW$263,MATCH($AL69,$AK$12:$AK$263,0))&gt;0,($AH69*INDEX(AW$12:AW$263,MATCH($AL69,$AK$12:$AK$263,0)))/INDEX($AD$12:$AD$263,MATCH($AL69,$AK$12:$AK$263,0)), "-"),     1, "-")</f>
        <v>-</v>
      </c>
      <c r="AY69" s="249" t="n">
        <f aca="false">IF(AX$9&gt;0, IF(OR(AX69="",AX69="-"), 0, AX69*$AO69), AW69*$AE69)</f>
        <v>0</v>
      </c>
      <c r="AZ69" s="247" t="n">
        <f aca="false">COMMANDE!T69</f>
        <v>0</v>
      </c>
      <c r="BA69" s="248" t="str">
        <f aca="false">_xlfn.IFS(AND($AD69=$AH69,$AD69&gt;0,$AH69&gt;0,AZ69&gt;0), AZ69,     AND(NOT($AD69=$AH69),$AD69&gt;0,$AH69&gt;0,AZ69&gt;0), ($AH69*AZ69)/$AD69,     AND($AD69=0,$AH69&gt;0,$AL69&gt;0), IF(INDEX(AZ$12:AZ$263,MATCH($AL69,$AK$12:$AK$263,0))&gt;0,($AH69*INDEX(AZ$12:AZ$263,MATCH($AL69,$AK$12:$AK$263,0)))/INDEX($AD$12:$AD$263,MATCH($AL69,$AK$12:$AK$263,0)), "-"),     1, "-")</f>
        <v>-</v>
      </c>
      <c r="BB69" s="249" t="n">
        <f aca="false">IF(BA$9&gt;0, IF(OR(BA69="",BA69="-"), 0, BA69*$AO69), AZ69*$AE69)</f>
        <v>0</v>
      </c>
      <c r="BC69" s="247" t="n">
        <f aca="false">COMMANDE!V69</f>
        <v>0</v>
      </c>
      <c r="BD69" s="248" t="str">
        <f aca="false">_xlfn.IFS(AND($AD69=$AH69,$AD69&gt;0,$AH69&gt;0,BC69&gt;0), BC69,     AND(NOT($AD69=$AH69),$AD69&gt;0,$AH69&gt;0,BC69&gt;0), ($AH69*BC69)/$AD69,     AND($AD69=0,$AH69&gt;0,$AL69&gt;0), IF(INDEX(BC$12:BC$263,MATCH($AL69,$AK$12:$AK$263,0))&gt;0,($AH69*INDEX(BC$12:BC$263,MATCH($AL69,$AK$12:$AK$263,0)))/INDEX($AD$12:$AD$263,MATCH($AL69,$AK$12:$AK$263,0)), "-"),     1, "-")</f>
        <v>-</v>
      </c>
      <c r="BE69" s="249" t="n">
        <f aca="false">IF(BD$9&gt;0, IF(OR(BD69="",BD69="-"), 0, BD69*$AO69), BC69*$AE69)</f>
        <v>0</v>
      </c>
      <c r="BF69" s="247" t="n">
        <f aca="false">COMMANDE!X69</f>
        <v>0</v>
      </c>
      <c r="BG69" s="248" t="str">
        <f aca="false">_xlfn.IFS(AND($AD69=$AH69,$AD69&gt;0,$AH69&gt;0,BF69&gt;0), BF69,     AND(NOT($AD69=$AH69),$AD69&gt;0,$AH69&gt;0,BF69&gt;0), ($AH69*BF69)/$AD69,     AND($AD69=0,$AH69&gt;0,$AL69&gt;0), IF(INDEX(BF$12:BF$263,MATCH($AL69,$AK$12:$AK$263,0))&gt;0,($AH69*INDEX(BF$12:BF$263,MATCH($AL69,$AK$12:$AK$263,0)))/INDEX($AD$12:$AD$263,MATCH($AL69,$AK$12:$AK$263,0)), "-"),     1, "-")</f>
        <v>-</v>
      </c>
      <c r="BH69" s="249" t="n">
        <f aca="false">IF(BG$9&gt;0, IF(OR(BG69="",BG69="-"), 0, BG69*$AO69), BF69*$AE69)</f>
        <v>0</v>
      </c>
      <c r="BI69" s="247" t="n">
        <f aca="false">COMMANDE!Z69</f>
        <v>0</v>
      </c>
      <c r="BJ69" s="248" t="str">
        <f aca="false">_xlfn.IFS(AND($AD69=$AH69,$AD69&gt;0,$AH69&gt;0,BI69&gt;0), BI69,     AND(NOT($AD69=$AH69),$AD69&gt;0,$AH69&gt;0,BI69&gt;0), ($AH69*BI69)/$AD69,     AND($AD69=0,$AH69&gt;0,$AL69&gt;0), IF(INDEX(BI$12:BI$263,MATCH($AL69,$AK$12:$AK$263,0))&gt;0,($AH69*INDEX(BI$12:BI$263,MATCH($AL69,$AK$12:$AK$263,0)))/INDEX($AD$12:$AD$263,MATCH($AL69,$AK$12:$AK$263,0)), "-"),     1, "-")</f>
        <v>-</v>
      </c>
      <c r="BK69" s="249" t="n">
        <f aca="false">IF(BJ$9&gt;0, IF(OR(BJ69="",BJ69="-"), 0, BJ69*$AO69), BI69*$AE69)</f>
        <v>0</v>
      </c>
      <c r="BL69" s="247" t="n">
        <f aca="false">COMMANDE!AB69</f>
        <v>0</v>
      </c>
      <c r="BM69" s="248" t="str">
        <f aca="false">_xlfn.IFS(AND($AD69=$AH69,$AD69&gt;0,$AH69&gt;0,BL69&gt;0), BL69,     AND(NOT($AD69=$AH69),$AD69&gt;0,$AH69&gt;0,BL69&gt;0), ($AH69*BL69)/$AD69,     AND($AD69=0,$AH69&gt;0,$AL69&gt;0), IF(INDEX(BL$12:BL$263,MATCH($AL69,$AK$12:$AK$263,0))&gt;0,($AH69*INDEX(BL$12:BL$263,MATCH($AL69,$AK$12:$AK$263,0)))/INDEX($AD$12:$AD$263,MATCH($AL69,$AK$12:$AK$263,0)), "-"),     1, "-")</f>
        <v>-</v>
      </c>
      <c r="BN69" s="249" t="n">
        <f aca="false">IF(BM$9&gt;0, IF(OR(BM69="",BM69="-"), 0, BM69*$AO69), BL69*$AE69)</f>
        <v>0</v>
      </c>
      <c r="BO69" s="247" t="n">
        <f aca="false">COMMANDE!AD69</f>
        <v>0</v>
      </c>
      <c r="BP69" s="248" t="str">
        <f aca="false">_xlfn.IFS(AND($AD69=$AH69,$AD69&gt;0,$AH69&gt;0,BO69&gt;0), BO69,     AND(NOT($AD69=$AH69),$AD69&gt;0,$AH69&gt;0,BO69&gt;0), ($AH69*BO69)/$AD69,     AND($AD69=0,$AH69&gt;0,$AL69&gt;0), IF(INDEX(BO$12:BO$263,MATCH($AL69,$AK$12:$AK$263,0))&gt;0,($AH69*INDEX(BO$12:BO$263,MATCH($AL69,$AK$12:$AK$263,0)))/INDEX($AD$12:$AD$263,MATCH($AL69,$AK$12:$AK$263,0)), "-"),     1, "-")</f>
        <v>-</v>
      </c>
      <c r="BQ69" s="249" t="n">
        <f aca="false">IF(BP$9&gt;0, IF(OR(BP69="",BP69="-"), 0, BP69*$AO69), BO69*$AE69)</f>
        <v>0</v>
      </c>
      <c r="BR69" s="247" t="n">
        <f aca="false">COMMANDE!AF69</f>
        <v>0</v>
      </c>
      <c r="BS69" s="248" t="str">
        <f aca="false">_xlfn.IFS(AND($AD69=$AH69,$AD69&gt;0,$AH69&gt;0,BR69&gt;0), BR69,     AND(NOT($AD69=$AH69),$AD69&gt;0,$AH69&gt;0,BR69&gt;0), ($AH69*BR69)/$AD69,     AND($AD69=0,$AH69&gt;0,$AL69&gt;0), IF(INDEX(BR$12:BR$263,MATCH($AL69,$AK$12:$AK$263,0))&gt;0,($AH69*INDEX(BR$12:BR$263,MATCH($AL69,$AK$12:$AK$263,0)))/INDEX($AD$12:$AD$263,MATCH($AL69,$AK$12:$AK$263,0)), "-"),     1, "-")</f>
        <v>-</v>
      </c>
      <c r="BT69" s="249" t="n">
        <f aca="false">IF(BS$9&gt;0, IF(OR(BS69="",BS69="-"), 0, BS69*$AO69), BR69*$AE69)</f>
        <v>0</v>
      </c>
      <c r="BU69" s="247" t="n">
        <f aca="false">COMMANDE!AH69</f>
        <v>0</v>
      </c>
      <c r="BV69" s="248" t="str">
        <f aca="false">_xlfn.IFS(AND($AD69=$AH69,$AD69&gt;0,$AH69&gt;0,BU69&gt;0), BU69,     AND(NOT($AD69=$AH69),$AD69&gt;0,$AH69&gt;0,BU69&gt;0), ($AH69*BU69)/$AD69,     AND($AD69=0,$AH69&gt;0,$AL69&gt;0), IF(INDEX(BU$12:BU$263,MATCH($AL69,$AK$12:$AK$263,0))&gt;0,($AH69*INDEX(BU$12:BU$263,MATCH($AL69,$AK$12:$AK$263,0)))/INDEX($AD$12:$AD$263,MATCH($AL69,$AK$12:$AK$263,0)), "-"),     1, "-")</f>
        <v>-</v>
      </c>
      <c r="BW69" s="249" t="n">
        <f aca="false">IF(BV$9&gt;0, IF(OR(BV69="",BV69="-"), 0, BV69*$AO69), BU69*$AE69)</f>
        <v>0</v>
      </c>
      <c r="BX69" s="247" t="n">
        <f aca="false">COMMANDE!AJ69</f>
        <v>0</v>
      </c>
      <c r="BY69" s="248" t="str">
        <f aca="false">_xlfn.IFS(AND($AD69=$AH69,$AD69&gt;0,$AH69&gt;0,BX69&gt;0), BX69,     AND(NOT($AD69=$AH69),$AD69&gt;0,$AH69&gt;0,BX69&gt;0), ($AH69*BX69)/$AD69,     AND($AD69=0,$AH69&gt;0,$AL69&gt;0), IF(INDEX(BX$12:BX$263,MATCH($AL69,$AK$12:$AK$263,0))&gt;0,($AH69*INDEX(BX$12:BX$263,MATCH($AL69,$AK$12:$AK$263,0)))/INDEX($AD$12:$AD$263,MATCH($AL69,$AK$12:$AK$263,0)), "-"),     1, "-")</f>
        <v>-</v>
      </c>
      <c r="BZ69" s="249" t="n">
        <f aca="false">IF(BY$9&gt;0, IF(OR(BY69="",BY69="-"), 0, BY69*$AO69), BX69*$AE69)</f>
        <v>0</v>
      </c>
      <c r="CA69" s="247" t="n">
        <f aca="false">COMMANDE!AL69</f>
        <v>0</v>
      </c>
      <c r="CB69" s="248" t="str">
        <f aca="false">_xlfn.IFS(AND($AD69=$AH69,$AD69&gt;0,$AH69&gt;0,CA69&gt;0), CA69,     AND(NOT($AD69=$AH69),$AD69&gt;0,$AH69&gt;0,CA69&gt;0), ($AH69*CA69)/$AD69,     AND($AD69=0,$AH69&gt;0,$AL69&gt;0), IF(INDEX(CA$12:CA$263,MATCH($AL69,$AK$12:$AK$263,0))&gt;0,($AH69*INDEX(CA$12:CA$263,MATCH($AL69,$AK$12:$AK$263,0)))/INDEX($AD$12:$AD$263,MATCH($AL69,$AK$12:$AK$263,0)), "-"),     1, "-")</f>
        <v>-</v>
      </c>
      <c r="CC69" s="249" t="n">
        <f aca="false">IF(CB$9&gt;0, IF(OR(CB69="",CB69="-"), 0, CB69*$AO69), CA69*$AE69)</f>
        <v>0</v>
      </c>
      <c r="CD69" s="247" t="n">
        <f aca="false">COMMANDE!AN69</f>
        <v>0</v>
      </c>
      <c r="CE69" s="248" t="str">
        <f aca="false">_xlfn.IFS(AND($AD69=$AH69,$AD69&gt;0,$AH69&gt;0,CD69&gt;0), CD69,     AND(NOT($AD69=$AH69),$AD69&gt;0,$AH69&gt;0,CD69&gt;0), ($AH69*CD69)/$AD69,     AND($AD69=0,$AH69&gt;0,$AL69&gt;0), IF(INDEX(CD$12:CD$263,MATCH($AL69,$AK$12:$AK$263,0))&gt;0,($AH69*INDEX(CD$12:CD$263,MATCH($AL69,$AK$12:$AK$263,0)))/INDEX($AD$12:$AD$263,MATCH($AL69,$AK$12:$AK$263,0)), "-"),     1, "-")</f>
        <v>-</v>
      </c>
      <c r="CF69" s="249" t="n">
        <f aca="false">IF(CE$9&gt;0, IF(OR(CE69="",CE69="-"), 0, CE69*$AO69), CD69*$AE69)</f>
        <v>0</v>
      </c>
      <c r="CG69" s="247" t="n">
        <f aca="false">COMMANDE!AP69</f>
        <v>0</v>
      </c>
      <c r="CH69" s="248" t="str">
        <f aca="false">_xlfn.IFS(AND($AD69=$AH69,$AD69&gt;0,$AH69&gt;0,CG69&gt;0), CG69,     AND(NOT($AD69=$AH69),$AD69&gt;0,$AH69&gt;0,CG69&gt;0), ($AH69*CG69)/$AD69,     AND($AD69=0,$AH69&gt;0,$AL69&gt;0), IF(INDEX(CG$12:CG$263,MATCH($AL69,$AK$12:$AK$263,0))&gt;0,($AH69*INDEX(CG$12:CG$263,MATCH($AL69,$AK$12:$AK$263,0)))/INDEX($AD$12:$AD$263,MATCH($AL69,$AK$12:$AK$263,0)), "-"),     1, "-")</f>
        <v>-</v>
      </c>
      <c r="CI69" s="249" t="n">
        <f aca="false">IF(CH$9&gt;0, IF(OR(CH69="",CH69="-"), 0, CH69*$AO69), CG69*$AE69)</f>
        <v>0</v>
      </c>
      <c r="CJ69" s="250"/>
    </row>
    <row r="70" customFormat="false" ht="39.95" hidden="false" customHeight="true" outlineLevel="0" collapsed="false">
      <c r="A70" s="230" t="n">
        <f aca="false">IF(OR($AQ70&gt;0, $AS70&gt;0), 1, 0)</f>
        <v>0</v>
      </c>
      <c r="B70" s="230" t="n">
        <f aca="false">IF(OR($AT70&gt;0, $AV70&gt;0), 1, 0)</f>
        <v>0</v>
      </c>
      <c r="C70" s="230" t="n">
        <f aca="false">IF(OR($AW70&gt;0, $AY70&gt;0), 1, 0)</f>
        <v>0</v>
      </c>
      <c r="D70" s="230" t="n">
        <f aca="false">IF(OR($AZ70&gt;0, $BB70&gt;0), 1, 0)</f>
        <v>0</v>
      </c>
      <c r="E70" s="230" t="n">
        <f aca="false">IF(OR($BC70&gt;0, $BE70&gt;0), 1, 0)</f>
        <v>0</v>
      </c>
      <c r="F70" s="230" t="n">
        <f aca="false">IF(OR($BF70&gt;0, $BH70&gt;0), 1, 0)</f>
        <v>0</v>
      </c>
      <c r="G70" s="230" t="n">
        <f aca="false">IF(OR($BI70&gt;0, $BK70&gt;0), 1, 0)</f>
        <v>0</v>
      </c>
      <c r="H70" s="230" t="n">
        <f aca="false">IF(OR($BL70&gt;0, $BN70&gt;0), 1, 0)</f>
        <v>0</v>
      </c>
      <c r="I70" s="230" t="n">
        <f aca="false">IF(OR($BO70&gt;0, $BQ70&gt;0), 1, 0)</f>
        <v>0</v>
      </c>
      <c r="J70" s="230" t="n">
        <f aca="false">IF(OR($BR70&gt;0, $BT70&gt;0), 1, 0)</f>
        <v>0</v>
      </c>
      <c r="K70" s="230" t="n">
        <f aca="false">IF(OR($BU70&gt;0, $BW70&gt;0), 1, 0)</f>
        <v>0</v>
      </c>
      <c r="L70" s="230" t="n">
        <f aca="false">IF(OR($BX70&gt;0, $BZ70&gt;0), 1, 0)</f>
        <v>0</v>
      </c>
      <c r="M70" s="230" t="n">
        <f aca="false">IF(OR($CA70&gt;0, $CC70&gt;0), 1, 0)</f>
        <v>0</v>
      </c>
      <c r="N70" s="230" t="n">
        <f aca="false">IF(OR($CD70&gt;0, $CF70&gt;0), 1, 0)</f>
        <v>0</v>
      </c>
      <c r="O70" s="231" t="n">
        <f aca="false">IF(OR($CG70&gt;0, $CI70&gt;0), 1, 0)</f>
        <v>0</v>
      </c>
      <c r="P70" s="232" t="n">
        <f aca="false">IF(OR($AD70&gt;0,$AH70&gt;0,$AN70&gt;0), 1, 0)</f>
        <v>0</v>
      </c>
      <c r="Q70" s="233" t="n">
        <f aca="false">BDD!A60</f>
        <v>3169</v>
      </c>
      <c r="R70" s="234" t="str">
        <f aca="false">BDD!B60</f>
        <v>Citron vert</v>
      </c>
      <c r="S70" s="235" t="str">
        <f aca="false">IF(BDD!F60=0, "", BDD!F60)</f>
        <v>❤️</v>
      </c>
      <c r="T70" s="236" t="n">
        <f aca="false">ROUND(BDD!G60+FDP_CMD_KG, 2)</f>
        <v>4.74</v>
      </c>
      <c r="U70" s="236" t="e">
        <f aca="false">ROUND(BDD!G60+FDP_FACT_KG, 2)</f>
        <v>#DIV/0!</v>
      </c>
      <c r="V70" s="237" t="str">
        <f aca="false">BDD!H60</f>
        <v>kg</v>
      </c>
      <c r="W70" s="238" t="n">
        <f aca="false">IF(NOT(ISBLANK(BDD!I60)), ROUND(SUM((BDD!G60*reduc1),FDP_CMD_KG), 2), "")</f>
        <v>4.42</v>
      </c>
      <c r="X70" s="238" t="n">
        <f aca="false">IF(NOT(ISBLANK(BDD!J60)), ROUND(SUM((BDD!G60*reduc2),FDP_CMD_KG), 2), "")</f>
        <v>4.11</v>
      </c>
      <c r="Y70" s="238" t="str">
        <f aca="false">IF(NOT(ISBLANK(BDD!K60)), ROUND(SUM((BDD!G60*reduc3),FDP_CMD_KG), 2), "")</f>
        <v/>
      </c>
      <c r="Z70" s="238" t="e">
        <f aca="false">IF(NOT(ISBLANK(BDD!I60)), ROUND(SUM((BDD!G60*reduc1),FDP_FACT_KG), 2), "")</f>
        <v>#DIV/0!</v>
      </c>
      <c r="AA70" s="238" t="e">
        <f aca="false">IF(NOT(ISBLANK(BDD!J60)), ROUND(SUM((BDD!G60*reduc2),FDP_FACT_KG), 2), "")</f>
        <v>#DIV/0!</v>
      </c>
      <c r="AB70" s="238" t="str">
        <f aca="false">IF(NOT(ISBLANK(BDD!K60)), ROUND(SUM((BDD!G60*reduc3),FDP_FACT_KG), 2), "")</f>
        <v/>
      </c>
      <c r="AC70" s="239" t="str">
        <f aca="false">BDD!C60</f>
        <v>Grenade</v>
      </c>
      <c r="AD70" s="240" t="n">
        <f aca="false">SUM(AQ70,AT70,AW70,AZ70,BC70,BF70,BI70,BL70,BO70,BR70,BU70,BX70,CA70,CD70,CG70)</f>
        <v>0</v>
      </c>
      <c r="AE70" s="241" t="n">
        <f aca="false">_xlfn.IFS(AND(AD70&gt;=60,$Y70&lt;&gt;""), $Y70,    AND(AD70&gt;=30,$X70&lt;&gt;""), $X70,    AND(AD70&gt;=10,$W70&lt;&gt;""), $W70,    1, $T70)</f>
        <v>4.74</v>
      </c>
      <c r="AF70" s="242" t="n">
        <f aca="false">$AD70*$AE70</f>
        <v>0</v>
      </c>
      <c r="AG70" s="161"/>
      <c r="AH70" s="243"/>
      <c r="AI70" s="241" t="e">
        <f aca="false">_xlfn.IFS(AND(AH70&gt;=60,$AB70&lt;&gt;""), $AB70,    AND(AH70&gt;=30,$AA70&lt;&gt;""), $AA70,    AND(AH70&gt;=10,$Z70&lt;&gt;""), $Z70,    1, $U70)</f>
        <v>#DIV/0!</v>
      </c>
      <c r="AJ70" s="244" t="e">
        <f aca="false">AH70*AI70</f>
        <v>#DIV/0!</v>
      </c>
      <c r="AK70" s="245"/>
      <c r="AL70" s="245"/>
      <c r="AM70" s="161"/>
      <c r="AN70" s="246" t="n">
        <f aca="false">SUM(AR70,AU70,AX70,BA70,BD70,BG70,BJ70,BM70,BP70,BS70,BV70,BY70,CB70,CE70,CH70)</f>
        <v>0</v>
      </c>
      <c r="AO70" s="241" t="e">
        <f aca="false">_xlfn.IFS(AND(AN70&gt;=60,$AB70&lt;&gt;""), $AB70,    AND(AN70&gt;=30,$AA70&lt;&gt;""), $AA70,    AND(AN70&gt;=10,$Z70&lt;&gt;""), $Z70,    1, $U70)</f>
        <v>#DIV/0!</v>
      </c>
      <c r="AP70" s="242" t="e">
        <f aca="false">$AN70*$AO70</f>
        <v>#DIV/0!</v>
      </c>
      <c r="AQ70" s="247" t="n">
        <f aca="false">COMMANDE!N70</f>
        <v>0</v>
      </c>
      <c r="AR70" s="248" t="str">
        <f aca="false">_xlfn.IFS(AND($AD70=$AH70,$AD70&gt;0,$AH70&gt;0,AQ70&gt;0), AQ70,     AND(NOT($AD70=$AH70),$AD70&gt;0,$AH70&gt;0,AQ70&gt;0), ($AH70*AQ70)/$AD70,     AND($AD70=0,$AH70&gt;0,$AL70&gt;0), IF(INDEX(AQ$12:AQ$263,MATCH($AL70,$AK$12:$AK$263,0))&gt;0,($AH70*INDEX(AQ$12:AQ$263,MATCH($AL70,$AK$12:$AK$263,0)))/INDEX($AD$12:$AD$263,MATCH($AL70,$AK$12:$AK$263,0)), "-"),     1, "-")</f>
        <v>-</v>
      </c>
      <c r="AS70" s="249" t="n">
        <f aca="false">IF(AR$9&gt;0, IF(OR(AR70="",AR70="-"), 0, AR70*$AO70), AQ70*$AE70)</f>
        <v>0</v>
      </c>
      <c r="AT70" s="247" t="n">
        <f aca="false">COMMANDE!P70</f>
        <v>0</v>
      </c>
      <c r="AU70" s="248" t="str">
        <f aca="false">_xlfn.IFS(AND($AD70=$AH70,$AD70&gt;0,$AH70&gt;0,AT70&gt;0), AT70,     AND(NOT($AD70=$AH70),$AD70&gt;0,$AH70&gt;0,AT70&gt;0), ($AH70*AT70)/$AD70,     AND($AD70=0,$AH70&gt;0,$AL70&gt;0), IF(INDEX(AT$12:AT$263,MATCH($AL70,$AK$12:$AK$263,0))&gt;0,($AH70*INDEX(AT$12:AT$263,MATCH($AL70,$AK$12:$AK$263,0)))/INDEX($AD$12:$AD$263,MATCH($AL70,$AK$12:$AK$263,0)), "-"),     1, "-")</f>
        <v>-</v>
      </c>
      <c r="AV70" s="249" t="n">
        <f aca="false">IF(AU$9&gt;0, IF(OR(AU70="",AU70="-"), 0, AU70*$AO70), AT70*$AE70)</f>
        <v>0</v>
      </c>
      <c r="AW70" s="247" t="n">
        <f aca="false">COMMANDE!R70</f>
        <v>0</v>
      </c>
      <c r="AX70" s="248" t="str">
        <f aca="false">_xlfn.IFS(AND($AD70=$AH70,$AD70&gt;0,$AH70&gt;0,AW70&gt;0), AW70,     AND(NOT($AD70=$AH70),$AD70&gt;0,$AH70&gt;0,AW70&gt;0), ($AH70*AW70)/$AD70,     AND($AD70=0,$AH70&gt;0,$AL70&gt;0), IF(INDEX(AW$12:AW$263,MATCH($AL70,$AK$12:$AK$263,0))&gt;0,($AH70*INDEX(AW$12:AW$263,MATCH($AL70,$AK$12:$AK$263,0)))/INDEX($AD$12:$AD$263,MATCH($AL70,$AK$12:$AK$263,0)), "-"),     1, "-")</f>
        <v>-</v>
      </c>
      <c r="AY70" s="249" t="n">
        <f aca="false">IF(AX$9&gt;0, IF(OR(AX70="",AX70="-"), 0, AX70*$AO70), AW70*$AE70)</f>
        <v>0</v>
      </c>
      <c r="AZ70" s="247" t="n">
        <f aca="false">COMMANDE!T70</f>
        <v>0</v>
      </c>
      <c r="BA70" s="248" t="str">
        <f aca="false">_xlfn.IFS(AND($AD70=$AH70,$AD70&gt;0,$AH70&gt;0,AZ70&gt;0), AZ70,     AND(NOT($AD70=$AH70),$AD70&gt;0,$AH70&gt;0,AZ70&gt;0), ($AH70*AZ70)/$AD70,     AND($AD70=0,$AH70&gt;0,$AL70&gt;0), IF(INDEX(AZ$12:AZ$263,MATCH($AL70,$AK$12:$AK$263,0))&gt;0,($AH70*INDEX(AZ$12:AZ$263,MATCH($AL70,$AK$12:$AK$263,0)))/INDEX($AD$12:$AD$263,MATCH($AL70,$AK$12:$AK$263,0)), "-"),     1, "-")</f>
        <v>-</v>
      </c>
      <c r="BB70" s="249" t="n">
        <f aca="false">IF(BA$9&gt;0, IF(OR(BA70="",BA70="-"), 0, BA70*$AO70), AZ70*$AE70)</f>
        <v>0</v>
      </c>
      <c r="BC70" s="247" t="n">
        <f aca="false">COMMANDE!V70</f>
        <v>0</v>
      </c>
      <c r="BD70" s="248" t="str">
        <f aca="false">_xlfn.IFS(AND($AD70=$AH70,$AD70&gt;0,$AH70&gt;0,BC70&gt;0), BC70,     AND(NOT($AD70=$AH70),$AD70&gt;0,$AH70&gt;0,BC70&gt;0), ($AH70*BC70)/$AD70,     AND($AD70=0,$AH70&gt;0,$AL70&gt;0), IF(INDEX(BC$12:BC$263,MATCH($AL70,$AK$12:$AK$263,0))&gt;0,($AH70*INDEX(BC$12:BC$263,MATCH($AL70,$AK$12:$AK$263,0)))/INDEX($AD$12:$AD$263,MATCH($AL70,$AK$12:$AK$263,0)), "-"),     1, "-")</f>
        <v>-</v>
      </c>
      <c r="BE70" s="249" t="n">
        <f aca="false">IF(BD$9&gt;0, IF(OR(BD70="",BD70="-"), 0, BD70*$AO70), BC70*$AE70)</f>
        <v>0</v>
      </c>
      <c r="BF70" s="247" t="n">
        <f aca="false">COMMANDE!X70</f>
        <v>0</v>
      </c>
      <c r="BG70" s="248" t="str">
        <f aca="false">_xlfn.IFS(AND($AD70=$AH70,$AD70&gt;0,$AH70&gt;0,BF70&gt;0), BF70,     AND(NOT($AD70=$AH70),$AD70&gt;0,$AH70&gt;0,BF70&gt;0), ($AH70*BF70)/$AD70,     AND($AD70=0,$AH70&gt;0,$AL70&gt;0), IF(INDEX(BF$12:BF$263,MATCH($AL70,$AK$12:$AK$263,0))&gt;0,($AH70*INDEX(BF$12:BF$263,MATCH($AL70,$AK$12:$AK$263,0)))/INDEX($AD$12:$AD$263,MATCH($AL70,$AK$12:$AK$263,0)), "-"),     1, "-")</f>
        <v>-</v>
      </c>
      <c r="BH70" s="249" t="n">
        <f aca="false">IF(BG$9&gt;0, IF(OR(BG70="",BG70="-"), 0, BG70*$AO70), BF70*$AE70)</f>
        <v>0</v>
      </c>
      <c r="BI70" s="247" t="n">
        <f aca="false">COMMANDE!Z70</f>
        <v>0</v>
      </c>
      <c r="BJ70" s="248" t="str">
        <f aca="false">_xlfn.IFS(AND($AD70=$AH70,$AD70&gt;0,$AH70&gt;0,BI70&gt;0), BI70,     AND(NOT($AD70=$AH70),$AD70&gt;0,$AH70&gt;0,BI70&gt;0), ($AH70*BI70)/$AD70,     AND($AD70=0,$AH70&gt;0,$AL70&gt;0), IF(INDEX(BI$12:BI$263,MATCH($AL70,$AK$12:$AK$263,0))&gt;0,($AH70*INDEX(BI$12:BI$263,MATCH($AL70,$AK$12:$AK$263,0)))/INDEX($AD$12:$AD$263,MATCH($AL70,$AK$12:$AK$263,0)), "-"),     1, "-")</f>
        <v>-</v>
      </c>
      <c r="BK70" s="249" t="n">
        <f aca="false">IF(BJ$9&gt;0, IF(OR(BJ70="",BJ70="-"), 0, BJ70*$AO70), BI70*$AE70)</f>
        <v>0</v>
      </c>
      <c r="BL70" s="247" t="n">
        <f aca="false">COMMANDE!AB70</f>
        <v>0</v>
      </c>
      <c r="BM70" s="248" t="str">
        <f aca="false">_xlfn.IFS(AND($AD70=$AH70,$AD70&gt;0,$AH70&gt;0,BL70&gt;0), BL70,     AND(NOT($AD70=$AH70),$AD70&gt;0,$AH70&gt;0,BL70&gt;0), ($AH70*BL70)/$AD70,     AND($AD70=0,$AH70&gt;0,$AL70&gt;0), IF(INDEX(BL$12:BL$263,MATCH($AL70,$AK$12:$AK$263,0))&gt;0,($AH70*INDEX(BL$12:BL$263,MATCH($AL70,$AK$12:$AK$263,0)))/INDEX($AD$12:$AD$263,MATCH($AL70,$AK$12:$AK$263,0)), "-"),     1, "-")</f>
        <v>-</v>
      </c>
      <c r="BN70" s="249" t="n">
        <f aca="false">IF(BM$9&gt;0, IF(OR(BM70="",BM70="-"), 0, BM70*$AO70), BL70*$AE70)</f>
        <v>0</v>
      </c>
      <c r="BO70" s="247" t="n">
        <f aca="false">COMMANDE!AD70</f>
        <v>0</v>
      </c>
      <c r="BP70" s="248" t="str">
        <f aca="false">_xlfn.IFS(AND($AD70=$AH70,$AD70&gt;0,$AH70&gt;0,BO70&gt;0), BO70,     AND(NOT($AD70=$AH70),$AD70&gt;0,$AH70&gt;0,BO70&gt;0), ($AH70*BO70)/$AD70,     AND($AD70=0,$AH70&gt;0,$AL70&gt;0), IF(INDEX(BO$12:BO$263,MATCH($AL70,$AK$12:$AK$263,0))&gt;0,($AH70*INDEX(BO$12:BO$263,MATCH($AL70,$AK$12:$AK$263,0)))/INDEX($AD$12:$AD$263,MATCH($AL70,$AK$12:$AK$263,0)), "-"),     1, "-")</f>
        <v>-</v>
      </c>
      <c r="BQ70" s="249" t="n">
        <f aca="false">IF(BP$9&gt;0, IF(OR(BP70="",BP70="-"), 0, BP70*$AO70), BO70*$AE70)</f>
        <v>0</v>
      </c>
      <c r="BR70" s="247" t="n">
        <f aca="false">COMMANDE!AF70</f>
        <v>0</v>
      </c>
      <c r="BS70" s="248" t="str">
        <f aca="false">_xlfn.IFS(AND($AD70=$AH70,$AD70&gt;0,$AH70&gt;0,BR70&gt;0), BR70,     AND(NOT($AD70=$AH70),$AD70&gt;0,$AH70&gt;0,BR70&gt;0), ($AH70*BR70)/$AD70,     AND($AD70=0,$AH70&gt;0,$AL70&gt;0), IF(INDEX(BR$12:BR$263,MATCH($AL70,$AK$12:$AK$263,0))&gt;0,($AH70*INDEX(BR$12:BR$263,MATCH($AL70,$AK$12:$AK$263,0)))/INDEX($AD$12:$AD$263,MATCH($AL70,$AK$12:$AK$263,0)), "-"),     1, "-")</f>
        <v>-</v>
      </c>
      <c r="BT70" s="249" t="n">
        <f aca="false">IF(BS$9&gt;0, IF(OR(BS70="",BS70="-"), 0, BS70*$AO70), BR70*$AE70)</f>
        <v>0</v>
      </c>
      <c r="BU70" s="247" t="n">
        <f aca="false">COMMANDE!AH70</f>
        <v>0</v>
      </c>
      <c r="BV70" s="248" t="str">
        <f aca="false">_xlfn.IFS(AND($AD70=$AH70,$AD70&gt;0,$AH70&gt;0,BU70&gt;0), BU70,     AND(NOT($AD70=$AH70),$AD70&gt;0,$AH70&gt;0,BU70&gt;0), ($AH70*BU70)/$AD70,     AND($AD70=0,$AH70&gt;0,$AL70&gt;0), IF(INDEX(BU$12:BU$263,MATCH($AL70,$AK$12:$AK$263,0))&gt;0,($AH70*INDEX(BU$12:BU$263,MATCH($AL70,$AK$12:$AK$263,0)))/INDEX($AD$12:$AD$263,MATCH($AL70,$AK$12:$AK$263,0)), "-"),     1, "-")</f>
        <v>-</v>
      </c>
      <c r="BW70" s="249" t="n">
        <f aca="false">IF(BV$9&gt;0, IF(OR(BV70="",BV70="-"), 0, BV70*$AO70), BU70*$AE70)</f>
        <v>0</v>
      </c>
      <c r="BX70" s="247" t="n">
        <f aca="false">COMMANDE!AJ70</f>
        <v>0</v>
      </c>
      <c r="BY70" s="248" t="str">
        <f aca="false">_xlfn.IFS(AND($AD70=$AH70,$AD70&gt;0,$AH70&gt;0,BX70&gt;0), BX70,     AND(NOT($AD70=$AH70),$AD70&gt;0,$AH70&gt;0,BX70&gt;0), ($AH70*BX70)/$AD70,     AND($AD70=0,$AH70&gt;0,$AL70&gt;0), IF(INDEX(BX$12:BX$263,MATCH($AL70,$AK$12:$AK$263,0))&gt;0,($AH70*INDEX(BX$12:BX$263,MATCH($AL70,$AK$12:$AK$263,0)))/INDEX($AD$12:$AD$263,MATCH($AL70,$AK$12:$AK$263,0)), "-"),     1, "-")</f>
        <v>-</v>
      </c>
      <c r="BZ70" s="249" t="n">
        <f aca="false">IF(BY$9&gt;0, IF(OR(BY70="",BY70="-"), 0, BY70*$AO70), BX70*$AE70)</f>
        <v>0</v>
      </c>
      <c r="CA70" s="247" t="n">
        <f aca="false">COMMANDE!AL70</f>
        <v>0</v>
      </c>
      <c r="CB70" s="248" t="str">
        <f aca="false">_xlfn.IFS(AND($AD70=$AH70,$AD70&gt;0,$AH70&gt;0,CA70&gt;0), CA70,     AND(NOT($AD70=$AH70),$AD70&gt;0,$AH70&gt;0,CA70&gt;0), ($AH70*CA70)/$AD70,     AND($AD70=0,$AH70&gt;0,$AL70&gt;0), IF(INDEX(CA$12:CA$263,MATCH($AL70,$AK$12:$AK$263,0))&gt;0,($AH70*INDEX(CA$12:CA$263,MATCH($AL70,$AK$12:$AK$263,0)))/INDEX($AD$12:$AD$263,MATCH($AL70,$AK$12:$AK$263,0)), "-"),     1, "-")</f>
        <v>-</v>
      </c>
      <c r="CC70" s="249" t="n">
        <f aca="false">IF(CB$9&gt;0, IF(OR(CB70="",CB70="-"), 0, CB70*$AO70), CA70*$AE70)</f>
        <v>0</v>
      </c>
      <c r="CD70" s="247" t="n">
        <f aca="false">COMMANDE!AN70</f>
        <v>0</v>
      </c>
      <c r="CE70" s="248" t="str">
        <f aca="false">_xlfn.IFS(AND($AD70=$AH70,$AD70&gt;0,$AH70&gt;0,CD70&gt;0), CD70,     AND(NOT($AD70=$AH70),$AD70&gt;0,$AH70&gt;0,CD70&gt;0), ($AH70*CD70)/$AD70,     AND($AD70=0,$AH70&gt;0,$AL70&gt;0), IF(INDEX(CD$12:CD$263,MATCH($AL70,$AK$12:$AK$263,0))&gt;0,($AH70*INDEX(CD$12:CD$263,MATCH($AL70,$AK$12:$AK$263,0)))/INDEX($AD$12:$AD$263,MATCH($AL70,$AK$12:$AK$263,0)), "-"),     1, "-")</f>
        <v>-</v>
      </c>
      <c r="CF70" s="249" t="n">
        <f aca="false">IF(CE$9&gt;0, IF(OR(CE70="",CE70="-"), 0, CE70*$AO70), CD70*$AE70)</f>
        <v>0</v>
      </c>
      <c r="CG70" s="247" t="n">
        <f aca="false">COMMANDE!AP70</f>
        <v>0</v>
      </c>
      <c r="CH70" s="248" t="str">
        <f aca="false">_xlfn.IFS(AND($AD70=$AH70,$AD70&gt;0,$AH70&gt;0,CG70&gt;0), CG70,     AND(NOT($AD70=$AH70),$AD70&gt;0,$AH70&gt;0,CG70&gt;0), ($AH70*CG70)/$AD70,     AND($AD70=0,$AH70&gt;0,$AL70&gt;0), IF(INDEX(CG$12:CG$263,MATCH($AL70,$AK$12:$AK$263,0))&gt;0,($AH70*INDEX(CG$12:CG$263,MATCH($AL70,$AK$12:$AK$263,0)))/INDEX($AD$12:$AD$263,MATCH($AL70,$AK$12:$AK$263,0)), "-"),     1, "-")</f>
        <v>-</v>
      </c>
      <c r="CI70" s="249" t="n">
        <f aca="false">IF(CH$9&gt;0, IF(OR(CH70="",CH70="-"), 0, CH70*$AO70), CG70*$AE70)</f>
        <v>0</v>
      </c>
      <c r="CJ70" s="250"/>
    </row>
    <row r="71" customFormat="false" ht="39.95" hidden="false" customHeight="true" outlineLevel="0" collapsed="false">
      <c r="A71" s="230" t="n">
        <f aca="false">IF(OR($AQ71&gt;0, $AS71&gt;0), 1, 0)</f>
        <v>0</v>
      </c>
      <c r="B71" s="230" t="n">
        <f aca="false">IF(OR($AT71&gt;0, $AV71&gt;0), 1, 0)</f>
        <v>0</v>
      </c>
      <c r="C71" s="230" t="n">
        <f aca="false">IF(OR($AW71&gt;0, $AY71&gt;0), 1, 0)</f>
        <v>0</v>
      </c>
      <c r="D71" s="230" t="n">
        <f aca="false">IF(OR($AZ71&gt;0, $BB71&gt;0), 1, 0)</f>
        <v>0</v>
      </c>
      <c r="E71" s="230" t="n">
        <f aca="false">IF(OR($BC71&gt;0, $BE71&gt;0), 1, 0)</f>
        <v>0</v>
      </c>
      <c r="F71" s="230" t="n">
        <f aca="false">IF(OR($BF71&gt;0, $BH71&gt;0), 1, 0)</f>
        <v>0</v>
      </c>
      <c r="G71" s="230" t="n">
        <f aca="false">IF(OR($BI71&gt;0, $BK71&gt;0), 1, 0)</f>
        <v>0</v>
      </c>
      <c r="H71" s="230" t="n">
        <f aca="false">IF(OR($BL71&gt;0, $BN71&gt;0), 1, 0)</f>
        <v>0</v>
      </c>
      <c r="I71" s="230" t="n">
        <f aca="false">IF(OR($BO71&gt;0, $BQ71&gt;0), 1, 0)</f>
        <v>0</v>
      </c>
      <c r="J71" s="230" t="n">
        <f aca="false">IF(OR($BR71&gt;0, $BT71&gt;0), 1, 0)</f>
        <v>0</v>
      </c>
      <c r="K71" s="230" t="n">
        <f aca="false">IF(OR($BU71&gt;0, $BW71&gt;0), 1, 0)</f>
        <v>0</v>
      </c>
      <c r="L71" s="230" t="n">
        <f aca="false">IF(OR($BX71&gt;0, $BZ71&gt;0), 1, 0)</f>
        <v>0</v>
      </c>
      <c r="M71" s="230" t="n">
        <f aca="false">IF(OR($CA71&gt;0, $CC71&gt;0), 1, 0)</f>
        <v>0</v>
      </c>
      <c r="N71" s="230" t="n">
        <f aca="false">IF(OR($CD71&gt;0, $CF71&gt;0), 1, 0)</f>
        <v>0</v>
      </c>
      <c r="O71" s="231" t="n">
        <f aca="false">IF(OR($CG71&gt;0, $CI71&gt;0), 1, 0)</f>
        <v>0</v>
      </c>
      <c r="P71" s="232" t="n">
        <f aca="false">IF(OR($AD71&gt;0,$AH71&gt;0,$AN71&gt;0), 1, 0)</f>
        <v>0</v>
      </c>
      <c r="Q71" s="233" t="n">
        <f aca="false">BDD!A61</f>
        <v>1103</v>
      </c>
      <c r="R71" s="234" t="str">
        <f aca="false">BDD!B61</f>
        <v>Citron vert Variété indienne BIO
    - (récolté avec de la couleur)</v>
      </c>
      <c r="S71" s="235" t="str">
        <f aca="false">IF(BDD!F61=0, "", BDD!F61)</f>
        <v>❤️</v>
      </c>
      <c r="T71" s="236" t="n">
        <f aca="false">ROUND(BDD!G61+FDP_CMD_KG, 2)</f>
        <v>5.01</v>
      </c>
      <c r="U71" s="236" t="e">
        <f aca="false">ROUND(BDD!G61+FDP_FACT_KG, 2)</f>
        <v>#DIV/0!</v>
      </c>
      <c r="V71" s="237" t="str">
        <f aca="false">BDD!H61</f>
        <v>kg</v>
      </c>
      <c r="W71" s="238" t="n">
        <f aca="false">IF(NOT(ISBLANK(BDD!I61)), ROUND(SUM((BDD!G61*reduc1),FDP_CMD_KG), 2), "")</f>
        <v>4.67</v>
      </c>
      <c r="X71" s="238" t="n">
        <f aca="false">IF(NOT(ISBLANK(BDD!J61)), ROUND(SUM((BDD!G61*reduc2),FDP_CMD_KG), 2), "")</f>
        <v>4.33</v>
      </c>
      <c r="Y71" s="238" t="str">
        <f aca="false">IF(NOT(ISBLANK(BDD!K61)), ROUND(SUM((BDD!G61*reduc3),FDP_CMD_KG), 2), "")</f>
        <v/>
      </c>
      <c r="Z71" s="238" t="e">
        <f aca="false">IF(NOT(ISBLANK(BDD!I61)), ROUND(SUM((BDD!G61*reduc1),FDP_FACT_KG), 2), "")</f>
        <v>#DIV/0!</v>
      </c>
      <c r="AA71" s="238" t="e">
        <f aca="false">IF(NOT(ISBLANK(BDD!J61)), ROUND(SUM((BDD!G61*reduc2),FDP_FACT_KG), 2), "")</f>
        <v>#DIV/0!</v>
      </c>
      <c r="AB71" s="238" t="str">
        <f aca="false">IF(NOT(ISBLANK(BDD!K61)), ROUND(SUM((BDD!G61*reduc3),FDP_FACT_KG), 2), "")</f>
        <v/>
      </c>
      <c r="AC71" s="239" t="str">
        <f aca="false">BDD!C61</f>
        <v>Malagua</v>
      </c>
      <c r="AD71" s="240" t="n">
        <f aca="false">SUM(AQ71,AT71,AW71,AZ71,BC71,BF71,BI71,BL71,BO71,BR71,BU71,BX71,CA71,CD71,CG71)</f>
        <v>0</v>
      </c>
      <c r="AE71" s="241" t="n">
        <f aca="false">_xlfn.IFS(AND(AD71&gt;=60,$Y71&lt;&gt;""), $Y71,    AND(AD71&gt;=30,$X71&lt;&gt;""), $X71,    AND(AD71&gt;=10,$W71&lt;&gt;""), $W71,    1, $T71)</f>
        <v>5.01</v>
      </c>
      <c r="AF71" s="242" t="n">
        <f aca="false">$AD71*$AE71</f>
        <v>0</v>
      </c>
      <c r="AG71" s="161"/>
      <c r="AH71" s="243"/>
      <c r="AI71" s="241" t="e">
        <f aca="false">_xlfn.IFS(AND(AH71&gt;=60,$AB71&lt;&gt;""), $AB71,    AND(AH71&gt;=30,$AA71&lt;&gt;""), $AA71,    AND(AH71&gt;=10,$Z71&lt;&gt;""), $Z71,    1, $U71)</f>
        <v>#DIV/0!</v>
      </c>
      <c r="AJ71" s="244" t="e">
        <f aca="false">AH71*AI71</f>
        <v>#DIV/0!</v>
      </c>
      <c r="AK71" s="245"/>
      <c r="AL71" s="245"/>
      <c r="AM71" s="161"/>
      <c r="AN71" s="246" t="n">
        <f aca="false">SUM(AR71,AU71,AX71,BA71,BD71,BG71,BJ71,BM71,BP71,BS71,BV71,BY71,CB71,CE71,CH71)</f>
        <v>0</v>
      </c>
      <c r="AO71" s="241" t="e">
        <f aca="false">_xlfn.IFS(AND(AN71&gt;=60,$AB71&lt;&gt;""), $AB71,    AND(AN71&gt;=30,$AA71&lt;&gt;""), $AA71,    AND(AN71&gt;=10,$Z71&lt;&gt;""), $Z71,    1, $U71)</f>
        <v>#DIV/0!</v>
      </c>
      <c r="AP71" s="242" t="e">
        <f aca="false">$AN71*$AO71</f>
        <v>#DIV/0!</v>
      </c>
      <c r="AQ71" s="247" t="n">
        <f aca="false">COMMANDE!N71</f>
        <v>0</v>
      </c>
      <c r="AR71" s="248" t="str">
        <f aca="false">_xlfn.IFS(AND($AD71=$AH71,$AD71&gt;0,$AH71&gt;0,AQ71&gt;0), AQ71,     AND(NOT($AD71=$AH71),$AD71&gt;0,$AH71&gt;0,AQ71&gt;0), ($AH71*AQ71)/$AD71,     AND($AD71=0,$AH71&gt;0,$AL71&gt;0), IF(INDEX(AQ$12:AQ$263,MATCH($AL71,$AK$12:$AK$263,0))&gt;0,($AH71*INDEX(AQ$12:AQ$263,MATCH($AL71,$AK$12:$AK$263,0)))/INDEX($AD$12:$AD$263,MATCH($AL71,$AK$12:$AK$263,0)), "-"),     1, "-")</f>
        <v>-</v>
      </c>
      <c r="AS71" s="249" t="n">
        <f aca="false">IF(AR$9&gt;0, IF(OR(AR71="",AR71="-"), 0, AR71*$AO71), AQ71*$AE71)</f>
        <v>0</v>
      </c>
      <c r="AT71" s="247" t="n">
        <f aca="false">COMMANDE!P71</f>
        <v>0</v>
      </c>
      <c r="AU71" s="248" t="str">
        <f aca="false">_xlfn.IFS(AND($AD71=$AH71,$AD71&gt;0,$AH71&gt;0,AT71&gt;0), AT71,     AND(NOT($AD71=$AH71),$AD71&gt;0,$AH71&gt;0,AT71&gt;0), ($AH71*AT71)/$AD71,     AND($AD71=0,$AH71&gt;0,$AL71&gt;0), IF(INDEX(AT$12:AT$263,MATCH($AL71,$AK$12:$AK$263,0))&gt;0,($AH71*INDEX(AT$12:AT$263,MATCH($AL71,$AK$12:$AK$263,0)))/INDEX($AD$12:$AD$263,MATCH($AL71,$AK$12:$AK$263,0)), "-"),     1, "-")</f>
        <v>-</v>
      </c>
      <c r="AV71" s="249" t="n">
        <f aca="false">IF(AU$9&gt;0, IF(OR(AU71="",AU71="-"), 0, AU71*$AO71), AT71*$AE71)</f>
        <v>0</v>
      </c>
      <c r="AW71" s="247" t="n">
        <f aca="false">COMMANDE!R71</f>
        <v>0</v>
      </c>
      <c r="AX71" s="248" t="str">
        <f aca="false">_xlfn.IFS(AND($AD71=$AH71,$AD71&gt;0,$AH71&gt;0,AW71&gt;0), AW71,     AND(NOT($AD71=$AH71),$AD71&gt;0,$AH71&gt;0,AW71&gt;0), ($AH71*AW71)/$AD71,     AND($AD71=0,$AH71&gt;0,$AL71&gt;0), IF(INDEX(AW$12:AW$263,MATCH($AL71,$AK$12:$AK$263,0))&gt;0,($AH71*INDEX(AW$12:AW$263,MATCH($AL71,$AK$12:$AK$263,0)))/INDEX($AD$12:$AD$263,MATCH($AL71,$AK$12:$AK$263,0)), "-"),     1, "-")</f>
        <v>-</v>
      </c>
      <c r="AY71" s="249" t="n">
        <f aca="false">IF(AX$9&gt;0, IF(OR(AX71="",AX71="-"), 0, AX71*$AO71), AW71*$AE71)</f>
        <v>0</v>
      </c>
      <c r="AZ71" s="247" t="n">
        <f aca="false">COMMANDE!T71</f>
        <v>0</v>
      </c>
      <c r="BA71" s="248" t="str">
        <f aca="false">_xlfn.IFS(AND($AD71=$AH71,$AD71&gt;0,$AH71&gt;0,AZ71&gt;0), AZ71,     AND(NOT($AD71=$AH71),$AD71&gt;0,$AH71&gt;0,AZ71&gt;0), ($AH71*AZ71)/$AD71,     AND($AD71=0,$AH71&gt;0,$AL71&gt;0), IF(INDEX(AZ$12:AZ$263,MATCH($AL71,$AK$12:$AK$263,0))&gt;0,($AH71*INDEX(AZ$12:AZ$263,MATCH($AL71,$AK$12:$AK$263,0)))/INDEX($AD$12:$AD$263,MATCH($AL71,$AK$12:$AK$263,0)), "-"),     1, "-")</f>
        <v>-</v>
      </c>
      <c r="BB71" s="249" t="n">
        <f aca="false">IF(BA$9&gt;0, IF(OR(BA71="",BA71="-"), 0, BA71*$AO71), AZ71*$AE71)</f>
        <v>0</v>
      </c>
      <c r="BC71" s="247" t="n">
        <f aca="false">COMMANDE!V71</f>
        <v>0</v>
      </c>
      <c r="BD71" s="248" t="str">
        <f aca="false">_xlfn.IFS(AND($AD71=$AH71,$AD71&gt;0,$AH71&gt;0,BC71&gt;0), BC71,     AND(NOT($AD71=$AH71),$AD71&gt;0,$AH71&gt;0,BC71&gt;0), ($AH71*BC71)/$AD71,     AND($AD71=0,$AH71&gt;0,$AL71&gt;0), IF(INDEX(BC$12:BC$263,MATCH($AL71,$AK$12:$AK$263,0))&gt;0,($AH71*INDEX(BC$12:BC$263,MATCH($AL71,$AK$12:$AK$263,0)))/INDEX($AD$12:$AD$263,MATCH($AL71,$AK$12:$AK$263,0)), "-"),     1, "-")</f>
        <v>-</v>
      </c>
      <c r="BE71" s="249" t="n">
        <f aca="false">IF(BD$9&gt;0, IF(OR(BD71="",BD71="-"), 0, BD71*$AO71), BC71*$AE71)</f>
        <v>0</v>
      </c>
      <c r="BF71" s="247" t="n">
        <f aca="false">COMMANDE!X71</f>
        <v>0</v>
      </c>
      <c r="BG71" s="248" t="str">
        <f aca="false">_xlfn.IFS(AND($AD71=$AH71,$AD71&gt;0,$AH71&gt;0,BF71&gt;0), BF71,     AND(NOT($AD71=$AH71),$AD71&gt;0,$AH71&gt;0,BF71&gt;0), ($AH71*BF71)/$AD71,     AND($AD71=0,$AH71&gt;0,$AL71&gt;0), IF(INDEX(BF$12:BF$263,MATCH($AL71,$AK$12:$AK$263,0))&gt;0,($AH71*INDEX(BF$12:BF$263,MATCH($AL71,$AK$12:$AK$263,0)))/INDEX($AD$12:$AD$263,MATCH($AL71,$AK$12:$AK$263,0)), "-"),     1, "-")</f>
        <v>-</v>
      </c>
      <c r="BH71" s="249" t="n">
        <f aca="false">IF(BG$9&gt;0, IF(OR(BG71="",BG71="-"), 0, BG71*$AO71), BF71*$AE71)</f>
        <v>0</v>
      </c>
      <c r="BI71" s="247" t="n">
        <f aca="false">COMMANDE!Z71</f>
        <v>0</v>
      </c>
      <c r="BJ71" s="248" t="str">
        <f aca="false">_xlfn.IFS(AND($AD71=$AH71,$AD71&gt;0,$AH71&gt;0,BI71&gt;0), BI71,     AND(NOT($AD71=$AH71),$AD71&gt;0,$AH71&gt;0,BI71&gt;0), ($AH71*BI71)/$AD71,     AND($AD71=0,$AH71&gt;0,$AL71&gt;0), IF(INDEX(BI$12:BI$263,MATCH($AL71,$AK$12:$AK$263,0))&gt;0,($AH71*INDEX(BI$12:BI$263,MATCH($AL71,$AK$12:$AK$263,0)))/INDEX($AD$12:$AD$263,MATCH($AL71,$AK$12:$AK$263,0)), "-"),     1, "-")</f>
        <v>-</v>
      </c>
      <c r="BK71" s="249" t="n">
        <f aca="false">IF(BJ$9&gt;0, IF(OR(BJ71="",BJ71="-"), 0, BJ71*$AO71), BI71*$AE71)</f>
        <v>0</v>
      </c>
      <c r="BL71" s="247" t="n">
        <f aca="false">COMMANDE!AB71</f>
        <v>0</v>
      </c>
      <c r="BM71" s="248" t="str">
        <f aca="false">_xlfn.IFS(AND($AD71=$AH71,$AD71&gt;0,$AH71&gt;0,BL71&gt;0), BL71,     AND(NOT($AD71=$AH71),$AD71&gt;0,$AH71&gt;0,BL71&gt;0), ($AH71*BL71)/$AD71,     AND($AD71=0,$AH71&gt;0,$AL71&gt;0), IF(INDEX(BL$12:BL$263,MATCH($AL71,$AK$12:$AK$263,0))&gt;0,($AH71*INDEX(BL$12:BL$263,MATCH($AL71,$AK$12:$AK$263,0)))/INDEX($AD$12:$AD$263,MATCH($AL71,$AK$12:$AK$263,0)), "-"),     1, "-")</f>
        <v>-</v>
      </c>
      <c r="BN71" s="249" t="n">
        <f aca="false">IF(BM$9&gt;0, IF(OR(BM71="",BM71="-"), 0, BM71*$AO71), BL71*$AE71)</f>
        <v>0</v>
      </c>
      <c r="BO71" s="247" t="n">
        <f aca="false">COMMANDE!AD71</f>
        <v>0</v>
      </c>
      <c r="BP71" s="248" t="str">
        <f aca="false">_xlfn.IFS(AND($AD71=$AH71,$AD71&gt;0,$AH71&gt;0,BO71&gt;0), BO71,     AND(NOT($AD71=$AH71),$AD71&gt;0,$AH71&gt;0,BO71&gt;0), ($AH71*BO71)/$AD71,     AND($AD71=0,$AH71&gt;0,$AL71&gt;0), IF(INDEX(BO$12:BO$263,MATCH($AL71,$AK$12:$AK$263,0))&gt;0,($AH71*INDEX(BO$12:BO$263,MATCH($AL71,$AK$12:$AK$263,0)))/INDEX($AD$12:$AD$263,MATCH($AL71,$AK$12:$AK$263,0)), "-"),     1, "-")</f>
        <v>-</v>
      </c>
      <c r="BQ71" s="249" t="n">
        <f aca="false">IF(BP$9&gt;0, IF(OR(BP71="",BP71="-"), 0, BP71*$AO71), BO71*$AE71)</f>
        <v>0</v>
      </c>
      <c r="BR71" s="247" t="n">
        <f aca="false">COMMANDE!AF71</f>
        <v>0</v>
      </c>
      <c r="BS71" s="248" t="str">
        <f aca="false">_xlfn.IFS(AND($AD71=$AH71,$AD71&gt;0,$AH71&gt;0,BR71&gt;0), BR71,     AND(NOT($AD71=$AH71),$AD71&gt;0,$AH71&gt;0,BR71&gt;0), ($AH71*BR71)/$AD71,     AND($AD71=0,$AH71&gt;0,$AL71&gt;0), IF(INDEX(BR$12:BR$263,MATCH($AL71,$AK$12:$AK$263,0))&gt;0,($AH71*INDEX(BR$12:BR$263,MATCH($AL71,$AK$12:$AK$263,0)))/INDEX($AD$12:$AD$263,MATCH($AL71,$AK$12:$AK$263,0)), "-"),     1, "-")</f>
        <v>-</v>
      </c>
      <c r="BT71" s="249" t="n">
        <f aca="false">IF(BS$9&gt;0, IF(OR(BS71="",BS71="-"), 0, BS71*$AO71), BR71*$AE71)</f>
        <v>0</v>
      </c>
      <c r="BU71" s="247" t="n">
        <f aca="false">COMMANDE!AH71</f>
        <v>0</v>
      </c>
      <c r="BV71" s="248" t="str">
        <f aca="false">_xlfn.IFS(AND($AD71=$AH71,$AD71&gt;0,$AH71&gt;0,BU71&gt;0), BU71,     AND(NOT($AD71=$AH71),$AD71&gt;0,$AH71&gt;0,BU71&gt;0), ($AH71*BU71)/$AD71,     AND($AD71=0,$AH71&gt;0,$AL71&gt;0), IF(INDEX(BU$12:BU$263,MATCH($AL71,$AK$12:$AK$263,0))&gt;0,($AH71*INDEX(BU$12:BU$263,MATCH($AL71,$AK$12:$AK$263,0)))/INDEX($AD$12:$AD$263,MATCH($AL71,$AK$12:$AK$263,0)), "-"),     1, "-")</f>
        <v>-</v>
      </c>
      <c r="BW71" s="249" t="n">
        <f aca="false">IF(BV$9&gt;0, IF(OR(BV71="",BV71="-"), 0, BV71*$AO71), BU71*$AE71)</f>
        <v>0</v>
      </c>
      <c r="BX71" s="247" t="n">
        <f aca="false">COMMANDE!AJ71</f>
        <v>0</v>
      </c>
      <c r="BY71" s="248" t="str">
        <f aca="false">_xlfn.IFS(AND($AD71=$AH71,$AD71&gt;0,$AH71&gt;0,BX71&gt;0), BX71,     AND(NOT($AD71=$AH71),$AD71&gt;0,$AH71&gt;0,BX71&gt;0), ($AH71*BX71)/$AD71,     AND($AD71=0,$AH71&gt;0,$AL71&gt;0), IF(INDEX(BX$12:BX$263,MATCH($AL71,$AK$12:$AK$263,0))&gt;0,($AH71*INDEX(BX$12:BX$263,MATCH($AL71,$AK$12:$AK$263,0)))/INDEX($AD$12:$AD$263,MATCH($AL71,$AK$12:$AK$263,0)), "-"),     1, "-")</f>
        <v>-</v>
      </c>
      <c r="BZ71" s="249" t="n">
        <f aca="false">IF(BY$9&gt;0, IF(OR(BY71="",BY71="-"), 0, BY71*$AO71), BX71*$AE71)</f>
        <v>0</v>
      </c>
      <c r="CA71" s="247" t="n">
        <f aca="false">COMMANDE!AL71</f>
        <v>0</v>
      </c>
      <c r="CB71" s="248" t="str">
        <f aca="false">_xlfn.IFS(AND($AD71=$AH71,$AD71&gt;0,$AH71&gt;0,CA71&gt;0), CA71,     AND(NOT($AD71=$AH71),$AD71&gt;0,$AH71&gt;0,CA71&gt;0), ($AH71*CA71)/$AD71,     AND($AD71=0,$AH71&gt;0,$AL71&gt;0), IF(INDEX(CA$12:CA$263,MATCH($AL71,$AK$12:$AK$263,0))&gt;0,($AH71*INDEX(CA$12:CA$263,MATCH($AL71,$AK$12:$AK$263,0)))/INDEX($AD$12:$AD$263,MATCH($AL71,$AK$12:$AK$263,0)), "-"),     1, "-")</f>
        <v>-</v>
      </c>
      <c r="CC71" s="249" t="n">
        <f aca="false">IF(CB$9&gt;0, IF(OR(CB71="",CB71="-"), 0, CB71*$AO71), CA71*$AE71)</f>
        <v>0</v>
      </c>
      <c r="CD71" s="247" t="n">
        <f aca="false">COMMANDE!AN71</f>
        <v>0</v>
      </c>
      <c r="CE71" s="248" t="str">
        <f aca="false">_xlfn.IFS(AND($AD71=$AH71,$AD71&gt;0,$AH71&gt;0,CD71&gt;0), CD71,     AND(NOT($AD71=$AH71),$AD71&gt;0,$AH71&gt;0,CD71&gt;0), ($AH71*CD71)/$AD71,     AND($AD71=0,$AH71&gt;0,$AL71&gt;0), IF(INDEX(CD$12:CD$263,MATCH($AL71,$AK$12:$AK$263,0))&gt;0,($AH71*INDEX(CD$12:CD$263,MATCH($AL71,$AK$12:$AK$263,0)))/INDEX($AD$12:$AD$263,MATCH($AL71,$AK$12:$AK$263,0)), "-"),     1, "-")</f>
        <v>-</v>
      </c>
      <c r="CF71" s="249" t="n">
        <f aca="false">IF(CE$9&gt;0, IF(OR(CE71="",CE71="-"), 0, CE71*$AO71), CD71*$AE71)</f>
        <v>0</v>
      </c>
      <c r="CG71" s="247" t="n">
        <f aca="false">COMMANDE!AP71</f>
        <v>0</v>
      </c>
      <c r="CH71" s="248" t="str">
        <f aca="false">_xlfn.IFS(AND($AD71=$AH71,$AD71&gt;0,$AH71&gt;0,CG71&gt;0), CG71,     AND(NOT($AD71=$AH71),$AD71&gt;0,$AH71&gt;0,CG71&gt;0), ($AH71*CG71)/$AD71,     AND($AD71=0,$AH71&gt;0,$AL71&gt;0), IF(INDEX(CG$12:CG$263,MATCH($AL71,$AK$12:$AK$263,0))&gt;0,($AH71*INDEX(CG$12:CG$263,MATCH($AL71,$AK$12:$AK$263,0)))/INDEX($AD$12:$AD$263,MATCH($AL71,$AK$12:$AK$263,0)), "-"),     1, "-")</f>
        <v>-</v>
      </c>
      <c r="CI71" s="249" t="n">
        <f aca="false">IF(CH$9&gt;0, IF(OR(CH71="",CH71="-"), 0, CH71*$AO71), CG71*$AE71)</f>
        <v>0</v>
      </c>
      <c r="CJ71" s="250"/>
    </row>
    <row r="72" customFormat="false" ht="39.95" hidden="false" customHeight="true" outlineLevel="0" collapsed="false">
      <c r="A72" s="230" t="n">
        <f aca="false">IF(OR($AQ72&gt;0, $AS72&gt;0), 1, 0)</f>
        <v>0</v>
      </c>
      <c r="B72" s="230" t="n">
        <f aca="false">IF(OR($AT72&gt;0, $AV72&gt;0), 1, 0)</f>
        <v>0</v>
      </c>
      <c r="C72" s="230" t="n">
        <f aca="false">IF(OR($AW72&gt;0, $AY72&gt;0), 1, 0)</f>
        <v>0</v>
      </c>
      <c r="D72" s="230" t="n">
        <f aca="false">IF(OR($AZ72&gt;0, $BB72&gt;0), 1, 0)</f>
        <v>0</v>
      </c>
      <c r="E72" s="230" t="n">
        <f aca="false">IF(OR($BC72&gt;0, $BE72&gt;0), 1, 0)</f>
        <v>0</v>
      </c>
      <c r="F72" s="230" t="n">
        <f aca="false">IF(OR($BF72&gt;0, $BH72&gt;0), 1, 0)</f>
        <v>0</v>
      </c>
      <c r="G72" s="230" t="n">
        <f aca="false">IF(OR($BI72&gt;0, $BK72&gt;0), 1, 0)</f>
        <v>0</v>
      </c>
      <c r="H72" s="230" t="n">
        <f aca="false">IF(OR($BL72&gt;0, $BN72&gt;0), 1, 0)</f>
        <v>0</v>
      </c>
      <c r="I72" s="230" t="n">
        <f aca="false">IF(OR($BO72&gt;0, $BQ72&gt;0), 1, 0)</f>
        <v>0</v>
      </c>
      <c r="J72" s="230" t="n">
        <f aca="false">IF(OR($BR72&gt;0, $BT72&gt;0), 1, 0)</f>
        <v>0</v>
      </c>
      <c r="K72" s="230" t="n">
        <f aca="false">IF(OR($BU72&gt;0, $BW72&gt;0), 1, 0)</f>
        <v>0</v>
      </c>
      <c r="L72" s="230" t="n">
        <f aca="false">IF(OR($BX72&gt;0, $BZ72&gt;0), 1, 0)</f>
        <v>0</v>
      </c>
      <c r="M72" s="230" t="n">
        <f aca="false">IF(OR($CA72&gt;0, $CC72&gt;0), 1, 0)</f>
        <v>0</v>
      </c>
      <c r="N72" s="230" t="n">
        <f aca="false">IF(OR($CD72&gt;0, $CF72&gt;0), 1, 0)</f>
        <v>0</v>
      </c>
      <c r="O72" s="231" t="n">
        <f aca="false">IF(OR($CG72&gt;0, $CI72&gt;0), 1, 0)</f>
        <v>0</v>
      </c>
      <c r="P72" s="232" t="n">
        <f aca="false">IF(OR($AD72&gt;0,$AH72&gt;0,$AN72&gt;0), 1, 0)</f>
        <v>0</v>
      </c>
      <c r="Q72" s="233" t="n">
        <f aca="false">BDD!A62</f>
        <v>3725</v>
      </c>
      <c r="R72" s="234" t="str">
        <f aca="false">BDD!B62</f>
        <v>Citronnelle BIO
    - (bouquet de 5 tiges) </v>
      </c>
      <c r="S72" s="235" t="str">
        <f aca="false">IF(BDD!F62=0, "", BDD!F62)</f>
        <v/>
      </c>
      <c r="T72" s="236" t="n">
        <f aca="false">ROUND(BDD!G62+FDP_CMD_KG, 2)</f>
        <v>4.19</v>
      </c>
      <c r="U72" s="236" t="e">
        <f aca="false">ROUND(BDD!G62+FDP_FACT_KG, 2)</f>
        <v>#DIV/0!</v>
      </c>
      <c r="V72" s="237" t="str">
        <f aca="false">BDD!H62</f>
        <v>Pièce</v>
      </c>
      <c r="W72" s="238" t="str">
        <f aca="false">IF(NOT(ISBLANK(BDD!I62)), ROUND(SUM((BDD!G62*reduc1),FDP_CMD_KG), 2), "")</f>
        <v/>
      </c>
      <c r="X72" s="238" t="str">
        <f aca="false">IF(NOT(ISBLANK(BDD!J62)), ROUND(SUM((BDD!G62*reduc2),FDP_CMD_KG), 2), "")</f>
        <v/>
      </c>
      <c r="Y72" s="238" t="str">
        <f aca="false">IF(NOT(ISBLANK(BDD!K62)), ROUND(SUM((BDD!G62*reduc3),FDP_CMD_KG), 2), "")</f>
        <v/>
      </c>
      <c r="Z72" s="238" t="str">
        <f aca="false">IF(NOT(ISBLANK(BDD!I62)), ROUND(SUM((BDD!G62*reduc1),FDP_FACT_KG), 2), "")</f>
        <v/>
      </c>
      <c r="AA72" s="238" t="str">
        <f aca="false">IF(NOT(ISBLANK(BDD!J62)), ROUND(SUM((BDD!G62*reduc2),FDP_FACT_KG), 2), "")</f>
        <v/>
      </c>
      <c r="AB72" s="238" t="str">
        <f aca="false">IF(NOT(ISBLANK(BDD!K62)), ROUND(SUM((BDD!G62*reduc3),FDP_FACT_KG), 2), "")</f>
        <v/>
      </c>
      <c r="AC72" s="239" t="str">
        <f aca="false">BDD!C62</f>
        <v>Grenade</v>
      </c>
      <c r="AD72" s="240" t="n">
        <f aca="false">SUM(AQ72,AT72,AW72,AZ72,BC72,BF72,BI72,BL72,BO72,BR72,BU72,BX72,CA72,CD72,CG72)</f>
        <v>0</v>
      </c>
      <c r="AE72" s="241" t="n">
        <f aca="false">_xlfn.IFS(AND(AD72&gt;=60,$Y72&lt;&gt;""), $Y72,    AND(AD72&gt;=30,$X72&lt;&gt;""), $X72,    AND(AD72&gt;=10,$W72&lt;&gt;""), $W72,    1, $T72)</f>
        <v>4.19</v>
      </c>
      <c r="AF72" s="242" t="n">
        <f aca="false">$AD72*$AE72</f>
        <v>0</v>
      </c>
      <c r="AG72" s="161"/>
      <c r="AH72" s="243"/>
      <c r="AI72" s="241" t="e">
        <f aca="false">_xlfn.IFS(AND(AH72&gt;=60,$AB72&lt;&gt;""), $AB72,    AND(AH72&gt;=30,$AA72&lt;&gt;""), $AA72,    AND(AH72&gt;=10,$Z72&lt;&gt;""), $Z72,    1, $U72)</f>
        <v>#DIV/0!</v>
      </c>
      <c r="AJ72" s="244" t="e">
        <f aca="false">AH72*AI72</f>
        <v>#DIV/0!</v>
      </c>
      <c r="AK72" s="245"/>
      <c r="AL72" s="245"/>
      <c r="AM72" s="161"/>
      <c r="AN72" s="246" t="n">
        <f aca="false">SUM(AR72,AU72,AX72,BA72,BD72,BG72,BJ72,BM72,BP72,BS72,BV72,BY72,CB72,CE72,CH72)</f>
        <v>0</v>
      </c>
      <c r="AO72" s="241" t="e">
        <f aca="false">_xlfn.IFS(AND(AN72&gt;=60,$AB72&lt;&gt;""), $AB72,    AND(AN72&gt;=30,$AA72&lt;&gt;""), $AA72,    AND(AN72&gt;=10,$Z72&lt;&gt;""), $Z72,    1, $U72)</f>
        <v>#DIV/0!</v>
      </c>
      <c r="AP72" s="242" t="e">
        <f aca="false">$AN72*$AO72</f>
        <v>#DIV/0!</v>
      </c>
      <c r="AQ72" s="247" t="n">
        <f aca="false">COMMANDE!N72</f>
        <v>0</v>
      </c>
      <c r="AR72" s="248" t="str">
        <f aca="false">_xlfn.IFS(AND($AD72=$AH72,$AD72&gt;0,$AH72&gt;0,AQ72&gt;0), AQ72,     AND(NOT($AD72=$AH72),$AD72&gt;0,$AH72&gt;0,AQ72&gt;0), ($AH72*AQ72)/$AD72,     AND($AD72=0,$AH72&gt;0,$AL72&gt;0), IF(INDEX(AQ$12:AQ$263,MATCH($AL72,$AK$12:$AK$263,0))&gt;0,($AH72*INDEX(AQ$12:AQ$263,MATCH($AL72,$AK$12:$AK$263,0)))/INDEX($AD$12:$AD$263,MATCH($AL72,$AK$12:$AK$263,0)), "-"),     1, "-")</f>
        <v>-</v>
      </c>
      <c r="AS72" s="249" t="n">
        <f aca="false">IF(AR$9&gt;0, IF(OR(AR72="",AR72="-"), 0, AR72*$AO72), AQ72*$AE72)</f>
        <v>0</v>
      </c>
      <c r="AT72" s="247" t="n">
        <f aca="false">COMMANDE!P72</f>
        <v>0</v>
      </c>
      <c r="AU72" s="248" t="str">
        <f aca="false">_xlfn.IFS(AND($AD72=$AH72,$AD72&gt;0,$AH72&gt;0,AT72&gt;0), AT72,     AND(NOT($AD72=$AH72),$AD72&gt;0,$AH72&gt;0,AT72&gt;0), ($AH72*AT72)/$AD72,     AND($AD72=0,$AH72&gt;0,$AL72&gt;0), IF(INDEX(AT$12:AT$263,MATCH($AL72,$AK$12:$AK$263,0))&gt;0,($AH72*INDEX(AT$12:AT$263,MATCH($AL72,$AK$12:$AK$263,0)))/INDEX($AD$12:$AD$263,MATCH($AL72,$AK$12:$AK$263,0)), "-"),     1, "-")</f>
        <v>-</v>
      </c>
      <c r="AV72" s="249" t="n">
        <f aca="false">IF(AU$9&gt;0, IF(OR(AU72="",AU72="-"), 0, AU72*$AO72), AT72*$AE72)</f>
        <v>0</v>
      </c>
      <c r="AW72" s="247" t="n">
        <f aca="false">COMMANDE!R72</f>
        <v>0</v>
      </c>
      <c r="AX72" s="248" t="str">
        <f aca="false">_xlfn.IFS(AND($AD72=$AH72,$AD72&gt;0,$AH72&gt;0,AW72&gt;0), AW72,     AND(NOT($AD72=$AH72),$AD72&gt;0,$AH72&gt;0,AW72&gt;0), ($AH72*AW72)/$AD72,     AND($AD72=0,$AH72&gt;0,$AL72&gt;0), IF(INDEX(AW$12:AW$263,MATCH($AL72,$AK$12:$AK$263,0))&gt;0,($AH72*INDEX(AW$12:AW$263,MATCH($AL72,$AK$12:$AK$263,0)))/INDEX($AD$12:$AD$263,MATCH($AL72,$AK$12:$AK$263,0)), "-"),     1, "-")</f>
        <v>-</v>
      </c>
      <c r="AY72" s="249" t="n">
        <f aca="false">IF(AX$9&gt;0, IF(OR(AX72="",AX72="-"), 0, AX72*$AO72), AW72*$AE72)</f>
        <v>0</v>
      </c>
      <c r="AZ72" s="247" t="n">
        <f aca="false">COMMANDE!T72</f>
        <v>0</v>
      </c>
      <c r="BA72" s="248" t="str">
        <f aca="false">_xlfn.IFS(AND($AD72=$AH72,$AD72&gt;0,$AH72&gt;0,AZ72&gt;0), AZ72,     AND(NOT($AD72=$AH72),$AD72&gt;0,$AH72&gt;0,AZ72&gt;0), ($AH72*AZ72)/$AD72,     AND($AD72=0,$AH72&gt;0,$AL72&gt;0), IF(INDEX(AZ$12:AZ$263,MATCH($AL72,$AK$12:$AK$263,0))&gt;0,($AH72*INDEX(AZ$12:AZ$263,MATCH($AL72,$AK$12:$AK$263,0)))/INDEX($AD$12:$AD$263,MATCH($AL72,$AK$12:$AK$263,0)), "-"),     1, "-")</f>
        <v>-</v>
      </c>
      <c r="BB72" s="249" t="n">
        <f aca="false">IF(BA$9&gt;0, IF(OR(BA72="",BA72="-"), 0, BA72*$AO72), AZ72*$AE72)</f>
        <v>0</v>
      </c>
      <c r="BC72" s="247" t="n">
        <f aca="false">COMMANDE!V72</f>
        <v>0</v>
      </c>
      <c r="BD72" s="248" t="str">
        <f aca="false">_xlfn.IFS(AND($AD72=$AH72,$AD72&gt;0,$AH72&gt;0,BC72&gt;0), BC72,     AND(NOT($AD72=$AH72),$AD72&gt;0,$AH72&gt;0,BC72&gt;0), ($AH72*BC72)/$AD72,     AND($AD72=0,$AH72&gt;0,$AL72&gt;0), IF(INDEX(BC$12:BC$263,MATCH($AL72,$AK$12:$AK$263,0))&gt;0,($AH72*INDEX(BC$12:BC$263,MATCH($AL72,$AK$12:$AK$263,0)))/INDEX($AD$12:$AD$263,MATCH($AL72,$AK$12:$AK$263,0)), "-"),     1, "-")</f>
        <v>-</v>
      </c>
      <c r="BE72" s="249" t="n">
        <f aca="false">IF(BD$9&gt;0, IF(OR(BD72="",BD72="-"), 0, BD72*$AO72), BC72*$AE72)</f>
        <v>0</v>
      </c>
      <c r="BF72" s="247" t="n">
        <f aca="false">COMMANDE!X72</f>
        <v>0</v>
      </c>
      <c r="BG72" s="248" t="str">
        <f aca="false">_xlfn.IFS(AND($AD72=$AH72,$AD72&gt;0,$AH72&gt;0,BF72&gt;0), BF72,     AND(NOT($AD72=$AH72),$AD72&gt;0,$AH72&gt;0,BF72&gt;0), ($AH72*BF72)/$AD72,     AND($AD72=0,$AH72&gt;0,$AL72&gt;0), IF(INDEX(BF$12:BF$263,MATCH($AL72,$AK$12:$AK$263,0))&gt;0,($AH72*INDEX(BF$12:BF$263,MATCH($AL72,$AK$12:$AK$263,0)))/INDEX($AD$12:$AD$263,MATCH($AL72,$AK$12:$AK$263,0)), "-"),     1, "-")</f>
        <v>-</v>
      </c>
      <c r="BH72" s="249" t="n">
        <f aca="false">IF(BG$9&gt;0, IF(OR(BG72="",BG72="-"), 0, BG72*$AO72), BF72*$AE72)</f>
        <v>0</v>
      </c>
      <c r="BI72" s="247" t="n">
        <f aca="false">COMMANDE!Z72</f>
        <v>0</v>
      </c>
      <c r="BJ72" s="248" t="str">
        <f aca="false">_xlfn.IFS(AND($AD72=$AH72,$AD72&gt;0,$AH72&gt;0,BI72&gt;0), BI72,     AND(NOT($AD72=$AH72),$AD72&gt;0,$AH72&gt;0,BI72&gt;0), ($AH72*BI72)/$AD72,     AND($AD72=0,$AH72&gt;0,$AL72&gt;0), IF(INDEX(BI$12:BI$263,MATCH($AL72,$AK$12:$AK$263,0))&gt;0,($AH72*INDEX(BI$12:BI$263,MATCH($AL72,$AK$12:$AK$263,0)))/INDEX($AD$12:$AD$263,MATCH($AL72,$AK$12:$AK$263,0)), "-"),     1, "-")</f>
        <v>-</v>
      </c>
      <c r="BK72" s="249" t="n">
        <f aca="false">IF(BJ$9&gt;0, IF(OR(BJ72="",BJ72="-"), 0, BJ72*$AO72), BI72*$AE72)</f>
        <v>0</v>
      </c>
      <c r="BL72" s="247" t="n">
        <f aca="false">COMMANDE!AB72</f>
        <v>0</v>
      </c>
      <c r="BM72" s="248" t="str">
        <f aca="false">_xlfn.IFS(AND($AD72=$AH72,$AD72&gt;0,$AH72&gt;0,BL72&gt;0), BL72,     AND(NOT($AD72=$AH72),$AD72&gt;0,$AH72&gt;0,BL72&gt;0), ($AH72*BL72)/$AD72,     AND($AD72=0,$AH72&gt;0,$AL72&gt;0), IF(INDEX(BL$12:BL$263,MATCH($AL72,$AK$12:$AK$263,0))&gt;0,($AH72*INDEX(BL$12:BL$263,MATCH($AL72,$AK$12:$AK$263,0)))/INDEX($AD$12:$AD$263,MATCH($AL72,$AK$12:$AK$263,0)), "-"),     1, "-")</f>
        <v>-</v>
      </c>
      <c r="BN72" s="249" t="n">
        <f aca="false">IF(BM$9&gt;0, IF(OR(BM72="",BM72="-"), 0, BM72*$AO72), BL72*$AE72)</f>
        <v>0</v>
      </c>
      <c r="BO72" s="247" t="n">
        <f aca="false">COMMANDE!AD72</f>
        <v>0</v>
      </c>
      <c r="BP72" s="248" t="str">
        <f aca="false">_xlfn.IFS(AND($AD72=$AH72,$AD72&gt;0,$AH72&gt;0,BO72&gt;0), BO72,     AND(NOT($AD72=$AH72),$AD72&gt;0,$AH72&gt;0,BO72&gt;0), ($AH72*BO72)/$AD72,     AND($AD72=0,$AH72&gt;0,$AL72&gt;0), IF(INDEX(BO$12:BO$263,MATCH($AL72,$AK$12:$AK$263,0))&gt;0,($AH72*INDEX(BO$12:BO$263,MATCH($AL72,$AK$12:$AK$263,0)))/INDEX($AD$12:$AD$263,MATCH($AL72,$AK$12:$AK$263,0)), "-"),     1, "-")</f>
        <v>-</v>
      </c>
      <c r="BQ72" s="249" t="n">
        <f aca="false">IF(BP$9&gt;0, IF(OR(BP72="",BP72="-"), 0, BP72*$AO72), BO72*$AE72)</f>
        <v>0</v>
      </c>
      <c r="BR72" s="247" t="n">
        <f aca="false">COMMANDE!AF72</f>
        <v>0</v>
      </c>
      <c r="BS72" s="248" t="str">
        <f aca="false">_xlfn.IFS(AND($AD72=$AH72,$AD72&gt;0,$AH72&gt;0,BR72&gt;0), BR72,     AND(NOT($AD72=$AH72),$AD72&gt;0,$AH72&gt;0,BR72&gt;0), ($AH72*BR72)/$AD72,     AND($AD72=0,$AH72&gt;0,$AL72&gt;0), IF(INDEX(BR$12:BR$263,MATCH($AL72,$AK$12:$AK$263,0))&gt;0,($AH72*INDEX(BR$12:BR$263,MATCH($AL72,$AK$12:$AK$263,0)))/INDEX($AD$12:$AD$263,MATCH($AL72,$AK$12:$AK$263,0)), "-"),     1, "-")</f>
        <v>-</v>
      </c>
      <c r="BT72" s="249" t="n">
        <f aca="false">IF(BS$9&gt;0, IF(OR(BS72="",BS72="-"), 0, BS72*$AO72), BR72*$AE72)</f>
        <v>0</v>
      </c>
      <c r="BU72" s="247" t="n">
        <f aca="false">COMMANDE!AH72</f>
        <v>0</v>
      </c>
      <c r="BV72" s="248" t="str">
        <f aca="false">_xlfn.IFS(AND($AD72=$AH72,$AD72&gt;0,$AH72&gt;0,BU72&gt;0), BU72,     AND(NOT($AD72=$AH72),$AD72&gt;0,$AH72&gt;0,BU72&gt;0), ($AH72*BU72)/$AD72,     AND($AD72=0,$AH72&gt;0,$AL72&gt;0), IF(INDEX(BU$12:BU$263,MATCH($AL72,$AK$12:$AK$263,0))&gt;0,($AH72*INDEX(BU$12:BU$263,MATCH($AL72,$AK$12:$AK$263,0)))/INDEX($AD$12:$AD$263,MATCH($AL72,$AK$12:$AK$263,0)), "-"),     1, "-")</f>
        <v>-</v>
      </c>
      <c r="BW72" s="249" t="n">
        <f aca="false">IF(BV$9&gt;0, IF(OR(BV72="",BV72="-"), 0, BV72*$AO72), BU72*$AE72)</f>
        <v>0</v>
      </c>
      <c r="BX72" s="247" t="n">
        <f aca="false">COMMANDE!AJ72</f>
        <v>0</v>
      </c>
      <c r="BY72" s="248" t="str">
        <f aca="false">_xlfn.IFS(AND($AD72=$AH72,$AD72&gt;0,$AH72&gt;0,BX72&gt;0), BX72,     AND(NOT($AD72=$AH72),$AD72&gt;0,$AH72&gt;0,BX72&gt;0), ($AH72*BX72)/$AD72,     AND($AD72=0,$AH72&gt;0,$AL72&gt;0), IF(INDEX(BX$12:BX$263,MATCH($AL72,$AK$12:$AK$263,0))&gt;0,($AH72*INDEX(BX$12:BX$263,MATCH($AL72,$AK$12:$AK$263,0)))/INDEX($AD$12:$AD$263,MATCH($AL72,$AK$12:$AK$263,0)), "-"),     1, "-")</f>
        <v>-</v>
      </c>
      <c r="BZ72" s="249" t="n">
        <f aca="false">IF(BY$9&gt;0, IF(OR(BY72="",BY72="-"), 0, BY72*$AO72), BX72*$AE72)</f>
        <v>0</v>
      </c>
      <c r="CA72" s="247" t="n">
        <f aca="false">COMMANDE!AL72</f>
        <v>0</v>
      </c>
      <c r="CB72" s="248" t="str">
        <f aca="false">_xlfn.IFS(AND($AD72=$AH72,$AD72&gt;0,$AH72&gt;0,CA72&gt;0), CA72,     AND(NOT($AD72=$AH72),$AD72&gt;0,$AH72&gt;0,CA72&gt;0), ($AH72*CA72)/$AD72,     AND($AD72=0,$AH72&gt;0,$AL72&gt;0), IF(INDEX(CA$12:CA$263,MATCH($AL72,$AK$12:$AK$263,0))&gt;0,($AH72*INDEX(CA$12:CA$263,MATCH($AL72,$AK$12:$AK$263,0)))/INDEX($AD$12:$AD$263,MATCH($AL72,$AK$12:$AK$263,0)), "-"),     1, "-")</f>
        <v>-</v>
      </c>
      <c r="CC72" s="249" t="n">
        <f aca="false">IF(CB$9&gt;0, IF(OR(CB72="",CB72="-"), 0, CB72*$AO72), CA72*$AE72)</f>
        <v>0</v>
      </c>
      <c r="CD72" s="247" t="n">
        <f aca="false">COMMANDE!AN72</f>
        <v>0</v>
      </c>
      <c r="CE72" s="248" t="str">
        <f aca="false">_xlfn.IFS(AND($AD72=$AH72,$AD72&gt;0,$AH72&gt;0,CD72&gt;0), CD72,     AND(NOT($AD72=$AH72),$AD72&gt;0,$AH72&gt;0,CD72&gt;0), ($AH72*CD72)/$AD72,     AND($AD72=0,$AH72&gt;0,$AL72&gt;0), IF(INDEX(CD$12:CD$263,MATCH($AL72,$AK$12:$AK$263,0))&gt;0,($AH72*INDEX(CD$12:CD$263,MATCH($AL72,$AK$12:$AK$263,0)))/INDEX($AD$12:$AD$263,MATCH($AL72,$AK$12:$AK$263,0)), "-"),     1, "-")</f>
        <v>-</v>
      </c>
      <c r="CF72" s="249" t="n">
        <f aca="false">IF(CE$9&gt;0, IF(OR(CE72="",CE72="-"), 0, CE72*$AO72), CD72*$AE72)</f>
        <v>0</v>
      </c>
      <c r="CG72" s="247" t="n">
        <f aca="false">COMMANDE!AP72</f>
        <v>0</v>
      </c>
      <c r="CH72" s="248" t="str">
        <f aca="false">_xlfn.IFS(AND($AD72=$AH72,$AD72&gt;0,$AH72&gt;0,CG72&gt;0), CG72,     AND(NOT($AD72=$AH72),$AD72&gt;0,$AH72&gt;0,CG72&gt;0), ($AH72*CG72)/$AD72,     AND($AD72=0,$AH72&gt;0,$AL72&gt;0), IF(INDEX(CG$12:CG$263,MATCH($AL72,$AK$12:$AK$263,0))&gt;0,($AH72*INDEX(CG$12:CG$263,MATCH($AL72,$AK$12:$AK$263,0)))/INDEX($AD$12:$AD$263,MATCH($AL72,$AK$12:$AK$263,0)), "-"),     1, "-")</f>
        <v>-</v>
      </c>
      <c r="CI72" s="249" t="n">
        <f aca="false">IF(CH$9&gt;0, IF(OR(CH72="",CH72="-"), 0, CH72*$AO72), CG72*$AE72)</f>
        <v>0</v>
      </c>
      <c r="CJ72" s="250"/>
    </row>
    <row r="73" customFormat="false" ht="39.95" hidden="false" customHeight="true" outlineLevel="0" collapsed="false">
      <c r="A73" s="230" t="n">
        <f aca="false">IF(OR($AQ73&gt;0, $AS73&gt;0), 1, 0)</f>
        <v>0</v>
      </c>
      <c r="B73" s="230" t="n">
        <f aca="false">IF(OR($AT73&gt;0, $AV73&gt;0), 1, 0)</f>
        <v>0</v>
      </c>
      <c r="C73" s="230" t="n">
        <f aca="false">IF(OR($AW73&gt;0, $AY73&gt;0), 1, 0)</f>
        <v>0</v>
      </c>
      <c r="D73" s="230" t="n">
        <f aca="false">IF(OR($AZ73&gt;0, $BB73&gt;0), 1, 0)</f>
        <v>0</v>
      </c>
      <c r="E73" s="230" t="n">
        <f aca="false">IF(OR($BC73&gt;0, $BE73&gt;0), 1, 0)</f>
        <v>0</v>
      </c>
      <c r="F73" s="230" t="n">
        <f aca="false">IF(OR($BF73&gt;0, $BH73&gt;0), 1, 0)</f>
        <v>0</v>
      </c>
      <c r="G73" s="230" t="n">
        <f aca="false">IF(OR($BI73&gt;0, $BK73&gt;0), 1, 0)</f>
        <v>0</v>
      </c>
      <c r="H73" s="230" t="n">
        <f aca="false">IF(OR($BL73&gt;0, $BN73&gt;0), 1, 0)</f>
        <v>0</v>
      </c>
      <c r="I73" s="230" t="n">
        <f aca="false">IF(OR($BO73&gt;0, $BQ73&gt;0), 1, 0)</f>
        <v>0</v>
      </c>
      <c r="J73" s="230" t="n">
        <f aca="false">IF(OR($BR73&gt;0, $BT73&gt;0), 1, 0)</f>
        <v>0</v>
      </c>
      <c r="K73" s="230" t="n">
        <f aca="false">IF(OR($BU73&gt;0, $BW73&gt;0), 1, 0)</f>
        <v>0</v>
      </c>
      <c r="L73" s="230" t="n">
        <f aca="false">IF(OR($BX73&gt;0, $BZ73&gt;0), 1, 0)</f>
        <v>0</v>
      </c>
      <c r="M73" s="230" t="n">
        <f aca="false">IF(OR($CA73&gt;0, $CC73&gt;0), 1, 0)</f>
        <v>0</v>
      </c>
      <c r="N73" s="230" t="n">
        <f aca="false">IF(OR($CD73&gt;0, $CF73&gt;0), 1, 0)</f>
        <v>0</v>
      </c>
      <c r="O73" s="231" t="n">
        <f aca="false">IF(OR($CG73&gt;0, $CI73&gt;0), 1, 0)</f>
        <v>0</v>
      </c>
      <c r="P73" s="232" t="n">
        <f aca="false">IF(OR($AD73&gt;0,$AH73&gt;0,$AN73&gt;0), 1, 0)</f>
        <v>0</v>
      </c>
      <c r="Q73" s="233" t="n">
        <f aca="false">BDD!A63</f>
        <v>3391</v>
      </c>
      <c r="R73" s="234" t="str">
        <f aca="false">BDD!B63</f>
        <v>Coco Pagode fraîche</v>
      </c>
      <c r="S73" s="235" t="str">
        <f aca="false">IF(BDD!F63=0, "", BDD!F63)</f>
        <v>❤️</v>
      </c>
      <c r="T73" s="236" t="n">
        <f aca="false">ROUND(BDD!G63+FDP_CMD_KG, 2)</f>
        <v>6.11</v>
      </c>
      <c r="U73" s="236" t="e">
        <f aca="false">ROUND(BDD!G63+FDP_FACT_KG, 2)</f>
        <v>#DIV/0!</v>
      </c>
      <c r="V73" s="237" t="str">
        <f aca="false">BDD!H63</f>
        <v>Pièce</v>
      </c>
      <c r="W73" s="238" t="n">
        <f aca="false">IF(NOT(ISBLANK(BDD!I63)), ROUND(SUM((BDD!G63*reduc1),FDP_CMD_KG), 2), "")</f>
        <v>5.66</v>
      </c>
      <c r="X73" s="238" t="n">
        <f aca="false">IF(NOT(ISBLANK(BDD!J63)), ROUND(SUM((BDD!G63*reduc2),FDP_CMD_KG), 2), "")</f>
        <v>5.21</v>
      </c>
      <c r="Y73" s="238" t="str">
        <f aca="false">IF(NOT(ISBLANK(BDD!K63)), ROUND(SUM((BDD!G63*reduc3),FDP_CMD_KG), 2), "")</f>
        <v/>
      </c>
      <c r="Z73" s="238" t="e">
        <f aca="false">IF(NOT(ISBLANK(BDD!I63)), ROUND(SUM((BDD!G63*reduc1),FDP_FACT_KG), 2), "")</f>
        <v>#DIV/0!</v>
      </c>
      <c r="AA73" s="238" t="e">
        <f aca="false">IF(NOT(ISBLANK(BDD!J63)), ROUND(SUM((BDD!G63*reduc2),FDP_FACT_KG), 2), "")</f>
        <v>#DIV/0!</v>
      </c>
      <c r="AB73" s="238" t="str">
        <f aca="false">IF(NOT(ISBLANK(BDD!K63)), ROUND(SUM((BDD!G63*reduc3),FDP_FACT_KG), 2), "")</f>
        <v/>
      </c>
      <c r="AC73" s="239" t="str">
        <f aca="false">BDD!C63</f>
        <v>Taîlande</v>
      </c>
      <c r="AD73" s="240" t="n">
        <f aca="false">SUM(AQ73,AT73,AW73,AZ73,BC73,BF73,BI73,BL73,BO73,BR73,BU73,BX73,CA73,CD73,CG73)</f>
        <v>0</v>
      </c>
      <c r="AE73" s="241" t="n">
        <f aca="false">_xlfn.IFS(AND(AD73&gt;=60,$Y73&lt;&gt;""), $Y73,    AND(AD73&gt;=30,$X73&lt;&gt;""), $X73,    AND(AD73&gt;=10,$W73&lt;&gt;""), $W73,    1, $T73)</f>
        <v>6.11</v>
      </c>
      <c r="AF73" s="242" t="n">
        <f aca="false">$AD73*$AE73</f>
        <v>0</v>
      </c>
      <c r="AG73" s="161"/>
      <c r="AH73" s="243"/>
      <c r="AI73" s="241" t="e">
        <f aca="false">_xlfn.IFS(AND(AH73&gt;=60,$AB73&lt;&gt;""), $AB73,    AND(AH73&gt;=30,$AA73&lt;&gt;""), $AA73,    AND(AH73&gt;=10,$Z73&lt;&gt;""), $Z73,    1, $U73)</f>
        <v>#DIV/0!</v>
      </c>
      <c r="AJ73" s="244" t="e">
        <f aca="false">AH73*AI73</f>
        <v>#DIV/0!</v>
      </c>
      <c r="AK73" s="245"/>
      <c r="AL73" s="245"/>
      <c r="AM73" s="161"/>
      <c r="AN73" s="246" t="n">
        <f aca="false">SUM(AR73,AU73,AX73,BA73,BD73,BG73,BJ73,BM73,BP73,BS73,BV73,BY73,CB73,CE73,CH73)</f>
        <v>0</v>
      </c>
      <c r="AO73" s="241" t="e">
        <f aca="false">_xlfn.IFS(AND(AN73&gt;=60,$AB73&lt;&gt;""), $AB73,    AND(AN73&gt;=30,$AA73&lt;&gt;""), $AA73,    AND(AN73&gt;=10,$Z73&lt;&gt;""), $Z73,    1, $U73)</f>
        <v>#DIV/0!</v>
      </c>
      <c r="AP73" s="242" t="e">
        <f aca="false">$AN73*$AO73</f>
        <v>#DIV/0!</v>
      </c>
      <c r="AQ73" s="247" t="n">
        <f aca="false">COMMANDE!N73</f>
        <v>0</v>
      </c>
      <c r="AR73" s="248" t="str">
        <f aca="false">_xlfn.IFS(AND($AD73=$AH73,$AD73&gt;0,$AH73&gt;0,AQ73&gt;0), AQ73,     AND(NOT($AD73=$AH73),$AD73&gt;0,$AH73&gt;0,AQ73&gt;0), ($AH73*AQ73)/$AD73,     AND($AD73=0,$AH73&gt;0,$AL73&gt;0), IF(INDEX(AQ$12:AQ$263,MATCH($AL73,$AK$12:$AK$263,0))&gt;0,($AH73*INDEX(AQ$12:AQ$263,MATCH($AL73,$AK$12:$AK$263,0)))/INDEX($AD$12:$AD$263,MATCH($AL73,$AK$12:$AK$263,0)), "-"),     1, "-")</f>
        <v>-</v>
      </c>
      <c r="AS73" s="249" t="n">
        <f aca="false">IF(AR$9&gt;0, IF(OR(AR73="",AR73="-"), 0, AR73*$AO73), AQ73*$AE73)</f>
        <v>0</v>
      </c>
      <c r="AT73" s="247" t="n">
        <f aca="false">COMMANDE!P73</f>
        <v>0</v>
      </c>
      <c r="AU73" s="248" t="str">
        <f aca="false">_xlfn.IFS(AND($AD73=$AH73,$AD73&gt;0,$AH73&gt;0,AT73&gt;0), AT73,     AND(NOT($AD73=$AH73),$AD73&gt;0,$AH73&gt;0,AT73&gt;0), ($AH73*AT73)/$AD73,     AND($AD73=0,$AH73&gt;0,$AL73&gt;0), IF(INDEX(AT$12:AT$263,MATCH($AL73,$AK$12:$AK$263,0))&gt;0,($AH73*INDEX(AT$12:AT$263,MATCH($AL73,$AK$12:$AK$263,0)))/INDEX($AD$12:$AD$263,MATCH($AL73,$AK$12:$AK$263,0)), "-"),     1, "-")</f>
        <v>-</v>
      </c>
      <c r="AV73" s="249" t="n">
        <f aca="false">IF(AU$9&gt;0, IF(OR(AU73="",AU73="-"), 0, AU73*$AO73), AT73*$AE73)</f>
        <v>0</v>
      </c>
      <c r="AW73" s="247" t="n">
        <f aca="false">COMMANDE!R73</f>
        <v>0</v>
      </c>
      <c r="AX73" s="248" t="str">
        <f aca="false">_xlfn.IFS(AND($AD73=$AH73,$AD73&gt;0,$AH73&gt;0,AW73&gt;0), AW73,     AND(NOT($AD73=$AH73),$AD73&gt;0,$AH73&gt;0,AW73&gt;0), ($AH73*AW73)/$AD73,     AND($AD73=0,$AH73&gt;0,$AL73&gt;0), IF(INDEX(AW$12:AW$263,MATCH($AL73,$AK$12:$AK$263,0))&gt;0,($AH73*INDEX(AW$12:AW$263,MATCH($AL73,$AK$12:$AK$263,0)))/INDEX($AD$12:$AD$263,MATCH($AL73,$AK$12:$AK$263,0)), "-"),     1, "-")</f>
        <v>-</v>
      </c>
      <c r="AY73" s="249" t="n">
        <f aca="false">IF(AX$9&gt;0, IF(OR(AX73="",AX73="-"), 0, AX73*$AO73), AW73*$AE73)</f>
        <v>0</v>
      </c>
      <c r="AZ73" s="247" t="n">
        <f aca="false">COMMANDE!T73</f>
        <v>0</v>
      </c>
      <c r="BA73" s="248" t="str">
        <f aca="false">_xlfn.IFS(AND($AD73=$AH73,$AD73&gt;0,$AH73&gt;0,AZ73&gt;0), AZ73,     AND(NOT($AD73=$AH73),$AD73&gt;0,$AH73&gt;0,AZ73&gt;0), ($AH73*AZ73)/$AD73,     AND($AD73=0,$AH73&gt;0,$AL73&gt;0), IF(INDEX(AZ$12:AZ$263,MATCH($AL73,$AK$12:$AK$263,0))&gt;0,($AH73*INDEX(AZ$12:AZ$263,MATCH($AL73,$AK$12:$AK$263,0)))/INDEX($AD$12:$AD$263,MATCH($AL73,$AK$12:$AK$263,0)), "-"),     1, "-")</f>
        <v>-</v>
      </c>
      <c r="BB73" s="249" t="n">
        <f aca="false">IF(BA$9&gt;0, IF(OR(BA73="",BA73="-"), 0, BA73*$AO73), AZ73*$AE73)</f>
        <v>0</v>
      </c>
      <c r="BC73" s="247" t="n">
        <f aca="false">COMMANDE!V73</f>
        <v>0</v>
      </c>
      <c r="BD73" s="248" t="str">
        <f aca="false">_xlfn.IFS(AND($AD73=$AH73,$AD73&gt;0,$AH73&gt;0,BC73&gt;0), BC73,     AND(NOT($AD73=$AH73),$AD73&gt;0,$AH73&gt;0,BC73&gt;0), ($AH73*BC73)/$AD73,     AND($AD73=0,$AH73&gt;0,$AL73&gt;0), IF(INDEX(BC$12:BC$263,MATCH($AL73,$AK$12:$AK$263,0))&gt;0,($AH73*INDEX(BC$12:BC$263,MATCH($AL73,$AK$12:$AK$263,0)))/INDEX($AD$12:$AD$263,MATCH($AL73,$AK$12:$AK$263,0)), "-"),     1, "-")</f>
        <v>-</v>
      </c>
      <c r="BE73" s="249" t="n">
        <f aca="false">IF(BD$9&gt;0, IF(OR(BD73="",BD73="-"), 0, BD73*$AO73), BC73*$AE73)</f>
        <v>0</v>
      </c>
      <c r="BF73" s="247" t="n">
        <f aca="false">COMMANDE!X73</f>
        <v>0</v>
      </c>
      <c r="BG73" s="248" t="str">
        <f aca="false">_xlfn.IFS(AND($AD73=$AH73,$AD73&gt;0,$AH73&gt;0,BF73&gt;0), BF73,     AND(NOT($AD73=$AH73),$AD73&gt;0,$AH73&gt;0,BF73&gt;0), ($AH73*BF73)/$AD73,     AND($AD73=0,$AH73&gt;0,$AL73&gt;0), IF(INDEX(BF$12:BF$263,MATCH($AL73,$AK$12:$AK$263,0))&gt;0,($AH73*INDEX(BF$12:BF$263,MATCH($AL73,$AK$12:$AK$263,0)))/INDEX($AD$12:$AD$263,MATCH($AL73,$AK$12:$AK$263,0)), "-"),     1, "-")</f>
        <v>-</v>
      </c>
      <c r="BH73" s="249" t="n">
        <f aca="false">IF(BG$9&gt;0, IF(OR(BG73="",BG73="-"), 0, BG73*$AO73), BF73*$AE73)</f>
        <v>0</v>
      </c>
      <c r="BI73" s="247" t="n">
        <f aca="false">COMMANDE!Z73</f>
        <v>0</v>
      </c>
      <c r="BJ73" s="248" t="str">
        <f aca="false">_xlfn.IFS(AND($AD73=$AH73,$AD73&gt;0,$AH73&gt;0,BI73&gt;0), BI73,     AND(NOT($AD73=$AH73),$AD73&gt;0,$AH73&gt;0,BI73&gt;0), ($AH73*BI73)/$AD73,     AND($AD73=0,$AH73&gt;0,$AL73&gt;0), IF(INDEX(BI$12:BI$263,MATCH($AL73,$AK$12:$AK$263,0))&gt;0,($AH73*INDEX(BI$12:BI$263,MATCH($AL73,$AK$12:$AK$263,0)))/INDEX($AD$12:$AD$263,MATCH($AL73,$AK$12:$AK$263,0)), "-"),     1, "-")</f>
        <v>-</v>
      </c>
      <c r="BK73" s="249" t="n">
        <f aca="false">IF(BJ$9&gt;0, IF(OR(BJ73="",BJ73="-"), 0, BJ73*$AO73), BI73*$AE73)</f>
        <v>0</v>
      </c>
      <c r="BL73" s="247" t="n">
        <f aca="false">COMMANDE!AB73</f>
        <v>0</v>
      </c>
      <c r="BM73" s="248" t="str">
        <f aca="false">_xlfn.IFS(AND($AD73=$AH73,$AD73&gt;0,$AH73&gt;0,BL73&gt;0), BL73,     AND(NOT($AD73=$AH73),$AD73&gt;0,$AH73&gt;0,BL73&gt;0), ($AH73*BL73)/$AD73,     AND($AD73=0,$AH73&gt;0,$AL73&gt;0), IF(INDEX(BL$12:BL$263,MATCH($AL73,$AK$12:$AK$263,0))&gt;0,($AH73*INDEX(BL$12:BL$263,MATCH($AL73,$AK$12:$AK$263,0)))/INDEX($AD$12:$AD$263,MATCH($AL73,$AK$12:$AK$263,0)), "-"),     1, "-")</f>
        <v>-</v>
      </c>
      <c r="BN73" s="249" t="n">
        <f aca="false">IF(BM$9&gt;0, IF(OR(BM73="",BM73="-"), 0, BM73*$AO73), BL73*$AE73)</f>
        <v>0</v>
      </c>
      <c r="BO73" s="247" t="n">
        <f aca="false">COMMANDE!AD73</f>
        <v>0</v>
      </c>
      <c r="BP73" s="248" t="str">
        <f aca="false">_xlfn.IFS(AND($AD73=$AH73,$AD73&gt;0,$AH73&gt;0,BO73&gt;0), BO73,     AND(NOT($AD73=$AH73),$AD73&gt;0,$AH73&gt;0,BO73&gt;0), ($AH73*BO73)/$AD73,     AND($AD73=0,$AH73&gt;0,$AL73&gt;0), IF(INDEX(BO$12:BO$263,MATCH($AL73,$AK$12:$AK$263,0))&gt;0,($AH73*INDEX(BO$12:BO$263,MATCH($AL73,$AK$12:$AK$263,0)))/INDEX($AD$12:$AD$263,MATCH($AL73,$AK$12:$AK$263,0)), "-"),     1, "-")</f>
        <v>-</v>
      </c>
      <c r="BQ73" s="249" t="n">
        <f aca="false">IF(BP$9&gt;0, IF(OR(BP73="",BP73="-"), 0, BP73*$AO73), BO73*$AE73)</f>
        <v>0</v>
      </c>
      <c r="BR73" s="247" t="n">
        <f aca="false">COMMANDE!AF73</f>
        <v>0</v>
      </c>
      <c r="BS73" s="248" t="str">
        <f aca="false">_xlfn.IFS(AND($AD73=$AH73,$AD73&gt;0,$AH73&gt;0,BR73&gt;0), BR73,     AND(NOT($AD73=$AH73),$AD73&gt;0,$AH73&gt;0,BR73&gt;0), ($AH73*BR73)/$AD73,     AND($AD73=0,$AH73&gt;0,$AL73&gt;0), IF(INDEX(BR$12:BR$263,MATCH($AL73,$AK$12:$AK$263,0))&gt;0,($AH73*INDEX(BR$12:BR$263,MATCH($AL73,$AK$12:$AK$263,0)))/INDEX($AD$12:$AD$263,MATCH($AL73,$AK$12:$AK$263,0)), "-"),     1, "-")</f>
        <v>-</v>
      </c>
      <c r="BT73" s="249" t="n">
        <f aca="false">IF(BS$9&gt;0, IF(OR(BS73="",BS73="-"), 0, BS73*$AO73), BR73*$AE73)</f>
        <v>0</v>
      </c>
      <c r="BU73" s="247" t="n">
        <f aca="false">COMMANDE!AH73</f>
        <v>0</v>
      </c>
      <c r="BV73" s="248" t="str">
        <f aca="false">_xlfn.IFS(AND($AD73=$AH73,$AD73&gt;0,$AH73&gt;0,BU73&gt;0), BU73,     AND(NOT($AD73=$AH73),$AD73&gt;0,$AH73&gt;0,BU73&gt;0), ($AH73*BU73)/$AD73,     AND($AD73=0,$AH73&gt;0,$AL73&gt;0), IF(INDEX(BU$12:BU$263,MATCH($AL73,$AK$12:$AK$263,0))&gt;0,($AH73*INDEX(BU$12:BU$263,MATCH($AL73,$AK$12:$AK$263,0)))/INDEX($AD$12:$AD$263,MATCH($AL73,$AK$12:$AK$263,0)), "-"),     1, "-")</f>
        <v>-</v>
      </c>
      <c r="BW73" s="249" t="n">
        <f aca="false">IF(BV$9&gt;0, IF(OR(BV73="",BV73="-"), 0, BV73*$AO73), BU73*$AE73)</f>
        <v>0</v>
      </c>
      <c r="BX73" s="247" t="n">
        <f aca="false">COMMANDE!AJ73</f>
        <v>0</v>
      </c>
      <c r="BY73" s="248" t="str">
        <f aca="false">_xlfn.IFS(AND($AD73=$AH73,$AD73&gt;0,$AH73&gt;0,BX73&gt;0), BX73,     AND(NOT($AD73=$AH73),$AD73&gt;0,$AH73&gt;0,BX73&gt;0), ($AH73*BX73)/$AD73,     AND($AD73=0,$AH73&gt;0,$AL73&gt;0), IF(INDEX(BX$12:BX$263,MATCH($AL73,$AK$12:$AK$263,0))&gt;0,($AH73*INDEX(BX$12:BX$263,MATCH($AL73,$AK$12:$AK$263,0)))/INDEX($AD$12:$AD$263,MATCH($AL73,$AK$12:$AK$263,0)), "-"),     1, "-")</f>
        <v>-</v>
      </c>
      <c r="BZ73" s="249" t="n">
        <f aca="false">IF(BY$9&gt;0, IF(OR(BY73="",BY73="-"), 0, BY73*$AO73), BX73*$AE73)</f>
        <v>0</v>
      </c>
      <c r="CA73" s="247" t="n">
        <f aca="false">COMMANDE!AL73</f>
        <v>0</v>
      </c>
      <c r="CB73" s="248" t="str">
        <f aca="false">_xlfn.IFS(AND($AD73=$AH73,$AD73&gt;0,$AH73&gt;0,CA73&gt;0), CA73,     AND(NOT($AD73=$AH73),$AD73&gt;0,$AH73&gt;0,CA73&gt;0), ($AH73*CA73)/$AD73,     AND($AD73=0,$AH73&gt;0,$AL73&gt;0), IF(INDEX(CA$12:CA$263,MATCH($AL73,$AK$12:$AK$263,0))&gt;0,($AH73*INDEX(CA$12:CA$263,MATCH($AL73,$AK$12:$AK$263,0)))/INDEX($AD$12:$AD$263,MATCH($AL73,$AK$12:$AK$263,0)), "-"),     1, "-")</f>
        <v>-</v>
      </c>
      <c r="CC73" s="249" t="n">
        <f aca="false">IF(CB$9&gt;0, IF(OR(CB73="",CB73="-"), 0, CB73*$AO73), CA73*$AE73)</f>
        <v>0</v>
      </c>
      <c r="CD73" s="247" t="n">
        <f aca="false">COMMANDE!AN73</f>
        <v>0</v>
      </c>
      <c r="CE73" s="248" t="str">
        <f aca="false">_xlfn.IFS(AND($AD73=$AH73,$AD73&gt;0,$AH73&gt;0,CD73&gt;0), CD73,     AND(NOT($AD73=$AH73),$AD73&gt;0,$AH73&gt;0,CD73&gt;0), ($AH73*CD73)/$AD73,     AND($AD73=0,$AH73&gt;0,$AL73&gt;0), IF(INDEX(CD$12:CD$263,MATCH($AL73,$AK$12:$AK$263,0))&gt;0,($AH73*INDEX(CD$12:CD$263,MATCH($AL73,$AK$12:$AK$263,0)))/INDEX($AD$12:$AD$263,MATCH($AL73,$AK$12:$AK$263,0)), "-"),     1, "-")</f>
        <v>-</v>
      </c>
      <c r="CF73" s="249" t="n">
        <f aca="false">IF(CE$9&gt;0, IF(OR(CE73="",CE73="-"), 0, CE73*$AO73), CD73*$AE73)</f>
        <v>0</v>
      </c>
      <c r="CG73" s="247" t="n">
        <f aca="false">COMMANDE!AP73</f>
        <v>0</v>
      </c>
      <c r="CH73" s="248" t="str">
        <f aca="false">_xlfn.IFS(AND($AD73=$AH73,$AD73&gt;0,$AH73&gt;0,CG73&gt;0), CG73,     AND(NOT($AD73=$AH73),$AD73&gt;0,$AH73&gt;0,CG73&gt;0), ($AH73*CG73)/$AD73,     AND($AD73=0,$AH73&gt;0,$AL73&gt;0), IF(INDEX(CG$12:CG$263,MATCH($AL73,$AK$12:$AK$263,0))&gt;0,($AH73*INDEX(CG$12:CG$263,MATCH($AL73,$AK$12:$AK$263,0)))/INDEX($AD$12:$AD$263,MATCH($AL73,$AK$12:$AK$263,0)), "-"),     1, "-")</f>
        <v>-</v>
      </c>
      <c r="CI73" s="249" t="n">
        <f aca="false">IF(CH$9&gt;0, IF(OR(CH73="",CH73="-"), 0, CH73*$AO73), CG73*$AE73)</f>
        <v>0</v>
      </c>
      <c r="CJ73" s="250"/>
    </row>
    <row r="74" customFormat="false" ht="39.95" hidden="false" customHeight="true" outlineLevel="0" collapsed="false">
      <c r="A74" s="230" t="n">
        <f aca="false">IF(OR($AQ74&gt;0, $AS74&gt;0), 1, 0)</f>
        <v>0</v>
      </c>
      <c r="B74" s="230" t="n">
        <f aca="false">IF(OR($AT74&gt;0, $AV74&gt;0), 1, 0)</f>
        <v>0</v>
      </c>
      <c r="C74" s="230" t="n">
        <f aca="false">IF(OR($AW74&gt;0, $AY74&gt;0), 1, 0)</f>
        <v>0</v>
      </c>
      <c r="D74" s="230" t="n">
        <f aca="false">IF(OR($AZ74&gt;0, $BB74&gt;0), 1, 0)</f>
        <v>0</v>
      </c>
      <c r="E74" s="230" t="n">
        <f aca="false">IF(OR($BC74&gt;0, $BE74&gt;0), 1, 0)</f>
        <v>0</v>
      </c>
      <c r="F74" s="230" t="n">
        <f aca="false">IF(OR($BF74&gt;0, $BH74&gt;0), 1, 0)</f>
        <v>0</v>
      </c>
      <c r="G74" s="230" t="n">
        <f aca="false">IF(OR($BI74&gt;0, $BK74&gt;0), 1, 0)</f>
        <v>0</v>
      </c>
      <c r="H74" s="230" t="n">
        <f aca="false">IF(OR($BL74&gt;0, $BN74&gt;0), 1, 0)</f>
        <v>0</v>
      </c>
      <c r="I74" s="230" t="n">
        <f aca="false">IF(OR($BO74&gt;0, $BQ74&gt;0), 1, 0)</f>
        <v>0</v>
      </c>
      <c r="J74" s="230" t="n">
        <f aca="false">IF(OR($BR74&gt;0, $BT74&gt;0), 1, 0)</f>
        <v>0</v>
      </c>
      <c r="K74" s="230" t="n">
        <f aca="false">IF(OR($BU74&gt;0, $BW74&gt;0), 1, 0)</f>
        <v>0</v>
      </c>
      <c r="L74" s="230" t="n">
        <f aca="false">IF(OR($BX74&gt;0, $BZ74&gt;0), 1, 0)</f>
        <v>0</v>
      </c>
      <c r="M74" s="230" t="n">
        <f aca="false">IF(OR($CA74&gt;0, $CC74&gt;0), 1, 0)</f>
        <v>0</v>
      </c>
      <c r="N74" s="230" t="n">
        <f aca="false">IF(OR($CD74&gt;0, $CF74&gt;0), 1, 0)</f>
        <v>0</v>
      </c>
      <c r="O74" s="231" t="n">
        <f aca="false">IF(OR($CG74&gt;0, $CI74&gt;0), 1, 0)</f>
        <v>0</v>
      </c>
      <c r="P74" s="232" t="n">
        <f aca="false">IF(OR($AD74&gt;0,$AH74&gt;0,$AN74&gt;0), 1, 0)</f>
        <v>0</v>
      </c>
      <c r="Q74" s="233" t="n">
        <f aca="false">BDD!A64</f>
        <v>3924</v>
      </c>
      <c r="R74" s="234" t="str">
        <f aca="false">BDD!B64</f>
        <v>Concombre mini gourmet</v>
      </c>
      <c r="S74" s="235" t="str">
        <f aca="false">IF(BDD!F64=0, "", BDD!F64)</f>
        <v>❤️</v>
      </c>
      <c r="T74" s="236" t="n">
        <f aca="false">ROUND(BDD!G64+FDP_CMD_KG, 2)</f>
        <v>4.31</v>
      </c>
      <c r="U74" s="236" t="e">
        <f aca="false">ROUND(BDD!G64+FDP_FACT_KG, 2)</f>
        <v>#DIV/0!</v>
      </c>
      <c r="V74" s="237" t="str">
        <f aca="false">BDD!H64</f>
        <v>kg</v>
      </c>
      <c r="W74" s="238" t="n">
        <f aca="false">IF(NOT(ISBLANK(BDD!I64)), ROUND(SUM((BDD!G64*reduc1),FDP_CMD_KG), 2), "")</f>
        <v>4.04</v>
      </c>
      <c r="X74" s="238" t="n">
        <f aca="false">IF(NOT(ISBLANK(BDD!J64)), ROUND(SUM((BDD!G64*reduc2),FDP_CMD_KG), 2), "")</f>
        <v>3.77</v>
      </c>
      <c r="Y74" s="238" t="str">
        <f aca="false">IF(NOT(ISBLANK(BDD!K64)), ROUND(SUM((BDD!G64*reduc3),FDP_CMD_KG), 2), "")</f>
        <v/>
      </c>
      <c r="Z74" s="238" t="e">
        <f aca="false">IF(NOT(ISBLANK(BDD!I64)), ROUND(SUM((BDD!G64*reduc1),FDP_FACT_KG), 2), "")</f>
        <v>#DIV/0!</v>
      </c>
      <c r="AA74" s="238" t="e">
        <f aca="false">IF(NOT(ISBLANK(BDD!J64)), ROUND(SUM((BDD!G64*reduc2),FDP_FACT_KG), 2), "")</f>
        <v>#DIV/0!</v>
      </c>
      <c r="AB74" s="238" t="str">
        <f aca="false">IF(NOT(ISBLANK(BDD!K64)), ROUND(SUM((BDD!G64*reduc3),FDP_FACT_KG), 2), "")</f>
        <v/>
      </c>
      <c r="AC74" s="239" t="str">
        <f aca="false">BDD!C64</f>
        <v>Grenade</v>
      </c>
      <c r="AD74" s="240" t="n">
        <f aca="false">SUM(AQ74,AT74,AW74,AZ74,BC74,BF74,BI74,BL74,BO74,BR74,BU74,BX74,CA74,CD74,CG74)</f>
        <v>0</v>
      </c>
      <c r="AE74" s="241" t="n">
        <f aca="false">_xlfn.IFS(AND(AD74&gt;=60,$Y74&lt;&gt;""), $Y74,    AND(AD74&gt;=30,$X74&lt;&gt;""), $X74,    AND(AD74&gt;=10,$W74&lt;&gt;""), $W74,    1, $T74)</f>
        <v>4.31</v>
      </c>
      <c r="AF74" s="242" t="n">
        <f aca="false">$AD74*$AE74</f>
        <v>0</v>
      </c>
      <c r="AG74" s="161"/>
      <c r="AH74" s="243"/>
      <c r="AI74" s="241" t="e">
        <f aca="false">_xlfn.IFS(AND(AH74&gt;=60,$AB74&lt;&gt;""), $AB74,    AND(AH74&gt;=30,$AA74&lt;&gt;""), $AA74,    AND(AH74&gt;=10,$Z74&lt;&gt;""), $Z74,    1, $U74)</f>
        <v>#DIV/0!</v>
      </c>
      <c r="AJ74" s="244" t="e">
        <f aca="false">AH74*AI74</f>
        <v>#DIV/0!</v>
      </c>
      <c r="AK74" s="245"/>
      <c r="AL74" s="245"/>
      <c r="AM74" s="161"/>
      <c r="AN74" s="246" t="n">
        <f aca="false">SUM(AR74,AU74,AX74,BA74,BD74,BG74,BJ74,BM74,BP74,BS74,BV74,BY74,CB74,CE74,CH74)</f>
        <v>0</v>
      </c>
      <c r="AO74" s="241" t="e">
        <f aca="false">_xlfn.IFS(AND(AN74&gt;=60,$AB74&lt;&gt;""), $AB74,    AND(AN74&gt;=30,$AA74&lt;&gt;""), $AA74,    AND(AN74&gt;=10,$Z74&lt;&gt;""), $Z74,    1, $U74)</f>
        <v>#DIV/0!</v>
      </c>
      <c r="AP74" s="242" t="e">
        <f aca="false">$AN74*$AO74</f>
        <v>#DIV/0!</v>
      </c>
      <c r="AQ74" s="247" t="n">
        <f aca="false">COMMANDE!N74</f>
        <v>0</v>
      </c>
      <c r="AR74" s="248" t="str">
        <f aca="false">_xlfn.IFS(AND($AD74=$AH74,$AD74&gt;0,$AH74&gt;0,AQ74&gt;0), AQ74,     AND(NOT($AD74=$AH74),$AD74&gt;0,$AH74&gt;0,AQ74&gt;0), ($AH74*AQ74)/$AD74,     AND($AD74=0,$AH74&gt;0,$AL74&gt;0), IF(INDEX(AQ$12:AQ$263,MATCH($AL74,$AK$12:$AK$263,0))&gt;0,($AH74*INDEX(AQ$12:AQ$263,MATCH($AL74,$AK$12:$AK$263,0)))/INDEX($AD$12:$AD$263,MATCH($AL74,$AK$12:$AK$263,0)), "-"),     1, "-")</f>
        <v>-</v>
      </c>
      <c r="AS74" s="249" t="n">
        <f aca="false">IF(AR$9&gt;0, IF(OR(AR74="",AR74="-"), 0, AR74*$AO74), AQ74*$AE74)</f>
        <v>0</v>
      </c>
      <c r="AT74" s="247" t="n">
        <f aca="false">COMMANDE!P74</f>
        <v>0</v>
      </c>
      <c r="AU74" s="248" t="str">
        <f aca="false">_xlfn.IFS(AND($AD74=$AH74,$AD74&gt;0,$AH74&gt;0,AT74&gt;0), AT74,     AND(NOT($AD74=$AH74),$AD74&gt;0,$AH74&gt;0,AT74&gt;0), ($AH74*AT74)/$AD74,     AND($AD74=0,$AH74&gt;0,$AL74&gt;0), IF(INDEX(AT$12:AT$263,MATCH($AL74,$AK$12:$AK$263,0))&gt;0,($AH74*INDEX(AT$12:AT$263,MATCH($AL74,$AK$12:$AK$263,0)))/INDEX($AD$12:$AD$263,MATCH($AL74,$AK$12:$AK$263,0)), "-"),     1, "-")</f>
        <v>-</v>
      </c>
      <c r="AV74" s="249" t="n">
        <f aca="false">IF(AU$9&gt;0, IF(OR(AU74="",AU74="-"), 0, AU74*$AO74), AT74*$AE74)</f>
        <v>0</v>
      </c>
      <c r="AW74" s="247" t="n">
        <f aca="false">COMMANDE!R74</f>
        <v>0</v>
      </c>
      <c r="AX74" s="248" t="str">
        <f aca="false">_xlfn.IFS(AND($AD74=$AH74,$AD74&gt;0,$AH74&gt;0,AW74&gt;0), AW74,     AND(NOT($AD74=$AH74),$AD74&gt;0,$AH74&gt;0,AW74&gt;0), ($AH74*AW74)/$AD74,     AND($AD74=0,$AH74&gt;0,$AL74&gt;0), IF(INDEX(AW$12:AW$263,MATCH($AL74,$AK$12:$AK$263,0))&gt;0,($AH74*INDEX(AW$12:AW$263,MATCH($AL74,$AK$12:$AK$263,0)))/INDEX($AD$12:$AD$263,MATCH($AL74,$AK$12:$AK$263,0)), "-"),     1, "-")</f>
        <v>-</v>
      </c>
      <c r="AY74" s="249" t="n">
        <f aca="false">IF(AX$9&gt;0, IF(OR(AX74="",AX74="-"), 0, AX74*$AO74), AW74*$AE74)</f>
        <v>0</v>
      </c>
      <c r="AZ74" s="247" t="n">
        <f aca="false">COMMANDE!T74</f>
        <v>0</v>
      </c>
      <c r="BA74" s="248" t="str">
        <f aca="false">_xlfn.IFS(AND($AD74=$AH74,$AD74&gt;0,$AH74&gt;0,AZ74&gt;0), AZ74,     AND(NOT($AD74=$AH74),$AD74&gt;0,$AH74&gt;0,AZ74&gt;0), ($AH74*AZ74)/$AD74,     AND($AD74=0,$AH74&gt;0,$AL74&gt;0), IF(INDEX(AZ$12:AZ$263,MATCH($AL74,$AK$12:$AK$263,0))&gt;0,($AH74*INDEX(AZ$12:AZ$263,MATCH($AL74,$AK$12:$AK$263,0)))/INDEX($AD$12:$AD$263,MATCH($AL74,$AK$12:$AK$263,0)), "-"),     1, "-")</f>
        <v>-</v>
      </c>
      <c r="BB74" s="249" t="n">
        <f aca="false">IF(BA$9&gt;0, IF(OR(BA74="",BA74="-"), 0, BA74*$AO74), AZ74*$AE74)</f>
        <v>0</v>
      </c>
      <c r="BC74" s="247" t="n">
        <f aca="false">COMMANDE!V74</f>
        <v>0</v>
      </c>
      <c r="BD74" s="248" t="str">
        <f aca="false">_xlfn.IFS(AND($AD74=$AH74,$AD74&gt;0,$AH74&gt;0,BC74&gt;0), BC74,     AND(NOT($AD74=$AH74),$AD74&gt;0,$AH74&gt;0,BC74&gt;0), ($AH74*BC74)/$AD74,     AND($AD74=0,$AH74&gt;0,$AL74&gt;0), IF(INDEX(BC$12:BC$263,MATCH($AL74,$AK$12:$AK$263,0))&gt;0,($AH74*INDEX(BC$12:BC$263,MATCH($AL74,$AK$12:$AK$263,0)))/INDEX($AD$12:$AD$263,MATCH($AL74,$AK$12:$AK$263,0)), "-"),     1, "-")</f>
        <v>-</v>
      </c>
      <c r="BE74" s="249" t="n">
        <f aca="false">IF(BD$9&gt;0, IF(OR(BD74="",BD74="-"), 0, BD74*$AO74), BC74*$AE74)</f>
        <v>0</v>
      </c>
      <c r="BF74" s="247" t="n">
        <f aca="false">COMMANDE!X74</f>
        <v>0</v>
      </c>
      <c r="BG74" s="248" t="str">
        <f aca="false">_xlfn.IFS(AND($AD74=$AH74,$AD74&gt;0,$AH74&gt;0,BF74&gt;0), BF74,     AND(NOT($AD74=$AH74),$AD74&gt;0,$AH74&gt;0,BF74&gt;0), ($AH74*BF74)/$AD74,     AND($AD74=0,$AH74&gt;0,$AL74&gt;0), IF(INDEX(BF$12:BF$263,MATCH($AL74,$AK$12:$AK$263,0))&gt;0,($AH74*INDEX(BF$12:BF$263,MATCH($AL74,$AK$12:$AK$263,0)))/INDEX($AD$12:$AD$263,MATCH($AL74,$AK$12:$AK$263,0)), "-"),     1, "-")</f>
        <v>-</v>
      </c>
      <c r="BH74" s="249" t="n">
        <f aca="false">IF(BG$9&gt;0, IF(OR(BG74="",BG74="-"), 0, BG74*$AO74), BF74*$AE74)</f>
        <v>0</v>
      </c>
      <c r="BI74" s="247" t="n">
        <f aca="false">COMMANDE!Z74</f>
        <v>0</v>
      </c>
      <c r="BJ74" s="248" t="str">
        <f aca="false">_xlfn.IFS(AND($AD74=$AH74,$AD74&gt;0,$AH74&gt;0,BI74&gt;0), BI74,     AND(NOT($AD74=$AH74),$AD74&gt;0,$AH74&gt;0,BI74&gt;0), ($AH74*BI74)/$AD74,     AND($AD74=0,$AH74&gt;0,$AL74&gt;0), IF(INDEX(BI$12:BI$263,MATCH($AL74,$AK$12:$AK$263,0))&gt;0,($AH74*INDEX(BI$12:BI$263,MATCH($AL74,$AK$12:$AK$263,0)))/INDEX($AD$12:$AD$263,MATCH($AL74,$AK$12:$AK$263,0)), "-"),     1, "-")</f>
        <v>-</v>
      </c>
      <c r="BK74" s="249" t="n">
        <f aca="false">IF(BJ$9&gt;0, IF(OR(BJ74="",BJ74="-"), 0, BJ74*$AO74), BI74*$AE74)</f>
        <v>0</v>
      </c>
      <c r="BL74" s="247" t="n">
        <f aca="false">COMMANDE!AB74</f>
        <v>0</v>
      </c>
      <c r="BM74" s="248" t="str">
        <f aca="false">_xlfn.IFS(AND($AD74=$AH74,$AD74&gt;0,$AH74&gt;0,BL74&gt;0), BL74,     AND(NOT($AD74=$AH74),$AD74&gt;0,$AH74&gt;0,BL74&gt;0), ($AH74*BL74)/$AD74,     AND($AD74=0,$AH74&gt;0,$AL74&gt;0), IF(INDEX(BL$12:BL$263,MATCH($AL74,$AK$12:$AK$263,0))&gt;0,($AH74*INDEX(BL$12:BL$263,MATCH($AL74,$AK$12:$AK$263,0)))/INDEX($AD$12:$AD$263,MATCH($AL74,$AK$12:$AK$263,0)), "-"),     1, "-")</f>
        <v>-</v>
      </c>
      <c r="BN74" s="249" t="n">
        <f aca="false">IF(BM$9&gt;0, IF(OR(BM74="",BM74="-"), 0, BM74*$AO74), BL74*$AE74)</f>
        <v>0</v>
      </c>
      <c r="BO74" s="247" t="n">
        <f aca="false">COMMANDE!AD74</f>
        <v>0</v>
      </c>
      <c r="BP74" s="248" t="str">
        <f aca="false">_xlfn.IFS(AND($AD74=$AH74,$AD74&gt;0,$AH74&gt;0,BO74&gt;0), BO74,     AND(NOT($AD74=$AH74),$AD74&gt;0,$AH74&gt;0,BO74&gt;0), ($AH74*BO74)/$AD74,     AND($AD74=0,$AH74&gt;0,$AL74&gt;0), IF(INDEX(BO$12:BO$263,MATCH($AL74,$AK$12:$AK$263,0))&gt;0,($AH74*INDEX(BO$12:BO$263,MATCH($AL74,$AK$12:$AK$263,0)))/INDEX($AD$12:$AD$263,MATCH($AL74,$AK$12:$AK$263,0)), "-"),     1, "-")</f>
        <v>-</v>
      </c>
      <c r="BQ74" s="249" t="n">
        <f aca="false">IF(BP$9&gt;0, IF(OR(BP74="",BP74="-"), 0, BP74*$AO74), BO74*$AE74)</f>
        <v>0</v>
      </c>
      <c r="BR74" s="247" t="n">
        <f aca="false">COMMANDE!AF74</f>
        <v>0</v>
      </c>
      <c r="BS74" s="248" t="str">
        <f aca="false">_xlfn.IFS(AND($AD74=$AH74,$AD74&gt;0,$AH74&gt;0,BR74&gt;0), BR74,     AND(NOT($AD74=$AH74),$AD74&gt;0,$AH74&gt;0,BR74&gt;0), ($AH74*BR74)/$AD74,     AND($AD74=0,$AH74&gt;0,$AL74&gt;0), IF(INDEX(BR$12:BR$263,MATCH($AL74,$AK$12:$AK$263,0))&gt;0,($AH74*INDEX(BR$12:BR$263,MATCH($AL74,$AK$12:$AK$263,0)))/INDEX($AD$12:$AD$263,MATCH($AL74,$AK$12:$AK$263,0)), "-"),     1, "-")</f>
        <v>-</v>
      </c>
      <c r="BT74" s="249" t="n">
        <f aca="false">IF(BS$9&gt;0, IF(OR(BS74="",BS74="-"), 0, BS74*$AO74), BR74*$AE74)</f>
        <v>0</v>
      </c>
      <c r="BU74" s="247" t="n">
        <f aca="false">COMMANDE!AH74</f>
        <v>0</v>
      </c>
      <c r="BV74" s="248" t="str">
        <f aca="false">_xlfn.IFS(AND($AD74=$AH74,$AD74&gt;0,$AH74&gt;0,BU74&gt;0), BU74,     AND(NOT($AD74=$AH74),$AD74&gt;0,$AH74&gt;0,BU74&gt;0), ($AH74*BU74)/$AD74,     AND($AD74=0,$AH74&gt;0,$AL74&gt;0), IF(INDEX(BU$12:BU$263,MATCH($AL74,$AK$12:$AK$263,0))&gt;0,($AH74*INDEX(BU$12:BU$263,MATCH($AL74,$AK$12:$AK$263,0)))/INDEX($AD$12:$AD$263,MATCH($AL74,$AK$12:$AK$263,0)), "-"),     1, "-")</f>
        <v>-</v>
      </c>
      <c r="BW74" s="249" t="n">
        <f aca="false">IF(BV$9&gt;0, IF(OR(BV74="",BV74="-"), 0, BV74*$AO74), BU74*$AE74)</f>
        <v>0</v>
      </c>
      <c r="BX74" s="247" t="n">
        <f aca="false">COMMANDE!AJ74</f>
        <v>0</v>
      </c>
      <c r="BY74" s="248" t="str">
        <f aca="false">_xlfn.IFS(AND($AD74=$AH74,$AD74&gt;0,$AH74&gt;0,BX74&gt;0), BX74,     AND(NOT($AD74=$AH74),$AD74&gt;0,$AH74&gt;0,BX74&gt;0), ($AH74*BX74)/$AD74,     AND($AD74=0,$AH74&gt;0,$AL74&gt;0), IF(INDEX(BX$12:BX$263,MATCH($AL74,$AK$12:$AK$263,0))&gt;0,($AH74*INDEX(BX$12:BX$263,MATCH($AL74,$AK$12:$AK$263,0)))/INDEX($AD$12:$AD$263,MATCH($AL74,$AK$12:$AK$263,0)), "-"),     1, "-")</f>
        <v>-</v>
      </c>
      <c r="BZ74" s="249" t="n">
        <f aca="false">IF(BY$9&gt;0, IF(OR(BY74="",BY74="-"), 0, BY74*$AO74), BX74*$AE74)</f>
        <v>0</v>
      </c>
      <c r="CA74" s="247" t="n">
        <f aca="false">COMMANDE!AL74</f>
        <v>0</v>
      </c>
      <c r="CB74" s="248" t="str">
        <f aca="false">_xlfn.IFS(AND($AD74=$AH74,$AD74&gt;0,$AH74&gt;0,CA74&gt;0), CA74,     AND(NOT($AD74=$AH74),$AD74&gt;0,$AH74&gt;0,CA74&gt;0), ($AH74*CA74)/$AD74,     AND($AD74=0,$AH74&gt;0,$AL74&gt;0), IF(INDEX(CA$12:CA$263,MATCH($AL74,$AK$12:$AK$263,0))&gt;0,($AH74*INDEX(CA$12:CA$263,MATCH($AL74,$AK$12:$AK$263,0)))/INDEX($AD$12:$AD$263,MATCH($AL74,$AK$12:$AK$263,0)), "-"),     1, "-")</f>
        <v>-</v>
      </c>
      <c r="CC74" s="249" t="n">
        <f aca="false">IF(CB$9&gt;0, IF(OR(CB74="",CB74="-"), 0, CB74*$AO74), CA74*$AE74)</f>
        <v>0</v>
      </c>
      <c r="CD74" s="247" t="n">
        <f aca="false">COMMANDE!AN74</f>
        <v>0</v>
      </c>
      <c r="CE74" s="248" t="str">
        <f aca="false">_xlfn.IFS(AND($AD74=$AH74,$AD74&gt;0,$AH74&gt;0,CD74&gt;0), CD74,     AND(NOT($AD74=$AH74),$AD74&gt;0,$AH74&gt;0,CD74&gt;0), ($AH74*CD74)/$AD74,     AND($AD74=0,$AH74&gt;0,$AL74&gt;0), IF(INDEX(CD$12:CD$263,MATCH($AL74,$AK$12:$AK$263,0))&gt;0,($AH74*INDEX(CD$12:CD$263,MATCH($AL74,$AK$12:$AK$263,0)))/INDEX($AD$12:$AD$263,MATCH($AL74,$AK$12:$AK$263,0)), "-"),     1, "-")</f>
        <v>-</v>
      </c>
      <c r="CF74" s="249" t="n">
        <f aca="false">IF(CE$9&gt;0, IF(OR(CE74="",CE74="-"), 0, CE74*$AO74), CD74*$AE74)</f>
        <v>0</v>
      </c>
      <c r="CG74" s="247" t="n">
        <f aca="false">COMMANDE!AP74</f>
        <v>0</v>
      </c>
      <c r="CH74" s="248" t="str">
        <f aca="false">_xlfn.IFS(AND($AD74=$AH74,$AD74&gt;0,$AH74&gt;0,CG74&gt;0), CG74,     AND(NOT($AD74=$AH74),$AD74&gt;0,$AH74&gt;0,CG74&gt;0), ($AH74*CG74)/$AD74,     AND($AD74=0,$AH74&gt;0,$AL74&gt;0), IF(INDEX(CG$12:CG$263,MATCH($AL74,$AK$12:$AK$263,0))&gt;0,($AH74*INDEX(CG$12:CG$263,MATCH($AL74,$AK$12:$AK$263,0)))/INDEX($AD$12:$AD$263,MATCH($AL74,$AK$12:$AK$263,0)), "-"),     1, "-")</f>
        <v>-</v>
      </c>
      <c r="CI74" s="249" t="n">
        <f aca="false">IF(CH$9&gt;0, IF(OR(CH74="",CH74="-"), 0, CH74*$AO74), CG74*$AE74)</f>
        <v>0</v>
      </c>
      <c r="CJ74" s="250"/>
    </row>
    <row r="75" customFormat="false" ht="39.95" hidden="false" customHeight="true" outlineLevel="0" collapsed="false">
      <c r="A75" s="230" t="n">
        <f aca="false">IF(OR($AQ75&gt;0, $AS75&gt;0), 1, 0)</f>
        <v>0</v>
      </c>
      <c r="B75" s="230" t="n">
        <f aca="false">IF(OR($AT75&gt;0, $AV75&gt;0), 1, 0)</f>
        <v>0</v>
      </c>
      <c r="C75" s="230" t="n">
        <f aca="false">IF(OR($AW75&gt;0, $AY75&gt;0), 1, 0)</f>
        <v>0</v>
      </c>
      <c r="D75" s="230" t="n">
        <f aca="false">IF(OR($AZ75&gt;0, $BB75&gt;0), 1, 0)</f>
        <v>0</v>
      </c>
      <c r="E75" s="230" t="n">
        <f aca="false">IF(OR($BC75&gt;0, $BE75&gt;0), 1, 0)</f>
        <v>0</v>
      </c>
      <c r="F75" s="230" t="n">
        <f aca="false">IF(OR($BF75&gt;0, $BH75&gt;0), 1, 0)</f>
        <v>0</v>
      </c>
      <c r="G75" s="230" t="n">
        <f aca="false">IF(OR($BI75&gt;0, $BK75&gt;0), 1, 0)</f>
        <v>0</v>
      </c>
      <c r="H75" s="230" t="n">
        <f aca="false">IF(OR($BL75&gt;0, $BN75&gt;0), 1, 0)</f>
        <v>0</v>
      </c>
      <c r="I75" s="230" t="n">
        <f aca="false">IF(OR($BO75&gt;0, $BQ75&gt;0), 1, 0)</f>
        <v>0</v>
      </c>
      <c r="J75" s="230" t="n">
        <f aca="false">IF(OR($BR75&gt;0, $BT75&gt;0), 1, 0)</f>
        <v>0</v>
      </c>
      <c r="K75" s="230" t="n">
        <f aca="false">IF(OR($BU75&gt;0, $BW75&gt;0), 1, 0)</f>
        <v>0</v>
      </c>
      <c r="L75" s="230" t="n">
        <f aca="false">IF(OR($BX75&gt;0, $BZ75&gt;0), 1, 0)</f>
        <v>0</v>
      </c>
      <c r="M75" s="230" t="n">
        <f aca="false">IF(OR($CA75&gt;0, $CC75&gt;0), 1, 0)</f>
        <v>0</v>
      </c>
      <c r="N75" s="230" t="n">
        <f aca="false">IF(OR($CD75&gt;0, $CF75&gt;0), 1, 0)</f>
        <v>0</v>
      </c>
      <c r="O75" s="231" t="n">
        <f aca="false">IF(OR($CG75&gt;0, $CI75&gt;0), 1, 0)</f>
        <v>0</v>
      </c>
      <c r="P75" s="232" t="n">
        <f aca="false">IF(OR($AD75&gt;0,$AH75&gt;0,$AN75&gt;0), 1, 0)</f>
        <v>0</v>
      </c>
      <c r="Q75" s="233" t="n">
        <f aca="false">BDD!A65</f>
        <v>6077</v>
      </c>
      <c r="R75" s="234" t="str">
        <f aca="false">BDD!B65</f>
        <v>Courge Butternut BIO</v>
      </c>
      <c r="S75" s="235" t="str">
        <f aca="false">IF(BDD!F65=0, "", BDD!F65)</f>
        <v/>
      </c>
      <c r="T75" s="236" t="n">
        <f aca="false">ROUND(BDD!G65+FDP_CMD_KG, 2)</f>
        <v>3.23</v>
      </c>
      <c r="U75" s="236" t="e">
        <f aca="false">ROUND(BDD!G65+FDP_FACT_KG, 2)</f>
        <v>#DIV/0!</v>
      </c>
      <c r="V75" s="237" t="str">
        <f aca="false">BDD!H65</f>
        <v>kg</v>
      </c>
      <c r="W75" s="238" t="n">
        <f aca="false">IF(NOT(ISBLANK(BDD!I65)), ROUND(SUM((BDD!G65*reduc1),FDP_CMD_KG), 2), "")</f>
        <v>3.06</v>
      </c>
      <c r="X75" s="238" t="str">
        <f aca="false">IF(NOT(ISBLANK(BDD!J65)), ROUND(SUM((BDD!G65*reduc2),FDP_CMD_KG), 2), "")</f>
        <v/>
      </c>
      <c r="Y75" s="238" t="str">
        <f aca="false">IF(NOT(ISBLANK(BDD!K65)), ROUND(SUM((BDD!G65*reduc3),FDP_CMD_KG), 2), "")</f>
        <v/>
      </c>
      <c r="Z75" s="238" t="e">
        <f aca="false">IF(NOT(ISBLANK(BDD!I65)), ROUND(SUM((BDD!G65*reduc1),FDP_FACT_KG), 2), "")</f>
        <v>#DIV/0!</v>
      </c>
      <c r="AA75" s="238" t="str">
        <f aca="false">IF(NOT(ISBLANK(BDD!J65)), ROUND(SUM((BDD!G65*reduc2),FDP_FACT_KG), 2), "")</f>
        <v/>
      </c>
      <c r="AB75" s="238" t="str">
        <f aca="false">IF(NOT(ISBLANK(BDD!K65)), ROUND(SUM((BDD!G65*reduc3),FDP_FACT_KG), 2), "")</f>
        <v/>
      </c>
      <c r="AC75" s="239" t="str">
        <f aca="false">BDD!C65</f>
        <v>Malagua</v>
      </c>
      <c r="AD75" s="240" t="n">
        <f aca="false">SUM(AQ75,AT75,AW75,AZ75,BC75,BF75,BI75,BL75,BO75,BR75,BU75,BX75,CA75,CD75,CG75)</f>
        <v>0</v>
      </c>
      <c r="AE75" s="241" t="n">
        <f aca="false">_xlfn.IFS(AND(AD75&gt;=60,$Y75&lt;&gt;""), $Y75,    AND(AD75&gt;=30,$X75&lt;&gt;""), $X75,    AND(AD75&gt;=10,$W75&lt;&gt;""), $W75,    1, $T75)</f>
        <v>3.23</v>
      </c>
      <c r="AF75" s="242" t="n">
        <f aca="false">$AD75*$AE75</f>
        <v>0</v>
      </c>
      <c r="AG75" s="161"/>
      <c r="AH75" s="243"/>
      <c r="AI75" s="241" t="e">
        <f aca="false">_xlfn.IFS(AND(AH75&gt;=60,$AB75&lt;&gt;""), $AB75,    AND(AH75&gt;=30,$AA75&lt;&gt;""), $AA75,    AND(AH75&gt;=10,$Z75&lt;&gt;""), $Z75,    1, $U75)</f>
        <v>#DIV/0!</v>
      </c>
      <c r="AJ75" s="244" t="e">
        <f aca="false">AH75*AI75</f>
        <v>#DIV/0!</v>
      </c>
      <c r="AK75" s="245"/>
      <c r="AL75" s="245"/>
      <c r="AM75" s="161"/>
      <c r="AN75" s="246" t="n">
        <f aca="false">SUM(AR75,AU75,AX75,BA75,BD75,BG75,BJ75,BM75,BP75,BS75,BV75,BY75,CB75,CE75,CH75)</f>
        <v>0</v>
      </c>
      <c r="AO75" s="241" t="e">
        <f aca="false">_xlfn.IFS(AND(AN75&gt;=60,$AB75&lt;&gt;""), $AB75,    AND(AN75&gt;=30,$AA75&lt;&gt;""), $AA75,    AND(AN75&gt;=10,$Z75&lt;&gt;""), $Z75,    1, $U75)</f>
        <v>#DIV/0!</v>
      </c>
      <c r="AP75" s="242" t="e">
        <f aca="false">$AN75*$AO75</f>
        <v>#DIV/0!</v>
      </c>
      <c r="AQ75" s="247" t="n">
        <f aca="false">COMMANDE!N75</f>
        <v>0</v>
      </c>
      <c r="AR75" s="248" t="str">
        <f aca="false">_xlfn.IFS(AND($AD75=$AH75,$AD75&gt;0,$AH75&gt;0,AQ75&gt;0), AQ75,     AND(NOT($AD75=$AH75),$AD75&gt;0,$AH75&gt;0,AQ75&gt;0), ($AH75*AQ75)/$AD75,     AND($AD75=0,$AH75&gt;0,$AL75&gt;0), IF(INDEX(AQ$12:AQ$263,MATCH($AL75,$AK$12:$AK$263,0))&gt;0,($AH75*INDEX(AQ$12:AQ$263,MATCH($AL75,$AK$12:$AK$263,0)))/INDEX($AD$12:$AD$263,MATCH($AL75,$AK$12:$AK$263,0)), "-"),     1, "-")</f>
        <v>-</v>
      </c>
      <c r="AS75" s="249" t="n">
        <f aca="false">IF(AR$9&gt;0, IF(OR(AR75="",AR75="-"), 0, AR75*$AO75), AQ75*$AE75)</f>
        <v>0</v>
      </c>
      <c r="AT75" s="247" t="n">
        <f aca="false">COMMANDE!P75</f>
        <v>0</v>
      </c>
      <c r="AU75" s="248" t="str">
        <f aca="false">_xlfn.IFS(AND($AD75=$AH75,$AD75&gt;0,$AH75&gt;0,AT75&gt;0), AT75,     AND(NOT($AD75=$AH75),$AD75&gt;0,$AH75&gt;0,AT75&gt;0), ($AH75*AT75)/$AD75,     AND($AD75=0,$AH75&gt;0,$AL75&gt;0), IF(INDEX(AT$12:AT$263,MATCH($AL75,$AK$12:$AK$263,0))&gt;0,($AH75*INDEX(AT$12:AT$263,MATCH($AL75,$AK$12:$AK$263,0)))/INDEX($AD$12:$AD$263,MATCH($AL75,$AK$12:$AK$263,0)), "-"),     1, "-")</f>
        <v>-</v>
      </c>
      <c r="AV75" s="249" t="n">
        <f aca="false">IF(AU$9&gt;0, IF(OR(AU75="",AU75="-"), 0, AU75*$AO75), AT75*$AE75)</f>
        <v>0</v>
      </c>
      <c r="AW75" s="247" t="n">
        <f aca="false">COMMANDE!R75</f>
        <v>0</v>
      </c>
      <c r="AX75" s="248" t="str">
        <f aca="false">_xlfn.IFS(AND($AD75=$AH75,$AD75&gt;0,$AH75&gt;0,AW75&gt;0), AW75,     AND(NOT($AD75=$AH75),$AD75&gt;0,$AH75&gt;0,AW75&gt;0), ($AH75*AW75)/$AD75,     AND($AD75=0,$AH75&gt;0,$AL75&gt;0), IF(INDEX(AW$12:AW$263,MATCH($AL75,$AK$12:$AK$263,0))&gt;0,($AH75*INDEX(AW$12:AW$263,MATCH($AL75,$AK$12:$AK$263,0)))/INDEX($AD$12:$AD$263,MATCH($AL75,$AK$12:$AK$263,0)), "-"),     1, "-")</f>
        <v>-</v>
      </c>
      <c r="AY75" s="249" t="n">
        <f aca="false">IF(AX$9&gt;0, IF(OR(AX75="",AX75="-"), 0, AX75*$AO75), AW75*$AE75)</f>
        <v>0</v>
      </c>
      <c r="AZ75" s="247" t="n">
        <f aca="false">COMMANDE!T75</f>
        <v>0</v>
      </c>
      <c r="BA75" s="248" t="str">
        <f aca="false">_xlfn.IFS(AND($AD75=$AH75,$AD75&gt;0,$AH75&gt;0,AZ75&gt;0), AZ75,     AND(NOT($AD75=$AH75),$AD75&gt;0,$AH75&gt;0,AZ75&gt;0), ($AH75*AZ75)/$AD75,     AND($AD75=0,$AH75&gt;0,$AL75&gt;0), IF(INDEX(AZ$12:AZ$263,MATCH($AL75,$AK$12:$AK$263,0))&gt;0,($AH75*INDEX(AZ$12:AZ$263,MATCH($AL75,$AK$12:$AK$263,0)))/INDEX($AD$12:$AD$263,MATCH($AL75,$AK$12:$AK$263,0)), "-"),     1, "-")</f>
        <v>-</v>
      </c>
      <c r="BB75" s="249" t="n">
        <f aca="false">IF(BA$9&gt;0, IF(OR(BA75="",BA75="-"), 0, BA75*$AO75), AZ75*$AE75)</f>
        <v>0</v>
      </c>
      <c r="BC75" s="247" t="n">
        <f aca="false">COMMANDE!V75</f>
        <v>0</v>
      </c>
      <c r="BD75" s="248" t="str">
        <f aca="false">_xlfn.IFS(AND($AD75=$AH75,$AD75&gt;0,$AH75&gt;0,BC75&gt;0), BC75,     AND(NOT($AD75=$AH75),$AD75&gt;0,$AH75&gt;0,BC75&gt;0), ($AH75*BC75)/$AD75,     AND($AD75=0,$AH75&gt;0,$AL75&gt;0), IF(INDEX(BC$12:BC$263,MATCH($AL75,$AK$12:$AK$263,0))&gt;0,($AH75*INDEX(BC$12:BC$263,MATCH($AL75,$AK$12:$AK$263,0)))/INDEX($AD$12:$AD$263,MATCH($AL75,$AK$12:$AK$263,0)), "-"),     1, "-")</f>
        <v>-</v>
      </c>
      <c r="BE75" s="249" t="n">
        <f aca="false">IF(BD$9&gt;0, IF(OR(BD75="",BD75="-"), 0, BD75*$AO75), BC75*$AE75)</f>
        <v>0</v>
      </c>
      <c r="BF75" s="247" t="n">
        <f aca="false">COMMANDE!X75</f>
        <v>0</v>
      </c>
      <c r="BG75" s="248" t="str">
        <f aca="false">_xlfn.IFS(AND($AD75=$AH75,$AD75&gt;0,$AH75&gt;0,BF75&gt;0), BF75,     AND(NOT($AD75=$AH75),$AD75&gt;0,$AH75&gt;0,BF75&gt;0), ($AH75*BF75)/$AD75,     AND($AD75=0,$AH75&gt;0,$AL75&gt;0), IF(INDEX(BF$12:BF$263,MATCH($AL75,$AK$12:$AK$263,0))&gt;0,($AH75*INDEX(BF$12:BF$263,MATCH($AL75,$AK$12:$AK$263,0)))/INDEX($AD$12:$AD$263,MATCH($AL75,$AK$12:$AK$263,0)), "-"),     1, "-")</f>
        <v>-</v>
      </c>
      <c r="BH75" s="249" t="n">
        <f aca="false">IF(BG$9&gt;0, IF(OR(BG75="",BG75="-"), 0, BG75*$AO75), BF75*$AE75)</f>
        <v>0</v>
      </c>
      <c r="BI75" s="247" t="n">
        <f aca="false">COMMANDE!Z75</f>
        <v>0</v>
      </c>
      <c r="BJ75" s="248" t="str">
        <f aca="false">_xlfn.IFS(AND($AD75=$AH75,$AD75&gt;0,$AH75&gt;0,BI75&gt;0), BI75,     AND(NOT($AD75=$AH75),$AD75&gt;0,$AH75&gt;0,BI75&gt;0), ($AH75*BI75)/$AD75,     AND($AD75=0,$AH75&gt;0,$AL75&gt;0), IF(INDEX(BI$12:BI$263,MATCH($AL75,$AK$12:$AK$263,0))&gt;0,($AH75*INDEX(BI$12:BI$263,MATCH($AL75,$AK$12:$AK$263,0)))/INDEX($AD$12:$AD$263,MATCH($AL75,$AK$12:$AK$263,0)), "-"),     1, "-")</f>
        <v>-</v>
      </c>
      <c r="BK75" s="249" t="n">
        <f aca="false">IF(BJ$9&gt;0, IF(OR(BJ75="",BJ75="-"), 0, BJ75*$AO75), BI75*$AE75)</f>
        <v>0</v>
      </c>
      <c r="BL75" s="247" t="n">
        <f aca="false">COMMANDE!AB75</f>
        <v>0</v>
      </c>
      <c r="BM75" s="248" t="str">
        <f aca="false">_xlfn.IFS(AND($AD75=$AH75,$AD75&gt;0,$AH75&gt;0,BL75&gt;0), BL75,     AND(NOT($AD75=$AH75),$AD75&gt;0,$AH75&gt;0,BL75&gt;0), ($AH75*BL75)/$AD75,     AND($AD75=0,$AH75&gt;0,$AL75&gt;0), IF(INDEX(BL$12:BL$263,MATCH($AL75,$AK$12:$AK$263,0))&gt;0,($AH75*INDEX(BL$12:BL$263,MATCH($AL75,$AK$12:$AK$263,0)))/INDEX($AD$12:$AD$263,MATCH($AL75,$AK$12:$AK$263,0)), "-"),     1, "-")</f>
        <v>-</v>
      </c>
      <c r="BN75" s="249" t="n">
        <f aca="false">IF(BM$9&gt;0, IF(OR(BM75="",BM75="-"), 0, BM75*$AO75), BL75*$AE75)</f>
        <v>0</v>
      </c>
      <c r="BO75" s="247" t="n">
        <f aca="false">COMMANDE!AD75</f>
        <v>0</v>
      </c>
      <c r="BP75" s="248" t="str">
        <f aca="false">_xlfn.IFS(AND($AD75=$AH75,$AD75&gt;0,$AH75&gt;0,BO75&gt;0), BO75,     AND(NOT($AD75=$AH75),$AD75&gt;0,$AH75&gt;0,BO75&gt;0), ($AH75*BO75)/$AD75,     AND($AD75=0,$AH75&gt;0,$AL75&gt;0), IF(INDEX(BO$12:BO$263,MATCH($AL75,$AK$12:$AK$263,0))&gt;0,($AH75*INDEX(BO$12:BO$263,MATCH($AL75,$AK$12:$AK$263,0)))/INDEX($AD$12:$AD$263,MATCH($AL75,$AK$12:$AK$263,0)), "-"),     1, "-")</f>
        <v>-</v>
      </c>
      <c r="BQ75" s="249" t="n">
        <f aca="false">IF(BP$9&gt;0, IF(OR(BP75="",BP75="-"), 0, BP75*$AO75), BO75*$AE75)</f>
        <v>0</v>
      </c>
      <c r="BR75" s="247" t="n">
        <f aca="false">COMMANDE!AF75</f>
        <v>0</v>
      </c>
      <c r="BS75" s="248" t="str">
        <f aca="false">_xlfn.IFS(AND($AD75=$AH75,$AD75&gt;0,$AH75&gt;0,BR75&gt;0), BR75,     AND(NOT($AD75=$AH75),$AD75&gt;0,$AH75&gt;0,BR75&gt;0), ($AH75*BR75)/$AD75,     AND($AD75=0,$AH75&gt;0,$AL75&gt;0), IF(INDEX(BR$12:BR$263,MATCH($AL75,$AK$12:$AK$263,0))&gt;0,($AH75*INDEX(BR$12:BR$263,MATCH($AL75,$AK$12:$AK$263,0)))/INDEX($AD$12:$AD$263,MATCH($AL75,$AK$12:$AK$263,0)), "-"),     1, "-")</f>
        <v>-</v>
      </c>
      <c r="BT75" s="249" t="n">
        <f aca="false">IF(BS$9&gt;0, IF(OR(BS75="",BS75="-"), 0, BS75*$AO75), BR75*$AE75)</f>
        <v>0</v>
      </c>
      <c r="BU75" s="247" t="n">
        <f aca="false">COMMANDE!AH75</f>
        <v>0</v>
      </c>
      <c r="BV75" s="248" t="str">
        <f aca="false">_xlfn.IFS(AND($AD75=$AH75,$AD75&gt;0,$AH75&gt;0,BU75&gt;0), BU75,     AND(NOT($AD75=$AH75),$AD75&gt;0,$AH75&gt;0,BU75&gt;0), ($AH75*BU75)/$AD75,     AND($AD75=0,$AH75&gt;0,$AL75&gt;0), IF(INDEX(BU$12:BU$263,MATCH($AL75,$AK$12:$AK$263,0))&gt;0,($AH75*INDEX(BU$12:BU$263,MATCH($AL75,$AK$12:$AK$263,0)))/INDEX($AD$12:$AD$263,MATCH($AL75,$AK$12:$AK$263,0)), "-"),     1, "-")</f>
        <v>-</v>
      </c>
      <c r="BW75" s="249" t="n">
        <f aca="false">IF(BV$9&gt;0, IF(OR(BV75="",BV75="-"), 0, BV75*$AO75), BU75*$AE75)</f>
        <v>0</v>
      </c>
      <c r="BX75" s="247" t="n">
        <f aca="false">COMMANDE!AJ75</f>
        <v>0</v>
      </c>
      <c r="BY75" s="248" t="str">
        <f aca="false">_xlfn.IFS(AND($AD75=$AH75,$AD75&gt;0,$AH75&gt;0,BX75&gt;0), BX75,     AND(NOT($AD75=$AH75),$AD75&gt;0,$AH75&gt;0,BX75&gt;0), ($AH75*BX75)/$AD75,     AND($AD75=0,$AH75&gt;0,$AL75&gt;0), IF(INDEX(BX$12:BX$263,MATCH($AL75,$AK$12:$AK$263,0))&gt;0,($AH75*INDEX(BX$12:BX$263,MATCH($AL75,$AK$12:$AK$263,0)))/INDEX($AD$12:$AD$263,MATCH($AL75,$AK$12:$AK$263,0)), "-"),     1, "-")</f>
        <v>-</v>
      </c>
      <c r="BZ75" s="249" t="n">
        <f aca="false">IF(BY$9&gt;0, IF(OR(BY75="",BY75="-"), 0, BY75*$AO75), BX75*$AE75)</f>
        <v>0</v>
      </c>
      <c r="CA75" s="247" t="n">
        <f aca="false">COMMANDE!AL75</f>
        <v>0</v>
      </c>
      <c r="CB75" s="248" t="str">
        <f aca="false">_xlfn.IFS(AND($AD75=$AH75,$AD75&gt;0,$AH75&gt;0,CA75&gt;0), CA75,     AND(NOT($AD75=$AH75),$AD75&gt;0,$AH75&gt;0,CA75&gt;0), ($AH75*CA75)/$AD75,     AND($AD75=0,$AH75&gt;0,$AL75&gt;0), IF(INDEX(CA$12:CA$263,MATCH($AL75,$AK$12:$AK$263,0))&gt;0,($AH75*INDEX(CA$12:CA$263,MATCH($AL75,$AK$12:$AK$263,0)))/INDEX($AD$12:$AD$263,MATCH($AL75,$AK$12:$AK$263,0)), "-"),     1, "-")</f>
        <v>-</v>
      </c>
      <c r="CC75" s="249" t="n">
        <f aca="false">IF(CB$9&gt;0, IF(OR(CB75="",CB75="-"), 0, CB75*$AO75), CA75*$AE75)</f>
        <v>0</v>
      </c>
      <c r="CD75" s="247" t="n">
        <f aca="false">COMMANDE!AN75</f>
        <v>0</v>
      </c>
      <c r="CE75" s="248" t="str">
        <f aca="false">_xlfn.IFS(AND($AD75=$AH75,$AD75&gt;0,$AH75&gt;0,CD75&gt;0), CD75,     AND(NOT($AD75=$AH75),$AD75&gt;0,$AH75&gt;0,CD75&gt;0), ($AH75*CD75)/$AD75,     AND($AD75=0,$AH75&gt;0,$AL75&gt;0), IF(INDEX(CD$12:CD$263,MATCH($AL75,$AK$12:$AK$263,0))&gt;0,($AH75*INDEX(CD$12:CD$263,MATCH($AL75,$AK$12:$AK$263,0)))/INDEX($AD$12:$AD$263,MATCH($AL75,$AK$12:$AK$263,0)), "-"),     1, "-")</f>
        <v>-</v>
      </c>
      <c r="CF75" s="249" t="n">
        <f aca="false">IF(CE$9&gt;0, IF(OR(CE75="",CE75="-"), 0, CE75*$AO75), CD75*$AE75)</f>
        <v>0</v>
      </c>
      <c r="CG75" s="247" t="n">
        <f aca="false">COMMANDE!AP75</f>
        <v>0</v>
      </c>
      <c r="CH75" s="248" t="str">
        <f aca="false">_xlfn.IFS(AND($AD75=$AH75,$AD75&gt;0,$AH75&gt;0,CG75&gt;0), CG75,     AND(NOT($AD75=$AH75),$AD75&gt;0,$AH75&gt;0,CG75&gt;0), ($AH75*CG75)/$AD75,     AND($AD75=0,$AH75&gt;0,$AL75&gt;0), IF(INDEX(CG$12:CG$263,MATCH($AL75,$AK$12:$AK$263,0))&gt;0,($AH75*INDEX(CG$12:CG$263,MATCH($AL75,$AK$12:$AK$263,0)))/INDEX($AD$12:$AD$263,MATCH($AL75,$AK$12:$AK$263,0)), "-"),     1, "-")</f>
        <v>-</v>
      </c>
      <c r="CI75" s="249" t="n">
        <f aca="false">IF(CH$9&gt;0, IF(OR(CH75="",CH75="-"), 0, CH75*$AO75), CG75*$AE75)</f>
        <v>0</v>
      </c>
      <c r="CJ75" s="250"/>
    </row>
    <row r="76" customFormat="false" ht="39.95" hidden="false" customHeight="true" outlineLevel="0" collapsed="false">
      <c r="A76" s="230" t="n">
        <f aca="false">IF(OR($AQ76&gt;0, $AS76&gt;0), 1, 0)</f>
        <v>0</v>
      </c>
      <c r="B76" s="230" t="n">
        <f aca="false">IF(OR($AT76&gt;0, $AV76&gt;0), 1, 0)</f>
        <v>0</v>
      </c>
      <c r="C76" s="230" t="n">
        <f aca="false">IF(OR($AW76&gt;0, $AY76&gt;0), 1, 0)</f>
        <v>0</v>
      </c>
      <c r="D76" s="230" t="n">
        <f aca="false">IF(OR($AZ76&gt;0, $BB76&gt;0), 1, 0)</f>
        <v>0</v>
      </c>
      <c r="E76" s="230" t="n">
        <f aca="false">IF(OR($BC76&gt;0, $BE76&gt;0), 1, 0)</f>
        <v>0</v>
      </c>
      <c r="F76" s="230" t="n">
        <f aca="false">IF(OR($BF76&gt;0, $BH76&gt;0), 1, 0)</f>
        <v>0</v>
      </c>
      <c r="G76" s="230" t="n">
        <f aca="false">IF(OR($BI76&gt;0, $BK76&gt;0), 1, 0)</f>
        <v>0</v>
      </c>
      <c r="H76" s="230" t="n">
        <f aca="false">IF(OR($BL76&gt;0, $BN76&gt;0), 1, 0)</f>
        <v>0</v>
      </c>
      <c r="I76" s="230" t="n">
        <f aca="false">IF(OR($BO76&gt;0, $BQ76&gt;0), 1, 0)</f>
        <v>0</v>
      </c>
      <c r="J76" s="230" t="n">
        <f aca="false">IF(OR($BR76&gt;0, $BT76&gt;0), 1, 0)</f>
        <v>0</v>
      </c>
      <c r="K76" s="230" t="n">
        <f aca="false">IF(OR($BU76&gt;0, $BW76&gt;0), 1, 0)</f>
        <v>0</v>
      </c>
      <c r="L76" s="230" t="n">
        <f aca="false">IF(OR($BX76&gt;0, $BZ76&gt;0), 1, 0)</f>
        <v>0</v>
      </c>
      <c r="M76" s="230" t="n">
        <f aca="false">IF(OR($CA76&gt;0, $CC76&gt;0), 1, 0)</f>
        <v>0</v>
      </c>
      <c r="N76" s="230" t="n">
        <f aca="false">IF(OR($CD76&gt;0, $CF76&gt;0), 1, 0)</f>
        <v>0</v>
      </c>
      <c r="O76" s="231" t="n">
        <f aca="false">IF(OR($CG76&gt;0, $CI76&gt;0), 1, 0)</f>
        <v>0</v>
      </c>
      <c r="P76" s="232" t="n">
        <f aca="false">IF(OR($AD76&gt;0,$AH76&gt;0,$AN76&gt;0), 1, 0)</f>
        <v>0</v>
      </c>
      <c r="Q76" s="233" t="n">
        <f aca="false">BDD!A66</f>
        <v>6111</v>
      </c>
      <c r="R76" s="234" t="str">
        <f aca="false">BDD!B66</f>
        <v>Crackers déshydratés CRU BIO (sachet 200g)
    - (tomate, tournesol, sarrasin, lin, oignons, ...)</v>
      </c>
      <c r="S76" s="235" t="str">
        <f aca="false">IF(BDD!F66=0, "", BDD!F66)</f>
        <v/>
      </c>
      <c r="T76" s="236" t="n">
        <f aca="false">ROUND(BDD!G66+FDP_CMD_KG, 2)</f>
        <v>8.98</v>
      </c>
      <c r="U76" s="236" t="e">
        <f aca="false">ROUND(BDD!G66+FDP_FACT_KG, 2)</f>
        <v>#DIV/0!</v>
      </c>
      <c r="V76" s="237" t="str">
        <f aca="false">BDD!H66</f>
        <v>Pièce</v>
      </c>
      <c r="W76" s="238" t="str">
        <f aca="false">IF(NOT(ISBLANK(BDD!I66)), ROUND(SUM((BDD!G66*reduc1),FDP_CMD_KG), 2), "")</f>
        <v/>
      </c>
      <c r="X76" s="238" t="str">
        <f aca="false">IF(NOT(ISBLANK(BDD!J66)), ROUND(SUM((BDD!G66*reduc2),FDP_CMD_KG), 2), "")</f>
        <v/>
      </c>
      <c r="Y76" s="238" t="str">
        <f aca="false">IF(NOT(ISBLANK(BDD!K66)), ROUND(SUM((BDD!G66*reduc3),FDP_CMD_KG), 2), "")</f>
        <v/>
      </c>
      <c r="Z76" s="238" t="str">
        <f aca="false">IF(NOT(ISBLANK(BDD!I66)), ROUND(SUM((BDD!G66*reduc1),FDP_FACT_KG), 2), "")</f>
        <v/>
      </c>
      <c r="AA76" s="238" t="str">
        <f aca="false">IF(NOT(ISBLANK(BDD!J66)), ROUND(SUM((BDD!G66*reduc2),FDP_FACT_KG), 2), "")</f>
        <v/>
      </c>
      <c r="AB76" s="238" t="str">
        <f aca="false">IF(NOT(ISBLANK(BDD!K66)), ROUND(SUM((BDD!G66*reduc3),FDP_FACT_KG), 2), "")</f>
        <v/>
      </c>
      <c r="AC76" s="239" t="str">
        <f aca="false">BDD!C66</f>
        <v>Espagne</v>
      </c>
      <c r="AD76" s="240" t="n">
        <f aca="false">SUM(AQ76,AT76,AW76,AZ76,BC76,BF76,BI76,BL76,BO76,BR76,BU76,BX76,CA76,CD76,CG76)</f>
        <v>0</v>
      </c>
      <c r="AE76" s="241" t="n">
        <f aca="false">_xlfn.IFS(AND(AD76&gt;=60,$Y76&lt;&gt;""), $Y76,    AND(AD76&gt;=30,$X76&lt;&gt;""), $X76,    AND(AD76&gt;=10,$W76&lt;&gt;""), $W76,    1, $T76)</f>
        <v>8.98</v>
      </c>
      <c r="AF76" s="242" t="n">
        <f aca="false">$AD76*$AE76</f>
        <v>0</v>
      </c>
      <c r="AG76" s="161"/>
      <c r="AH76" s="243"/>
      <c r="AI76" s="241" t="e">
        <f aca="false">_xlfn.IFS(AND(AH76&gt;=60,$AB76&lt;&gt;""), $AB76,    AND(AH76&gt;=30,$AA76&lt;&gt;""), $AA76,    AND(AH76&gt;=10,$Z76&lt;&gt;""), $Z76,    1, $U76)</f>
        <v>#DIV/0!</v>
      </c>
      <c r="AJ76" s="244" t="e">
        <f aca="false">AH76*AI76</f>
        <v>#DIV/0!</v>
      </c>
      <c r="AK76" s="245"/>
      <c r="AL76" s="245"/>
      <c r="AM76" s="161"/>
      <c r="AN76" s="246" t="n">
        <f aca="false">SUM(AR76,AU76,AX76,BA76,BD76,BG76,BJ76,BM76,BP76,BS76,BV76,BY76,CB76,CE76,CH76)</f>
        <v>0</v>
      </c>
      <c r="AO76" s="241" t="e">
        <f aca="false">_xlfn.IFS(AND(AN76&gt;=60,$AB76&lt;&gt;""), $AB76,    AND(AN76&gt;=30,$AA76&lt;&gt;""), $AA76,    AND(AN76&gt;=10,$Z76&lt;&gt;""), $Z76,    1, $U76)</f>
        <v>#DIV/0!</v>
      </c>
      <c r="AP76" s="242" t="e">
        <f aca="false">$AN76*$AO76</f>
        <v>#DIV/0!</v>
      </c>
      <c r="AQ76" s="247" t="n">
        <f aca="false">COMMANDE!N76</f>
        <v>0</v>
      </c>
      <c r="AR76" s="248" t="str">
        <f aca="false">_xlfn.IFS(AND($AD76=$AH76,$AD76&gt;0,$AH76&gt;0,AQ76&gt;0), AQ76,     AND(NOT($AD76=$AH76),$AD76&gt;0,$AH76&gt;0,AQ76&gt;0), ($AH76*AQ76)/$AD76,     AND($AD76=0,$AH76&gt;0,$AL76&gt;0), IF(INDEX(AQ$12:AQ$263,MATCH($AL76,$AK$12:$AK$263,0))&gt;0,($AH76*INDEX(AQ$12:AQ$263,MATCH($AL76,$AK$12:$AK$263,0)))/INDEX($AD$12:$AD$263,MATCH($AL76,$AK$12:$AK$263,0)), "-"),     1, "-")</f>
        <v>-</v>
      </c>
      <c r="AS76" s="249" t="n">
        <f aca="false">IF(AR$9&gt;0, IF(OR(AR76="",AR76="-"), 0, AR76*$AO76), AQ76*$AE76)</f>
        <v>0</v>
      </c>
      <c r="AT76" s="247" t="n">
        <f aca="false">COMMANDE!P76</f>
        <v>0</v>
      </c>
      <c r="AU76" s="248" t="str">
        <f aca="false">_xlfn.IFS(AND($AD76=$AH76,$AD76&gt;0,$AH76&gt;0,AT76&gt;0), AT76,     AND(NOT($AD76=$AH76),$AD76&gt;0,$AH76&gt;0,AT76&gt;0), ($AH76*AT76)/$AD76,     AND($AD76=0,$AH76&gt;0,$AL76&gt;0), IF(INDEX(AT$12:AT$263,MATCH($AL76,$AK$12:$AK$263,0))&gt;0,($AH76*INDEX(AT$12:AT$263,MATCH($AL76,$AK$12:$AK$263,0)))/INDEX($AD$12:$AD$263,MATCH($AL76,$AK$12:$AK$263,0)), "-"),     1, "-")</f>
        <v>-</v>
      </c>
      <c r="AV76" s="249" t="n">
        <f aca="false">IF(AU$9&gt;0, IF(OR(AU76="",AU76="-"), 0, AU76*$AO76), AT76*$AE76)</f>
        <v>0</v>
      </c>
      <c r="AW76" s="247" t="n">
        <f aca="false">COMMANDE!R76</f>
        <v>0</v>
      </c>
      <c r="AX76" s="248" t="str">
        <f aca="false">_xlfn.IFS(AND($AD76=$AH76,$AD76&gt;0,$AH76&gt;0,AW76&gt;0), AW76,     AND(NOT($AD76=$AH76),$AD76&gt;0,$AH76&gt;0,AW76&gt;0), ($AH76*AW76)/$AD76,     AND($AD76=0,$AH76&gt;0,$AL76&gt;0), IF(INDEX(AW$12:AW$263,MATCH($AL76,$AK$12:$AK$263,0))&gt;0,($AH76*INDEX(AW$12:AW$263,MATCH($AL76,$AK$12:$AK$263,0)))/INDEX($AD$12:$AD$263,MATCH($AL76,$AK$12:$AK$263,0)), "-"),     1, "-")</f>
        <v>-</v>
      </c>
      <c r="AY76" s="249" t="n">
        <f aca="false">IF(AX$9&gt;0, IF(OR(AX76="",AX76="-"), 0, AX76*$AO76), AW76*$AE76)</f>
        <v>0</v>
      </c>
      <c r="AZ76" s="247" t="n">
        <f aca="false">COMMANDE!T76</f>
        <v>0</v>
      </c>
      <c r="BA76" s="248" t="str">
        <f aca="false">_xlfn.IFS(AND($AD76=$AH76,$AD76&gt;0,$AH76&gt;0,AZ76&gt;0), AZ76,     AND(NOT($AD76=$AH76),$AD76&gt;0,$AH76&gt;0,AZ76&gt;0), ($AH76*AZ76)/$AD76,     AND($AD76=0,$AH76&gt;0,$AL76&gt;0), IF(INDEX(AZ$12:AZ$263,MATCH($AL76,$AK$12:$AK$263,0))&gt;0,($AH76*INDEX(AZ$12:AZ$263,MATCH($AL76,$AK$12:$AK$263,0)))/INDEX($AD$12:$AD$263,MATCH($AL76,$AK$12:$AK$263,0)), "-"),     1, "-")</f>
        <v>-</v>
      </c>
      <c r="BB76" s="249" t="n">
        <f aca="false">IF(BA$9&gt;0, IF(OR(BA76="",BA76="-"), 0, BA76*$AO76), AZ76*$AE76)</f>
        <v>0</v>
      </c>
      <c r="BC76" s="247" t="n">
        <f aca="false">COMMANDE!V76</f>
        <v>0</v>
      </c>
      <c r="BD76" s="248" t="str">
        <f aca="false">_xlfn.IFS(AND($AD76=$AH76,$AD76&gt;0,$AH76&gt;0,BC76&gt;0), BC76,     AND(NOT($AD76=$AH76),$AD76&gt;0,$AH76&gt;0,BC76&gt;0), ($AH76*BC76)/$AD76,     AND($AD76=0,$AH76&gt;0,$AL76&gt;0), IF(INDEX(BC$12:BC$263,MATCH($AL76,$AK$12:$AK$263,0))&gt;0,($AH76*INDEX(BC$12:BC$263,MATCH($AL76,$AK$12:$AK$263,0)))/INDEX($AD$12:$AD$263,MATCH($AL76,$AK$12:$AK$263,0)), "-"),     1, "-")</f>
        <v>-</v>
      </c>
      <c r="BE76" s="249" t="n">
        <f aca="false">IF(BD$9&gt;0, IF(OR(BD76="",BD76="-"), 0, BD76*$AO76), BC76*$AE76)</f>
        <v>0</v>
      </c>
      <c r="BF76" s="247" t="n">
        <f aca="false">COMMANDE!X76</f>
        <v>0</v>
      </c>
      <c r="BG76" s="248" t="str">
        <f aca="false">_xlfn.IFS(AND($AD76=$AH76,$AD76&gt;0,$AH76&gt;0,BF76&gt;0), BF76,     AND(NOT($AD76=$AH76),$AD76&gt;0,$AH76&gt;0,BF76&gt;0), ($AH76*BF76)/$AD76,     AND($AD76=0,$AH76&gt;0,$AL76&gt;0), IF(INDEX(BF$12:BF$263,MATCH($AL76,$AK$12:$AK$263,0))&gt;0,($AH76*INDEX(BF$12:BF$263,MATCH($AL76,$AK$12:$AK$263,0)))/INDEX($AD$12:$AD$263,MATCH($AL76,$AK$12:$AK$263,0)), "-"),     1, "-")</f>
        <v>-</v>
      </c>
      <c r="BH76" s="249" t="n">
        <f aca="false">IF(BG$9&gt;0, IF(OR(BG76="",BG76="-"), 0, BG76*$AO76), BF76*$AE76)</f>
        <v>0</v>
      </c>
      <c r="BI76" s="247" t="n">
        <f aca="false">COMMANDE!Z76</f>
        <v>0</v>
      </c>
      <c r="BJ76" s="248" t="str">
        <f aca="false">_xlfn.IFS(AND($AD76=$AH76,$AD76&gt;0,$AH76&gt;0,BI76&gt;0), BI76,     AND(NOT($AD76=$AH76),$AD76&gt;0,$AH76&gt;0,BI76&gt;0), ($AH76*BI76)/$AD76,     AND($AD76=0,$AH76&gt;0,$AL76&gt;0), IF(INDEX(BI$12:BI$263,MATCH($AL76,$AK$12:$AK$263,0))&gt;0,($AH76*INDEX(BI$12:BI$263,MATCH($AL76,$AK$12:$AK$263,0)))/INDEX($AD$12:$AD$263,MATCH($AL76,$AK$12:$AK$263,0)), "-"),     1, "-")</f>
        <v>-</v>
      </c>
      <c r="BK76" s="249" t="n">
        <f aca="false">IF(BJ$9&gt;0, IF(OR(BJ76="",BJ76="-"), 0, BJ76*$AO76), BI76*$AE76)</f>
        <v>0</v>
      </c>
      <c r="BL76" s="247" t="n">
        <f aca="false">COMMANDE!AB76</f>
        <v>0</v>
      </c>
      <c r="BM76" s="248" t="str">
        <f aca="false">_xlfn.IFS(AND($AD76=$AH76,$AD76&gt;0,$AH76&gt;0,BL76&gt;0), BL76,     AND(NOT($AD76=$AH76),$AD76&gt;0,$AH76&gt;0,BL76&gt;0), ($AH76*BL76)/$AD76,     AND($AD76=0,$AH76&gt;0,$AL76&gt;0), IF(INDEX(BL$12:BL$263,MATCH($AL76,$AK$12:$AK$263,0))&gt;0,($AH76*INDEX(BL$12:BL$263,MATCH($AL76,$AK$12:$AK$263,0)))/INDEX($AD$12:$AD$263,MATCH($AL76,$AK$12:$AK$263,0)), "-"),     1, "-")</f>
        <v>-</v>
      </c>
      <c r="BN76" s="249" t="n">
        <f aca="false">IF(BM$9&gt;0, IF(OR(BM76="",BM76="-"), 0, BM76*$AO76), BL76*$AE76)</f>
        <v>0</v>
      </c>
      <c r="BO76" s="247" t="n">
        <f aca="false">COMMANDE!AD76</f>
        <v>0</v>
      </c>
      <c r="BP76" s="248" t="str">
        <f aca="false">_xlfn.IFS(AND($AD76=$AH76,$AD76&gt;0,$AH76&gt;0,BO76&gt;0), BO76,     AND(NOT($AD76=$AH76),$AD76&gt;0,$AH76&gt;0,BO76&gt;0), ($AH76*BO76)/$AD76,     AND($AD76=0,$AH76&gt;0,$AL76&gt;0), IF(INDEX(BO$12:BO$263,MATCH($AL76,$AK$12:$AK$263,0))&gt;0,($AH76*INDEX(BO$12:BO$263,MATCH($AL76,$AK$12:$AK$263,0)))/INDEX($AD$12:$AD$263,MATCH($AL76,$AK$12:$AK$263,0)), "-"),     1, "-")</f>
        <v>-</v>
      </c>
      <c r="BQ76" s="249" t="n">
        <f aca="false">IF(BP$9&gt;0, IF(OR(BP76="",BP76="-"), 0, BP76*$AO76), BO76*$AE76)</f>
        <v>0</v>
      </c>
      <c r="BR76" s="247" t="n">
        <f aca="false">COMMANDE!AF76</f>
        <v>0</v>
      </c>
      <c r="BS76" s="248" t="str">
        <f aca="false">_xlfn.IFS(AND($AD76=$AH76,$AD76&gt;0,$AH76&gt;0,BR76&gt;0), BR76,     AND(NOT($AD76=$AH76),$AD76&gt;0,$AH76&gt;0,BR76&gt;0), ($AH76*BR76)/$AD76,     AND($AD76=0,$AH76&gt;0,$AL76&gt;0), IF(INDEX(BR$12:BR$263,MATCH($AL76,$AK$12:$AK$263,0))&gt;0,($AH76*INDEX(BR$12:BR$263,MATCH($AL76,$AK$12:$AK$263,0)))/INDEX($AD$12:$AD$263,MATCH($AL76,$AK$12:$AK$263,0)), "-"),     1, "-")</f>
        <v>-</v>
      </c>
      <c r="BT76" s="249" t="n">
        <f aca="false">IF(BS$9&gt;0, IF(OR(BS76="",BS76="-"), 0, BS76*$AO76), BR76*$AE76)</f>
        <v>0</v>
      </c>
      <c r="BU76" s="247" t="n">
        <f aca="false">COMMANDE!AH76</f>
        <v>0</v>
      </c>
      <c r="BV76" s="248" t="str">
        <f aca="false">_xlfn.IFS(AND($AD76=$AH76,$AD76&gt;0,$AH76&gt;0,BU76&gt;0), BU76,     AND(NOT($AD76=$AH76),$AD76&gt;0,$AH76&gt;0,BU76&gt;0), ($AH76*BU76)/$AD76,     AND($AD76=0,$AH76&gt;0,$AL76&gt;0), IF(INDEX(BU$12:BU$263,MATCH($AL76,$AK$12:$AK$263,0))&gt;0,($AH76*INDEX(BU$12:BU$263,MATCH($AL76,$AK$12:$AK$263,0)))/INDEX($AD$12:$AD$263,MATCH($AL76,$AK$12:$AK$263,0)), "-"),     1, "-")</f>
        <v>-</v>
      </c>
      <c r="BW76" s="249" t="n">
        <f aca="false">IF(BV$9&gt;0, IF(OR(BV76="",BV76="-"), 0, BV76*$AO76), BU76*$AE76)</f>
        <v>0</v>
      </c>
      <c r="BX76" s="247" t="n">
        <f aca="false">COMMANDE!AJ76</f>
        <v>0</v>
      </c>
      <c r="BY76" s="248" t="str">
        <f aca="false">_xlfn.IFS(AND($AD76=$AH76,$AD76&gt;0,$AH76&gt;0,BX76&gt;0), BX76,     AND(NOT($AD76=$AH76),$AD76&gt;0,$AH76&gt;0,BX76&gt;0), ($AH76*BX76)/$AD76,     AND($AD76=0,$AH76&gt;0,$AL76&gt;0), IF(INDEX(BX$12:BX$263,MATCH($AL76,$AK$12:$AK$263,0))&gt;0,($AH76*INDEX(BX$12:BX$263,MATCH($AL76,$AK$12:$AK$263,0)))/INDEX($AD$12:$AD$263,MATCH($AL76,$AK$12:$AK$263,0)), "-"),     1, "-")</f>
        <v>-</v>
      </c>
      <c r="BZ76" s="249" t="n">
        <f aca="false">IF(BY$9&gt;0, IF(OR(BY76="",BY76="-"), 0, BY76*$AO76), BX76*$AE76)</f>
        <v>0</v>
      </c>
      <c r="CA76" s="247" t="n">
        <f aca="false">COMMANDE!AL76</f>
        <v>0</v>
      </c>
      <c r="CB76" s="248" t="str">
        <f aca="false">_xlfn.IFS(AND($AD76=$AH76,$AD76&gt;0,$AH76&gt;0,CA76&gt;0), CA76,     AND(NOT($AD76=$AH76),$AD76&gt;0,$AH76&gt;0,CA76&gt;0), ($AH76*CA76)/$AD76,     AND($AD76=0,$AH76&gt;0,$AL76&gt;0), IF(INDEX(CA$12:CA$263,MATCH($AL76,$AK$12:$AK$263,0))&gt;0,($AH76*INDEX(CA$12:CA$263,MATCH($AL76,$AK$12:$AK$263,0)))/INDEX($AD$12:$AD$263,MATCH($AL76,$AK$12:$AK$263,0)), "-"),     1, "-")</f>
        <v>-</v>
      </c>
      <c r="CC76" s="249" t="n">
        <f aca="false">IF(CB$9&gt;0, IF(OR(CB76="",CB76="-"), 0, CB76*$AO76), CA76*$AE76)</f>
        <v>0</v>
      </c>
      <c r="CD76" s="247" t="n">
        <f aca="false">COMMANDE!AN76</f>
        <v>0</v>
      </c>
      <c r="CE76" s="248" t="str">
        <f aca="false">_xlfn.IFS(AND($AD76=$AH76,$AD76&gt;0,$AH76&gt;0,CD76&gt;0), CD76,     AND(NOT($AD76=$AH76),$AD76&gt;0,$AH76&gt;0,CD76&gt;0), ($AH76*CD76)/$AD76,     AND($AD76=0,$AH76&gt;0,$AL76&gt;0), IF(INDEX(CD$12:CD$263,MATCH($AL76,$AK$12:$AK$263,0))&gt;0,($AH76*INDEX(CD$12:CD$263,MATCH($AL76,$AK$12:$AK$263,0)))/INDEX($AD$12:$AD$263,MATCH($AL76,$AK$12:$AK$263,0)), "-"),     1, "-")</f>
        <v>-</v>
      </c>
      <c r="CF76" s="249" t="n">
        <f aca="false">IF(CE$9&gt;0, IF(OR(CE76="",CE76="-"), 0, CE76*$AO76), CD76*$AE76)</f>
        <v>0</v>
      </c>
      <c r="CG76" s="247" t="n">
        <f aca="false">COMMANDE!AP76</f>
        <v>0</v>
      </c>
      <c r="CH76" s="248" t="str">
        <f aca="false">_xlfn.IFS(AND($AD76=$AH76,$AD76&gt;0,$AH76&gt;0,CG76&gt;0), CG76,     AND(NOT($AD76=$AH76),$AD76&gt;0,$AH76&gt;0,CG76&gt;0), ($AH76*CG76)/$AD76,     AND($AD76=0,$AH76&gt;0,$AL76&gt;0), IF(INDEX(CG$12:CG$263,MATCH($AL76,$AK$12:$AK$263,0))&gt;0,($AH76*INDEX(CG$12:CG$263,MATCH($AL76,$AK$12:$AK$263,0)))/INDEX($AD$12:$AD$263,MATCH($AL76,$AK$12:$AK$263,0)), "-"),     1, "-")</f>
        <v>-</v>
      </c>
      <c r="CI76" s="249" t="n">
        <f aca="false">IF(CH$9&gt;0, IF(OR(CH76="",CH76="-"), 0, CH76*$AO76), CG76*$AE76)</f>
        <v>0</v>
      </c>
      <c r="CJ76" s="250"/>
    </row>
    <row r="77" customFormat="false" ht="39.95" hidden="false" customHeight="true" outlineLevel="0" collapsed="false">
      <c r="A77" s="230" t="n">
        <f aca="false">IF(OR($AQ77&gt;0, $AS77&gt;0), 1, 0)</f>
        <v>0</v>
      </c>
      <c r="B77" s="230" t="n">
        <f aca="false">IF(OR($AT77&gt;0, $AV77&gt;0), 1, 0)</f>
        <v>0</v>
      </c>
      <c r="C77" s="230" t="n">
        <f aca="false">IF(OR($AW77&gt;0, $AY77&gt;0), 1, 0)</f>
        <v>0</v>
      </c>
      <c r="D77" s="230" t="n">
        <f aca="false">IF(OR($AZ77&gt;0, $BB77&gt;0), 1, 0)</f>
        <v>0</v>
      </c>
      <c r="E77" s="230" t="n">
        <f aca="false">IF(OR($BC77&gt;0, $BE77&gt;0), 1, 0)</f>
        <v>0</v>
      </c>
      <c r="F77" s="230" t="n">
        <f aca="false">IF(OR($BF77&gt;0, $BH77&gt;0), 1, 0)</f>
        <v>0</v>
      </c>
      <c r="G77" s="230" t="n">
        <f aca="false">IF(OR($BI77&gt;0, $BK77&gt;0), 1, 0)</f>
        <v>0</v>
      </c>
      <c r="H77" s="230" t="n">
        <f aca="false">IF(OR($BL77&gt;0, $BN77&gt;0), 1, 0)</f>
        <v>0</v>
      </c>
      <c r="I77" s="230" t="n">
        <f aca="false">IF(OR($BO77&gt;0, $BQ77&gt;0), 1, 0)</f>
        <v>0</v>
      </c>
      <c r="J77" s="230" t="n">
        <f aca="false">IF(OR($BR77&gt;0, $BT77&gt;0), 1, 0)</f>
        <v>0</v>
      </c>
      <c r="K77" s="230" t="n">
        <f aca="false">IF(OR($BU77&gt;0, $BW77&gt;0), 1, 0)</f>
        <v>0</v>
      </c>
      <c r="L77" s="230" t="n">
        <f aca="false">IF(OR($BX77&gt;0, $BZ77&gt;0), 1, 0)</f>
        <v>0</v>
      </c>
      <c r="M77" s="230" t="n">
        <f aca="false">IF(OR($CA77&gt;0, $CC77&gt;0), 1, 0)</f>
        <v>0</v>
      </c>
      <c r="N77" s="230" t="n">
        <f aca="false">IF(OR($CD77&gt;0, $CF77&gt;0), 1, 0)</f>
        <v>0</v>
      </c>
      <c r="O77" s="231" t="n">
        <f aca="false">IF(OR($CG77&gt;0, $CI77&gt;0), 1, 0)</f>
        <v>0</v>
      </c>
      <c r="P77" s="232" t="n">
        <f aca="false">IF(OR($AD77&gt;0,$AH77&gt;0,$AN77&gt;0), 1, 0)</f>
        <v>0</v>
      </c>
      <c r="Q77" s="233" t="n">
        <f aca="false">BDD!A67</f>
        <v>1393</v>
      </c>
      <c r="R77" s="234" t="str">
        <f aca="false">BDD!B67</f>
        <v>Curcuma frais BIO (paquet 500g)</v>
      </c>
      <c r="S77" s="235" t="str">
        <f aca="false">IF(BDD!F67=0, "", BDD!F67)</f>
        <v>❤️</v>
      </c>
      <c r="T77" s="236" t="n">
        <f aca="false">ROUND(BDD!G67+FDP_CMD_KG, 2)</f>
        <v>11.16</v>
      </c>
      <c r="U77" s="236" t="e">
        <f aca="false">ROUND(BDD!G67+FDP_FACT_KG, 2)</f>
        <v>#DIV/0!</v>
      </c>
      <c r="V77" s="237" t="str">
        <f aca="false">BDD!H67</f>
        <v>Pièce</v>
      </c>
      <c r="W77" s="238" t="n">
        <f aca="false">IF(NOT(ISBLANK(BDD!I67)), ROUND(SUM((BDD!G67*reduc1),FDP_CMD_KG), 2), "")</f>
        <v>10.2</v>
      </c>
      <c r="X77" s="238" t="str">
        <f aca="false">IF(NOT(ISBLANK(BDD!J67)), ROUND(SUM((BDD!G67*reduc2),FDP_CMD_KG), 2), "")</f>
        <v/>
      </c>
      <c r="Y77" s="238" t="str">
        <f aca="false">IF(NOT(ISBLANK(BDD!K67)), ROUND(SUM((BDD!G67*reduc3),FDP_CMD_KG), 2), "")</f>
        <v/>
      </c>
      <c r="Z77" s="238" t="e">
        <f aca="false">IF(NOT(ISBLANK(BDD!I67)), ROUND(SUM((BDD!G67*reduc1),FDP_FACT_KG), 2), "")</f>
        <v>#DIV/0!</v>
      </c>
      <c r="AA77" s="238" t="str">
        <f aca="false">IF(NOT(ISBLANK(BDD!J67)), ROUND(SUM((BDD!G67*reduc2),FDP_FACT_KG), 2), "")</f>
        <v/>
      </c>
      <c r="AB77" s="238" t="str">
        <f aca="false">IF(NOT(ISBLANK(BDD!K67)), ROUND(SUM((BDD!G67*reduc3),FDP_FACT_KG), 2), "")</f>
        <v/>
      </c>
      <c r="AC77" s="239" t="str">
        <f aca="false">BDD!C67</f>
        <v>Pérou</v>
      </c>
      <c r="AD77" s="240" t="n">
        <f aca="false">SUM(AQ77,AT77,AW77,AZ77,BC77,BF77,BI77,BL77,BO77,BR77,BU77,BX77,CA77,CD77,CG77)</f>
        <v>0</v>
      </c>
      <c r="AE77" s="241" t="n">
        <f aca="false">_xlfn.IFS(AND(AD77&gt;=60,$Y77&lt;&gt;""), $Y77,    AND(AD77&gt;=30,$X77&lt;&gt;""), $X77,    AND(AD77&gt;=10,$W77&lt;&gt;""), $W77,    1, $T77)</f>
        <v>11.16</v>
      </c>
      <c r="AF77" s="242" t="n">
        <f aca="false">$AD77*$AE77</f>
        <v>0</v>
      </c>
      <c r="AG77" s="161"/>
      <c r="AH77" s="243"/>
      <c r="AI77" s="241" t="e">
        <f aca="false">_xlfn.IFS(AND(AH77&gt;=60,$AB77&lt;&gt;""), $AB77,    AND(AH77&gt;=30,$AA77&lt;&gt;""), $AA77,    AND(AH77&gt;=10,$Z77&lt;&gt;""), $Z77,    1, $U77)</f>
        <v>#DIV/0!</v>
      </c>
      <c r="AJ77" s="244" t="e">
        <f aca="false">AH77*AI77</f>
        <v>#DIV/0!</v>
      </c>
      <c r="AK77" s="245"/>
      <c r="AL77" s="245"/>
      <c r="AM77" s="161"/>
      <c r="AN77" s="246" t="n">
        <f aca="false">SUM(AR77,AU77,AX77,BA77,BD77,BG77,BJ77,BM77,BP77,BS77,BV77,BY77,CB77,CE77,CH77)</f>
        <v>0</v>
      </c>
      <c r="AO77" s="241" t="e">
        <f aca="false">_xlfn.IFS(AND(AN77&gt;=60,$AB77&lt;&gt;""), $AB77,    AND(AN77&gt;=30,$AA77&lt;&gt;""), $AA77,    AND(AN77&gt;=10,$Z77&lt;&gt;""), $Z77,    1, $U77)</f>
        <v>#DIV/0!</v>
      </c>
      <c r="AP77" s="242" t="e">
        <f aca="false">$AN77*$AO77</f>
        <v>#DIV/0!</v>
      </c>
      <c r="AQ77" s="247" t="n">
        <f aca="false">COMMANDE!N77</f>
        <v>0</v>
      </c>
      <c r="AR77" s="248" t="str">
        <f aca="false">_xlfn.IFS(AND($AD77=$AH77,$AD77&gt;0,$AH77&gt;0,AQ77&gt;0), AQ77,     AND(NOT($AD77=$AH77),$AD77&gt;0,$AH77&gt;0,AQ77&gt;0), ($AH77*AQ77)/$AD77,     AND($AD77=0,$AH77&gt;0,$AL77&gt;0), IF(INDEX(AQ$12:AQ$263,MATCH($AL77,$AK$12:$AK$263,0))&gt;0,($AH77*INDEX(AQ$12:AQ$263,MATCH($AL77,$AK$12:$AK$263,0)))/INDEX($AD$12:$AD$263,MATCH($AL77,$AK$12:$AK$263,0)), "-"),     1, "-")</f>
        <v>-</v>
      </c>
      <c r="AS77" s="249" t="n">
        <f aca="false">IF(AR$9&gt;0, IF(OR(AR77="",AR77="-"), 0, AR77*$AO77), AQ77*$AE77)</f>
        <v>0</v>
      </c>
      <c r="AT77" s="247" t="n">
        <f aca="false">COMMANDE!P77</f>
        <v>0</v>
      </c>
      <c r="AU77" s="248" t="str">
        <f aca="false">_xlfn.IFS(AND($AD77=$AH77,$AD77&gt;0,$AH77&gt;0,AT77&gt;0), AT77,     AND(NOT($AD77=$AH77),$AD77&gt;0,$AH77&gt;0,AT77&gt;0), ($AH77*AT77)/$AD77,     AND($AD77=0,$AH77&gt;0,$AL77&gt;0), IF(INDEX(AT$12:AT$263,MATCH($AL77,$AK$12:$AK$263,0))&gt;0,($AH77*INDEX(AT$12:AT$263,MATCH($AL77,$AK$12:$AK$263,0)))/INDEX($AD$12:$AD$263,MATCH($AL77,$AK$12:$AK$263,0)), "-"),     1, "-")</f>
        <v>-</v>
      </c>
      <c r="AV77" s="249" t="n">
        <f aca="false">IF(AU$9&gt;0, IF(OR(AU77="",AU77="-"), 0, AU77*$AO77), AT77*$AE77)</f>
        <v>0</v>
      </c>
      <c r="AW77" s="247" t="n">
        <f aca="false">COMMANDE!R77</f>
        <v>0</v>
      </c>
      <c r="AX77" s="248" t="str">
        <f aca="false">_xlfn.IFS(AND($AD77=$AH77,$AD77&gt;0,$AH77&gt;0,AW77&gt;0), AW77,     AND(NOT($AD77=$AH77),$AD77&gt;0,$AH77&gt;0,AW77&gt;0), ($AH77*AW77)/$AD77,     AND($AD77=0,$AH77&gt;0,$AL77&gt;0), IF(INDEX(AW$12:AW$263,MATCH($AL77,$AK$12:$AK$263,0))&gt;0,($AH77*INDEX(AW$12:AW$263,MATCH($AL77,$AK$12:$AK$263,0)))/INDEX($AD$12:$AD$263,MATCH($AL77,$AK$12:$AK$263,0)), "-"),     1, "-")</f>
        <v>-</v>
      </c>
      <c r="AY77" s="249" t="n">
        <f aca="false">IF(AX$9&gt;0, IF(OR(AX77="",AX77="-"), 0, AX77*$AO77), AW77*$AE77)</f>
        <v>0</v>
      </c>
      <c r="AZ77" s="247" t="n">
        <f aca="false">COMMANDE!T77</f>
        <v>0</v>
      </c>
      <c r="BA77" s="248" t="str">
        <f aca="false">_xlfn.IFS(AND($AD77=$AH77,$AD77&gt;0,$AH77&gt;0,AZ77&gt;0), AZ77,     AND(NOT($AD77=$AH77),$AD77&gt;0,$AH77&gt;0,AZ77&gt;0), ($AH77*AZ77)/$AD77,     AND($AD77=0,$AH77&gt;0,$AL77&gt;0), IF(INDEX(AZ$12:AZ$263,MATCH($AL77,$AK$12:$AK$263,0))&gt;0,($AH77*INDEX(AZ$12:AZ$263,MATCH($AL77,$AK$12:$AK$263,0)))/INDEX($AD$12:$AD$263,MATCH($AL77,$AK$12:$AK$263,0)), "-"),     1, "-")</f>
        <v>-</v>
      </c>
      <c r="BB77" s="249" t="n">
        <f aca="false">IF(BA$9&gt;0, IF(OR(BA77="",BA77="-"), 0, BA77*$AO77), AZ77*$AE77)</f>
        <v>0</v>
      </c>
      <c r="BC77" s="247" t="n">
        <f aca="false">COMMANDE!V77</f>
        <v>0</v>
      </c>
      <c r="BD77" s="248" t="str">
        <f aca="false">_xlfn.IFS(AND($AD77=$AH77,$AD77&gt;0,$AH77&gt;0,BC77&gt;0), BC77,     AND(NOT($AD77=$AH77),$AD77&gt;0,$AH77&gt;0,BC77&gt;0), ($AH77*BC77)/$AD77,     AND($AD77=0,$AH77&gt;0,$AL77&gt;0), IF(INDEX(BC$12:BC$263,MATCH($AL77,$AK$12:$AK$263,0))&gt;0,($AH77*INDEX(BC$12:BC$263,MATCH($AL77,$AK$12:$AK$263,0)))/INDEX($AD$12:$AD$263,MATCH($AL77,$AK$12:$AK$263,0)), "-"),     1, "-")</f>
        <v>-</v>
      </c>
      <c r="BE77" s="249" t="n">
        <f aca="false">IF(BD$9&gt;0, IF(OR(BD77="",BD77="-"), 0, BD77*$AO77), BC77*$AE77)</f>
        <v>0</v>
      </c>
      <c r="BF77" s="247" t="n">
        <f aca="false">COMMANDE!X77</f>
        <v>0</v>
      </c>
      <c r="BG77" s="248" t="str">
        <f aca="false">_xlfn.IFS(AND($AD77=$AH77,$AD77&gt;0,$AH77&gt;0,BF77&gt;0), BF77,     AND(NOT($AD77=$AH77),$AD77&gt;0,$AH77&gt;0,BF77&gt;0), ($AH77*BF77)/$AD77,     AND($AD77=0,$AH77&gt;0,$AL77&gt;0), IF(INDEX(BF$12:BF$263,MATCH($AL77,$AK$12:$AK$263,0))&gt;0,($AH77*INDEX(BF$12:BF$263,MATCH($AL77,$AK$12:$AK$263,0)))/INDEX($AD$12:$AD$263,MATCH($AL77,$AK$12:$AK$263,0)), "-"),     1, "-")</f>
        <v>-</v>
      </c>
      <c r="BH77" s="249" t="n">
        <f aca="false">IF(BG$9&gt;0, IF(OR(BG77="",BG77="-"), 0, BG77*$AO77), BF77*$AE77)</f>
        <v>0</v>
      </c>
      <c r="BI77" s="247" t="n">
        <f aca="false">COMMANDE!Z77</f>
        <v>0</v>
      </c>
      <c r="BJ77" s="248" t="str">
        <f aca="false">_xlfn.IFS(AND($AD77=$AH77,$AD77&gt;0,$AH77&gt;0,BI77&gt;0), BI77,     AND(NOT($AD77=$AH77),$AD77&gt;0,$AH77&gt;0,BI77&gt;0), ($AH77*BI77)/$AD77,     AND($AD77=0,$AH77&gt;0,$AL77&gt;0), IF(INDEX(BI$12:BI$263,MATCH($AL77,$AK$12:$AK$263,0))&gt;0,($AH77*INDEX(BI$12:BI$263,MATCH($AL77,$AK$12:$AK$263,0)))/INDEX($AD$12:$AD$263,MATCH($AL77,$AK$12:$AK$263,0)), "-"),     1, "-")</f>
        <v>-</v>
      </c>
      <c r="BK77" s="249" t="n">
        <f aca="false">IF(BJ$9&gt;0, IF(OR(BJ77="",BJ77="-"), 0, BJ77*$AO77), BI77*$AE77)</f>
        <v>0</v>
      </c>
      <c r="BL77" s="247" t="n">
        <f aca="false">COMMANDE!AB77</f>
        <v>0</v>
      </c>
      <c r="BM77" s="248" t="str">
        <f aca="false">_xlfn.IFS(AND($AD77=$AH77,$AD77&gt;0,$AH77&gt;0,BL77&gt;0), BL77,     AND(NOT($AD77=$AH77),$AD77&gt;0,$AH77&gt;0,BL77&gt;0), ($AH77*BL77)/$AD77,     AND($AD77=0,$AH77&gt;0,$AL77&gt;0), IF(INDEX(BL$12:BL$263,MATCH($AL77,$AK$12:$AK$263,0))&gt;0,($AH77*INDEX(BL$12:BL$263,MATCH($AL77,$AK$12:$AK$263,0)))/INDEX($AD$12:$AD$263,MATCH($AL77,$AK$12:$AK$263,0)), "-"),     1, "-")</f>
        <v>-</v>
      </c>
      <c r="BN77" s="249" t="n">
        <f aca="false">IF(BM$9&gt;0, IF(OR(BM77="",BM77="-"), 0, BM77*$AO77), BL77*$AE77)</f>
        <v>0</v>
      </c>
      <c r="BO77" s="247" t="n">
        <f aca="false">COMMANDE!AD77</f>
        <v>0</v>
      </c>
      <c r="BP77" s="248" t="str">
        <f aca="false">_xlfn.IFS(AND($AD77=$AH77,$AD77&gt;0,$AH77&gt;0,BO77&gt;0), BO77,     AND(NOT($AD77=$AH77),$AD77&gt;0,$AH77&gt;0,BO77&gt;0), ($AH77*BO77)/$AD77,     AND($AD77=0,$AH77&gt;0,$AL77&gt;0), IF(INDEX(BO$12:BO$263,MATCH($AL77,$AK$12:$AK$263,0))&gt;0,($AH77*INDEX(BO$12:BO$263,MATCH($AL77,$AK$12:$AK$263,0)))/INDEX($AD$12:$AD$263,MATCH($AL77,$AK$12:$AK$263,0)), "-"),     1, "-")</f>
        <v>-</v>
      </c>
      <c r="BQ77" s="249" t="n">
        <f aca="false">IF(BP$9&gt;0, IF(OR(BP77="",BP77="-"), 0, BP77*$AO77), BO77*$AE77)</f>
        <v>0</v>
      </c>
      <c r="BR77" s="247" t="n">
        <f aca="false">COMMANDE!AF77</f>
        <v>0</v>
      </c>
      <c r="BS77" s="248" t="str">
        <f aca="false">_xlfn.IFS(AND($AD77=$AH77,$AD77&gt;0,$AH77&gt;0,BR77&gt;0), BR77,     AND(NOT($AD77=$AH77),$AD77&gt;0,$AH77&gt;0,BR77&gt;0), ($AH77*BR77)/$AD77,     AND($AD77=0,$AH77&gt;0,$AL77&gt;0), IF(INDEX(BR$12:BR$263,MATCH($AL77,$AK$12:$AK$263,0))&gt;0,($AH77*INDEX(BR$12:BR$263,MATCH($AL77,$AK$12:$AK$263,0)))/INDEX($AD$12:$AD$263,MATCH($AL77,$AK$12:$AK$263,0)), "-"),     1, "-")</f>
        <v>-</v>
      </c>
      <c r="BT77" s="249" t="n">
        <f aca="false">IF(BS$9&gt;0, IF(OR(BS77="",BS77="-"), 0, BS77*$AO77), BR77*$AE77)</f>
        <v>0</v>
      </c>
      <c r="BU77" s="247" t="n">
        <f aca="false">COMMANDE!AH77</f>
        <v>0</v>
      </c>
      <c r="BV77" s="248" t="str">
        <f aca="false">_xlfn.IFS(AND($AD77=$AH77,$AD77&gt;0,$AH77&gt;0,BU77&gt;0), BU77,     AND(NOT($AD77=$AH77),$AD77&gt;0,$AH77&gt;0,BU77&gt;0), ($AH77*BU77)/$AD77,     AND($AD77=0,$AH77&gt;0,$AL77&gt;0), IF(INDEX(BU$12:BU$263,MATCH($AL77,$AK$12:$AK$263,0))&gt;0,($AH77*INDEX(BU$12:BU$263,MATCH($AL77,$AK$12:$AK$263,0)))/INDEX($AD$12:$AD$263,MATCH($AL77,$AK$12:$AK$263,0)), "-"),     1, "-")</f>
        <v>-</v>
      </c>
      <c r="BW77" s="249" t="n">
        <f aca="false">IF(BV$9&gt;0, IF(OR(BV77="",BV77="-"), 0, BV77*$AO77), BU77*$AE77)</f>
        <v>0</v>
      </c>
      <c r="BX77" s="247" t="n">
        <f aca="false">COMMANDE!AJ77</f>
        <v>0</v>
      </c>
      <c r="BY77" s="248" t="str">
        <f aca="false">_xlfn.IFS(AND($AD77=$AH77,$AD77&gt;0,$AH77&gt;0,BX77&gt;0), BX77,     AND(NOT($AD77=$AH77),$AD77&gt;0,$AH77&gt;0,BX77&gt;0), ($AH77*BX77)/$AD77,     AND($AD77=0,$AH77&gt;0,$AL77&gt;0), IF(INDEX(BX$12:BX$263,MATCH($AL77,$AK$12:$AK$263,0))&gt;0,($AH77*INDEX(BX$12:BX$263,MATCH($AL77,$AK$12:$AK$263,0)))/INDEX($AD$12:$AD$263,MATCH($AL77,$AK$12:$AK$263,0)), "-"),     1, "-")</f>
        <v>-</v>
      </c>
      <c r="BZ77" s="249" t="n">
        <f aca="false">IF(BY$9&gt;0, IF(OR(BY77="",BY77="-"), 0, BY77*$AO77), BX77*$AE77)</f>
        <v>0</v>
      </c>
      <c r="CA77" s="247" t="n">
        <f aca="false">COMMANDE!AL77</f>
        <v>0</v>
      </c>
      <c r="CB77" s="248" t="str">
        <f aca="false">_xlfn.IFS(AND($AD77=$AH77,$AD77&gt;0,$AH77&gt;0,CA77&gt;0), CA77,     AND(NOT($AD77=$AH77),$AD77&gt;0,$AH77&gt;0,CA77&gt;0), ($AH77*CA77)/$AD77,     AND($AD77=0,$AH77&gt;0,$AL77&gt;0), IF(INDEX(CA$12:CA$263,MATCH($AL77,$AK$12:$AK$263,0))&gt;0,($AH77*INDEX(CA$12:CA$263,MATCH($AL77,$AK$12:$AK$263,0)))/INDEX($AD$12:$AD$263,MATCH($AL77,$AK$12:$AK$263,0)), "-"),     1, "-")</f>
        <v>-</v>
      </c>
      <c r="CC77" s="249" t="n">
        <f aca="false">IF(CB$9&gt;0, IF(OR(CB77="",CB77="-"), 0, CB77*$AO77), CA77*$AE77)</f>
        <v>0</v>
      </c>
      <c r="CD77" s="247" t="n">
        <f aca="false">COMMANDE!AN77</f>
        <v>0</v>
      </c>
      <c r="CE77" s="248" t="str">
        <f aca="false">_xlfn.IFS(AND($AD77=$AH77,$AD77&gt;0,$AH77&gt;0,CD77&gt;0), CD77,     AND(NOT($AD77=$AH77),$AD77&gt;0,$AH77&gt;0,CD77&gt;0), ($AH77*CD77)/$AD77,     AND($AD77=0,$AH77&gt;0,$AL77&gt;0), IF(INDEX(CD$12:CD$263,MATCH($AL77,$AK$12:$AK$263,0))&gt;0,($AH77*INDEX(CD$12:CD$263,MATCH($AL77,$AK$12:$AK$263,0)))/INDEX($AD$12:$AD$263,MATCH($AL77,$AK$12:$AK$263,0)), "-"),     1, "-")</f>
        <v>-</v>
      </c>
      <c r="CF77" s="249" t="n">
        <f aca="false">IF(CE$9&gt;0, IF(OR(CE77="",CE77="-"), 0, CE77*$AO77), CD77*$AE77)</f>
        <v>0</v>
      </c>
      <c r="CG77" s="247" t="n">
        <f aca="false">COMMANDE!AP77</f>
        <v>0</v>
      </c>
      <c r="CH77" s="248" t="str">
        <f aca="false">_xlfn.IFS(AND($AD77=$AH77,$AD77&gt;0,$AH77&gt;0,CG77&gt;0), CG77,     AND(NOT($AD77=$AH77),$AD77&gt;0,$AH77&gt;0,CG77&gt;0), ($AH77*CG77)/$AD77,     AND($AD77=0,$AH77&gt;0,$AL77&gt;0), IF(INDEX(CG$12:CG$263,MATCH($AL77,$AK$12:$AK$263,0))&gt;0,($AH77*INDEX(CG$12:CG$263,MATCH($AL77,$AK$12:$AK$263,0)))/INDEX($AD$12:$AD$263,MATCH($AL77,$AK$12:$AK$263,0)), "-"),     1, "-")</f>
        <v>-</v>
      </c>
      <c r="CI77" s="249" t="n">
        <f aca="false">IF(CH$9&gt;0, IF(OR(CH77="",CH77="-"), 0, CH77*$AO77), CG77*$AE77)</f>
        <v>0</v>
      </c>
      <c r="CJ77" s="250"/>
    </row>
    <row r="78" customFormat="false" ht="39.95" hidden="false" customHeight="true" outlineLevel="0" collapsed="false">
      <c r="A78" s="230" t="n">
        <f aca="false">IF(OR($AQ78&gt;0, $AS78&gt;0), 1, 0)</f>
        <v>0</v>
      </c>
      <c r="B78" s="230" t="n">
        <f aca="false">IF(OR($AT78&gt;0, $AV78&gt;0), 1, 0)</f>
        <v>0</v>
      </c>
      <c r="C78" s="230" t="n">
        <f aca="false">IF(OR($AW78&gt;0, $AY78&gt;0), 1, 0)</f>
        <v>0</v>
      </c>
      <c r="D78" s="230" t="n">
        <f aca="false">IF(OR($AZ78&gt;0, $BB78&gt;0), 1, 0)</f>
        <v>0</v>
      </c>
      <c r="E78" s="230" t="n">
        <f aca="false">IF(OR($BC78&gt;0, $BE78&gt;0), 1, 0)</f>
        <v>0</v>
      </c>
      <c r="F78" s="230" t="n">
        <f aca="false">IF(OR($BF78&gt;0, $BH78&gt;0), 1, 0)</f>
        <v>0</v>
      </c>
      <c r="G78" s="230" t="n">
        <f aca="false">IF(OR($BI78&gt;0, $BK78&gt;0), 1, 0)</f>
        <v>0</v>
      </c>
      <c r="H78" s="230" t="n">
        <f aca="false">IF(OR($BL78&gt;0, $BN78&gt;0), 1, 0)</f>
        <v>0</v>
      </c>
      <c r="I78" s="230" t="n">
        <f aca="false">IF(OR($BO78&gt;0, $BQ78&gt;0), 1, 0)</f>
        <v>0</v>
      </c>
      <c r="J78" s="230" t="n">
        <f aca="false">IF(OR($BR78&gt;0, $BT78&gt;0), 1, 0)</f>
        <v>0</v>
      </c>
      <c r="K78" s="230" t="n">
        <f aca="false">IF(OR($BU78&gt;0, $BW78&gt;0), 1, 0)</f>
        <v>0</v>
      </c>
      <c r="L78" s="230" t="n">
        <f aca="false">IF(OR($BX78&gt;0, $BZ78&gt;0), 1, 0)</f>
        <v>0</v>
      </c>
      <c r="M78" s="230" t="n">
        <f aca="false">IF(OR($CA78&gt;0, $CC78&gt;0), 1, 0)</f>
        <v>0</v>
      </c>
      <c r="N78" s="230" t="n">
        <f aca="false">IF(OR($CD78&gt;0, $CF78&gt;0), 1, 0)</f>
        <v>0</v>
      </c>
      <c r="O78" s="231" t="n">
        <f aca="false">IF(OR($CG78&gt;0, $CI78&gt;0), 1, 0)</f>
        <v>0</v>
      </c>
      <c r="P78" s="232" t="n">
        <f aca="false">IF(OR($AD78&gt;0,$AH78&gt;0,$AN78&gt;0), 1, 0)</f>
        <v>0</v>
      </c>
      <c r="Q78" s="233" t="n">
        <f aca="false">BDD!A68</f>
        <v>3227</v>
      </c>
      <c r="R78" s="234" t="str">
        <f aca="false">BDD!B68</f>
        <v>Date de Bahri fraîche</v>
      </c>
      <c r="S78" s="235" t="str">
        <f aca="false">IF(BDD!F68=0, "", BDD!F68)</f>
        <v/>
      </c>
      <c r="T78" s="236" t="n">
        <f aca="false">ROUND(BDD!G68+FDP_CMD_KG, 2)</f>
        <v>10.49</v>
      </c>
      <c r="U78" s="236" t="e">
        <f aca="false">ROUND(BDD!G68+FDP_FACT_KG, 2)</f>
        <v>#DIV/0!</v>
      </c>
      <c r="V78" s="237" t="str">
        <f aca="false">BDD!H68</f>
        <v>kg</v>
      </c>
      <c r="W78" s="238" t="n">
        <f aca="false">IF(NOT(ISBLANK(BDD!I68)), ROUND(SUM((BDD!G68*reduc1),FDP_CMD_KG), 2), "")</f>
        <v>9.6</v>
      </c>
      <c r="X78" s="238" t="n">
        <f aca="false">IF(NOT(ISBLANK(BDD!J68)), ROUND(SUM((BDD!G68*reduc2),FDP_CMD_KG), 2), "")</f>
        <v>8.71</v>
      </c>
      <c r="Y78" s="238" t="str">
        <f aca="false">IF(NOT(ISBLANK(BDD!K68)), ROUND(SUM((BDD!G68*reduc3),FDP_CMD_KG), 2), "")</f>
        <v/>
      </c>
      <c r="Z78" s="238" t="e">
        <f aca="false">IF(NOT(ISBLANK(BDD!I68)), ROUND(SUM((BDD!G68*reduc1),FDP_FACT_KG), 2), "")</f>
        <v>#DIV/0!</v>
      </c>
      <c r="AA78" s="238" t="e">
        <f aca="false">IF(NOT(ISBLANK(BDD!J68)), ROUND(SUM((BDD!G68*reduc2),FDP_FACT_KG), 2), "")</f>
        <v>#DIV/0!</v>
      </c>
      <c r="AB78" s="238" t="str">
        <f aca="false">IF(NOT(ISBLANK(BDD!K68)), ROUND(SUM((BDD!G68*reduc3),FDP_FACT_KG), 2), "")</f>
        <v/>
      </c>
      <c r="AC78" s="239" t="str">
        <f aca="false">BDD!C68</f>
        <v>Israël</v>
      </c>
      <c r="AD78" s="240" t="n">
        <f aca="false">SUM(AQ78,AT78,AW78,AZ78,BC78,BF78,BI78,BL78,BO78,BR78,BU78,BX78,CA78,CD78,CG78)</f>
        <v>0</v>
      </c>
      <c r="AE78" s="241" t="n">
        <f aca="false">_xlfn.IFS(AND(AD78&gt;=60,$Y78&lt;&gt;""), $Y78,    AND(AD78&gt;=30,$X78&lt;&gt;""), $X78,    AND(AD78&gt;=10,$W78&lt;&gt;""), $W78,    1, $T78)</f>
        <v>10.49</v>
      </c>
      <c r="AF78" s="242" t="n">
        <f aca="false">$AD78*$AE78</f>
        <v>0</v>
      </c>
      <c r="AG78" s="161"/>
      <c r="AH78" s="243"/>
      <c r="AI78" s="241" t="e">
        <f aca="false">_xlfn.IFS(AND(AH78&gt;=60,$AB78&lt;&gt;""), $AB78,    AND(AH78&gt;=30,$AA78&lt;&gt;""), $AA78,    AND(AH78&gt;=10,$Z78&lt;&gt;""), $Z78,    1, $U78)</f>
        <v>#DIV/0!</v>
      </c>
      <c r="AJ78" s="244" t="e">
        <f aca="false">AH78*AI78</f>
        <v>#DIV/0!</v>
      </c>
      <c r="AK78" s="245"/>
      <c r="AL78" s="245"/>
      <c r="AM78" s="161"/>
      <c r="AN78" s="246" t="n">
        <f aca="false">SUM(AR78,AU78,AX78,BA78,BD78,BG78,BJ78,BM78,BP78,BS78,BV78,BY78,CB78,CE78,CH78)</f>
        <v>0</v>
      </c>
      <c r="AO78" s="241" t="e">
        <f aca="false">_xlfn.IFS(AND(AN78&gt;=60,$AB78&lt;&gt;""), $AB78,    AND(AN78&gt;=30,$AA78&lt;&gt;""), $AA78,    AND(AN78&gt;=10,$Z78&lt;&gt;""), $Z78,    1, $U78)</f>
        <v>#DIV/0!</v>
      </c>
      <c r="AP78" s="242" t="e">
        <f aca="false">$AN78*$AO78</f>
        <v>#DIV/0!</v>
      </c>
      <c r="AQ78" s="247" t="n">
        <f aca="false">COMMANDE!N78</f>
        <v>0</v>
      </c>
      <c r="AR78" s="248" t="str">
        <f aca="false">_xlfn.IFS(AND($AD78=$AH78,$AD78&gt;0,$AH78&gt;0,AQ78&gt;0), AQ78,     AND(NOT($AD78=$AH78),$AD78&gt;0,$AH78&gt;0,AQ78&gt;0), ($AH78*AQ78)/$AD78,     AND($AD78=0,$AH78&gt;0,$AL78&gt;0), IF(INDEX(AQ$12:AQ$263,MATCH($AL78,$AK$12:$AK$263,0))&gt;0,($AH78*INDEX(AQ$12:AQ$263,MATCH($AL78,$AK$12:$AK$263,0)))/INDEX($AD$12:$AD$263,MATCH($AL78,$AK$12:$AK$263,0)), "-"),     1, "-")</f>
        <v>-</v>
      </c>
      <c r="AS78" s="249" t="n">
        <f aca="false">IF(AR$9&gt;0, IF(OR(AR78="",AR78="-"), 0, AR78*$AO78), AQ78*$AE78)</f>
        <v>0</v>
      </c>
      <c r="AT78" s="247" t="n">
        <f aca="false">COMMANDE!P78</f>
        <v>0</v>
      </c>
      <c r="AU78" s="248" t="str">
        <f aca="false">_xlfn.IFS(AND($AD78=$AH78,$AD78&gt;0,$AH78&gt;0,AT78&gt;0), AT78,     AND(NOT($AD78=$AH78),$AD78&gt;0,$AH78&gt;0,AT78&gt;0), ($AH78*AT78)/$AD78,     AND($AD78=0,$AH78&gt;0,$AL78&gt;0), IF(INDEX(AT$12:AT$263,MATCH($AL78,$AK$12:$AK$263,0))&gt;0,($AH78*INDEX(AT$12:AT$263,MATCH($AL78,$AK$12:$AK$263,0)))/INDEX($AD$12:$AD$263,MATCH($AL78,$AK$12:$AK$263,0)), "-"),     1, "-")</f>
        <v>-</v>
      </c>
      <c r="AV78" s="249" t="n">
        <f aca="false">IF(AU$9&gt;0, IF(OR(AU78="",AU78="-"), 0, AU78*$AO78), AT78*$AE78)</f>
        <v>0</v>
      </c>
      <c r="AW78" s="247" t="n">
        <f aca="false">COMMANDE!R78</f>
        <v>0</v>
      </c>
      <c r="AX78" s="248" t="str">
        <f aca="false">_xlfn.IFS(AND($AD78=$AH78,$AD78&gt;0,$AH78&gt;0,AW78&gt;0), AW78,     AND(NOT($AD78=$AH78),$AD78&gt;0,$AH78&gt;0,AW78&gt;0), ($AH78*AW78)/$AD78,     AND($AD78=0,$AH78&gt;0,$AL78&gt;0), IF(INDEX(AW$12:AW$263,MATCH($AL78,$AK$12:$AK$263,0))&gt;0,($AH78*INDEX(AW$12:AW$263,MATCH($AL78,$AK$12:$AK$263,0)))/INDEX($AD$12:$AD$263,MATCH($AL78,$AK$12:$AK$263,0)), "-"),     1, "-")</f>
        <v>-</v>
      </c>
      <c r="AY78" s="249" t="n">
        <f aca="false">IF(AX$9&gt;0, IF(OR(AX78="",AX78="-"), 0, AX78*$AO78), AW78*$AE78)</f>
        <v>0</v>
      </c>
      <c r="AZ78" s="247" t="n">
        <f aca="false">COMMANDE!T78</f>
        <v>0</v>
      </c>
      <c r="BA78" s="248" t="str">
        <f aca="false">_xlfn.IFS(AND($AD78=$AH78,$AD78&gt;0,$AH78&gt;0,AZ78&gt;0), AZ78,     AND(NOT($AD78=$AH78),$AD78&gt;0,$AH78&gt;0,AZ78&gt;0), ($AH78*AZ78)/$AD78,     AND($AD78=0,$AH78&gt;0,$AL78&gt;0), IF(INDEX(AZ$12:AZ$263,MATCH($AL78,$AK$12:$AK$263,0))&gt;0,($AH78*INDEX(AZ$12:AZ$263,MATCH($AL78,$AK$12:$AK$263,0)))/INDEX($AD$12:$AD$263,MATCH($AL78,$AK$12:$AK$263,0)), "-"),     1, "-")</f>
        <v>-</v>
      </c>
      <c r="BB78" s="249" t="n">
        <f aca="false">IF(BA$9&gt;0, IF(OR(BA78="",BA78="-"), 0, BA78*$AO78), AZ78*$AE78)</f>
        <v>0</v>
      </c>
      <c r="BC78" s="247" t="n">
        <f aca="false">COMMANDE!V78</f>
        <v>0</v>
      </c>
      <c r="BD78" s="248" t="str">
        <f aca="false">_xlfn.IFS(AND($AD78=$AH78,$AD78&gt;0,$AH78&gt;0,BC78&gt;0), BC78,     AND(NOT($AD78=$AH78),$AD78&gt;0,$AH78&gt;0,BC78&gt;0), ($AH78*BC78)/$AD78,     AND($AD78=0,$AH78&gt;0,$AL78&gt;0), IF(INDEX(BC$12:BC$263,MATCH($AL78,$AK$12:$AK$263,0))&gt;0,($AH78*INDEX(BC$12:BC$263,MATCH($AL78,$AK$12:$AK$263,0)))/INDEX($AD$12:$AD$263,MATCH($AL78,$AK$12:$AK$263,0)), "-"),     1, "-")</f>
        <v>-</v>
      </c>
      <c r="BE78" s="249" t="n">
        <f aca="false">IF(BD$9&gt;0, IF(OR(BD78="",BD78="-"), 0, BD78*$AO78), BC78*$AE78)</f>
        <v>0</v>
      </c>
      <c r="BF78" s="247" t="n">
        <f aca="false">COMMANDE!X78</f>
        <v>0</v>
      </c>
      <c r="BG78" s="248" t="str">
        <f aca="false">_xlfn.IFS(AND($AD78=$AH78,$AD78&gt;0,$AH78&gt;0,BF78&gt;0), BF78,     AND(NOT($AD78=$AH78),$AD78&gt;0,$AH78&gt;0,BF78&gt;0), ($AH78*BF78)/$AD78,     AND($AD78=0,$AH78&gt;0,$AL78&gt;0), IF(INDEX(BF$12:BF$263,MATCH($AL78,$AK$12:$AK$263,0))&gt;0,($AH78*INDEX(BF$12:BF$263,MATCH($AL78,$AK$12:$AK$263,0)))/INDEX($AD$12:$AD$263,MATCH($AL78,$AK$12:$AK$263,0)), "-"),     1, "-")</f>
        <v>-</v>
      </c>
      <c r="BH78" s="249" t="n">
        <f aca="false">IF(BG$9&gt;0, IF(OR(BG78="",BG78="-"), 0, BG78*$AO78), BF78*$AE78)</f>
        <v>0</v>
      </c>
      <c r="BI78" s="247" t="n">
        <f aca="false">COMMANDE!Z78</f>
        <v>0</v>
      </c>
      <c r="BJ78" s="248" t="str">
        <f aca="false">_xlfn.IFS(AND($AD78=$AH78,$AD78&gt;0,$AH78&gt;0,BI78&gt;0), BI78,     AND(NOT($AD78=$AH78),$AD78&gt;0,$AH78&gt;0,BI78&gt;0), ($AH78*BI78)/$AD78,     AND($AD78=0,$AH78&gt;0,$AL78&gt;0), IF(INDEX(BI$12:BI$263,MATCH($AL78,$AK$12:$AK$263,0))&gt;0,($AH78*INDEX(BI$12:BI$263,MATCH($AL78,$AK$12:$AK$263,0)))/INDEX($AD$12:$AD$263,MATCH($AL78,$AK$12:$AK$263,0)), "-"),     1, "-")</f>
        <v>-</v>
      </c>
      <c r="BK78" s="249" t="n">
        <f aca="false">IF(BJ$9&gt;0, IF(OR(BJ78="",BJ78="-"), 0, BJ78*$AO78), BI78*$AE78)</f>
        <v>0</v>
      </c>
      <c r="BL78" s="247" t="n">
        <f aca="false">COMMANDE!AB78</f>
        <v>0</v>
      </c>
      <c r="BM78" s="248" t="str">
        <f aca="false">_xlfn.IFS(AND($AD78=$AH78,$AD78&gt;0,$AH78&gt;0,BL78&gt;0), BL78,     AND(NOT($AD78=$AH78),$AD78&gt;0,$AH78&gt;0,BL78&gt;0), ($AH78*BL78)/$AD78,     AND($AD78=0,$AH78&gt;0,$AL78&gt;0), IF(INDEX(BL$12:BL$263,MATCH($AL78,$AK$12:$AK$263,0))&gt;0,($AH78*INDEX(BL$12:BL$263,MATCH($AL78,$AK$12:$AK$263,0)))/INDEX($AD$12:$AD$263,MATCH($AL78,$AK$12:$AK$263,0)), "-"),     1, "-")</f>
        <v>-</v>
      </c>
      <c r="BN78" s="249" t="n">
        <f aca="false">IF(BM$9&gt;0, IF(OR(BM78="",BM78="-"), 0, BM78*$AO78), BL78*$AE78)</f>
        <v>0</v>
      </c>
      <c r="BO78" s="247" t="n">
        <f aca="false">COMMANDE!AD78</f>
        <v>0</v>
      </c>
      <c r="BP78" s="248" t="str">
        <f aca="false">_xlfn.IFS(AND($AD78=$AH78,$AD78&gt;0,$AH78&gt;0,BO78&gt;0), BO78,     AND(NOT($AD78=$AH78),$AD78&gt;0,$AH78&gt;0,BO78&gt;0), ($AH78*BO78)/$AD78,     AND($AD78=0,$AH78&gt;0,$AL78&gt;0), IF(INDEX(BO$12:BO$263,MATCH($AL78,$AK$12:$AK$263,0))&gt;0,($AH78*INDEX(BO$12:BO$263,MATCH($AL78,$AK$12:$AK$263,0)))/INDEX($AD$12:$AD$263,MATCH($AL78,$AK$12:$AK$263,0)), "-"),     1, "-")</f>
        <v>-</v>
      </c>
      <c r="BQ78" s="249" t="n">
        <f aca="false">IF(BP$9&gt;0, IF(OR(BP78="",BP78="-"), 0, BP78*$AO78), BO78*$AE78)</f>
        <v>0</v>
      </c>
      <c r="BR78" s="247" t="n">
        <f aca="false">COMMANDE!AF78</f>
        <v>0</v>
      </c>
      <c r="BS78" s="248" t="str">
        <f aca="false">_xlfn.IFS(AND($AD78=$AH78,$AD78&gt;0,$AH78&gt;0,BR78&gt;0), BR78,     AND(NOT($AD78=$AH78),$AD78&gt;0,$AH78&gt;0,BR78&gt;0), ($AH78*BR78)/$AD78,     AND($AD78=0,$AH78&gt;0,$AL78&gt;0), IF(INDEX(BR$12:BR$263,MATCH($AL78,$AK$12:$AK$263,0))&gt;0,($AH78*INDEX(BR$12:BR$263,MATCH($AL78,$AK$12:$AK$263,0)))/INDEX($AD$12:$AD$263,MATCH($AL78,$AK$12:$AK$263,0)), "-"),     1, "-")</f>
        <v>-</v>
      </c>
      <c r="BT78" s="249" t="n">
        <f aca="false">IF(BS$9&gt;0, IF(OR(BS78="",BS78="-"), 0, BS78*$AO78), BR78*$AE78)</f>
        <v>0</v>
      </c>
      <c r="BU78" s="247" t="n">
        <f aca="false">COMMANDE!AH78</f>
        <v>0</v>
      </c>
      <c r="BV78" s="248" t="str">
        <f aca="false">_xlfn.IFS(AND($AD78=$AH78,$AD78&gt;0,$AH78&gt;0,BU78&gt;0), BU78,     AND(NOT($AD78=$AH78),$AD78&gt;0,$AH78&gt;0,BU78&gt;0), ($AH78*BU78)/$AD78,     AND($AD78=0,$AH78&gt;0,$AL78&gt;0), IF(INDEX(BU$12:BU$263,MATCH($AL78,$AK$12:$AK$263,0))&gt;0,($AH78*INDEX(BU$12:BU$263,MATCH($AL78,$AK$12:$AK$263,0)))/INDEX($AD$12:$AD$263,MATCH($AL78,$AK$12:$AK$263,0)), "-"),     1, "-")</f>
        <v>-</v>
      </c>
      <c r="BW78" s="249" t="n">
        <f aca="false">IF(BV$9&gt;0, IF(OR(BV78="",BV78="-"), 0, BV78*$AO78), BU78*$AE78)</f>
        <v>0</v>
      </c>
      <c r="BX78" s="247" t="n">
        <f aca="false">COMMANDE!AJ78</f>
        <v>0</v>
      </c>
      <c r="BY78" s="248" t="str">
        <f aca="false">_xlfn.IFS(AND($AD78=$AH78,$AD78&gt;0,$AH78&gt;0,BX78&gt;0), BX78,     AND(NOT($AD78=$AH78),$AD78&gt;0,$AH78&gt;0,BX78&gt;0), ($AH78*BX78)/$AD78,     AND($AD78=0,$AH78&gt;0,$AL78&gt;0), IF(INDEX(BX$12:BX$263,MATCH($AL78,$AK$12:$AK$263,0))&gt;0,($AH78*INDEX(BX$12:BX$263,MATCH($AL78,$AK$12:$AK$263,0)))/INDEX($AD$12:$AD$263,MATCH($AL78,$AK$12:$AK$263,0)), "-"),     1, "-")</f>
        <v>-</v>
      </c>
      <c r="BZ78" s="249" t="n">
        <f aca="false">IF(BY$9&gt;0, IF(OR(BY78="",BY78="-"), 0, BY78*$AO78), BX78*$AE78)</f>
        <v>0</v>
      </c>
      <c r="CA78" s="247" t="n">
        <f aca="false">COMMANDE!AL78</f>
        <v>0</v>
      </c>
      <c r="CB78" s="248" t="str">
        <f aca="false">_xlfn.IFS(AND($AD78=$AH78,$AD78&gt;0,$AH78&gt;0,CA78&gt;0), CA78,     AND(NOT($AD78=$AH78),$AD78&gt;0,$AH78&gt;0,CA78&gt;0), ($AH78*CA78)/$AD78,     AND($AD78=0,$AH78&gt;0,$AL78&gt;0), IF(INDEX(CA$12:CA$263,MATCH($AL78,$AK$12:$AK$263,0))&gt;0,($AH78*INDEX(CA$12:CA$263,MATCH($AL78,$AK$12:$AK$263,0)))/INDEX($AD$12:$AD$263,MATCH($AL78,$AK$12:$AK$263,0)), "-"),     1, "-")</f>
        <v>-</v>
      </c>
      <c r="CC78" s="249" t="n">
        <f aca="false">IF(CB$9&gt;0, IF(OR(CB78="",CB78="-"), 0, CB78*$AO78), CA78*$AE78)</f>
        <v>0</v>
      </c>
      <c r="CD78" s="247" t="n">
        <f aca="false">COMMANDE!AN78</f>
        <v>0</v>
      </c>
      <c r="CE78" s="248" t="str">
        <f aca="false">_xlfn.IFS(AND($AD78=$AH78,$AD78&gt;0,$AH78&gt;0,CD78&gt;0), CD78,     AND(NOT($AD78=$AH78),$AD78&gt;0,$AH78&gt;0,CD78&gt;0), ($AH78*CD78)/$AD78,     AND($AD78=0,$AH78&gt;0,$AL78&gt;0), IF(INDEX(CD$12:CD$263,MATCH($AL78,$AK$12:$AK$263,0))&gt;0,($AH78*INDEX(CD$12:CD$263,MATCH($AL78,$AK$12:$AK$263,0)))/INDEX($AD$12:$AD$263,MATCH($AL78,$AK$12:$AK$263,0)), "-"),     1, "-")</f>
        <v>-</v>
      </c>
      <c r="CF78" s="249" t="n">
        <f aca="false">IF(CE$9&gt;0, IF(OR(CE78="",CE78="-"), 0, CE78*$AO78), CD78*$AE78)</f>
        <v>0</v>
      </c>
      <c r="CG78" s="247" t="n">
        <f aca="false">COMMANDE!AP78</f>
        <v>0</v>
      </c>
      <c r="CH78" s="248" t="str">
        <f aca="false">_xlfn.IFS(AND($AD78=$AH78,$AD78&gt;0,$AH78&gt;0,CG78&gt;0), CG78,     AND(NOT($AD78=$AH78),$AD78&gt;0,$AH78&gt;0,CG78&gt;0), ($AH78*CG78)/$AD78,     AND($AD78=0,$AH78&gt;0,$AL78&gt;0), IF(INDEX(CG$12:CG$263,MATCH($AL78,$AK$12:$AK$263,0))&gt;0,($AH78*INDEX(CG$12:CG$263,MATCH($AL78,$AK$12:$AK$263,0)))/INDEX($AD$12:$AD$263,MATCH($AL78,$AK$12:$AK$263,0)), "-"),     1, "-")</f>
        <v>-</v>
      </c>
      <c r="CI78" s="249" t="n">
        <f aca="false">IF(CH$9&gt;0, IF(OR(CH78="",CH78="-"), 0, CH78*$AO78), CG78*$AE78)</f>
        <v>0</v>
      </c>
      <c r="CJ78" s="250"/>
    </row>
    <row r="79" customFormat="false" ht="39.95" hidden="false" customHeight="true" outlineLevel="0" collapsed="false">
      <c r="A79" s="230" t="n">
        <f aca="false">IF(OR($AQ79&gt;0, $AS79&gt;0), 1, 0)</f>
        <v>0</v>
      </c>
      <c r="B79" s="230" t="n">
        <f aca="false">IF(OR($AT79&gt;0, $AV79&gt;0), 1, 0)</f>
        <v>0</v>
      </c>
      <c r="C79" s="230" t="n">
        <f aca="false">IF(OR($AW79&gt;0, $AY79&gt;0), 1, 0)</f>
        <v>0</v>
      </c>
      <c r="D79" s="230" t="n">
        <f aca="false">IF(OR($AZ79&gt;0, $BB79&gt;0), 1, 0)</f>
        <v>0</v>
      </c>
      <c r="E79" s="230" t="n">
        <f aca="false">IF(OR($BC79&gt;0, $BE79&gt;0), 1, 0)</f>
        <v>0</v>
      </c>
      <c r="F79" s="230" t="n">
        <f aca="false">IF(OR($BF79&gt;0, $BH79&gt;0), 1, 0)</f>
        <v>0</v>
      </c>
      <c r="G79" s="230" t="n">
        <f aca="false">IF(OR($BI79&gt;0, $BK79&gt;0), 1, 0)</f>
        <v>0</v>
      </c>
      <c r="H79" s="230" t="n">
        <f aca="false">IF(OR($BL79&gt;0, $BN79&gt;0), 1, 0)</f>
        <v>0</v>
      </c>
      <c r="I79" s="230" t="n">
        <f aca="false">IF(OR($BO79&gt;0, $BQ79&gt;0), 1, 0)</f>
        <v>0</v>
      </c>
      <c r="J79" s="230" t="n">
        <f aca="false">IF(OR($BR79&gt;0, $BT79&gt;0), 1, 0)</f>
        <v>0</v>
      </c>
      <c r="K79" s="230" t="n">
        <f aca="false">IF(OR($BU79&gt;0, $BW79&gt;0), 1, 0)</f>
        <v>0</v>
      </c>
      <c r="L79" s="230" t="n">
        <f aca="false">IF(OR($BX79&gt;0, $BZ79&gt;0), 1, 0)</f>
        <v>0</v>
      </c>
      <c r="M79" s="230" t="n">
        <f aca="false">IF(OR($CA79&gt;0, $CC79&gt;0), 1, 0)</f>
        <v>0</v>
      </c>
      <c r="N79" s="230" t="n">
        <f aca="false">IF(OR($CD79&gt;0, $CF79&gt;0), 1, 0)</f>
        <v>0</v>
      </c>
      <c r="O79" s="231" t="n">
        <f aca="false">IF(OR($CG79&gt;0, $CI79&gt;0), 1, 0)</f>
        <v>0</v>
      </c>
      <c r="P79" s="232" t="n">
        <f aca="false">IF(OR($AD79&gt;0,$AH79&gt;0,$AN79&gt;0), 1, 0)</f>
        <v>0</v>
      </c>
      <c r="Q79" s="233" t="n">
        <f aca="false">BDD!A69</f>
        <v>1485</v>
      </c>
      <c r="R79" s="234" t="str">
        <f aca="false">BDD!B69</f>
        <v>Datte Deglet Nour sans rame BIO</v>
      </c>
      <c r="S79" s="235" t="str">
        <f aca="false">IF(BDD!F69=0, "", BDD!F69)</f>
        <v/>
      </c>
      <c r="T79" s="236" t="n">
        <f aca="false">ROUND(BDD!G69+FDP_CMD_KG, 2)</f>
        <v>11.16</v>
      </c>
      <c r="U79" s="236" t="e">
        <f aca="false">ROUND(BDD!G69+FDP_FACT_KG, 2)</f>
        <v>#DIV/0!</v>
      </c>
      <c r="V79" s="237" t="str">
        <f aca="false">BDD!H69</f>
        <v>kg</v>
      </c>
      <c r="W79" s="238" t="n">
        <f aca="false">IF(NOT(ISBLANK(BDD!I69)), ROUND(SUM((BDD!G69*reduc1),FDP_CMD_KG), 2), "")</f>
        <v>10.2</v>
      </c>
      <c r="X79" s="238" t="n">
        <f aca="false">IF(NOT(ISBLANK(BDD!J69)), ROUND(SUM((BDD!G69*reduc2),FDP_CMD_KG), 2), "")</f>
        <v>9.25</v>
      </c>
      <c r="Y79" s="238" t="str">
        <f aca="false">IF(NOT(ISBLANK(BDD!K69)), ROUND(SUM((BDD!G69*reduc3),FDP_CMD_KG), 2), "")</f>
        <v/>
      </c>
      <c r="Z79" s="238" t="e">
        <f aca="false">IF(NOT(ISBLANK(BDD!I69)), ROUND(SUM((BDD!G69*reduc1),FDP_FACT_KG), 2), "")</f>
        <v>#DIV/0!</v>
      </c>
      <c r="AA79" s="238" t="e">
        <f aca="false">IF(NOT(ISBLANK(BDD!J69)), ROUND(SUM((BDD!G69*reduc2),FDP_FACT_KG), 2), "")</f>
        <v>#DIV/0!</v>
      </c>
      <c r="AB79" s="238" t="str">
        <f aca="false">IF(NOT(ISBLANK(BDD!K69)), ROUND(SUM((BDD!G69*reduc3),FDP_FACT_KG), 2), "")</f>
        <v/>
      </c>
      <c r="AC79" s="239" t="str">
        <f aca="false">BDD!C69</f>
        <v>Tunisie</v>
      </c>
      <c r="AD79" s="240" t="n">
        <f aca="false">SUM(AQ79,AT79,AW79,AZ79,BC79,BF79,BI79,BL79,BO79,BR79,BU79,BX79,CA79,CD79,CG79)</f>
        <v>0</v>
      </c>
      <c r="AE79" s="241" t="n">
        <f aca="false">_xlfn.IFS(AND(AD79&gt;=60,$Y79&lt;&gt;""), $Y79,    AND(AD79&gt;=30,$X79&lt;&gt;""), $X79,    AND(AD79&gt;=10,$W79&lt;&gt;""), $W79,    1, $T79)</f>
        <v>11.16</v>
      </c>
      <c r="AF79" s="242" t="n">
        <f aca="false">$AD79*$AE79</f>
        <v>0</v>
      </c>
      <c r="AG79" s="161"/>
      <c r="AH79" s="243"/>
      <c r="AI79" s="241" t="e">
        <f aca="false">_xlfn.IFS(AND(AH79&gt;=60,$AB79&lt;&gt;""), $AB79,    AND(AH79&gt;=30,$AA79&lt;&gt;""), $AA79,    AND(AH79&gt;=10,$Z79&lt;&gt;""), $Z79,    1, $U79)</f>
        <v>#DIV/0!</v>
      </c>
      <c r="AJ79" s="244" t="e">
        <f aca="false">AH79*AI79</f>
        <v>#DIV/0!</v>
      </c>
      <c r="AK79" s="245"/>
      <c r="AL79" s="245"/>
      <c r="AM79" s="161"/>
      <c r="AN79" s="246" t="n">
        <f aca="false">SUM(AR79,AU79,AX79,BA79,BD79,BG79,BJ79,BM79,BP79,BS79,BV79,BY79,CB79,CE79,CH79)</f>
        <v>0</v>
      </c>
      <c r="AO79" s="241" t="e">
        <f aca="false">_xlfn.IFS(AND(AN79&gt;=60,$AB79&lt;&gt;""), $AB79,    AND(AN79&gt;=30,$AA79&lt;&gt;""), $AA79,    AND(AN79&gt;=10,$Z79&lt;&gt;""), $Z79,    1, $U79)</f>
        <v>#DIV/0!</v>
      </c>
      <c r="AP79" s="242" t="e">
        <f aca="false">$AN79*$AO79</f>
        <v>#DIV/0!</v>
      </c>
      <c r="AQ79" s="247" t="n">
        <f aca="false">COMMANDE!N79</f>
        <v>0</v>
      </c>
      <c r="AR79" s="248" t="str">
        <f aca="false">_xlfn.IFS(AND($AD79=$AH79,$AD79&gt;0,$AH79&gt;0,AQ79&gt;0), AQ79,     AND(NOT($AD79=$AH79),$AD79&gt;0,$AH79&gt;0,AQ79&gt;0), ($AH79*AQ79)/$AD79,     AND($AD79=0,$AH79&gt;0,$AL79&gt;0), IF(INDEX(AQ$12:AQ$263,MATCH($AL79,$AK$12:$AK$263,0))&gt;0,($AH79*INDEX(AQ$12:AQ$263,MATCH($AL79,$AK$12:$AK$263,0)))/INDEX($AD$12:$AD$263,MATCH($AL79,$AK$12:$AK$263,0)), "-"),     1, "-")</f>
        <v>-</v>
      </c>
      <c r="AS79" s="249" t="n">
        <f aca="false">IF(AR$9&gt;0, IF(OR(AR79="",AR79="-"), 0, AR79*$AO79), AQ79*$AE79)</f>
        <v>0</v>
      </c>
      <c r="AT79" s="247" t="n">
        <f aca="false">COMMANDE!P79</f>
        <v>0</v>
      </c>
      <c r="AU79" s="248" t="str">
        <f aca="false">_xlfn.IFS(AND($AD79=$AH79,$AD79&gt;0,$AH79&gt;0,AT79&gt;0), AT79,     AND(NOT($AD79=$AH79),$AD79&gt;0,$AH79&gt;0,AT79&gt;0), ($AH79*AT79)/$AD79,     AND($AD79=0,$AH79&gt;0,$AL79&gt;0), IF(INDEX(AT$12:AT$263,MATCH($AL79,$AK$12:$AK$263,0))&gt;0,($AH79*INDEX(AT$12:AT$263,MATCH($AL79,$AK$12:$AK$263,0)))/INDEX($AD$12:$AD$263,MATCH($AL79,$AK$12:$AK$263,0)), "-"),     1, "-")</f>
        <v>-</v>
      </c>
      <c r="AV79" s="249" t="n">
        <f aca="false">IF(AU$9&gt;0, IF(OR(AU79="",AU79="-"), 0, AU79*$AO79), AT79*$AE79)</f>
        <v>0</v>
      </c>
      <c r="AW79" s="247" t="n">
        <f aca="false">COMMANDE!R79</f>
        <v>0</v>
      </c>
      <c r="AX79" s="248" t="str">
        <f aca="false">_xlfn.IFS(AND($AD79=$AH79,$AD79&gt;0,$AH79&gt;0,AW79&gt;0), AW79,     AND(NOT($AD79=$AH79),$AD79&gt;0,$AH79&gt;0,AW79&gt;0), ($AH79*AW79)/$AD79,     AND($AD79=0,$AH79&gt;0,$AL79&gt;0), IF(INDEX(AW$12:AW$263,MATCH($AL79,$AK$12:$AK$263,0))&gt;0,($AH79*INDEX(AW$12:AW$263,MATCH($AL79,$AK$12:$AK$263,0)))/INDEX($AD$12:$AD$263,MATCH($AL79,$AK$12:$AK$263,0)), "-"),     1, "-")</f>
        <v>-</v>
      </c>
      <c r="AY79" s="249" t="n">
        <f aca="false">IF(AX$9&gt;0, IF(OR(AX79="",AX79="-"), 0, AX79*$AO79), AW79*$AE79)</f>
        <v>0</v>
      </c>
      <c r="AZ79" s="247" t="n">
        <f aca="false">COMMANDE!T79</f>
        <v>0</v>
      </c>
      <c r="BA79" s="248" t="str">
        <f aca="false">_xlfn.IFS(AND($AD79=$AH79,$AD79&gt;0,$AH79&gt;0,AZ79&gt;0), AZ79,     AND(NOT($AD79=$AH79),$AD79&gt;0,$AH79&gt;0,AZ79&gt;0), ($AH79*AZ79)/$AD79,     AND($AD79=0,$AH79&gt;0,$AL79&gt;0), IF(INDEX(AZ$12:AZ$263,MATCH($AL79,$AK$12:$AK$263,0))&gt;0,($AH79*INDEX(AZ$12:AZ$263,MATCH($AL79,$AK$12:$AK$263,0)))/INDEX($AD$12:$AD$263,MATCH($AL79,$AK$12:$AK$263,0)), "-"),     1, "-")</f>
        <v>-</v>
      </c>
      <c r="BB79" s="249" t="n">
        <f aca="false">IF(BA$9&gt;0, IF(OR(BA79="",BA79="-"), 0, BA79*$AO79), AZ79*$AE79)</f>
        <v>0</v>
      </c>
      <c r="BC79" s="247" t="n">
        <f aca="false">COMMANDE!V79</f>
        <v>0</v>
      </c>
      <c r="BD79" s="248" t="str">
        <f aca="false">_xlfn.IFS(AND($AD79=$AH79,$AD79&gt;0,$AH79&gt;0,BC79&gt;0), BC79,     AND(NOT($AD79=$AH79),$AD79&gt;0,$AH79&gt;0,BC79&gt;0), ($AH79*BC79)/$AD79,     AND($AD79=0,$AH79&gt;0,$AL79&gt;0), IF(INDEX(BC$12:BC$263,MATCH($AL79,$AK$12:$AK$263,0))&gt;0,($AH79*INDEX(BC$12:BC$263,MATCH($AL79,$AK$12:$AK$263,0)))/INDEX($AD$12:$AD$263,MATCH($AL79,$AK$12:$AK$263,0)), "-"),     1, "-")</f>
        <v>-</v>
      </c>
      <c r="BE79" s="249" t="n">
        <f aca="false">IF(BD$9&gt;0, IF(OR(BD79="",BD79="-"), 0, BD79*$AO79), BC79*$AE79)</f>
        <v>0</v>
      </c>
      <c r="BF79" s="247" t="n">
        <f aca="false">COMMANDE!X79</f>
        <v>0</v>
      </c>
      <c r="BG79" s="248" t="str">
        <f aca="false">_xlfn.IFS(AND($AD79=$AH79,$AD79&gt;0,$AH79&gt;0,BF79&gt;0), BF79,     AND(NOT($AD79=$AH79),$AD79&gt;0,$AH79&gt;0,BF79&gt;0), ($AH79*BF79)/$AD79,     AND($AD79=0,$AH79&gt;0,$AL79&gt;0), IF(INDEX(BF$12:BF$263,MATCH($AL79,$AK$12:$AK$263,0))&gt;0,($AH79*INDEX(BF$12:BF$263,MATCH($AL79,$AK$12:$AK$263,0)))/INDEX($AD$12:$AD$263,MATCH($AL79,$AK$12:$AK$263,0)), "-"),     1, "-")</f>
        <v>-</v>
      </c>
      <c r="BH79" s="249" t="n">
        <f aca="false">IF(BG$9&gt;0, IF(OR(BG79="",BG79="-"), 0, BG79*$AO79), BF79*$AE79)</f>
        <v>0</v>
      </c>
      <c r="BI79" s="247" t="n">
        <f aca="false">COMMANDE!Z79</f>
        <v>0</v>
      </c>
      <c r="BJ79" s="248" t="str">
        <f aca="false">_xlfn.IFS(AND($AD79=$AH79,$AD79&gt;0,$AH79&gt;0,BI79&gt;0), BI79,     AND(NOT($AD79=$AH79),$AD79&gt;0,$AH79&gt;0,BI79&gt;0), ($AH79*BI79)/$AD79,     AND($AD79=0,$AH79&gt;0,$AL79&gt;0), IF(INDEX(BI$12:BI$263,MATCH($AL79,$AK$12:$AK$263,0))&gt;0,($AH79*INDEX(BI$12:BI$263,MATCH($AL79,$AK$12:$AK$263,0)))/INDEX($AD$12:$AD$263,MATCH($AL79,$AK$12:$AK$263,0)), "-"),     1, "-")</f>
        <v>-</v>
      </c>
      <c r="BK79" s="249" t="n">
        <f aca="false">IF(BJ$9&gt;0, IF(OR(BJ79="",BJ79="-"), 0, BJ79*$AO79), BI79*$AE79)</f>
        <v>0</v>
      </c>
      <c r="BL79" s="247" t="n">
        <f aca="false">COMMANDE!AB79</f>
        <v>0</v>
      </c>
      <c r="BM79" s="248" t="str">
        <f aca="false">_xlfn.IFS(AND($AD79=$AH79,$AD79&gt;0,$AH79&gt;0,BL79&gt;0), BL79,     AND(NOT($AD79=$AH79),$AD79&gt;0,$AH79&gt;0,BL79&gt;0), ($AH79*BL79)/$AD79,     AND($AD79=0,$AH79&gt;0,$AL79&gt;0), IF(INDEX(BL$12:BL$263,MATCH($AL79,$AK$12:$AK$263,0))&gt;0,($AH79*INDEX(BL$12:BL$263,MATCH($AL79,$AK$12:$AK$263,0)))/INDEX($AD$12:$AD$263,MATCH($AL79,$AK$12:$AK$263,0)), "-"),     1, "-")</f>
        <v>-</v>
      </c>
      <c r="BN79" s="249" t="n">
        <f aca="false">IF(BM$9&gt;0, IF(OR(BM79="",BM79="-"), 0, BM79*$AO79), BL79*$AE79)</f>
        <v>0</v>
      </c>
      <c r="BO79" s="247" t="n">
        <f aca="false">COMMANDE!AD79</f>
        <v>0</v>
      </c>
      <c r="BP79" s="248" t="str">
        <f aca="false">_xlfn.IFS(AND($AD79=$AH79,$AD79&gt;0,$AH79&gt;0,BO79&gt;0), BO79,     AND(NOT($AD79=$AH79),$AD79&gt;0,$AH79&gt;0,BO79&gt;0), ($AH79*BO79)/$AD79,     AND($AD79=0,$AH79&gt;0,$AL79&gt;0), IF(INDEX(BO$12:BO$263,MATCH($AL79,$AK$12:$AK$263,0))&gt;0,($AH79*INDEX(BO$12:BO$263,MATCH($AL79,$AK$12:$AK$263,0)))/INDEX($AD$12:$AD$263,MATCH($AL79,$AK$12:$AK$263,0)), "-"),     1, "-")</f>
        <v>-</v>
      </c>
      <c r="BQ79" s="249" t="n">
        <f aca="false">IF(BP$9&gt;0, IF(OR(BP79="",BP79="-"), 0, BP79*$AO79), BO79*$AE79)</f>
        <v>0</v>
      </c>
      <c r="BR79" s="247" t="n">
        <f aca="false">COMMANDE!AF79</f>
        <v>0</v>
      </c>
      <c r="BS79" s="248" t="str">
        <f aca="false">_xlfn.IFS(AND($AD79=$AH79,$AD79&gt;0,$AH79&gt;0,BR79&gt;0), BR79,     AND(NOT($AD79=$AH79),$AD79&gt;0,$AH79&gt;0,BR79&gt;0), ($AH79*BR79)/$AD79,     AND($AD79=0,$AH79&gt;0,$AL79&gt;0), IF(INDEX(BR$12:BR$263,MATCH($AL79,$AK$12:$AK$263,0))&gt;0,($AH79*INDEX(BR$12:BR$263,MATCH($AL79,$AK$12:$AK$263,0)))/INDEX($AD$12:$AD$263,MATCH($AL79,$AK$12:$AK$263,0)), "-"),     1, "-")</f>
        <v>-</v>
      </c>
      <c r="BT79" s="249" t="n">
        <f aca="false">IF(BS$9&gt;0, IF(OR(BS79="",BS79="-"), 0, BS79*$AO79), BR79*$AE79)</f>
        <v>0</v>
      </c>
      <c r="BU79" s="247" t="n">
        <f aca="false">COMMANDE!AH79</f>
        <v>0</v>
      </c>
      <c r="BV79" s="248" t="str">
        <f aca="false">_xlfn.IFS(AND($AD79=$AH79,$AD79&gt;0,$AH79&gt;0,BU79&gt;0), BU79,     AND(NOT($AD79=$AH79),$AD79&gt;0,$AH79&gt;0,BU79&gt;0), ($AH79*BU79)/$AD79,     AND($AD79=0,$AH79&gt;0,$AL79&gt;0), IF(INDEX(BU$12:BU$263,MATCH($AL79,$AK$12:$AK$263,0))&gt;0,($AH79*INDEX(BU$12:BU$263,MATCH($AL79,$AK$12:$AK$263,0)))/INDEX($AD$12:$AD$263,MATCH($AL79,$AK$12:$AK$263,0)), "-"),     1, "-")</f>
        <v>-</v>
      </c>
      <c r="BW79" s="249" t="n">
        <f aca="false">IF(BV$9&gt;0, IF(OR(BV79="",BV79="-"), 0, BV79*$AO79), BU79*$AE79)</f>
        <v>0</v>
      </c>
      <c r="BX79" s="247" t="n">
        <f aca="false">COMMANDE!AJ79</f>
        <v>0</v>
      </c>
      <c r="BY79" s="248" t="str">
        <f aca="false">_xlfn.IFS(AND($AD79=$AH79,$AD79&gt;0,$AH79&gt;0,BX79&gt;0), BX79,     AND(NOT($AD79=$AH79),$AD79&gt;0,$AH79&gt;0,BX79&gt;0), ($AH79*BX79)/$AD79,     AND($AD79=0,$AH79&gt;0,$AL79&gt;0), IF(INDEX(BX$12:BX$263,MATCH($AL79,$AK$12:$AK$263,0))&gt;0,($AH79*INDEX(BX$12:BX$263,MATCH($AL79,$AK$12:$AK$263,0)))/INDEX($AD$12:$AD$263,MATCH($AL79,$AK$12:$AK$263,0)), "-"),     1, "-")</f>
        <v>-</v>
      </c>
      <c r="BZ79" s="249" t="n">
        <f aca="false">IF(BY$9&gt;0, IF(OR(BY79="",BY79="-"), 0, BY79*$AO79), BX79*$AE79)</f>
        <v>0</v>
      </c>
      <c r="CA79" s="247" t="n">
        <f aca="false">COMMANDE!AL79</f>
        <v>0</v>
      </c>
      <c r="CB79" s="248" t="str">
        <f aca="false">_xlfn.IFS(AND($AD79=$AH79,$AD79&gt;0,$AH79&gt;0,CA79&gt;0), CA79,     AND(NOT($AD79=$AH79),$AD79&gt;0,$AH79&gt;0,CA79&gt;0), ($AH79*CA79)/$AD79,     AND($AD79=0,$AH79&gt;0,$AL79&gt;0), IF(INDEX(CA$12:CA$263,MATCH($AL79,$AK$12:$AK$263,0))&gt;0,($AH79*INDEX(CA$12:CA$263,MATCH($AL79,$AK$12:$AK$263,0)))/INDEX($AD$12:$AD$263,MATCH($AL79,$AK$12:$AK$263,0)), "-"),     1, "-")</f>
        <v>-</v>
      </c>
      <c r="CC79" s="249" t="n">
        <f aca="false">IF(CB$9&gt;0, IF(OR(CB79="",CB79="-"), 0, CB79*$AO79), CA79*$AE79)</f>
        <v>0</v>
      </c>
      <c r="CD79" s="247" t="n">
        <f aca="false">COMMANDE!AN79</f>
        <v>0</v>
      </c>
      <c r="CE79" s="248" t="str">
        <f aca="false">_xlfn.IFS(AND($AD79=$AH79,$AD79&gt;0,$AH79&gt;0,CD79&gt;0), CD79,     AND(NOT($AD79=$AH79),$AD79&gt;0,$AH79&gt;0,CD79&gt;0), ($AH79*CD79)/$AD79,     AND($AD79=0,$AH79&gt;0,$AL79&gt;0), IF(INDEX(CD$12:CD$263,MATCH($AL79,$AK$12:$AK$263,0))&gt;0,($AH79*INDEX(CD$12:CD$263,MATCH($AL79,$AK$12:$AK$263,0)))/INDEX($AD$12:$AD$263,MATCH($AL79,$AK$12:$AK$263,0)), "-"),     1, "-")</f>
        <v>-</v>
      </c>
      <c r="CF79" s="249" t="n">
        <f aca="false">IF(CE$9&gt;0, IF(OR(CE79="",CE79="-"), 0, CE79*$AO79), CD79*$AE79)</f>
        <v>0</v>
      </c>
      <c r="CG79" s="247" t="n">
        <f aca="false">COMMANDE!AP79</f>
        <v>0</v>
      </c>
      <c r="CH79" s="248" t="str">
        <f aca="false">_xlfn.IFS(AND($AD79=$AH79,$AD79&gt;0,$AH79&gt;0,CG79&gt;0), CG79,     AND(NOT($AD79=$AH79),$AD79&gt;0,$AH79&gt;0,CG79&gt;0), ($AH79*CG79)/$AD79,     AND($AD79=0,$AH79&gt;0,$AL79&gt;0), IF(INDEX(CG$12:CG$263,MATCH($AL79,$AK$12:$AK$263,0))&gt;0,($AH79*INDEX(CG$12:CG$263,MATCH($AL79,$AK$12:$AK$263,0)))/INDEX($AD$12:$AD$263,MATCH($AL79,$AK$12:$AK$263,0)), "-"),     1, "-")</f>
        <v>-</v>
      </c>
      <c r="CI79" s="249" t="n">
        <f aca="false">IF(CH$9&gt;0, IF(OR(CH79="",CH79="-"), 0, CH79*$AO79), CG79*$AE79)</f>
        <v>0</v>
      </c>
      <c r="CJ79" s="250"/>
    </row>
    <row r="80" customFormat="false" ht="39.95" hidden="false" customHeight="true" outlineLevel="0" collapsed="false">
      <c r="A80" s="230" t="n">
        <f aca="false">IF(OR($AQ80&gt;0, $AS80&gt;0), 1, 0)</f>
        <v>0</v>
      </c>
      <c r="B80" s="230" t="n">
        <f aca="false">IF(OR($AT80&gt;0, $AV80&gt;0), 1, 0)</f>
        <v>0</v>
      </c>
      <c r="C80" s="230" t="n">
        <f aca="false">IF(OR($AW80&gt;0, $AY80&gt;0), 1, 0)</f>
        <v>0</v>
      </c>
      <c r="D80" s="230" t="n">
        <f aca="false">IF(OR($AZ80&gt;0, $BB80&gt;0), 1, 0)</f>
        <v>0</v>
      </c>
      <c r="E80" s="230" t="n">
        <f aca="false">IF(OR($BC80&gt;0, $BE80&gt;0), 1, 0)</f>
        <v>0</v>
      </c>
      <c r="F80" s="230" t="n">
        <f aca="false">IF(OR($BF80&gt;0, $BH80&gt;0), 1, 0)</f>
        <v>0</v>
      </c>
      <c r="G80" s="230" t="n">
        <f aca="false">IF(OR($BI80&gt;0, $BK80&gt;0), 1, 0)</f>
        <v>0</v>
      </c>
      <c r="H80" s="230" t="n">
        <f aca="false">IF(OR($BL80&gt;0, $BN80&gt;0), 1, 0)</f>
        <v>0</v>
      </c>
      <c r="I80" s="230" t="n">
        <f aca="false">IF(OR($BO80&gt;0, $BQ80&gt;0), 1, 0)</f>
        <v>0</v>
      </c>
      <c r="J80" s="230" t="n">
        <f aca="false">IF(OR($BR80&gt;0, $BT80&gt;0), 1, 0)</f>
        <v>0</v>
      </c>
      <c r="K80" s="230" t="n">
        <f aca="false">IF(OR($BU80&gt;0, $BW80&gt;0), 1, 0)</f>
        <v>0</v>
      </c>
      <c r="L80" s="230" t="n">
        <f aca="false">IF(OR($BX80&gt;0, $BZ80&gt;0), 1, 0)</f>
        <v>0</v>
      </c>
      <c r="M80" s="230" t="n">
        <f aca="false">IF(OR($CA80&gt;0, $CC80&gt;0), 1, 0)</f>
        <v>0</v>
      </c>
      <c r="N80" s="230" t="n">
        <f aca="false">IF(OR($CD80&gt;0, $CF80&gt;0), 1, 0)</f>
        <v>0</v>
      </c>
      <c r="O80" s="231" t="n">
        <f aca="false">IF(OR($CG80&gt;0, $CI80&gt;0), 1, 0)</f>
        <v>0</v>
      </c>
      <c r="P80" s="232" t="n">
        <f aca="false">IF(OR($AD80&gt;0,$AH80&gt;0,$AN80&gt;0), 1, 0)</f>
        <v>0</v>
      </c>
      <c r="Q80" s="233" t="n">
        <f aca="false">BDD!A70</f>
        <v>6018</v>
      </c>
      <c r="R80" s="234" t="str">
        <f aca="false">BDD!B70</f>
        <v>Dattes Deglet Nour en ravier BIO</v>
      </c>
      <c r="S80" s="235" t="str">
        <f aca="false">IF(BDD!F70=0, "", BDD!F70)</f>
        <v>❤️</v>
      </c>
      <c r="T80" s="236" t="n">
        <f aca="false">ROUND(BDD!G70+FDP_CMD_KG, 2)</f>
        <v>13.9</v>
      </c>
      <c r="U80" s="236" t="e">
        <f aca="false">ROUND(BDD!G70+FDP_FACT_KG, 2)</f>
        <v>#DIV/0!</v>
      </c>
      <c r="V80" s="237" t="str">
        <f aca="false">BDD!H70</f>
        <v>kg</v>
      </c>
      <c r="W80" s="238" t="n">
        <f aca="false">IF(NOT(ISBLANK(BDD!I70)), ROUND(SUM((BDD!G70*reduc1),FDP_CMD_KG), 2), "")</f>
        <v>12.67</v>
      </c>
      <c r="X80" s="238" t="n">
        <f aca="false">IF(NOT(ISBLANK(BDD!J70)), ROUND(SUM((BDD!G70*reduc2),FDP_CMD_KG), 2), "")</f>
        <v>11.44</v>
      </c>
      <c r="Y80" s="238" t="str">
        <f aca="false">IF(NOT(ISBLANK(BDD!K70)), ROUND(SUM((BDD!G70*reduc3),FDP_CMD_KG), 2), "")</f>
        <v/>
      </c>
      <c r="Z80" s="238" t="e">
        <f aca="false">IF(NOT(ISBLANK(BDD!I70)), ROUND(SUM((BDD!G70*reduc1),FDP_FACT_KG), 2), "")</f>
        <v>#DIV/0!</v>
      </c>
      <c r="AA80" s="238" t="e">
        <f aca="false">IF(NOT(ISBLANK(BDD!J70)), ROUND(SUM((BDD!G70*reduc2),FDP_FACT_KG), 2), "")</f>
        <v>#DIV/0!</v>
      </c>
      <c r="AB80" s="238" t="str">
        <f aca="false">IF(NOT(ISBLANK(BDD!K70)), ROUND(SUM((BDD!G70*reduc3),FDP_FACT_KG), 2), "")</f>
        <v/>
      </c>
      <c r="AC80" s="239" t="str">
        <f aca="false">BDD!C70</f>
        <v>Israël</v>
      </c>
      <c r="AD80" s="240" t="n">
        <f aca="false">SUM(AQ80,AT80,AW80,AZ80,BC80,BF80,BI80,BL80,BO80,BR80,BU80,BX80,CA80,CD80,CG80)</f>
        <v>0</v>
      </c>
      <c r="AE80" s="241" t="n">
        <f aca="false">_xlfn.IFS(AND(AD80&gt;=60,$Y80&lt;&gt;""), $Y80,    AND(AD80&gt;=30,$X80&lt;&gt;""), $X80,    AND(AD80&gt;=10,$W80&lt;&gt;""), $W80,    1, $T80)</f>
        <v>13.9</v>
      </c>
      <c r="AF80" s="242" t="n">
        <f aca="false">$AD80*$AE80</f>
        <v>0</v>
      </c>
      <c r="AG80" s="161"/>
      <c r="AH80" s="243"/>
      <c r="AI80" s="241" t="e">
        <f aca="false">_xlfn.IFS(AND(AH80&gt;=60,$AB80&lt;&gt;""), $AB80,    AND(AH80&gt;=30,$AA80&lt;&gt;""), $AA80,    AND(AH80&gt;=10,$Z80&lt;&gt;""), $Z80,    1, $U80)</f>
        <v>#DIV/0!</v>
      </c>
      <c r="AJ80" s="244" t="e">
        <f aca="false">AH80*AI80</f>
        <v>#DIV/0!</v>
      </c>
      <c r="AK80" s="245"/>
      <c r="AL80" s="245"/>
      <c r="AM80" s="161"/>
      <c r="AN80" s="246" t="n">
        <f aca="false">SUM(AR80,AU80,AX80,BA80,BD80,BG80,BJ80,BM80,BP80,BS80,BV80,BY80,CB80,CE80,CH80)</f>
        <v>0</v>
      </c>
      <c r="AO80" s="241" t="e">
        <f aca="false">_xlfn.IFS(AND(AN80&gt;=60,$AB80&lt;&gt;""), $AB80,    AND(AN80&gt;=30,$AA80&lt;&gt;""), $AA80,    AND(AN80&gt;=10,$Z80&lt;&gt;""), $Z80,    1, $U80)</f>
        <v>#DIV/0!</v>
      </c>
      <c r="AP80" s="242" t="e">
        <f aca="false">$AN80*$AO80</f>
        <v>#DIV/0!</v>
      </c>
      <c r="AQ80" s="247" t="n">
        <f aca="false">COMMANDE!N80</f>
        <v>0</v>
      </c>
      <c r="AR80" s="248" t="str">
        <f aca="false">_xlfn.IFS(AND($AD80=$AH80,$AD80&gt;0,$AH80&gt;0,AQ80&gt;0), AQ80,     AND(NOT($AD80=$AH80),$AD80&gt;0,$AH80&gt;0,AQ80&gt;0), ($AH80*AQ80)/$AD80,     AND($AD80=0,$AH80&gt;0,$AL80&gt;0), IF(INDEX(AQ$12:AQ$263,MATCH($AL80,$AK$12:$AK$263,0))&gt;0,($AH80*INDEX(AQ$12:AQ$263,MATCH($AL80,$AK$12:$AK$263,0)))/INDEX($AD$12:$AD$263,MATCH($AL80,$AK$12:$AK$263,0)), "-"),     1, "-")</f>
        <v>-</v>
      </c>
      <c r="AS80" s="249" t="n">
        <f aca="false">IF(AR$9&gt;0, IF(OR(AR80="",AR80="-"), 0, AR80*$AO80), AQ80*$AE80)</f>
        <v>0</v>
      </c>
      <c r="AT80" s="247" t="n">
        <f aca="false">COMMANDE!P80</f>
        <v>0</v>
      </c>
      <c r="AU80" s="248" t="str">
        <f aca="false">_xlfn.IFS(AND($AD80=$AH80,$AD80&gt;0,$AH80&gt;0,AT80&gt;0), AT80,     AND(NOT($AD80=$AH80),$AD80&gt;0,$AH80&gt;0,AT80&gt;0), ($AH80*AT80)/$AD80,     AND($AD80=0,$AH80&gt;0,$AL80&gt;0), IF(INDEX(AT$12:AT$263,MATCH($AL80,$AK$12:$AK$263,0))&gt;0,($AH80*INDEX(AT$12:AT$263,MATCH($AL80,$AK$12:$AK$263,0)))/INDEX($AD$12:$AD$263,MATCH($AL80,$AK$12:$AK$263,0)), "-"),     1, "-")</f>
        <v>-</v>
      </c>
      <c r="AV80" s="249" t="n">
        <f aca="false">IF(AU$9&gt;0, IF(OR(AU80="",AU80="-"), 0, AU80*$AO80), AT80*$AE80)</f>
        <v>0</v>
      </c>
      <c r="AW80" s="247" t="n">
        <f aca="false">COMMANDE!R80</f>
        <v>0</v>
      </c>
      <c r="AX80" s="248" t="str">
        <f aca="false">_xlfn.IFS(AND($AD80=$AH80,$AD80&gt;0,$AH80&gt;0,AW80&gt;0), AW80,     AND(NOT($AD80=$AH80),$AD80&gt;0,$AH80&gt;0,AW80&gt;0), ($AH80*AW80)/$AD80,     AND($AD80=0,$AH80&gt;0,$AL80&gt;0), IF(INDEX(AW$12:AW$263,MATCH($AL80,$AK$12:$AK$263,0))&gt;0,($AH80*INDEX(AW$12:AW$263,MATCH($AL80,$AK$12:$AK$263,0)))/INDEX($AD$12:$AD$263,MATCH($AL80,$AK$12:$AK$263,0)), "-"),     1, "-")</f>
        <v>-</v>
      </c>
      <c r="AY80" s="249" t="n">
        <f aca="false">IF(AX$9&gt;0, IF(OR(AX80="",AX80="-"), 0, AX80*$AO80), AW80*$AE80)</f>
        <v>0</v>
      </c>
      <c r="AZ80" s="247" t="n">
        <f aca="false">COMMANDE!T80</f>
        <v>0</v>
      </c>
      <c r="BA80" s="248" t="str">
        <f aca="false">_xlfn.IFS(AND($AD80=$AH80,$AD80&gt;0,$AH80&gt;0,AZ80&gt;0), AZ80,     AND(NOT($AD80=$AH80),$AD80&gt;0,$AH80&gt;0,AZ80&gt;0), ($AH80*AZ80)/$AD80,     AND($AD80=0,$AH80&gt;0,$AL80&gt;0), IF(INDEX(AZ$12:AZ$263,MATCH($AL80,$AK$12:$AK$263,0))&gt;0,($AH80*INDEX(AZ$12:AZ$263,MATCH($AL80,$AK$12:$AK$263,0)))/INDEX($AD$12:$AD$263,MATCH($AL80,$AK$12:$AK$263,0)), "-"),     1, "-")</f>
        <v>-</v>
      </c>
      <c r="BB80" s="249" t="n">
        <f aca="false">IF(BA$9&gt;0, IF(OR(BA80="",BA80="-"), 0, BA80*$AO80), AZ80*$AE80)</f>
        <v>0</v>
      </c>
      <c r="BC80" s="247" t="n">
        <f aca="false">COMMANDE!V80</f>
        <v>0</v>
      </c>
      <c r="BD80" s="248" t="str">
        <f aca="false">_xlfn.IFS(AND($AD80=$AH80,$AD80&gt;0,$AH80&gt;0,BC80&gt;0), BC80,     AND(NOT($AD80=$AH80),$AD80&gt;0,$AH80&gt;0,BC80&gt;0), ($AH80*BC80)/$AD80,     AND($AD80=0,$AH80&gt;0,$AL80&gt;0), IF(INDEX(BC$12:BC$263,MATCH($AL80,$AK$12:$AK$263,0))&gt;0,($AH80*INDEX(BC$12:BC$263,MATCH($AL80,$AK$12:$AK$263,0)))/INDEX($AD$12:$AD$263,MATCH($AL80,$AK$12:$AK$263,0)), "-"),     1, "-")</f>
        <v>-</v>
      </c>
      <c r="BE80" s="249" t="n">
        <f aca="false">IF(BD$9&gt;0, IF(OR(BD80="",BD80="-"), 0, BD80*$AO80), BC80*$AE80)</f>
        <v>0</v>
      </c>
      <c r="BF80" s="247" t="n">
        <f aca="false">COMMANDE!X80</f>
        <v>0</v>
      </c>
      <c r="BG80" s="248" t="str">
        <f aca="false">_xlfn.IFS(AND($AD80=$AH80,$AD80&gt;0,$AH80&gt;0,BF80&gt;0), BF80,     AND(NOT($AD80=$AH80),$AD80&gt;0,$AH80&gt;0,BF80&gt;0), ($AH80*BF80)/$AD80,     AND($AD80=0,$AH80&gt;0,$AL80&gt;0), IF(INDEX(BF$12:BF$263,MATCH($AL80,$AK$12:$AK$263,0))&gt;0,($AH80*INDEX(BF$12:BF$263,MATCH($AL80,$AK$12:$AK$263,0)))/INDEX($AD$12:$AD$263,MATCH($AL80,$AK$12:$AK$263,0)), "-"),     1, "-")</f>
        <v>-</v>
      </c>
      <c r="BH80" s="249" t="n">
        <f aca="false">IF(BG$9&gt;0, IF(OR(BG80="",BG80="-"), 0, BG80*$AO80), BF80*$AE80)</f>
        <v>0</v>
      </c>
      <c r="BI80" s="247" t="n">
        <f aca="false">COMMANDE!Z80</f>
        <v>0</v>
      </c>
      <c r="BJ80" s="248" t="str">
        <f aca="false">_xlfn.IFS(AND($AD80=$AH80,$AD80&gt;0,$AH80&gt;0,BI80&gt;0), BI80,     AND(NOT($AD80=$AH80),$AD80&gt;0,$AH80&gt;0,BI80&gt;0), ($AH80*BI80)/$AD80,     AND($AD80=0,$AH80&gt;0,$AL80&gt;0), IF(INDEX(BI$12:BI$263,MATCH($AL80,$AK$12:$AK$263,0))&gt;0,($AH80*INDEX(BI$12:BI$263,MATCH($AL80,$AK$12:$AK$263,0)))/INDEX($AD$12:$AD$263,MATCH($AL80,$AK$12:$AK$263,0)), "-"),     1, "-")</f>
        <v>-</v>
      </c>
      <c r="BK80" s="249" t="n">
        <f aca="false">IF(BJ$9&gt;0, IF(OR(BJ80="",BJ80="-"), 0, BJ80*$AO80), BI80*$AE80)</f>
        <v>0</v>
      </c>
      <c r="BL80" s="247" t="n">
        <f aca="false">COMMANDE!AB80</f>
        <v>0</v>
      </c>
      <c r="BM80" s="248" t="str">
        <f aca="false">_xlfn.IFS(AND($AD80=$AH80,$AD80&gt;0,$AH80&gt;0,BL80&gt;0), BL80,     AND(NOT($AD80=$AH80),$AD80&gt;0,$AH80&gt;0,BL80&gt;0), ($AH80*BL80)/$AD80,     AND($AD80=0,$AH80&gt;0,$AL80&gt;0), IF(INDEX(BL$12:BL$263,MATCH($AL80,$AK$12:$AK$263,0))&gt;0,($AH80*INDEX(BL$12:BL$263,MATCH($AL80,$AK$12:$AK$263,0)))/INDEX($AD$12:$AD$263,MATCH($AL80,$AK$12:$AK$263,0)), "-"),     1, "-")</f>
        <v>-</v>
      </c>
      <c r="BN80" s="249" t="n">
        <f aca="false">IF(BM$9&gt;0, IF(OR(BM80="",BM80="-"), 0, BM80*$AO80), BL80*$AE80)</f>
        <v>0</v>
      </c>
      <c r="BO80" s="247" t="n">
        <f aca="false">COMMANDE!AD80</f>
        <v>0</v>
      </c>
      <c r="BP80" s="248" t="str">
        <f aca="false">_xlfn.IFS(AND($AD80=$AH80,$AD80&gt;0,$AH80&gt;0,BO80&gt;0), BO80,     AND(NOT($AD80=$AH80),$AD80&gt;0,$AH80&gt;0,BO80&gt;0), ($AH80*BO80)/$AD80,     AND($AD80=0,$AH80&gt;0,$AL80&gt;0), IF(INDEX(BO$12:BO$263,MATCH($AL80,$AK$12:$AK$263,0))&gt;0,($AH80*INDEX(BO$12:BO$263,MATCH($AL80,$AK$12:$AK$263,0)))/INDEX($AD$12:$AD$263,MATCH($AL80,$AK$12:$AK$263,0)), "-"),     1, "-")</f>
        <v>-</v>
      </c>
      <c r="BQ80" s="249" t="n">
        <f aca="false">IF(BP$9&gt;0, IF(OR(BP80="",BP80="-"), 0, BP80*$AO80), BO80*$AE80)</f>
        <v>0</v>
      </c>
      <c r="BR80" s="247" t="n">
        <f aca="false">COMMANDE!AF80</f>
        <v>0</v>
      </c>
      <c r="BS80" s="248" t="str">
        <f aca="false">_xlfn.IFS(AND($AD80=$AH80,$AD80&gt;0,$AH80&gt;0,BR80&gt;0), BR80,     AND(NOT($AD80=$AH80),$AD80&gt;0,$AH80&gt;0,BR80&gt;0), ($AH80*BR80)/$AD80,     AND($AD80=0,$AH80&gt;0,$AL80&gt;0), IF(INDEX(BR$12:BR$263,MATCH($AL80,$AK$12:$AK$263,0))&gt;0,($AH80*INDEX(BR$12:BR$263,MATCH($AL80,$AK$12:$AK$263,0)))/INDEX($AD$12:$AD$263,MATCH($AL80,$AK$12:$AK$263,0)), "-"),     1, "-")</f>
        <v>-</v>
      </c>
      <c r="BT80" s="249" t="n">
        <f aca="false">IF(BS$9&gt;0, IF(OR(BS80="",BS80="-"), 0, BS80*$AO80), BR80*$AE80)</f>
        <v>0</v>
      </c>
      <c r="BU80" s="247" t="n">
        <f aca="false">COMMANDE!AH80</f>
        <v>0</v>
      </c>
      <c r="BV80" s="248" t="str">
        <f aca="false">_xlfn.IFS(AND($AD80=$AH80,$AD80&gt;0,$AH80&gt;0,BU80&gt;0), BU80,     AND(NOT($AD80=$AH80),$AD80&gt;0,$AH80&gt;0,BU80&gt;0), ($AH80*BU80)/$AD80,     AND($AD80=0,$AH80&gt;0,$AL80&gt;0), IF(INDEX(BU$12:BU$263,MATCH($AL80,$AK$12:$AK$263,0))&gt;0,($AH80*INDEX(BU$12:BU$263,MATCH($AL80,$AK$12:$AK$263,0)))/INDEX($AD$12:$AD$263,MATCH($AL80,$AK$12:$AK$263,0)), "-"),     1, "-")</f>
        <v>-</v>
      </c>
      <c r="BW80" s="249" t="n">
        <f aca="false">IF(BV$9&gt;0, IF(OR(BV80="",BV80="-"), 0, BV80*$AO80), BU80*$AE80)</f>
        <v>0</v>
      </c>
      <c r="BX80" s="247" t="n">
        <f aca="false">COMMANDE!AJ80</f>
        <v>0</v>
      </c>
      <c r="BY80" s="248" t="str">
        <f aca="false">_xlfn.IFS(AND($AD80=$AH80,$AD80&gt;0,$AH80&gt;0,BX80&gt;0), BX80,     AND(NOT($AD80=$AH80),$AD80&gt;0,$AH80&gt;0,BX80&gt;0), ($AH80*BX80)/$AD80,     AND($AD80=0,$AH80&gt;0,$AL80&gt;0), IF(INDEX(BX$12:BX$263,MATCH($AL80,$AK$12:$AK$263,0))&gt;0,($AH80*INDEX(BX$12:BX$263,MATCH($AL80,$AK$12:$AK$263,0)))/INDEX($AD$12:$AD$263,MATCH($AL80,$AK$12:$AK$263,0)), "-"),     1, "-")</f>
        <v>-</v>
      </c>
      <c r="BZ80" s="249" t="n">
        <f aca="false">IF(BY$9&gt;0, IF(OR(BY80="",BY80="-"), 0, BY80*$AO80), BX80*$AE80)</f>
        <v>0</v>
      </c>
      <c r="CA80" s="247" t="n">
        <f aca="false">COMMANDE!AL80</f>
        <v>0</v>
      </c>
      <c r="CB80" s="248" t="str">
        <f aca="false">_xlfn.IFS(AND($AD80=$AH80,$AD80&gt;0,$AH80&gt;0,CA80&gt;0), CA80,     AND(NOT($AD80=$AH80),$AD80&gt;0,$AH80&gt;0,CA80&gt;0), ($AH80*CA80)/$AD80,     AND($AD80=0,$AH80&gt;0,$AL80&gt;0), IF(INDEX(CA$12:CA$263,MATCH($AL80,$AK$12:$AK$263,0))&gt;0,($AH80*INDEX(CA$12:CA$263,MATCH($AL80,$AK$12:$AK$263,0)))/INDEX($AD$12:$AD$263,MATCH($AL80,$AK$12:$AK$263,0)), "-"),     1, "-")</f>
        <v>-</v>
      </c>
      <c r="CC80" s="249" t="n">
        <f aca="false">IF(CB$9&gt;0, IF(OR(CB80="",CB80="-"), 0, CB80*$AO80), CA80*$AE80)</f>
        <v>0</v>
      </c>
      <c r="CD80" s="247" t="n">
        <f aca="false">COMMANDE!AN80</f>
        <v>0</v>
      </c>
      <c r="CE80" s="248" t="str">
        <f aca="false">_xlfn.IFS(AND($AD80=$AH80,$AD80&gt;0,$AH80&gt;0,CD80&gt;0), CD80,     AND(NOT($AD80=$AH80),$AD80&gt;0,$AH80&gt;0,CD80&gt;0), ($AH80*CD80)/$AD80,     AND($AD80=0,$AH80&gt;0,$AL80&gt;0), IF(INDEX(CD$12:CD$263,MATCH($AL80,$AK$12:$AK$263,0))&gt;0,($AH80*INDEX(CD$12:CD$263,MATCH($AL80,$AK$12:$AK$263,0)))/INDEX($AD$12:$AD$263,MATCH($AL80,$AK$12:$AK$263,0)), "-"),     1, "-")</f>
        <v>-</v>
      </c>
      <c r="CF80" s="249" t="n">
        <f aca="false">IF(CE$9&gt;0, IF(OR(CE80="",CE80="-"), 0, CE80*$AO80), CD80*$AE80)</f>
        <v>0</v>
      </c>
      <c r="CG80" s="247" t="n">
        <f aca="false">COMMANDE!AP80</f>
        <v>0</v>
      </c>
      <c r="CH80" s="248" t="str">
        <f aca="false">_xlfn.IFS(AND($AD80=$AH80,$AD80&gt;0,$AH80&gt;0,CG80&gt;0), CG80,     AND(NOT($AD80=$AH80),$AD80&gt;0,$AH80&gt;0,CG80&gt;0), ($AH80*CG80)/$AD80,     AND($AD80=0,$AH80&gt;0,$AL80&gt;0), IF(INDEX(CG$12:CG$263,MATCH($AL80,$AK$12:$AK$263,0))&gt;0,($AH80*INDEX(CG$12:CG$263,MATCH($AL80,$AK$12:$AK$263,0)))/INDEX($AD$12:$AD$263,MATCH($AL80,$AK$12:$AK$263,0)), "-"),     1, "-")</f>
        <v>-</v>
      </c>
      <c r="CI80" s="249" t="n">
        <f aca="false">IF(CH$9&gt;0, IF(OR(CH80="",CH80="-"), 0, CH80*$AO80), CG80*$AE80)</f>
        <v>0</v>
      </c>
      <c r="CJ80" s="250"/>
    </row>
    <row r="81" customFormat="false" ht="39.95" hidden="false" customHeight="true" outlineLevel="0" collapsed="false">
      <c r="A81" s="230" t="n">
        <f aca="false">IF(OR($AQ81&gt;0, $AS81&gt;0), 1, 0)</f>
        <v>0</v>
      </c>
      <c r="B81" s="230" t="n">
        <f aca="false">IF(OR($AT81&gt;0, $AV81&gt;0), 1, 0)</f>
        <v>0</v>
      </c>
      <c r="C81" s="230" t="n">
        <f aca="false">IF(OR($AW81&gt;0, $AY81&gt;0), 1, 0)</f>
        <v>0</v>
      </c>
      <c r="D81" s="230" t="n">
        <f aca="false">IF(OR($AZ81&gt;0, $BB81&gt;0), 1, 0)</f>
        <v>0</v>
      </c>
      <c r="E81" s="230" t="n">
        <f aca="false">IF(OR($BC81&gt;0, $BE81&gt;0), 1, 0)</f>
        <v>0</v>
      </c>
      <c r="F81" s="230" t="n">
        <f aca="false">IF(OR($BF81&gt;0, $BH81&gt;0), 1, 0)</f>
        <v>0</v>
      </c>
      <c r="G81" s="230" t="n">
        <f aca="false">IF(OR($BI81&gt;0, $BK81&gt;0), 1, 0)</f>
        <v>0</v>
      </c>
      <c r="H81" s="230" t="n">
        <f aca="false">IF(OR($BL81&gt;0, $BN81&gt;0), 1, 0)</f>
        <v>0</v>
      </c>
      <c r="I81" s="230" t="n">
        <f aca="false">IF(OR($BO81&gt;0, $BQ81&gt;0), 1, 0)</f>
        <v>0</v>
      </c>
      <c r="J81" s="230" t="n">
        <f aca="false">IF(OR($BR81&gt;0, $BT81&gt;0), 1, 0)</f>
        <v>0</v>
      </c>
      <c r="K81" s="230" t="n">
        <f aca="false">IF(OR($BU81&gt;0, $BW81&gt;0), 1, 0)</f>
        <v>0</v>
      </c>
      <c r="L81" s="230" t="n">
        <f aca="false">IF(OR($BX81&gt;0, $BZ81&gt;0), 1, 0)</f>
        <v>0</v>
      </c>
      <c r="M81" s="230" t="n">
        <f aca="false">IF(OR($CA81&gt;0, $CC81&gt;0), 1, 0)</f>
        <v>0</v>
      </c>
      <c r="N81" s="230" t="n">
        <f aca="false">IF(OR($CD81&gt;0, $CF81&gt;0), 1, 0)</f>
        <v>0</v>
      </c>
      <c r="O81" s="231" t="n">
        <f aca="false">IF(OR($CG81&gt;0, $CI81&gt;0), 1, 0)</f>
        <v>0</v>
      </c>
      <c r="P81" s="232" t="n">
        <f aca="false">IF(OR($AD81&gt;0,$AH81&gt;0,$AN81&gt;0), 1, 0)</f>
        <v>0</v>
      </c>
      <c r="Q81" s="233" t="n">
        <f aca="false">BDD!A71</f>
        <v>1320</v>
      </c>
      <c r="R81" s="234" t="str">
        <f aca="false">BDD!B71</f>
        <v>Dattes Deglet sans noyau BIO</v>
      </c>
      <c r="S81" s="235" t="str">
        <f aca="false">IF(BDD!F71=0, "", BDD!F71)</f>
        <v>❤️</v>
      </c>
      <c r="T81" s="236" t="n">
        <f aca="false">ROUND(BDD!G71+FDP_CMD_KG, 2)</f>
        <v>12.53</v>
      </c>
      <c r="U81" s="236" t="e">
        <f aca="false">ROUND(BDD!G71+FDP_FACT_KG, 2)</f>
        <v>#DIV/0!</v>
      </c>
      <c r="V81" s="237" t="str">
        <f aca="false">BDD!H71</f>
        <v>kg</v>
      </c>
      <c r="W81" s="238" t="n">
        <f aca="false">IF(NOT(ISBLANK(BDD!I71)), ROUND(SUM((BDD!G71*reduc1),FDP_CMD_KG), 2), "")</f>
        <v>11.43</v>
      </c>
      <c r="X81" s="238" t="str">
        <f aca="false">IF(NOT(ISBLANK(BDD!J71)), ROUND(SUM((BDD!G71*reduc2),FDP_CMD_KG), 2), "")</f>
        <v/>
      </c>
      <c r="Y81" s="238" t="str">
        <f aca="false">IF(NOT(ISBLANK(BDD!K71)), ROUND(SUM((BDD!G71*reduc3),FDP_CMD_KG), 2), "")</f>
        <v/>
      </c>
      <c r="Z81" s="238" t="e">
        <f aca="false">IF(NOT(ISBLANK(BDD!I71)), ROUND(SUM((BDD!G71*reduc1),FDP_FACT_KG), 2), "")</f>
        <v>#DIV/0!</v>
      </c>
      <c r="AA81" s="238" t="str">
        <f aca="false">IF(NOT(ISBLANK(BDD!J71)), ROUND(SUM((BDD!G71*reduc2),FDP_FACT_KG), 2), "")</f>
        <v/>
      </c>
      <c r="AB81" s="238" t="str">
        <f aca="false">IF(NOT(ISBLANK(BDD!K71)), ROUND(SUM((BDD!G71*reduc3),FDP_FACT_KG), 2), "")</f>
        <v/>
      </c>
      <c r="AC81" s="239" t="str">
        <f aca="false">BDD!C71</f>
        <v>Tunisie</v>
      </c>
      <c r="AD81" s="240" t="n">
        <f aca="false">SUM(AQ81,AT81,AW81,AZ81,BC81,BF81,BI81,BL81,BO81,BR81,BU81,BX81,CA81,CD81,CG81)</f>
        <v>0</v>
      </c>
      <c r="AE81" s="241" t="n">
        <f aca="false">_xlfn.IFS(AND(AD81&gt;=60,$Y81&lt;&gt;""), $Y81,    AND(AD81&gt;=30,$X81&lt;&gt;""), $X81,    AND(AD81&gt;=10,$W81&lt;&gt;""), $W81,    1, $T81)</f>
        <v>12.53</v>
      </c>
      <c r="AF81" s="242" t="n">
        <f aca="false">$AD81*$AE81</f>
        <v>0</v>
      </c>
      <c r="AG81" s="161"/>
      <c r="AH81" s="243"/>
      <c r="AI81" s="241" t="e">
        <f aca="false">_xlfn.IFS(AND(AH81&gt;=60,$AB81&lt;&gt;""), $AB81,    AND(AH81&gt;=30,$AA81&lt;&gt;""), $AA81,    AND(AH81&gt;=10,$Z81&lt;&gt;""), $Z81,    1, $U81)</f>
        <v>#DIV/0!</v>
      </c>
      <c r="AJ81" s="244" t="e">
        <f aca="false">AH81*AI81</f>
        <v>#DIV/0!</v>
      </c>
      <c r="AK81" s="245"/>
      <c r="AL81" s="245"/>
      <c r="AM81" s="161"/>
      <c r="AN81" s="246" t="n">
        <f aca="false">SUM(AR81,AU81,AX81,BA81,BD81,BG81,BJ81,BM81,BP81,BS81,BV81,BY81,CB81,CE81,CH81)</f>
        <v>0</v>
      </c>
      <c r="AO81" s="241" t="e">
        <f aca="false">_xlfn.IFS(AND(AN81&gt;=60,$AB81&lt;&gt;""), $AB81,    AND(AN81&gt;=30,$AA81&lt;&gt;""), $AA81,    AND(AN81&gt;=10,$Z81&lt;&gt;""), $Z81,    1, $U81)</f>
        <v>#DIV/0!</v>
      </c>
      <c r="AP81" s="242" t="e">
        <f aca="false">$AN81*$AO81</f>
        <v>#DIV/0!</v>
      </c>
      <c r="AQ81" s="247" t="n">
        <f aca="false">COMMANDE!N81</f>
        <v>0</v>
      </c>
      <c r="AR81" s="248" t="str">
        <f aca="false">_xlfn.IFS(AND($AD81=$AH81,$AD81&gt;0,$AH81&gt;0,AQ81&gt;0), AQ81,     AND(NOT($AD81=$AH81),$AD81&gt;0,$AH81&gt;0,AQ81&gt;0), ($AH81*AQ81)/$AD81,     AND($AD81=0,$AH81&gt;0,$AL81&gt;0), IF(INDEX(AQ$12:AQ$263,MATCH($AL81,$AK$12:$AK$263,0))&gt;0,($AH81*INDEX(AQ$12:AQ$263,MATCH($AL81,$AK$12:$AK$263,0)))/INDEX($AD$12:$AD$263,MATCH($AL81,$AK$12:$AK$263,0)), "-"),     1, "-")</f>
        <v>-</v>
      </c>
      <c r="AS81" s="249" t="n">
        <f aca="false">IF(AR$9&gt;0, IF(OR(AR81="",AR81="-"), 0, AR81*$AO81), AQ81*$AE81)</f>
        <v>0</v>
      </c>
      <c r="AT81" s="247" t="n">
        <f aca="false">COMMANDE!P81</f>
        <v>0</v>
      </c>
      <c r="AU81" s="248" t="str">
        <f aca="false">_xlfn.IFS(AND($AD81=$AH81,$AD81&gt;0,$AH81&gt;0,AT81&gt;0), AT81,     AND(NOT($AD81=$AH81),$AD81&gt;0,$AH81&gt;0,AT81&gt;0), ($AH81*AT81)/$AD81,     AND($AD81=0,$AH81&gt;0,$AL81&gt;0), IF(INDEX(AT$12:AT$263,MATCH($AL81,$AK$12:$AK$263,0))&gt;0,($AH81*INDEX(AT$12:AT$263,MATCH($AL81,$AK$12:$AK$263,0)))/INDEX($AD$12:$AD$263,MATCH($AL81,$AK$12:$AK$263,0)), "-"),     1, "-")</f>
        <v>-</v>
      </c>
      <c r="AV81" s="249" t="n">
        <f aca="false">IF(AU$9&gt;0, IF(OR(AU81="",AU81="-"), 0, AU81*$AO81), AT81*$AE81)</f>
        <v>0</v>
      </c>
      <c r="AW81" s="247" t="n">
        <f aca="false">COMMANDE!R81</f>
        <v>0</v>
      </c>
      <c r="AX81" s="248" t="str">
        <f aca="false">_xlfn.IFS(AND($AD81=$AH81,$AD81&gt;0,$AH81&gt;0,AW81&gt;0), AW81,     AND(NOT($AD81=$AH81),$AD81&gt;0,$AH81&gt;0,AW81&gt;0), ($AH81*AW81)/$AD81,     AND($AD81=0,$AH81&gt;0,$AL81&gt;0), IF(INDEX(AW$12:AW$263,MATCH($AL81,$AK$12:$AK$263,0))&gt;0,($AH81*INDEX(AW$12:AW$263,MATCH($AL81,$AK$12:$AK$263,0)))/INDEX($AD$12:$AD$263,MATCH($AL81,$AK$12:$AK$263,0)), "-"),     1, "-")</f>
        <v>-</v>
      </c>
      <c r="AY81" s="249" t="n">
        <f aca="false">IF(AX$9&gt;0, IF(OR(AX81="",AX81="-"), 0, AX81*$AO81), AW81*$AE81)</f>
        <v>0</v>
      </c>
      <c r="AZ81" s="247" t="n">
        <f aca="false">COMMANDE!T81</f>
        <v>0</v>
      </c>
      <c r="BA81" s="248" t="str">
        <f aca="false">_xlfn.IFS(AND($AD81=$AH81,$AD81&gt;0,$AH81&gt;0,AZ81&gt;0), AZ81,     AND(NOT($AD81=$AH81),$AD81&gt;0,$AH81&gt;0,AZ81&gt;0), ($AH81*AZ81)/$AD81,     AND($AD81=0,$AH81&gt;0,$AL81&gt;0), IF(INDEX(AZ$12:AZ$263,MATCH($AL81,$AK$12:$AK$263,0))&gt;0,($AH81*INDEX(AZ$12:AZ$263,MATCH($AL81,$AK$12:$AK$263,0)))/INDEX($AD$12:$AD$263,MATCH($AL81,$AK$12:$AK$263,0)), "-"),     1, "-")</f>
        <v>-</v>
      </c>
      <c r="BB81" s="249" t="n">
        <f aca="false">IF(BA$9&gt;0, IF(OR(BA81="",BA81="-"), 0, BA81*$AO81), AZ81*$AE81)</f>
        <v>0</v>
      </c>
      <c r="BC81" s="247" t="n">
        <f aca="false">COMMANDE!V81</f>
        <v>0</v>
      </c>
      <c r="BD81" s="248" t="str">
        <f aca="false">_xlfn.IFS(AND($AD81=$AH81,$AD81&gt;0,$AH81&gt;0,BC81&gt;0), BC81,     AND(NOT($AD81=$AH81),$AD81&gt;0,$AH81&gt;0,BC81&gt;0), ($AH81*BC81)/$AD81,     AND($AD81=0,$AH81&gt;0,$AL81&gt;0), IF(INDEX(BC$12:BC$263,MATCH($AL81,$AK$12:$AK$263,0))&gt;0,($AH81*INDEX(BC$12:BC$263,MATCH($AL81,$AK$12:$AK$263,0)))/INDEX($AD$12:$AD$263,MATCH($AL81,$AK$12:$AK$263,0)), "-"),     1, "-")</f>
        <v>-</v>
      </c>
      <c r="BE81" s="249" t="n">
        <f aca="false">IF(BD$9&gt;0, IF(OR(BD81="",BD81="-"), 0, BD81*$AO81), BC81*$AE81)</f>
        <v>0</v>
      </c>
      <c r="BF81" s="247" t="n">
        <f aca="false">COMMANDE!X81</f>
        <v>0</v>
      </c>
      <c r="BG81" s="248" t="str">
        <f aca="false">_xlfn.IFS(AND($AD81=$AH81,$AD81&gt;0,$AH81&gt;0,BF81&gt;0), BF81,     AND(NOT($AD81=$AH81),$AD81&gt;0,$AH81&gt;0,BF81&gt;0), ($AH81*BF81)/$AD81,     AND($AD81=0,$AH81&gt;0,$AL81&gt;0), IF(INDEX(BF$12:BF$263,MATCH($AL81,$AK$12:$AK$263,0))&gt;0,($AH81*INDEX(BF$12:BF$263,MATCH($AL81,$AK$12:$AK$263,0)))/INDEX($AD$12:$AD$263,MATCH($AL81,$AK$12:$AK$263,0)), "-"),     1, "-")</f>
        <v>-</v>
      </c>
      <c r="BH81" s="249" t="n">
        <f aca="false">IF(BG$9&gt;0, IF(OR(BG81="",BG81="-"), 0, BG81*$AO81), BF81*$AE81)</f>
        <v>0</v>
      </c>
      <c r="BI81" s="247" t="n">
        <f aca="false">COMMANDE!Z81</f>
        <v>0</v>
      </c>
      <c r="BJ81" s="248" t="str">
        <f aca="false">_xlfn.IFS(AND($AD81=$AH81,$AD81&gt;0,$AH81&gt;0,BI81&gt;0), BI81,     AND(NOT($AD81=$AH81),$AD81&gt;0,$AH81&gt;0,BI81&gt;0), ($AH81*BI81)/$AD81,     AND($AD81=0,$AH81&gt;0,$AL81&gt;0), IF(INDEX(BI$12:BI$263,MATCH($AL81,$AK$12:$AK$263,0))&gt;0,($AH81*INDEX(BI$12:BI$263,MATCH($AL81,$AK$12:$AK$263,0)))/INDEX($AD$12:$AD$263,MATCH($AL81,$AK$12:$AK$263,0)), "-"),     1, "-")</f>
        <v>-</v>
      </c>
      <c r="BK81" s="249" t="n">
        <f aca="false">IF(BJ$9&gt;0, IF(OR(BJ81="",BJ81="-"), 0, BJ81*$AO81), BI81*$AE81)</f>
        <v>0</v>
      </c>
      <c r="BL81" s="247" t="n">
        <f aca="false">COMMANDE!AB81</f>
        <v>0</v>
      </c>
      <c r="BM81" s="248" t="str">
        <f aca="false">_xlfn.IFS(AND($AD81=$AH81,$AD81&gt;0,$AH81&gt;0,BL81&gt;0), BL81,     AND(NOT($AD81=$AH81),$AD81&gt;0,$AH81&gt;0,BL81&gt;0), ($AH81*BL81)/$AD81,     AND($AD81=0,$AH81&gt;0,$AL81&gt;0), IF(INDEX(BL$12:BL$263,MATCH($AL81,$AK$12:$AK$263,0))&gt;0,($AH81*INDEX(BL$12:BL$263,MATCH($AL81,$AK$12:$AK$263,0)))/INDEX($AD$12:$AD$263,MATCH($AL81,$AK$12:$AK$263,0)), "-"),     1, "-")</f>
        <v>-</v>
      </c>
      <c r="BN81" s="249" t="n">
        <f aca="false">IF(BM$9&gt;0, IF(OR(BM81="",BM81="-"), 0, BM81*$AO81), BL81*$AE81)</f>
        <v>0</v>
      </c>
      <c r="BO81" s="247" t="n">
        <f aca="false">COMMANDE!AD81</f>
        <v>0</v>
      </c>
      <c r="BP81" s="248" t="str">
        <f aca="false">_xlfn.IFS(AND($AD81=$AH81,$AD81&gt;0,$AH81&gt;0,BO81&gt;0), BO81,     AND(NOT($AD81=$AH81),$AD81&gt;0,$AH81&gt;0,BO81&gt;0), ($AH81*BO81)/$AD81,     AND($AD81=0,$AH81&gt;0,$AL81&gt;0), IF(INDEX(BO$12:BO$263,MATCH($AL81,$AK$12:$AK$263,0))&gt;0,($AH81*INDEX(BO$12:BO$263,MATCH($AL81,$AK$12:$AK$263,0)))/INDEX($AD$12:$AD$263,MATCH($AL81,$AK$12:$AK$263,0)), "-"),     1, "-")</f>
        <v>-</v>
      </c>
      <c r="BQ81" s="249" t="n">
        <f aca="false">IF(BP$9&gt;0, IF(OR(BP81="",BP81="-"), 0, BP81*$AO81), BO81*$AE81)</f>
        <v>0</v>
      </c>
      <c r="BR81" s="247" t="n">
        <f aca="false">COMMANDE!AF81</f>
        <v>0</v>
      </c>
      <c r="BS81" s="248" t="str">
        <f aca="false">_xlfn.IFS(AND($AD81=$AH81,$AD81&gt;0,$AH81&gt;0,BR81&gt;0), BR81,     AND(NOT($AD81=$AH81),$AD81&gt;0,$AH81&gt;0,BR81&gt;0), ($AH81*BR81)/$AD81,     AND($AD81=0,$AH81&gt;0,$AL81&gt;0), IF(INDEX(BR$12:BR$263,MATCH($AL81,$AK$12:$AK$263,0))&gt;0,($AH81*INDEX(BR$12:BR$263,MATCH($AL81,$AK$12:$AK$263,0)))/INDEX($AD$12:$AD$263,MATCH($AL81,$AK$12:$AK$263,0)), "-"),     1, "-")</f>
        <v>-</v>
      </c>
      <c r="BT81" s="249" t="n">
        <f aca="false">IF(BS$9&gt;0, IF(OR(BS81="",BS81="-"), 0, BS81*$AO81), BR81*$AE81)</f>
        <v>0</v>
      </c>
      <c r="BU81" s="247" t="n">
        <f aca="false">COMMANDE!AH81</f>
        <v>0</v>
      </c>
      <c r="BV81" s="248" t="str">
        <f aca="false">_xlfn.IFS(AND($AD81=$AH81,$AD81&gt;0,$AH81&gt;0,BU81&gt;0), BU81,     AND(NOT($AD81=$AH81),$AD81&gt;0,$AH81&gt;0,BU81&gt;0), ($AH81*BU81)/$AD81,     AND($AD81=0,$AH81&gt;0,$AL81&gt;0), IF(INDEX(BU$12:BU$263,MATCH($AL81,$AK$12:$AK$263,0))&gt;0,($AH81*INDEX(BU$12:BU$263,MATCH($AL81,$AK$12:$AK$263,0)))/INDEX($AD$12:$AD$263,MATCH($AL81,$AK$12:$AK$263,0)), "-"),     1, "-")</f>
        <v>-</v>
      </c>
      <c r="BW81" s="249" t="n">
        <f aca="false">IF(BV$9&gt;0, IF(OR(BV81="",BV81="-"), 0, BV81*$AO81), BU81*$AE81)</f>
        <v>0</v>
      </c>
      <c r="BX81" s="247" t="n">
        <f aca="false">COMMANDE!AJ81</f>
        <v>0</v>
      </c>
      <c r="BY81" s="248" t="str">
        <f aca="false">_xlfn.IFS(AND($AD81=$AH81,$AD81&gt;0,$AH81&gt;0,BX81&gt;0), BX81,     AND(NOT($AD81=$AH81),$AD81&gt;0,$AH81&gt;0,BX81&gt;0), ($AH81*BX81)/$AD81,     AND($AD81=0,$AH81&gt;0,$AL81&gt;0), IF(INDEX(BX$12:BX$263,MATCH($AL81,$AK$12:$AK$263,0))&gt;0,($AH81*INDEX(BX$12:BX$263,MATCH($AL81,$AK$12:$AK$263,0)))/INDEX($AD$12:$AD$263,MATCH($AL81,$AK$12:$AK$263,0)), "-"),     1, "-")</f>
        <v>-</v>
      </c>
      <c r="BZ81" s="249" t="n">
        <f aca="false">IF(BY$9&gt;0, IF(OR(BY81="",BY81="-"), 0, BY81*$AO81), BX81*$AE81)</f>
        <v>0</v>
      </c>
      <c r="CA81" s="247" t="n">
        <f aca="false">COMMANDE!AL81</f>
        <v>0</v>
      </c>
      <c r="CB81" s="248" t="str">
        <f aca="false">_xlfn.IFS(AND($AD81=$AH81,$AD81&gt;0,$AH81&gt;0,CA81&gt;0), CA81,     AND(NOT($AD81=$AH81),$AD81&gt;0,$AH81&gt;0,CA81&gt;0), ($AH81*CA81)/$AD81,     AND($AD81=0,$AH81&gt;0,$AL81&gt;0), IF(INDEX(CA$12:CA$263,MATCH($AL81,$AK$12:$AK$263,0))&gt;0,($AH81*INDEX(CA$12:CA$263,MATCH($AL81,$AK$12:$AK$263,0)))/INDEX($AD$12:$AD$263,MATCH($AL81,$AK$12:$AK$263,0)), "-"),     1, "-")</f>
        <v>-</v>
      </c>
      <c r="CC81" s="249" t="n">
        <f aca="false">IF(CB$9&gt;0, IF(OR(CB81="",CB81="-"), 0, CB81*$AO81), CA81*$AE81)</f>
        <v>0</v>
      </c>
      <c r="CD81" s="247" t="n">
        <f aca="false">COMMANDE!AN81</f>
        <v>0</v>
      </c>
      <c r="CE81" s="248" t="str">
        <f aca="false">_xlfn.IFS(AND($AD81=$AH81,$AD81&gt;0,$AH81&gt;0,CD81&gt;0), CD81,     AND(NOT($AD81=$AH81),$AD81&gt;0,$AH81&gt;0,CD81&gt;0), ($AH81*CD81)/$AD81,     AND($AD81=0,$AH81&gt;0,$AL81&gt;0), IF(INDEX(CD$12:CD$263,MATCH($AL81,$AK$12:$AK$263,0))&gt;0,($AH81*INDEX(CD$12:CD$263,MATCH($AL81,$AK$12:$AK$263,0)))/INDEX($AD$12:$AD$263,MATCH($AL81,$AK$12:$AK$263,0)), "-"),     1, "-")</f>
        <v>-</v>
      </c>
      <c r="CF81" s="249" t="n">
        <f aca="false">IF(CE$9&gt;0, IF(OR(CE81="",CE81="-"), 0, CE81*$AO81), CD81*$AE81)</f>
        <v>0</v>
      </c>
      <c r="CG81" s="247" t="n">
        <f aca="false">COMMANDE!AP81</f>
        <v>0</v>
      </c>
      <c r="CH81" s="248" t="str">
        <f aca="false">_xlfn.IFS(AND($AD81=$AH81,$AD81&gt;0,$AH81&gt;0,CG81&gt;0), CG81,     AND(NOT($AD81=$AH81),$AD81&gt;0,$AH81&gt;0,CG81&gt;0), ($AH81*CG81)/$AD81,     AND($AD81=0,$AH81&gt;0,$AL81&gt;0), IF(INDEX(CG$12:CG$263,MATCH($AL81,$AK$12:$AK$263,0))&gt;0,($AH81*INDEX(CG$12:CG$263,MATCH($AL81,$AK$12:$AK$263,0)))/INDEX($AD$12:$AD$263,MATCH($AL81,$AK$12:$AK$263,0)), "-"),     1, "-")</f>
        <v>-</v>
      </c>
      <c r="CI81" s="249" t="n">
        <f aca="false">IF(CH$9&gt;0, IF(OR(CH81="",CH81="-"), 0, CH81*$AO81), CG81*$AE81)</f>
        <v>0</v>
      </c>
      <c r="CJ81" s="250"/>
    </row>
    <row r="82" customFormat="false" ht="39.95" hidden="false" customHeight="true" outlineLevel="0" collapsed="false">
      <c r="A82" s="230" t="n">
        <f aca="false">IF(OR($AQ82&gt;0, $AS82&gt;0), 1, 0)</f>
        <v>0</v>
      </c>
      <c r="B82" s="230" t="n">
        <f aca="false">IF(OR($AT82&gt;0, $AV82&gt;0), 1, 0)</f>
        <v>0</v>
      </c>
      <c r="C82" s="230" t="n">
        <f aca="false">IF(OR($AW82&gt;0, $AY82&gt;0), 1, 0)</f>
        <v>0</v>
      </c>
      <c r="D82" s="230" t="n">
        <f aca="false">IF(OR($AZ82&gt;0, $BB82&gt;0), 1, 0)</f>
        <v>0</v>
      </c>
      <c r="E82" s="230" t="n">
        <f aca="false">IF(OR($BC82&gt;0, $BE82&gt;0), 1, 0)</f>
        <v>0</v>
      </c>
      <c r="F82" s="230" t="n">
        <f aca="false">IF(OR($BF82&gt;0, $BH82&gt;0), 1, 0)</f>
        <v>0</v>
      </c>
      <c r="G82" s="230" t="n">
        <f aca="false">IF(OR($BI82&gt;0, $BK82&gt;0), 1, 0)</f>
        <v>0</v>
      </c>
      <c r="H82" s="230" t="n">
        <f aca="false">IF(OR($BL82&gt;0, $BN82&gt;0), 1, 0)</f>
        <v>0</v>
      </c>
      <c r="I82" s="230" t="n">
        <f aca="false">IF(OR($BO82&gt;0, $BQ82&gt;0), 1, 0)</f>
        <v>0</v>
      </c>
      <c r="J82" s="230" t="n">
        <f aca="false">IF(OR($BR82&gt;0, $BT82&gt;0), 1, 0)</f>
        <v>0</v>
      </c>
      <c r="K82" s="230" t="n">
        <f aca="false">IF(OR($BU82&gt;0, $BW82&gt;0), 1, 0)</f>
        <v>0</v>
      </c>
      <c r="L82" s="230" t="n">
        <f aca="false">IF(OR($BX82&gt;0, $BZ82&gt;0), 1, 0)</f>
        <v>0</v>
      </c>
      <c r="M82" s="230" t="n">
        <f aca="false">IF(OR($CA82&gt;0, $CC82&gt;0), 1, 0)</f>
        <v>0</v>
      </c>
      <c r="N82" s="230" t="n">
        <f aca="false">IF(OR($CD82&gt;0, $CF82&gt;0), 1, 0)</f>
        <v>0</v>
      </c>
      <c r="O82" s="231" t="n">
        <f aca="false">IF(OR($CG82&gt;0, $CI82&gt;0), 1, 0)</f>
        <v>0</v>
      </c>
      <c r="P82" s="232" t="n">
        <f aca="false">IF(OR($AD82&gt;0,$AH82&gt;0,$AN82&gt;0), 1, 0)</f>
        <v>0</v>
      </c>
      <c r="Q82" s="233" t="n">
        <f aca="false">BDD!A72</f>
        <v>1399</v>
      </c>
      <c r="R82" s="234" t="str">
        <f aca="false">BDD!B72</f>
        <v>Dattes Mazafati de Bam BIO (sachet de 250g)</v>
      </c>
      <c r="S82" s="235" t="str">
        <f aca="false">IF(BDD!F72=0, "", BDD!F72)</f>
        <v>❤️</v>
      </c>
      <c r="T82" s="236" t="n">
        <f aca="false">ROUND(BDD!G72+FDP_CMD_KG, 2)</f>
        <v>6.24</v>
      </c>
      <c r="U82" s="236" t="e">
        <f aca="false">ROUND(BDD!G72+FDP_FACT_KG, 2)</f>
        <v>#DIV/0!</v>
      </c>
      <c r="V82" s="237" t="str">
        <f aca="false">BDD!H72</f>
        <v>Pièce</v>
      </c>
      <c r="W82" s="238" t="n">
        <f aca="false">IF(NOT(ISBLANK(BDD!I72)), ROUND(SUM((BDD!G72*reduc1),FDP_CMD_KG), 2), "")</f>
        <v>5.77</v>
      </c>
      <c r="X82" s="238" t="n">
        <f aca="false">IF(NOT(ISBLANK(BDD!J72)), ROUND(SUM((BDD!G72*reduc2),FDP_CMD_KG), 2), "")</f>
        <v>5.31</v>
      </c>
      <c r="Y82" s="238" t="n">
        <f aca="false">IF(NOT(ISBLANK(BDD!K72)), ROUND(SUM((BDD!G72*reduc3),FDP_CMD_KG), 2), "")</f>
        <v>4.85</v>
      </c>
      <c r="Z82" s="238" t="e">
        <f aca="false">IF(NOT(ISBLANK(BDD!I72)), ROUND(SUM((BDD!G72*reduc1),FDP_FACT_KG), 2), "")</f>
        <v>#DIV/0!</v>
      </c>
      <c r="AA82" s="238" t="e">
        <f aca="false">IF(NOT(ISBLANK(BDD!J72)), ROUND(SUM((BDD!G72*reduc2),FDP_FACT_KG), 2), "")</f>
        <v>#DIV/0!</v>
      </c>
      <c r="AB82" s="238" t="e">
        <f aca="false">IF(NOT(ISBLANK(BDD!K72)), ROUND(SUM((BDD!G72*reduc3),FDP_FACT_KG), 2), "")</f>
        <v>#DIV/0!</v>
      </c>
      <c r="AC82" s="239" t="str">
        <f aca="false">BDD!C72</f>
        <v>Iran</v>
      </c>
      <c r="AD82" s="240" t="n">
        <f aca="false">SUM(AQ82,AT82,AW82,AZ82,BC82,BF82,BI82,BL82,BO82,BR82,BU82,BX82,CA82,CD82,CG82)</f>
        <v>0</v>
      </c>
      <c r="AE82" s="241" t="n">
        <f aca="false">_xlfn.IFS(AND(AD82&gt;=60,$Y82&lt;&gt;""), $Y82,    AND(AD82&gt;=30,$X82&lt;&gt;""), $X82,    AND(AD82&gt;=10,$W82&lt;&gt;""), $W82,    1, $T82)</f>
        <v>6.24</v>
      </c>
      <c r="AF82" s="242" t="n">
        <f aca="false">$AD82*$AE82</f>
        <v>0</v>
      </c>
      <c r="AG82" s="161"/>
      <c r="AH82" s="243"/>
      <c r="AI82" s="241" t="e">
        <f aca="false">_xlfn.IFS(AND(AH82&gt;=60,$AB82&lt;&gt;""), $AB82,    AND(AH82&gt;=30,$AA82&lt;&gt;""), $AA82,    AND(AH82&gt;=10,$Z82&lt;&gt;""), $Z82,    1, $U82)</f>
        <v>#DIV/0!</v>
      </c>
      <c r="AJ82" s="244" t="e">
        <f aca="false">AH82*AI82</f>
        <v>#DIV/0!</v>
      </c>
      <c r="AK82" s="245"/>
      <c r="AL82" s="245"/>
      <c r="AM82" s="161"/>
      <c r="AN82" s="246" t="n">
        <f aca="false">SUM(AR82,AU82,AX82,BA82,BD82,BG82,BJ82,BM82,BP82,BS82,BV82,BY82,CB82,CE82,CH82)</f>
        <v>0</v>
      </c>
      <c r="AO82" s="241" t="e">
        <f aca="false">_xlfn.IFS(AND(AN82&gt;=60,$AB82&lt;&gt;""), $AB82,    AND(AN82&gt;=30,$AA82&lt;&gt;""), $AA82,    AND(AN82&gt;=10,$Z82&lt;&gt;""), $Z82,    1, $U82)</f>
        <v>#DIV/0!</v>
      </c>
      <c r="AP82" s="242" t="e">
        <f aca="false">$AN82*$AO82</f>
        <v>#DIV/0!</v>
      </c>
      <c r="AQ82" s="247" t="n">
        <f aca="false">COMMANDE!N82</f>
        <v>0</v>
      </c>
      <c r="AR82" s="248" t="str">
        <f aca="false">_xlfn.IFS(AND($AD82=$AH82,$AD82&gt;0,$AH82&gt;0,AQ82&gt;0), AQ82,     AND(NOT($AD82=$AH82),$AD82&gt;0,$AH82&gt;0,AQ82&gt;0), ($AH82*AQ82)/$AD82,     AND($AD82=0,$AH82&gt;0,$AL82&gt;0), IF(INDEX(AQ$12:AQ$263,MATCH($AL82,$AK$12:$AK$263,0))&gt;0,($AH82*INDEX(AQ$12:AQ$263,MATCH($AL82,$AK$12:$AK$263,0)))/INDEX($AD$12:$AD$263,MATCH($AL82,$AK$12:$AK$263,0)), "-"),     1, "-")</f>
        <v>-</v>
      </c>
      <c r="AS82" s="249" t="n">
        <f aca="false">IF(AR$9&gt;0, IF(OR(AR82="",AR82="-"), 0, AR82*$AO82), AQ82*$AE82)</f>
        <v>0</v>
      </c>
      <c r="AT82" s="247" t="n">
        <f aca="false">COMMANDE!P82</f>
        <v>0</v>
      </c>
      <c r="AU82" s="248" t="str">
        <f aca="false">_xlfn.IFS(AND($AD82=$AH82,$AD82&gt;0,$AH82&gt;0,AT82&gt;0), AT82,     AND(NOT($AD82=$AH82),$AD82&gt;0,$AH82&gt;0,AT82&gt;0), ($AH82*AT82)/$AD82,     AND($AD82=0,$AH82&gt;0,$AL82&gt;0), IF(INDEX(AT$12:AT$263,MATCH($AL82,$AK$12:$AK$263,0))&gt;0,($AH82*INDEX(AT$12:AT$263,MATCH($AL82,$AK$12:$AK$263,0)))/INDEX($AD$12:$AD$263,MATCH($AL82,$AK$12:$AK$263,0)), "-"),     1, "-")</f>
        <v>-</v>
      </c>
      <c r="AV82" s="249" t="n">
        <f aca="false">IF(AU$9&gt;0, IF(OR(AU82="",AU82="-"), 0, AU82*$AO82), AT82*$AE82)</f>
        <v>0</v>
      </c>
      <c r="AW82" s="247" t="n">
        <f aca="false">COMMANDE!R82</f>
        <v>0</v>
      </c>
      <c r="AX82" s="248" t="str">
        <f aca="false">_xlfn.IFS(AND($AD82=$AH82,$AD82&gt;0,$AH82&gt;0,AW82&gt;0), AW82,     AND(NOT($AD82=$AH82),$AD82&gt;0,$AH82&gt;0,AW82&gt;0), ($AH82*AW82)/$AD82,     AND($AD82=0,$AH82&gt;0,$AL82&gt;0), IF(INDEX(AW$12:AW$263,MATCH($AL82,$AK$12:$AK$263,0))&gt;0,($AH82*INDEX(AW$12:AW$263,MATCH($AL82,$AK$12:$AK$263,0)))/INDEX($AD$12:$AD$263,MATCH($AL82,$AK$12:$AK$263,0)), "-"),     1, "-")</f>
        <v>-</v>
      </c>
      <c r="AY82" s="249" t="n">
        <f aca="false">IF(AX$9&gt;0, IF(OR(AX82="",AX82="-"), 0, AX82*$AO82), AW82*$AE82)</f>
        <v>0</v>
      </c>
      <c r="AZ82" s="247" t="n">
        <f aca="false">COMMANDE!T82</f>
        <v>0</v>
      </c>
      <c r="BA82" s="248" t="str">
        <f aca="false">_xlfn.IFS(AND($AD82=$AH82,$AD82&gt;0,$AH82&gt;0,AZ82&gt;0), AZ82,     AND(NOT($AD82=$AH82),$AD82&gt;0,$AH82&gt;0,AZ82&gt;0), ($AH82*AZ82)/$AD82,     AND($AD82=0,$AH82&gt;0,$AL82&gt;0), IF(INDEX(AZ$12:AZ$263,MATCH($AL82,$AK$12:$AK$263,0))&gt;0,($AH82*INDEX(AZ$12:AZ$263,MATCH($AL82,$AK$12:$AK$263,0)))/INDEX($AD$12:$AD$263,MATCH($AL82,$AK$12:$AK$263,0)), "-"),     1, "-")</f>
        <v>-</v>
      </c>
      <c r="BB82" s="249" t="n">
        <f aca="false">IF(BA$9&gt;0, IF(OR(BA82="",BA82="-"), 0, BA82*$AO82), AZ82*$AE82)</f>
        <v>0</v>
      </c>
      <c r="BC82" s="247" t="n">
        <f aca="false">COMMANDE!V82</f>
        <v>0</v>
      </c>
      <c r="BD82" s="248" t="str">
        <f aca="false">_xlfn.IFS(AND($AD82=$AH82,$AD82&gt;0,$AH82&gt;0,BC82&gt;0), BC82,     AND(NOT($AD82=$AH82),$AD82&gt;0,$AH82&gt;0,BC82&gt;0), ($AH82*BC82)/$AD82,     AND($AD82=0,$AH82&gt;0,$AL82&gt;0), IF(INDEX(BC$12:BC$263,MATCH($AL82,$AK$12:$AK$263,0))&gt;0,($AH82*INDEX(BC$12:BC$263,MATCH($AL82,$AK$12:$AK$263,0)))/INDEX($AD$12:$AD$263,MATCH($AL82,$AK$12:$AK$263,0)), "-"),     1, "-")</f>
        <v>-</v>
      </c>
      <c r="BE82" s="249" t="n">
        <f aca="false">IF(BD$9&gt;0, IF(OR(BD82="",BD82="-"), 0, BD82*$AO82), BC82*$AE82)</f>
        <v>0</v>
      </c>
      <c r="BF82" s="247" t="n">
        <f aca="false">COMMANDE!X82</f>
        <v>0</v>
      </c>
      <c r="BG82" s="248" t="str">
        <f aca="false">_xlfn.IFS(AND($AD82=$AH82,$AD82&gt;0,$AH82&gt;0,BF82&gt;0), BF82,     AND(NOT($AD82=$AH82),$AD82&gt;0,$AH82&gt;0,BF82&gt;0), ($AH82*BF82)/$AD82,     AND($AD82=0,$AH82&gt;0,$AL82&gt;0), IF(INDEX(BF$12:BF$263,MATCH($AL82,$AK$12:$AK$263,0))&gt;0,($AH82*INDEX(BF$12:BF$263,MATCH($AL82,$AK$12:$AK$263,0)))/INDEX($AD$12:$AD$263,MATCH($AL82,$AK$12:$AK$263,0)), "-"),     1, "-")</f>
        <v>-</v>
      </c>
      <c r="BH82" s="249" t="n">
        <f aca="false">IF(BG$9&gt;0, IF(OR(BG82="",BG82="-"), 0, BG82*$AO82), BF82*$AE82)</f>
        <v>0</v>
      </c>
      <c r="BI82" s="247" t="n">
        <f aca="false">COMMANDE!Z82</f>
        <v>0</v>
      </c>
      <c r="BJ82" s="248" t="str">
        <f aca="false">_xlfn.IFS(AND($AD82=$AH82,$AD82&gt;0,$AH82&gt;0,BI82&gt;0), BI82,     AND(NOT($AD82=$AH82),$AD82&gt;0,$AH82&gt;0,BI82&gt;0), ($AH82*BI82)/$AD82,     AND($AD82=0,$AH82&gt;0,$AL82&gt;0), IF(INDEX(BI$12:BI$263,MATCH($AL82,$AK$12:$AK$263,0))&gt;0,($AH82*INDEX(BI$12:BI$263,MATCH($AL82,$AK$12:$AK$263,0)))/INDEX($AD$12:$AD$263,MATCH($AL82,$AK$12:$AK$263,0)), "-"),     1, "-")</f>
        <v>-</v>
      </c>
      <c r="BK82" s="249" t="n">
        <f aca="false">IF(BJ$9&gt;0, IF(OR(BJ82="",BJ82="-"), 0, BJ82*$AO82), BI82*$AE82)</f>
        <v>0</v>
      </c>
      <c r="BL82" s="247" t="n">
        <f aca="false">COMMANDE!AB82</f>
        <v>0</v>
      </c>
      <c r="BM82" s="248" t="str">
        <f aca="false">_xlfn.IFS(AND($AD82=$AH82,$AD82&gt;0,$AH82&gt;0,BL82&gt;0), BL82,     AND(NOT($AD82=$AH82),$AD82&gt;0,$AH82&gt;0,BL82&gt;0), ($AH82*BL82)/$AD82,     AND($AD82=0,$AH82&gt;0,$AL82&gt;0), IF(INDEX(BL$12:BL$263,MATCH($AL82,$AK$12:$AK$263,0))&gt;0,($AH82*INDEX(BL$12:BL$263,MATCH($AL82,$AK$12:$AK$263,0)))/INDEX($AD$12:$AD$263,MATCH($AL82,$AK$12:$AK$263,0)), "-"),     1, "-")</f>
        <v>-</v>
      </c>
      <c r="BN82" s="249" t="n">
        <f aca="false">IF(BM$9&gt;0, IF(OR(BM82="",BM82="-"), 0, BM82*$AO82), BL82*$AE82)</f>
        <v>0</v>
      </c>
      <c r="BO82" s="247" t="n">
        <f aca="false">COMMANDE!AD82</f>
        <v>0</v>
      </c>
      <c r="BP82" s="248" t="str">
        <f aca="false">_xlfn.IFS(AND($AD82=$AH82,$AD82&gt;0,$AH82&gt;0,BO82&gt;0), BO82,     AND(NOT($AD82=$AH82),$AD82&gt;0,$AH82&gt;0,BO82&gt;0), ($AH82*BO82)/$AD82,     AND($AD82=0,$AH82&gt;0,$AL82&gt;0), IF(INDEX(BO$12:BO$263,MATCH($AL82,$AK$12:$AK$263,0))&gt;0,($AH82*INDEX(BO$12:BO$263,MATCH($AL82,$AK$12:$AK$263,0)))/INDEX($AD$12:$AD$263,MATCH($AL82,$AK$12:$AK$263,0)), "-"),     1, "-")</f>
        <v>-</v>
      </c>
      <c r="BQ82" s="249" t="n">
        <f aca="false">IF(BP$9&gt;0, IF(OR(BP82="",BP82="-"), 0, BP82*$AO82), BO82*$AE82)</f>
        <v>0</v>
      </c>
      <c r="BR82" s="247" t="n">
        <f aca="false">COMMANDE!AF82</f>
        <v>0</v>
      </c>
      <c r="BS82" s="248" t="str">
        <f aca="false">_xlfn.IFS(AND($AD82=$AH82,$AD82&gt;0,$AH82&gt;0,BR82&gt;0), BR82,     AND(NOT($AD82=$AH82),$AD82&gt;0,$AH82&gt;0,BR82&gt;0), ($AH82*BR82)/$AD82,     AND($AD82=0,$AH82&gt;0,$AL82&gt;0), IF(INDEX(BR$12:BR$263,MATCH($AL82,$AK$12:$AK$263,0))&gt;0,($AH82*INDEX(BR$12:BR$263,MATCH($AL82,$AK$12:$AK$263,0)))/INDEX($AD$12:$AD$263,MATCH($AL82,$AK$12:$AK$263,0)), "-"),     1, "-")</f>
        <v>-</v>
      </c>
      <c r="BT82" s="249" t="n">
        <f aca="false">IF(BS$9&gt;0, IF(OR(BS82="",BS82="-"), 0, BS82*$AO82), BR82*$AE82)</f>
        <v>0</v>
      </c>
      <c r="BU82" s="247" t="n">
        <f aca="false">COMMANDE!AH82</f>
        <v>0</v>
      </c>
      <c r="BV82" s="248" t="str">
        <f aca="false">_xlfn.IFS(AND($AD82=$AH82,$AD82&gt;0,$AH82&gt;0,BU82&gt;0), BU82,     AND(NOT($AD82=$AH82),$AD82&gt;0,$AH82&gt;0,BU82&gt;0), ($AH82*BU82)/$AD82,     AND($AD82=0,$AH82&gt;0,$AL82&gt;0), IF(INDEX(BU$12:BU$263,MATCH($AL82,$AK$12:$AK$263,0))&gt;0,($AH82*INDEX(BU$12:BU$263,MATCH($AL82,$AK$12:$AK$263,0)))/INDEX($AD$12:$AD$263,MATCH($AL82,$AK$12:$AK$263,0)), "-"),     1, "-")</f>
        <v>-</v>
      </c>
      <c r="BW82" s="249" t="n">
        <f aca="false">IF(BV$9&gt;0, IF(OR(BV82="",BV82="-"), 0, BV82*$AO82), BU82*$AE82)</f>
        <v>0</v>
      </c>
      <c r="BX82" s="247" t="n">
        <f aca="false">COMMANDE!AJ82</f>
        <v>0</v>
      </c>
      <c r="BY82" s="248" t="str">
        <f aca="false">_xlfn.IFS(AND($AD82=$AH82,$AD82&gt;0,$AH82&gt;0,BX82&gt;0), BX82,     AND(NOT($AD82=$AH82),$AD82&gt;0,$AH82&gt;0,BX82&gt;0), ($AH82*BX82)/$AD82,     AND($AD82=0,$AH82&gt;0,$AL82&gt;0), IF(INDEX(BX$12:BX$263,MATCH($AL82,$AK$12:$AK$263,0))&gt;0,($AH82*INDEX(BX$12:BX$263,MATCH($AL82,$AK$12:$AK$263,0)))/INDEX($AD$12:$AD$263,MATCH($AL82,$AK$12:$AK$263,0)), "-"),     1, "-")</f>
        <v>-</v>
      </c>
      <c r="BZ82" s="249" t="n">
        <f aca="false">IF(BY$9&gt;0, IF(OR(BY82="",BY82="-"), 0, BY82*$AO82), BX82*$AE82)</f>
        <v>0</v>
      </c>
      <c r="CA82" s="247" t="n">
        <f aca="false">COMMANDE!AL82</f>
        <v>0</v>
      </c>
      <c r="CB82" s="248" t="str">
        <f aca="false">_xlfn.IFS(AND($AD82=$AH82,$AD82&gt;0,$AH82&gt;0,CA82&gt;0), CA82,     AND(NOT($AD82=$AH82),$AD82&gt;0,$AH82&gt;0,CA82&gt;0), ($AH82*CA82)/$AD82,     AND($AD82=0,$AH82&gt;0,$AL82&gt;0), IF(INDEX(CA$12:CA$263,MATCH($AL82,$AK$12:$AK$263,0))&gt;0,($AH82*INDEX(CA$12:CA$263,MATCH($AL82,$AK$12:$AK$263,0)))/INDEX($AD$12:$AD$263,MATCH($AL82,$AK$12:$AK$263,0)), "-"),     1, "-")</f>
        <v>-</v>
      </c>
      <c r="CC82" s="249" t="n">
        <f aca="false">IF(CB$9&gt;0, IF(OR(CB82="",CB82="-"), 0, CB82*$AO82), CA82*$AE82)</f>
        <v>0</v>
      </c>
      <c r="CD82" s="247" t="n">
        <f aca="false">COMMANDE!AN82</f>
        <v>0</v>
      </c>
      <c r="CE82" s="248" t="str">
        <f aca="false">_xlfn.IFS(AND($AD82=$AH82,$AD82&gt;0,$AH82&gt;0,CD82&gt;0), CD82,     AND(NOT($AD82=$AH82),$AD82&gt;0,$AH82&gt;0,CD82&gt;0), ($AH82*CD82)/$AD82,     AND($AD82=0,$AH82&gt;0,$AL82&gt;0), IF(INDEX(CD$12:CD$263,MATCH($AL82,$AK$12:$AK$263,0))&gt;0,($AH82*INDEX(CD$12:CD$263,MATCH($AL82,$AK$12:$AK$263,0)))/INDEX($AD$12:$AD$263,MATCH($AL82,$AK$12:$AK$263,0)), "-"),     1, "-")</f>
        <v>-</v>
      </c>
      <c r="CF82" s="249" t="n">
        <f aca="false">IF(CE$9&gt;0, IF(OR(CE82="",CE82="-"), 0, CE82*$AO82), CD82*$AE82)</f>
        <v>0</v>
      </c>
      <c r="CG82" s="247" t="n">
        <f aca="false">COMMANDE!AP82</f>
        <v>0</v>
      </c>
      <c r="CH82" s="248" t="str">
        <f aca="false">_xlfn.IFS(AND($AD82=$AH82,$AD82&gt;0,$AH82&gt;0,CG82&gt;0), CG82,     AND(NOT($AD82=$AH82),$AD82&gt;0,$AH82&gt;0,CG82&gt;0), ($AH82*CG82)/$AD82,     AND($AD82=0,$AH82&gt;0,$AL82&gt;0), IF(INDEX(CG$12:CG$263,MATCH($AL82,$AK$12:$AK$263,0))&gt;0,($AH82*INDEX(CG$12:CG$263,MATCH($AL82,$AK$12:$AK$263,0)))/INDEX($AD$12:$AD$263,MATCH($AL82,$AK$12:$AK$263,0)), "-"),     1, "-")</f>
        <v>-</v>
      </c>
      <c r="CI82" s="249" t="n">
        <f aca="false">IF(CH$9&gt;0, IF(OR(CH82="",CH82="-"), 0, CH82*$AO82), CG82*$AE82)</f>
        <v>0</v>
      </c>
      <c r="CJ82" s="250"/>
    </row>
    <row r="83" customFormat="false" ht="39.95" hidden="false" customHeight="true" outlineLevel="0" collapsed="false">
      <c r="A83" s="230" t="n">
        <f aca="false">IF(OR($AQ83&gt;0, $AS83&gt;0), 1, 0)</f>
        <v>0</v>
      </c>
      <c r="B83" s="230" t="n">
        <f aca="false">IF(OR($AT83&gt;0, $AV83&gt;0), 1, 0)</f>
        <v>0</v>
      </c>
      <c r="C83" s="230" t="n">
        <f aca="false">IF(OR($AW83&gt;0, $AY83&gt;0), 1, 0)</f>
        <v>0</v>
      </c>
      <c r="D83" s="230" t="n">
        <f aca="false">IF(OR($AZ83&gt;0, $BB83&gt;0), 1, 0)</f>
        <v>0</v>
      </c>
      <c r="E83" s="230" t="n">
        <f aca="false">IF(OR($BC83&gt;0, $BE83&gt;0), 1, 0)</f>
        <v>0</v>
      </c>
      <c r="F83" s="230" t="n">
        <f aca="false">IF(OR($BF83&gt;0, $BH83&gt;0), 1, 0)</f>
        <v>0</v>
      </c>
      <c r="G83" s="230" t="n">
        <f aca="false">IF(OR($BI83&gt;0, $BK83&gt;0), 1, 0)</f>
        <v>0</v>
      </c>
      <c r="H83" s="230" t="n">
        <f aca="false">IF(OR($BL83&gt;0, $BN83&gt;0), 1, 0)</f>
        <v>0</v>
      </c>
      <c r="I83" s="230" t="n">
        <f aca="false">IF(OR($BO83&gt;0, $BQ83&gt;0), 1, 0)</f>
        <v>0</v>
      </c>
      <c r="J83" s="230" t="n">
        <f aca="false">IF(OR($BR83&gt;0, $BT83&gt;0), 1, 0)</f>
        <v>0</v>
      </c>
      <c r="K83" s="230" t="n">
        <f aca="false">IF(OR($BU83&gt;0, $BW83&gt;0), 1, 0)</f>
        <v>0</v>
      </c>
      <c r="L83" s="230" t="n">
        <f aca="false">IF(OR($BX83&gt;0, $BZ83&gt;0), 1, 0)</f>
        <v>0</v>
      </c>
      <c r="M83" s="230" t="n">
        <f aca="false">IF(OR($CA83&gt;0, $CC83&gt;0), 1, 0)</f>
        <v>0</v>
      </c>
      <c r="N83" s="230" t="n">
        <f aca="false">IF(OR($CD83&gt;0, $CF83&gt;0), 1, 0)</f>
        <v>0</v>
      </c>
      <c r="O83" s="231" t="n">
        <f aca="false">IF(OR($CG83&gt;0, $CI83&gt;0), 1, 0)</f>
        <v>0</v>
      </c>
      <c r="P83" s="232" t="n">
        <f aca="false">IF(OR($AD83&gt;0,$AH83&gt;0,$AN83&gt;0), 1, 0)</f>
        <v>0</v>
      </c>
      <c r="Q83" s="233" t="str">
        <f aca="false">BDD!A73</f>
        <v>1997</v>
      </c>
      <c r="R83" s="234" t="str">
        <f aca="false">BDD!B73</f>
        <v>Dattes Medjool semi-sèche BIO</v>
      </c>
      <c r="S83" s="235" t="str">
        <f aca="false">IF(BDD!F73=0, "", BDD!F73)</f>
        <v>❤️</v>
      </c>
      <c r="T83" s="236" t="n">
        <f aca="false">ROUND(BDD!G73+FDP_CMD_KG, 2)</f>
        <v>28.97</v>
      </c>
      <c r="U83" s="236" t="e">
        <f aca="false">ROUND(BDD!G73+FDP_FACT_KG, 2)</f>
        <v>#DIV/0!</v>
      </c>
      <c r="V83" s="237" t="str">
        <f aca="false">BDD!H73</f>
        <v>kg</v>
      </c>
      <c r="W83" s="238" t="n">
        <f aca="false">IF(NOT(ISBLANK(BDD!I73)), ROUND(SUM((BDD!G73*reduc1),FDP_CMD_KG), 2), "")</f>
        <v>26.23</v>
      </c>
      <c r="X83" s="238" t="str">
        <f aca="false">IF(NOT(ISBLANK(BDD!J73)), ROUND(SUM((BDD!G73*reduc2),FDP_CMD_KG), 2), "")</f>
        <v/>
      </c>
      <c r="Y83" s="238" t="str">
        <f aca="false">IF(NOT(ISBLANK(BDD!K73)), ROUND(SUM((BDD!G73*reduc3),FDP_CMD_KG), 2), "")</f>
        <v/>
      </c>
      <c r="Z83" s="238" t="e">
        <f aca="false">IF(NOT(ISBLANK(BDD!I73)), ROUND(SUM((BDD!G73*reduc1),FDP_FACT_KG), 2), "")</f>
        <v>#DIV/0!</v>
      </c>
      <c r="AA83" s="238" t="str">
        <f aca="false">IF(NOT(ISBLANK(BDD!J73)), ROUND(SUM((BDD!G73*reduc2),FDP_FACT_KG), 2), "")</f>
        <v/>
      </c>
      <c r="AB83" s="238" t="str">
        <f aca="false">IF(NOT(ISBLANK(BDD!K73)), ROUND(SUM((BDD!G73*reduc3),FDP_FACT_KG), 2), "")</f>
        <v/>
      </c>
      <c r="AC83" s="239" t="str">
        <f aca="false">BDD!C73</f>
        <v>Israël</v>
      </c>
      <c r="AD83" s="240" t="n">
        <f aca="false">SUM(AQ83,AT83,AW83,AZ83,BC83,BF83,BI83,BL83,BO83,BR83,BU83,BX83,CA83,CD83,CG83)</f>
        <v>0</v>
      </c>
      <c r="AE83" s="241" t="n">
        <f aca="false">_xlfn.IFS(AND(AD83&gt;=60,$Y83&lt;&gt;""), $Y83,    AND(AD83&gt;=30,$X83&lt;&gt;""), $X83,    AND(AD83&gt;=10,$W83&lt;&gt;""), $W83,    1, $T83)</f>
        <v>28.97</v>
      </c>
      <c r="AF83" s="242" t="n">
        <f aca="false">$AD83*$AE83</f>
        <v>0</v>
      </c>
      <c r="AG83" s="161"/>
      <c r="AH83" s="243"/>
      <c r="AI83" s="241" t="e">
        <f aca="false">_xlfn.IFS(AND(AH83&gt;=60,$AB83&lt;&gt;""), $AB83,    AND(AH83&gt;=30,$AA83&lt;&gt;""), $AA83,    AND(AH83&gt;=10,$Z83&lt;&gt;""), $Z83,    1, $U83)</f>
        <v>#DIV/0!</v>
      </c>
      <c r="AJ83" s="244" t="e">
        <f aca="false">AH83*AI83</f>
        <v>#DIV/0!</v>
      </c>
      <c r="AK83" s="245"/>
      <c r="AL83" s="245"/>
      <c r="AM83" s="161"/>
      <c r="AN83" s="246" t="n">
        <f aca="false">SUM(AR83,AU83,AX83,BA83,BD83,BG83,BJ83,BM83,BP83,BS83,BV83,BY83,CB83,CE83,CH83)</f>
        <v>0</v>
      </c>
      <c r="AO83" s="241" t="e">
        <f aca="false">_xlfn.IFS(AND(AN83&gt;=60,$AB83&lt;&gt;""), $AB83,    AND(AN83&gt;=30,$AA83&lt;&gt;""), $AA83,    AND(AN83&gt;=10,$Z83&lt;&gt;""), $Z83,    1, $U83)</f>
        <v>#DIV/0!</v>
      </c>
      <c r="AP83" s="242" t="e">
        <f aca="false">$AN83*$AO83</f>
        <v>#DIV/0!</v>
      </c>
      <c r="AQ83" s="247" t="n">
        <f aca="false">COMMANDE!N83</f>
        <v>0</v>
      </c>
      <c r="AR83" s="248" t="str">
        <f aca="false">_xlfn.IFS(AND($AD83=$AH83,$AD83&gt;0,$AH83&gt;0,AQ83&gt;0), AQ83,     AND(NOT($AD83=$AH83),$AD83&gt;0,$AH83&gt;0,AQ83&gt;0), ($AH83*AQ83)/$AD83,     AND($AD83=0,$AH83&gt;0,$AL83&gt;0), IF(INDEX(AQ$12:AQ$263,MATCH($AL83,$AK$12:$AK$263,0))&gt;0,($AH83*INDEX(AQ$12:AQ$263,MATCH($AL83,$AK$12:$AK$263,0)))/INDEX($AD$12:$AD$263,MATCH($AL83,$AK$12:$AK$263,0)), "-"),     1, "-")</f>
        <v>-</v>
      </c>
      <c r="AS83" s="249" t="n">
        <f aca="false">IF(AR$9&gt;0, IF(OR(AR83="",AR83="-"), 0, AR83*$AO83), AQ83*$AE83)</f>
        <v>0</v>
      </c>
      <c r="AT83" s="247" t="n">
        <f aca="false">COMMANDE!P83</f>
        <v>0</v>
      </c>
      <c r="AU83" s="248" t="str">
        <f aca="false">_xlfn.IFS(AND($AD83=$AH83,$AD83&gt;0,$AH83&gt;0,AT83&gt;0), AT83,     AND(NOT($AD83=$AH83),$AD83&gt;0,$AH83&gt;0,AT83&gt;0), ($AH83*AT83)/$AD83,     AND($AD83=0,$AH83&gt;0,$AL83&gt;0), IF(INDEX(AT$12:AT$263,MATCH($AL83,$AK$12:$AK$263,0))&gt;0,($AH83*INDEX(AT$12:AT$263,MATCH($AL83,$AK$12:$AK$263,0)))/INDEX($AD$12:$AD$263,MATCH($AL83,$AK$12:$AK$263,0)), "-"),     1, "-")</f>
        <v>-</v>
      </c>
      <c r="AV83" s="249" t="n">
        <f aca="false">IF(AU$9&gt;0, IF(OR(AU83="",AU83="-"), 0, AU83*$AO83), AT83*$AE83)</f>
        <v>0</v>
      </c>
      <c r="AW83" s="247" t="n">
        <f aca="false">COMMANDE!R83</f>
        <v>0</v>
      </c>
      <c r="AX83" s="248" t="str">
        <f aca="false">_xlfn.IFS(AND($AD83=$AH83,$AD83&gt;0,$AH83&gt;0,AW83&gt;0), AW83,     AND(NOT($AD83=$AH83),$AD83&gt;0,$AH83&gt;0,AW83&gt;0), ($AH83*AW83)/$AD83,     AND($AD83=0,$AH83&gt;0,$AL83&gt;0), IF(INDEX(AW$12:AW$263,MATCH($AL83,$AK$12:$AK$263,0))&gt;0,($AH83*INDEX(AW$12:AW$263,MATCH($AL83,$AK$12:$AK$263,0)))/INDEX($AD$12:$AD$263,MATCH($AL83,$AK$12:$AK$263,0)), "-"),     1, "-")</f>
        <v>-</v>
      </c>
      <c r="AY83" s="249" t="n">
        <f aca="false">IF(AX$9&gt;0, IF(OR(AX83="",AX83="-"), 0, AX83*$AO83), AW83*$AE83)</f>
        <v>0</v>
      </c>
      <c r="AZ83" s="247" t="n">
        <f aca="false">COMMANDE!T83</f>
        <v>0</v>
      </c>
      <c r="BA83" s="248" t="str">
        <f aca="false">_xlfn.IFS(AND($AD83=$AH83,$AD83&gt;0,$AH83&gt;0,AZ83&gt;0), AZ83,     AND(NOT($AD83=$AH83),$AD83&gt;0,$AH83&gt;0,AZ83&gt;0), ($AH83*AZ83)/$AD83,     AND($AD83=0,$AH83&gt;0,$AL83&gt;0), IF(INDEX(AZ$12:AZ$263,MATCH($AL83,$AK$12:$AK$263,0))&gt;0,($AH83*INDEX(AZ$12:AZ$263,MATCH($AL83,$AK$12:$AK$263,0)))/INDEX($AD$12:$AD$263,MATCH($AL83,$AK$12:$AK$263,0)), "-"),     1, "-")</f>
        <v>-</v>
      </c>
      <c r="BB83" s="249" t="n">
        <f aca="false">IF(BA$9&gt;0, IF(OR(BA83="",BA83="-"), 0, BA83*$AO83), AZ83*$AE83)</f>
        <v>0</v>
      </c>
      <c r="BC83" s="247" t="n">
        <f aca="false">COMMANDE!V83</f>
        <v>0</v>
      </c>
      <c r="BD83" s="248" t="str">
        <f aca="false">_xlfn.IFS(AND($AD83=$AH83,$AD83&gt;0,$AH83&gt;0,BC83&gt;0), BC83,     AND(NOT($AD83=$AH83),$AD83&gt;0,$AH83&gt;0,BC83&gt;0), ($AH83*BC83)/$AD83,     AND($AD83=0,$AH83&gt;0,$AL83&gt;0), IF(INDEX(BC$12:BC$263,MATCH($AL83,$AK$12:$AK$263,0))&gt;0,($AH83*INDEX(BC$12:BC$263,MATCH($AL83,$AK$12:$AK$263,0)))/INDEX($AD$12:$AD$263,MATCH($AL83,$AK$12:$AK$263,0)), "-"),     1, "-")</f>
        <v>-</v>
      </c>
      <c r="BE83" s="249" t="n">
        <f aca="false">IF(BD$9&gt;0, IF(OR(BD83="",BD83="-"), 0, BD83*$AO83), BC83*$AE83)</f>
        <v>0</v>
      </c>
      <c r="BF83" s="247" t="n">
        <f aca="false">COMMANDE!X83</f>
        <v>0</v>
      </c>
      <c r="BG83" s="248" t="str">
        <f aca="false">_xlfn.IFS(AND($AD83=$AH83,$AD83&gt;0,$AH83&gt;0,BF83&gt;0), BF83,     AND(NOT($AD83=$AH83),$AD83&gt;0,$AH83&gt;0,BF83&gt;0), ($AH83*BF83)/$AD83,     AND($AD83=0,$AH83&gt;0,$AL83&gt;0), IF(INDEX(BF$12:BF$263,MATCH($AL83,$AK$12:$AK$263,0))&gt;0,($AH83*INDEX(BF$12:BF$263,MATCH($AL83,$AK$12:$AK$263,0)))/INDEX($AD$12:$AD$263,MATCH($AL83,$AK$12:$AK$263,0)), "-"),     1, "-")</f>
        <v>-</v>
      </c>
      <c r="BH83" s="249" t="n">
        <f aca="false">IF(BG$9&gt;0, IF(OR(BG83="",BG83="-"), 0, BG83*$AO83), BF83*$AE83)</f>
        <v>0</v>
      </c>
      <c r="BI83" s="247" t="n">
        <f aca="false">COMMANDE!Z83</f>
        <v>0</v>
      </c>
      <c r="BJ83" s="248" t="str">
        <f aca="false">_xlfn.IFS(AND($AD83=$AH83,$AD83&gt;0,$AH83&gt;0,BI83&gt;0), BI83,     AND(NOT($AD83=$AH83),$AD83&gt;0,$AH83&gt;0,BI83&gt;0), ($AH83*BI83)/$AD83,     AND($AD83=0,$AH83&gt;0,$AL83&gt;0), IF(INDEX(BI$12:BI$263,MATCH($AL83,$AK$12:$AK$263,0))&gt;0,($AH83*INDEX(BI$12:BI$263,MATCH($AL83,$AK$12:$AK$263,0)))/INDEX($AD$12:$AD$263,MATCH($AL83,$AK$12:$AK$263,0)), "-"),     1, "-")</f>
        <v>-</v>
      </c>
      <c r="BK83" s="249" t="n">
        <f aca="false">IF(BJ$9&gt;0, IF(OR(BJ83="",BJ83="-"), 0, BJ83*$AO83), BI83*$AE83)</f>
        <v>0</v>
      </c>
      <c r="BL83" s="247" t="n">
        <f aca="false">COMMANDE!AB83</f>
        <v>0</v>
      </c>
      <c r="BM83" s="248" t="str">
        <f aca="false">_xlfn.IFS(AND($AD83=$AH83,$AD83&gt;0,$AH83&gt;0,BL83&gt;0), BL83,     AND(NOT($AD83=$AH83),$AD83&gt;0,$AH83&gt;0,BL83&gt;0), ($AH83*BL83)/$AD83,     AND($AD83=0,$AH83&gt;0,$AL83&gt;0), IF(INDEX(BL$12:BL$263,MATCH($AL83,$AK$12:$AK$263,0))&gt;0,($AH83*INDEX(BL$12:BL$263,MATCH($AL83,$AK$12:$AK$263,0)))/INDEX($AD$12:$AD$263,MATCH($AL83,$AK$12:$AK$263,0)), "-"),     1, "-")</f>
        <v>-</v>
      </c>
      <c r="BN83" s="249" t="n">
        <f aca="false">IF(BM$9&gt;0, IF(OR(BM83="",BM83="-"), 0, BM83*$AO83), BL83*$AE83)</f>
        <v>0</v>
      </c>
      <c r="BO83" s="247" t="n">
        <f aca="false">COMMANDE!AD83</f>
        <v>0</v>
      </c>
      <c r="BP83" s="248" t="str">
        <f aca="false">_xlfn.IFS(AND($AD83=$AH83,$AD83&gt;0,$AH83&gt;0,BO83&gt;0), BO83,     AND(NOT($AD83=$AH83),$AD83&gt;0,$AH83&gt;0,BO83&gt;0), ($AH83*BO83)/$AD83,     AND($AD83=0,$AH83&gt;0,$AL83&gt;0), IF(INDEX(BO$12:BO$263,MATCH($AL83,$AK$12:$AK$263,0))&gt;0,($AH83*INDEX(BO$12:BO$263,MATCH($AL83,$AK$12:$AK$263,0)))/INDEX($AD$12:$AD$263,MATCH($AL83,$AK$12:$AK$263,0)), "-"),     1, "-")</f>
        <v>-</v>
      </c>
      <c r="BQ83" s="249" t="n">
        <f aca="false">IF(BP$9&gt;0, IF(OR(BP83="",BP83="-"), 0, BP83*$AO83), BO83*$AE83)</f>
        <v>0</v>
      </c>
      <c r="BR83" s="247" t="n">
        <f aca="false">COMMANDE!AF83</f>
        <v>0</v>
      </c>
      <c r="BS83" s="248" t="str">
        <f aca="false">_xlfn.IFS(AND($AD83=$AH83,$AD83&gt;0,$AH83&gt;0,BR83&gt;0), BR83,     AND(NOT($AD83=$AH83),$AD83&gt;0,$AH83&gt;0,BR83&gt;0), ($AH83*BR83)/$AD83,     AND($AD83=0,$AH83&gt;0,$AL83&gt;0), IF(INDEX(BR$12:BR$263,MATCH($AL83,$AK$12:$AK$263,0))&gt;0,($AH83*INDEX(BR$12:BR$263,MATCH($AL83,$AK$12:$AK$263,0)))/INDEX($AD$12:$AD$263,MATCH($AL83,$AK$12:$AK$263,0)), "-"),     1, "-")</f>
        <v>-</v>
      </c>
      <c r="BT83" s="249" t="n">
        <f aca="false">IF(BS$9&gt;0, IF(OR(BS83="",BS83="-"), 0, BS83*$AO83), BR83*$AE83)</f>
        <v>0</v>
      </c>
      <c r="BU83" s="247" t="n">
        <f aca="false">COMMANDE!AH83</f>
        <v>0</v>
      </c>
      <c r="BV83" s="248" t="str">
        <f aca="false">_xlfn.IFS(AND($AD83=$AH83,$AD83&gt;0,$AH83&gt;0,BU83&gt;0), BU83,     AND(NOT($AD83=$AH83),$AD83&gt;0,$AH83&gt;0,BU83&gt;0), ($AH83*BU83)/$AD83,     AND($AD83=0,$AH83&gt;0,$AL83&gt;0), IF(INDEX(BU$12:BU$263,MATCH($AL83,$AK$12:$AK$263,0))&gt;0,($AH83*INDEX(BU$12:BU$263,MATCH($AL83,$AK$12:$AK$263,0)))/INDEX($AD$12:$AD$263,MATCH($AL83,$AK$12:$AK$263,0)), "-"),     1, "-")</f>
        <v>-</v>
      </c>
      <c r="BW83" s="249" t="n">
        <f aca="false">IF(BV$9&gt;0, IF(OR(BV83="",BV83="-"), 0, BV83*$AO83), BU83*$AE83)</f>
        <v>0</v>
      </c>
      <c r="BX83" s="247" t="n">
        <f aca="false">COMMANDE!AJ83</f>
        <v>0</v>
      </c>
      <c r="BY83" s="248" t="str">
        <f aca="false">_xlfn.IFS(AND($AD83=$AH83,$AD83&gt;0,$AH83&gt;0,BX83&gt;0), BX83,     AND(NOT($AD83=$AH83),$AD83&gt;0,$AH83&gt;0,BX83&gt;0), ($AH83*BX83)/$AD83,     AND($AD83=0,$AH83&gt;0,$AL83&gt;0), IF(INDEX(BX$12:BX$263,MATCH($AL83,$AK$12:$AK$263,0))&gt;0,($AH83*INDEX(BX$12:BX$263,MATCH($AL83,$AK$12:$AK$263,0)))/INDEX($AD$12:$AD$263,MATCH($AL83,$AK$12:$AK$263,0)), "-"),     1, "-")</f>
        <v>-</v>
      </c>
      <c r="BZ83" s="249" t="n">
        <f aca="false">IF(BY$9&gt;0, IF(OR(BY83="",BY83="-"), 0, BY83*$AO83), BX83*$AE83)</f>
        <v>0</v>
      </c>
      <c r="CA83" s="247" t="n">
        <f aca="false">COMMANDE!AL83</f>
        <v>0</v>
      </c>
      <c r="CB83" s="248" t="str">
        <f aca="false">_xlfn.IFS(AND($AD83=$AH83,$AD83&gt;0,$AH83&gt;0,CA83&gt;0), CA83,     AND(NOT($AD83=$AH83),$AD83&gt;0,$AH83&gt;0,CA83&gt;0), ($AH83*CA83)/$AD83,     AND($AD83=0,$AH83&gt;0,$AL83&gt;0), IF(INDEX(CA$12:CA$263,MATCH($AL83,$AK$12:$AK$263,0))&gt;0,($AH83*INDEX(CA$12:CA$263,MATCH($AL83,$AK$12:$AK$263,0)))/INDEX($AD$12:$AD$263,MATCH($AL83,$AK$12:$AK$263,0)), "-"),     1, "-")</f>
        <v>-</v>
      </c>
      <c r="CC83" s="249" t="n">
        <f aca="false">IF(CB$9&gt;0, IF(OR(CB83="",CB83="-"), 0, CB83*$AO83), CA83*$AE83)</f>
        <v>0</v>
      </c>
      <c r="CD83" s="247" t="n">
        <f aca="false">COMMANDE!AN83</f>
        <v>0</v>
      </c>
      <c r="CE83" s="248" t="str">
        <f aca="false">_xlfn.IFS(AND($AD83=$AH83,$AD83&gt;0,$AH83&gt;0,CD83&gt;0), CD83,     AND(NOT($AD83=$AH83),$AD83&gt;0,$AH83&gt;0,CD83&gt;0), ($AH83*CD83)/$AD83,     AND($AD83=0,$AH83&gt;0,$AL83&gt;0), IF(INDEX(CD$12:CD$263,MATCH($AL83,$AK$12:$AK$263,0))&gt;0,($AH83*INDEX(CD$12:CD$263,MATCH($AL83,$AK$12:$AK$263,0)))/INDEX($AD$12:$AD$263,MATCH($AL83,$AK$12:$AK$263,0)), "-"),     1, "-")</f>
        <v>-</v>
      </c>
      <c r="CF83" s="249" t="n">
        <f aca="false">IF(CE$9&gt;0, IF(OR(CE83="",CE83="-"), 0, CE83*$AO83), CD83*$AE83)</f>
        <v>0</v>
      </c>
      <c r="CG83" s="247" t="n">
        <f aca="false">COMMANDE!AP83</f>
        <v>0</v>
      </c>
      <c r="CH83" s="248" t="str">
        <f aca="false">_xlfn.IFS(AND($AD83=$AH83,$AD83&gt;0,$AH83&gt;0,CG83&gt;0), CG83,     AND(NOT($AD83=$AH83),$AD83&gt;0,$AH83&gt;0,CG83&gt;0), ($AH83*CG83)/$AD83,     AND($AD83=0,$AH83&gt;0,$AL83&gt;0), IF(INDEX(CG$12:CG$263,MATCH($AL83,$AK$12:$AK$263,0))&gt;0,($AH83*INDEX(CG$12:CG$263,MATCH($AL83,$AK$12:$AK$263,0)))/INDEX($AD$12:$AD$263,MATCH($AL83,$AK$12:$AK$263,0)), "-"),     1, "-")</f>
        <v>-</v>
      </c>
      <c r="CI83" s="249" t="n">
        <f aca="false">IF(CH$9&gt;0, IF(OR(CH83="",CH83="-"), 0, CH83*$AO83), CG83*$AE83)</f>
        <v>0</v>
      </c>
      <c r="CJ83" s="250"/>
    </row>
    <row r="84" customFormat="false" ht="39.95" hidden="false" customHeight="true" outlineLevel="0" collapsed="false">
      <c r="A84" s="230" t="n">
        <f aca="false">IF(OR($AQ84&gt;0, $AS84&gt;0), 1, 0)</f>
        <v>0</v>
      </c>
      <c r="B84" s="230" t="n">
        <f aca="false">IF(OR($AT84&gt;0, $AV84&gt;0), 1, 0)</f>
        <v>0</v>
      </c>
      <c r="C84" s="230" t="n">
        <f aca="false">IF(OR($AW84&gt;0, $AY84&gt;0), 1, 0)</f>
        <v>0</v>
      </c>
      <c r="D84" s="230" t="n">
        <f aca="false">IF(OR($AZ84&gt;0, $BB84&gt;0), 1, 0)</f>
        <v>0</v>
      </c>
      <c r="E84" s="230" t="n">
        <f aca="false">IF(OR($BC84&gt;0, $BE84&gt;0), 1, 0)</f>
        <v>0</v>
      </c>
      <c r="F84" s="230" t="n">
        <f aca="false">IF(OR($BF84&gt;0, $BH84&gt;0), 1, 0)</f>
        <v>0</v>
      </c>
      <c r="G84" s="230" t="n">
        <f aca="false">IF(OR($BI84&gt;0, $BK84&gt;0), 1, 0)</f>
        <v>0</v>
      </c>
      <c r="H84" s="230" t="n">
        <f aca="false">IF(OR($BL84&gt;0, $BN84&gt;0), 1, 0)</f>
        <v>0</v>
      </c>
      <c r="I84" s="230" t="n">
        <f aca="false">IF(OR($BO84&gt;0, $BQ84&gt;0), 1, 0)</f>
        <v>0</v>
      </c>
      <c r="J84" s="230" t="n">
        <f aca="false">IF(OR($BR84&gt;0, $BT84&gt;0), 1, 0)</f>
        <v>0</v>
      </c>
      <c r="K84" s="230" t="n">
        <f aca="false">IF(OR($BU84&gt;0, $BW84&gt;0), 1, 0)</f>
        <v>0</v>
      </c>
      <c r="L84" s="230" t="n">
        <f aca="false">IF(OR($BX84&gt;0, $BZ84&gt;0), 1, 0)</f>
        <v>0</v>
      </c>
      <c r="M84" s="230" t="n">
        <f aca="false">IF(OR($CA84&gt;0, $CC84&gt;0), 1, 0)</f>
        <v>0</v>
      </c>
      <c r="N84" s="230" t="n">
        <f aca="false">IF(OR($CD84&gt;0, $CF84&gt;0), 1, 0)</f>
        <v>0</v>
      </c>
      <c r="O84" s="231" t="n">
        <f aca="false">IF(OR($CG84&gt;0, $CI84&gt;0), 1, 0)</f>
        <v>0</v>
      </c>
      <c r="P84" s="232" t="n">
        <f aca="false">IF(OR($AD84&gt;0,$AH84&gt;0,$AN84&gt;0), 1, 0)</f>
        <v>0</v>
      </c>
      <c r="Q84" s="233" t="n">
        <f aca="false">BDD!A74</f>
        <v>3720</v>
      </c>
      <c r="R84" s="234" t="str">
        <f aca="false">BDD!B74</f>
        <v>Eau de mer micro-filtrée hypertonique
    - (n°2 : box 11L)</v>
      </c>
      <c r="S84" s="235" t="str">
        <f aca="false">IF(BDD!F74=0, "", BDD!F74)</f>
        <v>❤️</v>
      </c>
      <c r="T84" s="236" t="n">
        <f aca="false">ROUND(BDD!G74+FDP_CMD_KG, 2)</f>
        <v>31.6</v>
      </c>
      <c r="U84" s="236" t="e">
        <f aca="false">ROUND(BDD!G74+FDP_FACT_KG, 2)</f>
        <v>#DIV/0!</v>
      </c>
      <c r="V84" s="237" t="str">
        <f aca="false">BDD!H74</f>
        <v>Pièce</v>
      </c>
      <c r="W84" s="238" t="str">
        <f aca="false">IF(NOT(ISBLANK(BDD!I74)), ROUND(SUM((BDD!G74*reduc1),FDP_CMD_KG), 2), "")</f>
        <v/>
      </c>
      <c r="X84" s="238" t="str">
        <f aca="false">IF(NOT(ISBLANK(BDD!J74)), ROUND(SUM((BDD!G74*reduc2),FDP_CMD_KG), 2), "")</f>
        <v/>
      </c>
      <c r="Y84" s="238" t="str">
        <f aca="false">IF(NOT(ISBLANK(BDD!K74)), ROUND(SUM((BDD!G74*reduc3),FDP_CMD_KG), 2), "")</f>
        <v/>
      </c>
      <c r="Z84" s="238" t="str">
        <f aca="false">IF(NOT(ISBLANK(BDD!I74)), ROUND(SUM((BDD!G74*reduc1),FDP_FACT_KG), 2), "")</f>
        <v/>
      </c>
      <c r="AA84" s="238" t="str">
        <f aca="false">IF(NOT(ISBLANK(BDD!J74)), ROUND(SUM((BDD!G74*reduc2),FDP_FACT_KG), 2), "")</f>
        <v/>
      </c>
      <c r="AB84" s="238" t="str">
        <f aca="false">IF(NOT(ISBLANK(BDD!K74)), ROUND(SUM((BDD!G74*reduc3),FDP_FACT_KG), 2), "")</f>
        <v/>
      </c>
      <c r="AC84" s="239" t="str">
        <f aca="false">BDD!C74</f>
        <v>Ibiza</v>
      </c>
      <c r="AD84" s="240" t="n">
        <f aca="false">SUM(AQ84,AT84,AW84,AZ84,BC84,BF84,BI84,BL84,BO84,BR84,BU84,BX84,CA84,CD84,CG84)</f>
        <v>0</v>
      </c>
      <c r="AE84" s="241" t="n">
        <f aca="false">_xlfn.IFS(AND(AD84&gt;=60,$Y84&lt;&gt;""), $Y84,    AND(AD84&gt;=30,$X84&lt;&gt;""), $X84,    AND(AD84&gt;=10,$W84&lt;&gt;""), $W84,    1, $T84)</f>
        <v>31.6</v>
      </c>
      <c r="AF84" s="242" t="n">
        <f aca="false">$AD84*$AE84</f>
        <v>0</v>
      </c>
      <c r="AG84" s="161"/>
      <c r="AH84" s="243"/>
      <c r="AI84" s="241" t="e">
        <f aca="false">_xlfn.IFS(AND(AH84&gt;=60,$AB84&lt;&gt;""), $AB84,    AND(AH84&gt;=30,$AA84&lt;&gt;""), $AA84,    AND(AH84&gt;=10,$Z84&lt;&gt;""), $Z84,    1, $U84)</f>
        <v>#DIV/0!</v>
      </c>
      <c r="AJ84" s="244" t="e">
        <f aca="false">AH84*AI84</f>
        <v>#DIV/0!</v>
      </c>
      <c r="AK84" s="245"/>
      <c r="AL84" s="245"/>
      <c r="AM84" s="161"/>
      <c r="AN84" s="246" t="n">
        <f aca="false">SUM(AR84,AU84,AX84,BA84,BD84,BG84,BJ84,BM84,BP84,BS84,BV84,BY84,CB84,CE84,CH84)</f>
        <v>0</v>
      </c>
      <c r="AO84" s="241" t="e">
        <f aca="false">_xlfn.IFS(AND(AN84&gt;=60,$AB84&lt;&gt;""), $AB84,    AND(AN84&gt;=30,$AA84&lt;&gt;""), $AA84,    AND(AN84&gt;=10,$Z84&lt;&gt;""), $Z84,    1, $U84)</f>
        <v>#DIV/0!</v>
      </c>
      <c r="AP84" s="242" t="e">
        <f aca="false">$AN84*$AO84</f>
        <v>#DIV/0!</v>
      </c>
      <c r="AQ84" s="247" t="n">
        <f aca="false">COMMANDE!N84</f>
        <v>0</v>
      </c>
      <c r="AR84" s="248" t="str">
        <f aca="false">_xlfn.IFS(AND($AD84=$AH84,$AD84&gt;0,$AH84&gt;0,AQ84&gt;0), AQ84,     AND(NOT($AD84=$AH84),$AD84&gt;0,$AH84&gt;0,AQ84&gt;0), ($AH84*AQ84)/$AD84,     AND($AD84=0,$AH84&gt;0,$AL84&gt;0), IF(INDEX(AQ$12:AQ$263,MATCH($AL84,$AK$12:$AK$263,0))&gt;0,($AH84*INDEX(AQ$12:AQ$263,MATCH($AL84,$AK$12:$AK$263,0)))/INDEX($AD$12:$AD$263,MATCH($AL84,$AK$12:$AK$263,0)), "-"),     1, "-")</f>
        <v>-</v>
      </c>
      <c r="AS84" s="249" t="n">
        <f aca="false">IF(AR$9&gt;0, IF(OR(AR84="",AR84="-"), 0, AR84*$AO84), AQ84*$AE84)</f>
        <v>0</v>
      </c>
      <c r="AT84" s="247" t="n">
        <f aca="false">COMMANDE!P84</f>
        <v>0</v>
      </c>
      <c r="AU84" s="248" t="str">
        <f aca="false">_xlfn.IFS(AND($AD84=$AH84,$AD84&gt;0,$AH84&gt;0,AT84&gt;0), AT84,     AND(NOT($AD84=$AH84),$AD84&gt;0,$AH84&gt;0,AT84&gt;0), ($AH84*AT84)/$AD84,     AND($AD84=0,$AH84&gt;0,$AL84&gt;0), IF(INDEX(AT$12:AT$263,MATCH($AL84,$AK$12:$AK$263,0))&gt;0,($AH84*INDEX(AT$12:AT$263,MATCH($AL84,$AK$12:$AK$263,0)))/INDEX($AD$12:$AD$263,MATCH($AL84,$AK$12:$AK$263,0)), "-"),     1, "-")</f>
        <v>-</v>
      </c>
      <c r="AV84" s="249" t="n">
        <f aca="false">IF(AU$9&gt;0, IF(OR(AU84="",AU84="-"), 0, AU84*$AO84), AT84*$AE84)</f>
        <v>0</v>
      </c>
      <c r="AW84" s="247" t="n">
        <f aca="false">COMMANDE!R84</f>
        <v>0</v>
      </c>
      <c r="AX84" s="248" t="str">
        <f aca="false">_xlfn.IFS(AND($AD84=$AH84,$AD84&gt;0,$AH84&gt;0,AW84&gt;0), AW84,     AND(NOT($AD84=$AH84),$AD84&gt;0,$AH84&gt;0,AW84&gt;0), ($AH84*AW84)/$AD84,     AND($AD84=0,$AH84&gt;0,$AL84&gt;0), IF(INDEX(AW$12:AW$263,MATCH($AL84,$AK$12:$AK$263,0))&gt;0,($AH84*INDEX(AW$12:AW$263,MATCH($AL84,$AK$12:$AK$263,0)))/INDEX($AD$12:$AD$263,MATCH($AL84,$AK$12:$AK$263,0)), "-"),     1, "-")</f>
        <v>-</v>
      </c>
      <c r="AY84" s="249" t="n">
        <f aca="false">IF(AX$9&gt;0, IF(OR(AX84="",AX84="-"), 0, AX84*$AO84), AW84*$AE84)</f>
        <v>0</v>
      </c>
      <c r="AZ84" s="247" t="n">
        <f aca="false">COMMANDE!T84</f>
        <v>0</v>
      </c>
      <c r="BA84" s="248" t="str">
        <f aca="false">_xlfn.IFS(AND($AD84=$AH84,$AD84&gt;0,$AH84&gt;0,AZ84&gt;0), AZ84,     AND(NOT($AD84=$AH84),$AD84&gt;0,$AH84&gt;0,AZ84&gt;0), ($AH84*AZ84)/$AD84,     AND($AD84=0,$AH84&gt;0,$AL84&gt;0), IF(INDEX(AZ$12:AZ$263,MATCH($AL84,$AK$12:$AK$263,0))&gt;0,($AH84*INDEX(AZ$12:AZ$263,MATCH($AL84,$AK$12:$AK$263,0)))/INDEX($AD$12:$AD$263,MATCH($AL84,$AK$12:$AK$263,0)), "-"),     1, "-")</f>
        <v>-</v>
      </c>
      <c r="BB84" s="249" t="n">
        <f aca="false">IF(BA$9&gt;0, IF(OR(BA84="",BA84="-"), 0, BA84*$AO84), AZ84*$AE84)</f>
        <v>0</v>
      </c>
      <c r="BC84" s="247" t="n">
        <f aca="false">COMMANDE!V84</f>
        <v>0</v>
      </c>
      <c r="BD84" s="248" t="str">
        <f aca="false">_xlfn.IFS(AND($AD84=$AH84,$AD84&gt;0,$AH84&gt;0,BC84&gt;0), BC84,     AND(NOT($AD84=$AH84),$AD84&gt;0,$AH84&gt;0,BC84&gt;0), ($AH84*BC84)/$AD84,     AND($AD84=0,$AH84&gt;0,$AL84&gt;0), IF(INDEX(BC$12:BC$263,MATCH($AL84,$AK$12:$AK$263,0))&gt;0,($AH84*INDEX(BC$12:BC$263,MATCH($AL84,$AK$12:$AK$263,0)))/INDEX($AD$12:$AD$263,MATCH($AL84,$AK$12:$AK$263,0)), "-"),     1, "-")</f>
        <v>-</v>
      </c>
      <c r="BE84" s="249" t="n">
        <f aca="false">IF(BD$9&gt;0, IF(OR(BD84="",BD84="-"), 0, BD84*$AO84), BC84*$AE84)</f>
        <v>0</v>
      </c>
      <c r="BF84" s="247" t="n">
        <f aca="false">COMMANDE!X84</f>
        <v>0</v>
      </c>
      <c r="BG84" s="248" t="str">
        <f aca="false">_xlfn.IFS(AND($AD84=$AH84,$AD84&gt;0,$AH84&gt;0,BF84&gt;0), BF84,     AND(NOT($AD84=$AH84),$AD84&gt;0,$AH84&gt;0,BF84&gt;0), ($AH84*BF84)/$AD84,     AND($AD84=0,$AH84&gt;0,$AL84&gt;0), IF(INDEX(BF$12:BF$263,MATCH($AL84,$AK$12:$AK$263,0))&gt;0,($AH84*INDEX(BF$12:BF$263,MATCH($AL84,$AK$12:$AK$263,0)))/INDEX($AD$12:$AD$263,MATCH($AL84,$AK$12:$AK$263,0)), "-"),     1, "-")</f>
        <v>-</v>
      </c>
      <c r="BH84" s="249" t="n">
        <f aca="false">IF(BG$9&gt;0, IF(OR(BG84="",BG84="-"), 0, BG84*$AO84), BF84*$AE84)</f>
        <v>0</v>
      </c>
      <c r="BI84" s="247" t="n">
        <f aca="false">COMMANDE!Z84</f>
        <v>0</v>
      </c>
      <c r="BJ84" s="248" t="str">
        <f aca="false">_xlfn.IFS(AND($AD84=$AH84,$AD84&gt;0,$AH84&gt;0,BI84&gt;0), BI84,     AND(NOT($AD84=$AH84),$AD84&gt;0,$AH84&gt;0,BI84&gt;0), ($AH84*BI84)/$AD84,     AND($AD84=0,$AH84&gt;0,$AL84&gt;0), IF(INDEX(BI$12:BI$263,MATCH($AL84,$AK$12:$AK$263,0))&gt;0,($AH84*INDEX(BI$12:BI$263,MATCH($AL84,$AK$12:$AK$263,0)))/INDEX($AD$12:$AD$263,MATCH($AL84,$AK$12:$AK$263,0)), "-"),     1, "-")</f>
        <v>-</v>
      </c>
      <c r="BK84" s="249" t="n">
        <f aca="false">IF(BJ$9&gt;0, IF(OR(BJ84="",BJ84="-"), 0, BJ84*$AO84), BI84*$AE84)</f>
        <v>0</v>
      </c>
      <c r="BL84" s="247" t="n">
        <f aca="false">COMMANDE!AB84</f>
        <v>0</v>
      </c>
      <c r="BM84" s="248" t="str">
        <f aca="false">_xlfn.IFS(AND($AD84=$AH84,$AD84&gt;0,$AH84&gt;0,BL84&gt;0), BL84,     AND(NOT($AD84=$AH84),$AD84&gt;0,$AH84&gt;0,BL84&gt;0), ($AH84*BL84)/$AD84,     AND($AD84=0,$AH84&gt;0,$AL84&gt;0), IF(INDEX(BL$12:BL$263,MATCH($AL84,$AK$12:$AK$263,0))&gt;0,($AH84*INDEX(BL$12:BL$263,MATCH($AL84,$AK$12:$AK$263,0)))/INDEX($AD$12:$AD$263,MATCH($AL84,$AK$12:$AK$263,0)), "-"),     1, "-")</f>
        <v>-</v>
      </c>
      <c r="BN84" s="249" t="n">
        <f aca="false">IF(BM$9&gt;0, IF(OR(BM84="",BM84="-"), 0, BM84*$AO84), BL84*$AE84)</f>
        <v>0</v>
      </c>
      <c r="BO84" s="247" t="n">
        <f aca="false">COMMANDE!AD84</f>
        <v>0</v>
      </c>
      <c r="BP84" s="248" t="str">
        <f aca="false">_xlfn.IFS(AND($AD84=$AH84,$AD84&gt;0,$AH84&gt;0,BO84&gt;0), BO84,     AND(NOT($AD84=$AH84),$AD84&gt;0,$AH84&gt;0,BO84&gt;0), ($AH84*BO84)/$AD84,     AND($AD84=0,$AH84&gt;0,$AL84&gt;0), IF(INDEX(BO$12:BO$263,MATCH($AL84,$AK$12:$AK$263,0))&gt;0,($AH84*INDEX(BO$12:BO$263,MATCH($AL84,$AK$12:$AK$263,0)))/INDEX($AD$12:$AD$263,MATCH($AL84,$AK$12:$AK$263,0)), "-"),     1, "-")</f>
        <v>-</v>
      </c>
      <c r="BQ84" s="249" t="n">
        <f aca="false">IF(BP$9&gt;0, IF(OR(BP84="",BP84="-"), 0, BP84*$AO84), BO84*$AE84)</f>
        <v>0</v>
      </c>
      <c r="BR84" s="247" t="n">
        <f aca="false">COMMANDE!AF84</f>
        <v>0</v>
      </c>
      <c r="BS84" s="248" t="str">
        <f aca="false">_xlfn.IFS(AND($AD84=$AH84,$AD84&gt;0,$AH84&gt;0,BR84&gt;0), BR84,     AND(NOT($AD84=$AH84),$AD84&gt;0,$AH84&gt;0,BR84&gt;0), ($AH84*BR84)/$AD84,     AND($AD84=0,$AH84&gt;0,$AL84&gt;0), IF(INDEX(BR$12:BR$263,MATCH($AL84,$AK$12:$AK$263,0))&gt;0,($AH84*INDEX(BR$12:BR$263,MATCH($AL84,$AK$12:$AK$263,0)))/INDEX($AD$12:$AD$263,MATCH($AL84,$AK$12:$AK$263,0)), "-"),     1, "-")</f>
        <v>-</v>
      </c>
      <c r="BT84" s="249" t="n">
        <f aca="false">IF(BS$9&gt;0, IF(OR(BS84="",BS84="-"), 0, BS84*$AO84), BR84*$AE84)</f>
        <v>0</v>
      </c>
      <c r="BU84" s="247" t="n">
        <f aca="false">COMMANDE!AH84</f>
        <v>0</v>
      </c>
      <c r="BV84" s="248" t="str">
        <f aca="false">_xlfn.IFS(AND($AD84=$AH84,$AD84&gt;0,$AH84&gt;0,BU84&gt;0), BU84,     AND(NOT($AD84=$AH84),$AD84&gt;0,$AH84&gt;0,BU84&gt;0), ($AH84*BU84)/$AD84,     AND($AD84=0,$AH84&gt;0,$AL84&gt;0), IF(INDEX(BU$12:BU$263,MATCH($AL84,$AK$12:$AK$263,0))&gt;0,($AH84*INDEX(BU$12:BU$263,MATCH($AL84,$AK$12:$AK$263,0)))/INDEX($AD$12:$AD$263,MATCH($AL84,$AK$12:$AK$263,0)), "-"),     1, "-")</f>
        <v>-</v>
      </c>
      <c r="BW84" s="249" t="n">
        <f aca="false">IF(BV$9&gt;0, IF(OR(BV84="",BV84="-"), 0, BV84*$AO84), BU84*$AE84)</f>
        <v>0</v>
      </c>
      <c r="BX84" s="247" t="n">
        <f aca="false">COMMANDE!AJ84</f>
        <v>0</v>
      </c>
      <c r="BY84" s="248" t="str">
        <f aca="false">_xlfn.IFS(AND($AD84=$AH84,$AD84&gt;0,$AH84&gt;0,BX84&gt;0), BX84,     AND(NOT($AD84=$AH84),$AD84&gt;0,$AH84&gt;0,BX84&gt;0), ($AH84*BX84)/$AD84,     AND($AD84=0,$AH84&gt;0,$AL84&gt;0), IF(INDEX(BX$12:BX$263,MATCH($AL84,$AK$12:$AK$263,0))&gt;0,($AH84*INDEX(BX$12:BX$263,MATCH($AL84,$AK$12:$AK$263,0)))/INDEX($AD$12:$AD$263,MATCH($AL84,$AK$12:$AK$263,0)), "-"),     1, "-")</f>
        <v>-</v>
      </c>
      <c r="BZ84" s="249" t="n">
        <f aca="false">IF(BY$9&gt;0, IF(OR(BY84="",BY84="-"), 0, BY84*$AO84), BX84*$AE84)</f>
        <v>0</v>
      </c>
      <c r="CA84" s="247" t="n">
        <f aca="false">COMMANDE!AL84</f>
        <v>0</v>
      </c>
      <c r="CB84" s="248" t="str">
        <f aca="false">_xlfn.IFS(AND($AD84=$AH84,$AD84&gt;0,$AH84&gt;0,CA84&gt;0), CA84,     AND(NOT($AD84=$AH84),$AD84&gt;0,$AH84&gt;0,CA84&gt;0), ($AH84*CA84)/$AD84,     AND($AD84=0,$AH84&gt;0,$AL84&gt;0), IF(INDEX(CA$12:CA$263,MATCH($AL84,$AK$12:$AK$263,0))&gt;0,($AH84*INDEX(CA$12:CA$263,MATCH($AL84,$AK$12:$AK$263,0)))/INDEX($AD$12:$AD$263,MATCH($AL84,$AK$12:$AK$263,0)), "-"),     1, "-")</f>
        <v>-</v>
      </c>
      <c r="CC84" s="249" t="n">
        <f aca="false">IF(CB$9&gt;0, IF(OR(CB84="",CB84="-"), 0, CB84*$AO84), CA84*$AE84)</f>
        <v>0</v>
      </c>
      <c r="CD84" s="247" t="n">
        <f aca="false">COMMANDE!AN84</f>
        <v>0</v>
      </c>
      <c r="CE84" s="248" t="str">
        <f aca="false">_xlfn.IFS(AND($AD84=$AH84,$AD84&gt;0,$AH84&gt;0,CD84&gt;0), CD84,     AND(NOT($AD84=$AH84),$AD84&gt;0,$AH84&gt;0,CD84&gt;0), ($AH84*CD84)/$AD84,     AND($AD84=0,$AH84&gt;0,$AL84&gt;0), IF(INDEX(CD$12:CD$263,MATCH($AL84,$AK$12:$AK$263,0))&gt;0,($AH84*INDEX(CD$12:CD$263,MATCH($AL84,$AK$12:$AK$263,0)))/INDEX($AD$12:$AD$263,MATCH($AL84,$AK$12:$AK$263,0)), "-"),     1, "-")</f>
        <v>-</v>
      </c>
      <c r="CF84" s="249" t="n">
        <f aca="false">IF(CE$9&gt;0, IF(OR(CE84="",CE84="-"), 0, CE84*$AO84), CD84*$AE84)</f>
        <v>0</v>
      </c>
      <c r="CG84" s="247" t="n">
        <f aca="false">COMMANDE!AP84</f>
        <v>0</v>
      </c>
      <c r="CH84" s="248" t="str">
        <f aca="false">_xlfn.IFS(AND($AD84=$AH84,$AD84&gt;0,$AH84&gt;0,CG84&gt;0), CG84,     AND(NOT($AD84=$AH84),$AD84&gt;0,$AH84&gt;0,CG84&gt;0), ($AH84*CG84)/$AD84,     AND($AD84=0,$AH84&gt;0,$AL84&gt;0), IF(INDEX(CG$12:CG$263,MATCH($AL84,$AK$12:$AK$263,0))&gt;0,($AH84*INDEX(CG$12:CG$263,MATCH($AL84,$AK$12:$AK$263,0)))/INDEX($AD$12:$AD$263,MATCH($AL84,$AK$12:$AK$263,0)), "-"),     1, "-")</f>
        <v>-</v>
      </c>
      <c r="CI84" s="249" t="n">
        <f aca="false">IF(CH$9&gt;0, IF(OR(CH84="",CH84="-"), 0, CH84*$AO84), CG84*$AE84)</f>
        <v>0</v>
      </c>
      <c r="CJ84" s="250"/>
    </row>
    <row r="85" customFormat="false" ht="39.95" hidden="false" customHeight="true" outlineLevel="0" collapsed="false">
      <c r="A85" s="230" t="n">
        <f aca="false">IF(OR($AQ85&gt;0, $AS85&gt;0), 1, 0)</f>
        <v>0</v>
      </c>
      <c r="B85" s="230" t="n">
        <f aca="false">IF(OR($AT85&gt;0, $AV85&gt;0), 1, 0)</f>
        <v>0</v>
      </c>
      <c r="C85" s="230" t="n">
        <f aca="false">IF(OR($AW85&gt;0, $AY85&gt;0), 1, 0)</f>
        <v>0</v>
      </c>
      <c r="D85" s="230" t="n">
        <f aca="false">IF(OR($AZ85&gt;0, $BB85&gt;0), 1, 0)</f>
        <v>0</v>
      </c>
      <c r="E85" s="230" t="n">
        <f aca="false">IF(OR($BC85&gt;0, $BE85&gt;0), 1, 0)</f>
        <v>0</v>
      </c>
      <c r="F85" s="230" t="n">
        <f aca="false">IF(OR($BF85&gt;0, $BH85&gt;0), 1, 0)</f>
        <v>0</v>
      </c>
      <c r="G85" s="230" t="n">
        <f aca="false">IF(OR($BI85&gt;0, $BK85&gt;0), 1, 0)</f>
        <v>0</v>
      </c>
      <c r="H85" s="230" t="n">
        <f aca="false">IF(OR($BL85&gt;0, $BN85&gt;0), 1, 0)</f>
        <v>0</v>
      </c>
      <c r="I85" s="230" t="n">
        <f aca="false">IF(OR($BO85&gt;0, $BQ85&gt;0), 1, 0)</f>
        <v>0</v>
      </c>
      <c r="J85" s="230" t="n">
        <f aca="false">IF(OR($BR85&gt;0, $BT85&gt;0), 1, 0)</f>
        <v>0</v>
      </c>
      <c r="K85" s="230" t="n">
        <f aca="false">IF(OR($BU85&gt;0, $BW85&gt;0), 1, 0)</f>
        <v>0</v>
      </c>
      <c r="L85" s="230" t="n">
        <f aca="false">IF(OR($BX85&gt;0, $BZ85&gt;0), 1, 0)</f>
        <v>0</v>
      </c>
      <c r="M85" s="230" t="n">
        <f aca="false">IF(OR($CA85&gt;0, $CC85&gt;0), 1, 0)</f>
        <v>0</v>
      </c>
      <c r="N85" s="230" t="n">
        <f aca="false">IF(OR($CD85&gt;0, $CF85&gt;0), 1, 0)</f>
        <v>0</v>
      </c>
      <c r="O85" s="231" t="n">
        <f aca="false">IF(OR($CG85&gt;0, $CI85&gt;0), 1, 0)</f>
        <v>0</v>
      </c>
      <c r="P85" s="232" t="n">
        <f aca="false">IF(OR($AD85&gt;0,$AH85&gt;0,$AN85&gt;0), 1, 0)</f>
        <v>0</v>
      </c>
      <c r="Q85" s="233" t="n">
        <f aca="false">BDD!A75</f>
        <v>3379</v>
      </c>
      <c r="R85" s="234" t="str">
        <f aca="false">BDD!B75</f>
        <v>Eau de mer micro-filtrée hypertonique
    - (n°3 : box 20L)</v>
      </c>
      <c r="S85" s="235" t="str">
        <f aca="false">IF(BDD!F75=0, "", BDD!F75)</f>
        <v>❤️</v>
      </c>
      <c r="T85" s="236" t="n">
        <f aca="false">ROUND(BDD!G75+FDP_CMD_KG, 2)</f>
        <v>46.6</v>
      </c>
      <c r="U85" s="236" t="e">
        <f aca="false">ROUND(BDD!G75+FDP_FACT_KG, 2)</f>
        <v>#DIV/0!</v>
      </c>
      <c r="V85" s="237" t="str">
        <f aca="false">BDD!H75</f>
        <v>Pièce</v>
      </c>
      <c r="W85" s="238" t="str">
        <f aca="false">IF(NOT(ISBLANK(BDD!I75)), ROUND(SUM((BDD!G75*reduc1),FDP_CMD_KG), 2), "")</f>
        <v/>
      </c>
      <c r="X85" s="238" t="str">
        <f aca="false">IF(NOT(ISBLANK(BDD!J75)), ROUND(SUM((BDD!G75*reduc2),FDP_CMD_KG), 2), "")</f>
        <v/>
      </c>
      <c r="Y85" s="238" t="str">
        <f aca="false">IF(NOT(ISBLANK(BDD!K75)), ROUND(SUM((BDD!G75*reduc3),FDP_CMD_KG), 2), "")</f>
        <v/>
      </c>
      <c r="Z85" s="238" t="str">
        <f aca="false">IF(NOT(ISBLANK(BDD!I75)), ROUND(SUM((BDD!G75*reduc1),FDP_FACT_KG), 2), "")</f>
        <v/>
      </c>
      <c r="AA85" s="238" t="str">
        <f aca="false">IF(NOT(ISBLANK(BDD!J75)), ROUND(SUM((BDD!G75*reduc2),FDP_FACT_KG), 2), "")</f>
        <v/>
      </c>
      <c r="AB85" s="238" t="str">
        <f aca="false">IF(NOT(ISBLANK(BDD!K75)), ROUND(SUM((BDD!G75*reduc3),FDP_FACT_KG), 2), "")</f>
        <v/>
      </c>
      <c r="AC85" s="239" t="str">
        <f aca="false">BDD!C75</f>
        <v>Ibiza</v>
      </c>
      <c r="AD85" s="240" t="n">
        <f aca="false">SUM(AQ85,AT85,AW85,AZ85,BC85,BF85,BI85,BL85,BO85,BR85,BU85,BX85,CA85,CD85,CG85)</f>
        <v>0</v>
      </c>
      <c r="AE85" s="241" t="n">
        <f aca="false">_xlfn.IFS(AND(AD85&gt;=60,$Y85&lt;&gt;""), $Y85,    AND(AD85&gt;=30,$X85&lt;&gt;""), $X85,    AND(AD85&gt;=10,$W85&lt;&gt;""), $W85,    1, $T85)</f>
        <v>46.6</v>
      </c>
      <c r="AF85" s="242" t="n">
        <f aca="false">$AD85*$AE85</f>
        <v>0</v>
      </c>
      <c r="AG85" s="161"/>
      <c r="AH85" s="243"/>
      <c r="AI85" s="241" t="e">
        <f aca="false">_xlfn.IFS(AND(AH85&gt;=60,$AB85&lt;&gt;""), $AB85,    AND(AH85&gt;=30,$AA85&lt;&gt;""), $AA85,    AND(AH85&gt;=10,$Z85&lt;&gt;""), $Z85,    1, $U85)</f>
        <v>#DIV/0!</v>
      </c>
      <c r="AJ85" s="244" t="e">
        <f aca="false">AH85*AI85</f>
        <v>#DIV/0!</v>
      </c>
      <c r="AK85" s="245"/>
      <c r="AL85" s="245"/>
      <c r="AM85" s="161"/>
      <c r="AN85" s="246" t="n">
        <f aca="false">SUM(AR85,AU85,AX85,BA85,BD85,BG85,BJ85,BM85,BP85,BS85,BV85,BY85,CB85,CE85,CH85)</f>
        <v>0</v>
      </c>
      <c r="AO85" s="241" t="e">
        <f aca="false">_xlfn.IFS(AND(AN85&gt;=60,$AB85&lt;&gt;""), $AB85,    AND(AN85&gt;=30,$AA85&lt;&gt;""), $AA85,    AND(AN85&gt;=10,$Z85&lt;&gt;""), $Z85,    1, $U85)</f>
        <v>#DIV/0!</v>
      </c>
      <c r="AP85" s="242" t="e">
        <f aca="false">$AN85*$AO85</f>
        <v>#DIV/0!</v>
      </c>
      <c r="AQ85" s="247" t="n">
        <f aca="false">COMMANDE!N85</f>
        <v>0</v>
      </c>
      <c r="AR85" s="248" t="str">
        <f aca="false">_xlfn.IFS(AND($AD85=$AH85,$AD85&gt;0,$AH85&gt;0,AQ85&gt;0), AQ85,     AND(NOT($AD85=$AH85),$AD85&gt;0,$AH85&gt;0,AQ85&gt;0), ($AH85*AQ85)/$AD85,     AND($AD85=0,$AH85&gt;0,$AL85&gt;0), IF(INDEX(AQ$12:AQ$263,MATCH($AL85,$AK$12:$AK$263,0))&gt;0,($AH85*INDEX(AQ$12:AQ$263,MATCH($AL85,$AK$12:$AK$263,0)))/INDEX($AD$12:$AD$263,MATCH($AL85,$AK$12:$AK$263,0)), "-"),     1, "-")</f>
        <v>-</v>
      </c>
      <c r="AS85" s="249" t="n">
        <f aca="false">IF(AR$9&gt;0, IF(OR(AR85="",AR85="-"), 0, AR85*$AO85), AQ85*$AE85)</f>
        <v>0</v>
      </c>
      <c r="AT85" s="247" t="n">
        <f aca="false">COMMANDE!P85</f>
        <v>0</v>
      </c>
      <c r="AU85" s="248" t="str">
        <f aca="false">_xlfn.IFS(AND($AD85=$AH85,$AD85&gt;0,$AH85&gt;0,AT85&gt;0), AT85,     AND(NOT($AD85=$AH85),$AD85&gt;0,$AH85&gt;0,AT85&gt;0), ($AH85*AT85)/$AD85,     AND($AD85=0,$AH85&gt;0,$AL85&gt;0), IF(INDEX(AT$12:AT$263,MATCH($AL85,$AK$12:$AK$263,0))&gt;0,($AH85*INDEX(AT$12:AT$263,MATCH($AL85,$AK$12:$AK$263,0)))/INDEX($AD$12:$AD$263,MATCH($AL85,$AK$12:$AK$263,0)), "-"),     1, "-")</f>
        <v>-</v>
      </c>
      <c r="AV85" s="249" t="n">
        <f aca="false">IF(AU$9&gt;0, IF(OR(AU85="",AU85="-"), 0, AU85*$AO85), AT85*$AE85)</f>
        <v>0</v>
      </c>
      <c r="AW85" s="247" t="n">
        <f aca="false">COMMANDE!R85</f>
        <v>0</v>
      </c>
      <c r="AX85" s="248" t="str">
        <f aca="false">_xlfn.IFS(AND($AD85=$AH85,$AD85&gt;0,$AH85&gt;0,AW85&gt;0), AW85,     AND(NOT($AD85=$AH85),$AD85&gt;0,$AH85&gt;0,AW85&gt;0), ($AH85*AW85)/$AD85,     AND($AD85=0,$AH85&gt;0,$AL85&gt;0), IF(INDEX(AW$12:AW$263,MATCH($AL85,$AK$12:$AK$263,0))&gt;0,($AH85*INDEX(AW$12:AW$263,MATCH($AL85,$AK$12:$AK$263,0)))/INDEX($AD$12:$AD$263,MATCH($AL85,$AK$12:$AK$263,0)), "-"),     1, "-")</f>
        <v>-</v>
      </c>
      <c r="AY85" s="249" t="n">
        <f aca="false">IF(AX$9&gt;0, IF(OR(AX85="",AX85="-"), 0, AX85*$AO85), AW85*$AE85)</f>
        <v>0</v>
      </c>
      <c r="AZ85" s="247" t="n">
        <f aca="false">COMMANDE!T85</f>
        <v>0</v>
      </c>
      <c r="BA85" s="248" t="str">
        <f aca="false">_xlfn.IFS(AND($AD85=$AH85,$AD85&gt;0,$AH85&gt;0,AZ85&gt;0), AZ85,     AND(NOT($AD85=$AH85),$AD85&gt;0,$AH85&gt;0,AZ85&gt;0), ($AH85*AZ85)/$AD85,     AND($AD85=0,$AH85&gt;0,$AL85&gt;0), IF(INDEX(AZ$12:AZ$263,MATCH($AL85,$AK$12:$AK$263,0))&gt;0,($AH85*INDEX(AZ$12:AZ$263,MATCH($AL85,$AK$12:$AK$263,0)))/INDEX($AD$12:$AD$263,MATCH($AL85,$AK$12:$AK$263,0)), "-"),     1, "-")</f>
        <v>-</v>
      </c>
      <c r="BB85" s="249" t="n">
        <f aca="false">IF(BA$9&gt;0, IF(OR(BA85="",BA85="-"), 0, BA85*$AO85), AZ85*$AE85)</f>
        <v>0</v>
      </c>
      <c r="BC85" s="247" t="n">
        <f aca="false">COMMANDE!V85</f>
        <v>0</v>
      </c>
      <c r="BD85" s="248" t="str">
        <f aca="false">_xlfn.IFS(AND($AD85=$AH85,$AD85&gt;0,$AH85&gt;0,BC85&gt;0), BC85,     AND(NOT($AD85=$AH85),$AD85&gt;0,$AH85&gt;0,BC85&gt;0), ($AH85*BC85)/$AD85,     AND($AD85=0,$AH85&gt;0,$AL85&gt;0), IF(INDEX(BC$12:BC$263,MATCH($AL85,$AK$12:$AK$263,0))&gt;0,($AH85*INDEX(BC$12:BC$263,MATCH($AL85,$AK$12:$AK$263,0)))/INDEX($AD$12:$AD$263,MATCH($AL85,$AK$12:$AK$263,0)), "-"),     1, "-")</f>
        <v>-</v>
      </c>
      <c r="BE85" s="249" t="n">
        <f aca="false">IF(BD$9&gt;0, IF(OR(BD85="",BD85="-"), 0, BD85*$AO85), BC85*$AE85)</f>
        <v>0</v>
      </c>
      <c r="BF85" s="247" t="n">
        <f aca="false">COMMANDE!X85</f>
        <v>0</v>
      </c>
      <c r="BG85" s="248" t="str">
        <f aca="false">_xlfn.IFS(AND($AD85=$AH85,$AD85&gt;0,$AH85&gt;0,BF85&gt;0), BF85,     AND(NOT($AD85=$AH85),$AD85&gt;0,$AH85&gt;0,BF85&gt;0), ($AH85*BF85)/$AD85,     AND($AD85=0,$AH85&gt;0,$AL85&gt;0), IF(INDEX(BF$12:BF$263,MATCH($AL85,$AK$12:$AK$263,0))&gt;0,($AH85*INDEX(BF$12:BF$263,MATCH($AL85,$AK$12:$AK$263,0)))/INDEX($AD$12:$AD$263,MATCH($AL85,$AK$12:$AK$263,0)), "-"),     1, "-")</f>
        <v>-</v>
      </c>
      <c r="BH85" s="249" t="n">
        <f aca="false">IF(BG$9&gt;0, IF(OR(BG85="",BG85="-"), 0, BG85*$AO85), BF85*$AE85)</f>
        <v>0</v>
      </c>
      <c r="BI85" s="247" t="n">
        <f aca="false">COMMANDE!Z85</f>
        <v>0</v>
      </c>
      <c r="BJ85" s="248" t="str">
        <f aca="false">_xlfn.IFS(AND($AD85=$AH85,$AD85&gt;0,$AH85&gt;0,BI85&gt;0), BI85,     AND(NOT($AD85=$AH85),$AD85&gt;0,$AH85&gt;0,BI85&gt;0), ($AH85*BI85)/$AD85,     AND($AD85=0,$AH85&gt;0,$AL85&gt;0), IF(INDEX(BI$12:BI$263,MATCH($AL85,$AK$12:$AK$263,0))&gt;0,($AH85*INDEX(BI$12:BI$263,MATCH($AL85,$AK$12:$AK$263,0)))/INDEX($AD$12:$AD$263,MATCH($AL85,$AK$12:$AK$263,0)), "-"),     1, "-")</f>
        <v>-</v>
      </c>
      <c r="BK85" s="249" t="n">
        <f aca="false">IF(BJ$9&gt;0, IF(OR(BJ85="",BJ85="-"), 0, BJ85*$AO85), BI85*$AE85)</f>
        <v>0</v>
      </c>
      <c r="BL85" s="247" t="n">
        <f aca="false">COMMANDE!AB85</f>
        <v>0</v>
      </c>
      <c r="BM85" s="248" t="str">
        <f aca="false">_xlfn.IFS(AND($AD85=$AH85,$AD85&gt;0,$AH85&gt;0,BL85&gt;0), BL85,     AND(NOT($AD85=$AH85),$AD85&gt;0,$AH85&gt;0,BL85&gt;0), ($AH85*BL85)/$AD85,     AND($AD85=0,$AH85&gt;0,$AL85&gt;0), IF(INDEX(BL$12:BL$263,MATCH($AL85,$AK$12:$AK$263,0))&gt;0,($AH85*INDEX(BL$12:BL$263,MATCH($AL85,$AK$12:$AK$263,0)))/INDEX($AD$12:$AD$263,MATCH($AL85,$AK$12:$AK$263,0)), "-"),     1, "-")</f>
        <v>-</v>
      </c>
      <c r="BN85" s="249" t="n">
        <f aca="false">IF(BM$9&gt;0, IF(OR(BM85="",BM85="-"), 0, BM85*$AO85), BL85*$AE85)</f>
        <v>0</v>
      </c>
      <c r="BO85" s="247" t="n">
        <f aca="false">COMMANDE!AD85</f>
        <v>0</v>
      </c>
      <c r="BP85" s="248" t="str">
        <f aca="false">_xlfn.IFS(AND($AD85=$AH85,$AD85&gt;0,$AH85&gt;0,BO85&gt;0), BO85,     AND(NOT($AD85=$AH85),$AD85&gt;0,$AH85&gt;0,BO85&gt;0), ($AH85*BO85)/$AD85,     AND($AD85=0,$AH85&gt;0,$AL85&gt;0), IF(INDEX(BO$12:BO$263,MATCH($AL85,$AK$12:$AK$263,0))&gt;0,($AH85*INDEX(BO$12:BO$263,MATCH($AL85,$AK$12:$AK$263,0)))/INDEX($AD$12:$AD$263,MATCH($AL85,$AK$12:$AK$263,0)), "-"),     1, "-")</f>
        <v>-</v>
      </c>
      <c r="BQ85" s="249" t="n">
        <f aca="false">IF(BP$9&gt;0, IF(OR(BP85="",BP85="-"), 0, BP85*$AO85), BO85*$AE85)</f>
        <v>0</v>
      </c>
      <c r="BR85" s="247" t="n">
        <f aca="false">COMMANDE!AF85</f>
        <v>0</v>
      </c>
      <c r="BS85" s="248" t="str">
        <f aca="false">_xlfn.IFS(AND($AD85=$AH85,$AD85&gt;0,$AH85&gt;0,BR85&gt;0), BR85,     AND(NOT($AD85=$AH85),$AD85&gt;0,$AH85&gt;0,BR85&gt;0), ($AH85*BR85)/$AD85,     AND($AD85=0,$AH85&gt;0,$AL85&gt;0), IF(INDEX(BR$12:BR$263,MATCH($AL85,$AK$12:$AK$263,0))&gt;0,($AH85*INDEX(BR$12:BR$263,MATCH($AL85,$AK$12:$AK$263,0)))/INDEX($AD$12:$AD$263,MATCH($AL85,$AK$12:$AK$263,0)), "-"),     1, "-")</f>
        <v>-</v>
      </c>
      <c r="BT85" s="249" t="n">
        <f aca="false">IF(BS$9&gt;0, IF(OR(BS85="",BS85="-"), 0, BS85*$AO85), BR85*$AE85)</f>
        <v>0</v>
      </c>
      <c r="BU85" s="247" t="n">
        <f aca="false">COMMANDE!AH85</f>
        <v>0</v>
      </c>
      <c r="BV85" s="248" t="str">
        <f aca="false">_xlfn.IFS(AND($AD85=$AH85,$AD85&gt;0,$AH85&gt;0,BU85&gt;0), BU85,     AND(NOT($AD85=$AH85),$AD85&gt;0,$AH85&gt;0,BU85&gt;0), ($AH85*BU85)/$AD85,     AND($AD85=0,$AH85&gt;0,$AL85&gt;0), IF(INDEX(BU$12:BU$263,MATCH($AL85,$AK$12:$AK$263,0))&gt;0,($AH85*INDEX(BU$12:BU$263,MATCH($AL85,$AK$12:$AK$263,0)))/INDEX($AD$12:$AD$263,MATCH($AL85,$AK$12:$AK$263,0)), "-"),     1, "-")</f>
        <v>-</v>
      </c>
      <c r="BW85" s="249" t="n">
        <f aca="false">IF(BV$9&gt;0, IF(OR(BV85="",BV85="-"), 0, BV85*$AO85), BU85*$AE85)</f>
        <v>0</v>
      </c>
      <c r="BX85" s="247" t="n">
        <f aca="false">COMMANDE!AJ85</f>
        <v>0</v>
      </c>
      <c r="BY85" s="248" t="str">
        <f aca="false">_xlfn.IFS(AND($AD85=$AH85,$AD85&gt;0,$AH85&gt;0,BX85&gt;0), BX85,     AND(NOT($AD85=$AH85),$AD85&gt;0,$AH85&gt;0,BX85&gt;0), ($AH85*BX85)/$AD85,     AND($AD85=0,$AH85&gt;0,$AL85&gt;0), IF(INDEX(BX$12:BX$263,MATCH($AL85,$AK$12:$AK$263,0))&gt;0,($AH85*INDEX(BX$12:BX$263,MATCH($AL85,$AK$12:$AK$263,0)))/INDEX($AD$12:$AD$263,MATCH($AL85,$AK$12:$AK$263,0)), "-"),     1, "-")</f>
        <v>-</v>
      </c>
      <c r="BZ85" s="249" t="n">
        <f aca="false">IF(BY$9&gt;0, IF(OR(BY85="",BY85="-"), 0, BY85*$AO85), BX85*$AE85)</f>
        <v>0</v>
      </c>
      <c r="CA85" s="247" t="n">
        <f aca="false">COMMANDE!AL85</f>
        <v>0</v>
      </c>
      <c r="CB85" s="248" t="str">
        <f aca="false">_xlfn.IFS(AND($AD85=$AH85,$AD85&gt;0,$AH85&gt;0,CA85&gt;0), CA85,     AND(NOT($AD85=$AH85),$AD85&gt;0,$AH85&gt;0,CA85&gt;0), ($AH85*CA85)/$AD85,     AND($AD85=0,$AH85&gt;0,$AL85&gt;0), IF(INDEX(CA$12:CA$263,MATCH($AL85,$AK$12:$AK$263,0))&gt;0,($AH85*INDEX(CA$12:CA$263,MATCH($AL85,$AK$12:$AK$263,0)))/INDEX($AD$12:$AD$263,MATCH($AL85,$AK$12:$AK$263,0)), "-"),     1, "-")</f>
        <v>-</v>
      </c>
      <c r="CC85" s="249" t="n">
        <f aca="false">IF(CB$9&gt;0, IF(OR(CB85="",CB85="-"), 0, CB85*$AO85), CA85*$AE85)</f>
        <v>0</v>
      </c>
      <c r="CD85" s="247" t="n">
        <f aca="false">COMMANDE!AN85</f>
        <v>0</v>
      </c>
      <c r="CE85" s="248" t="str">
        <f aca="false">_xlfn.IFS(AND($AD85=$AH85,$AD85&gt;0,$AH85&gt;0,CD85&gt;0), CD85,     AND(NOT($AD85=$AH85),$AD85&gt;0,$AH85&gt;0,CD85&gt;0), ($AH85*CD85)/$AD85,     AND($AD85=0,$AH85&gt;0,$AL85&gt;0), IF(INDEX(CD$12:CD$263,MATCH($AL85,$AK$12:$AK$263,0))&gt;0,($AH85*INDEX(CD$12:CD$263,MATCH($AL85,$AK$12:$AK$263,0)))/INDEX($AD$12:$AD$263,MATCH($AL85,$AK$12:$AK$263,0)), "-"),     1, "-")</f>
        <v>-</v>
      </c>
      <c r="CF85" s="249" t="n">
        <f aca="false">IF(CE$9&gt;0, IF(OR(CE85="",CE85="-"), 0, CE85*$AO85), CD85*$AE85)</f>
        <v>0</v>
      </c>
      <c r="CG85" s="247" t="n">
        <f aca="false">COMMANDE!AP85</f>
        <v>0</v>
      </c>
      <c r="CH85" s="248" t="str">
        <f aca="false">_xlfn.IFS(AND($AD85=$AH85,$AD85&gt;0,$AH85&gt;0,CG85&gt;0), CG85,     AND(NOT($AD85=$AH85),$AD85&gt;0,$AH85&gt;0,CG85&gt;0), ($AH85*CG85)/$AD85,     AND($AD85=0,$AH85&gt;0,$AL85&gt;0), IF(INDEX(CG$12:CG$263,MATCH($AL85,$AK$12:$AK$263,0))&gt;0,($AH85*INDEX(CG$12:CG$263,MATCH($AL85,$AK$12:$AK$263,0)))/INDEX($AD$12:$AD$263,MATCH($AL85,$AK$12:$AK$263,0)), "-"),     1, "-")</f>
        <v>-</v>
      </c>
      <c r="CI85" s="249" t="n">
        <f aca="false">IF(CH$9&gt;0, IF(OR(CH85="",CH85="-"), 0, CH85*$AO85), CG85*$AE85)</f>
        <v>0</v>
      </c>
      <c r="CJ85" s="250"/>
    </row>
    <row r="86" customFormat="false" ht="39.95" hidden="false" customHeight="true" outlineLevel="0" collapsed="false">
      <c r="A86" s="230" t="n">
        <f aca="false">IF(OR($AQ86&gt;0, $AS86&gt;0), 1, 0)</f>
        <v>0</v>
      </c>
      <c r="B86" s="230" t="n">
        <f aca="false">IF(OR($AT86&gt;0, $AV86&gt;0), 1, 0)</f>
        <v>0</v>
      </c>
      <c r="C86" s="230" t="n">
        <f aca="false">IF(OR($AW86&gt;0, $AY86&gt;0), 1, 0)</f>
        <v>0</v>
      </c>
      <c r="D86" s="230" t="n">
        <f aca="false">IF(OR($AZ86&gt;0, $BB86&gt;0), 1, 0)</f>
        <v>0</v>
      </c>
      <c r="E86" s="230" t="n">
        <f aca="false">IF(OR($BC86&gt;0, $BE86&gt;0), 1, 0)</f>
        <v>0</v>
      </c>
      <c r="F86" s="230" t="n">
        <f aca="false">IF(OR($BF86&gt;0, $BH86&gt;0), 1, 0)</f>
        <v>0</v>
      </c>
      <c r="G86" s="230" t="n">
        <f aca="false">IF(OR($BI86&gt;0, $BK86&gt;0), 1, 0)</f>
        <v>0</v>
      </c>
      <c r="H86" s="230" t="n">
        <f aca="false">IF(OR($BL86&gt;0, $BN86&gt;0), 1, 0)</f>
        <v>0</v>
      </c>
      <c r="I86" s="230" t="n">
        <f aca="false">IF(OR($BO86&gt;0, $BQ86&gt;0), 1, 0)</f>
        <v>0</v>
      </c>
      <c r="J86" s="230" t="n">
        <f aca="false">IF(OR($BR86&gt;0, $BT86&gt;0), 1, 0)</f>
        <v>0</v>
      </c>
      <c r="K86" s="230" t="n">
        <f aca="false">IF(OR($BU86&gt;0, $BW86&gt;0), 1, 0)</f>
        <v>0</v>
      </c>
      <c r="L86" s="230" t="n">
        <f aca="false">IF(OR($BX86&gt;0, $BZ86&gt;0), 1, 0)</f>
        <v>0</v>
      </c>
      <c r="M86" s="230" t="n">
        <f aca="false">IF(OR($CA86&gt;0, $CC86&gt;0), 1, 0)</f>
        <v>0</v>
      </c>
      <c r="N86" s="230" t="n">
        <f aca="false">IF(OR($CD86&gt;0, $CF86&gt;0), 1, 0)</f>
        <v>0</v>
      </c>
      <c r="O86" s="231" t="n">
        <f aca="false">IF(OR($CG86&gt;0, $CI86&gt;0), 1, 0)</f>
        <v>0</v>
      </c>
      <c r="P86" s="232" t="n">
        <f aca="false">IF(OR($AD86&gt;0,$AH86&gt;0,$AN86&gt;0), 1, 0)</f>
        <v>0</v>
      </c>
      <c r="Q86" s="233" t="n">
        <f aca="false">BDD!A76</f>
        <v>3413</v>
      </c>
      <c r="R86" s="234" t="str">
        <f aca="false">BDD!B76</f>
        <v>Echalottes (env. 500g, petite production, qualité spéciale)</v>
      </c>
      <c r="S86" s="235" t="str">
        <f aca="false">IF(BDD!F76=0, "", BDD!F76)</f>
        <v/>
      </c>
      <c r="T86" s="236" t="n">
        <f aca="false">ROUND(BDD!G76+FDP_CMD_KG, 2)</f>
        <v>2.94</v>
      </c>
      <c r="U86" s="236" t="e">
        <f aca="false">ROUND(BDD!G76+FDP_FACT_KG, 2)</f>
        <v>#DIV/0!</v>
      </c>
      <c r="V86" s="237" t="str">
        <f aca="false">BDD!H76</f>
        <v>Pièce</v>
      </c>
      <c r="W86" s="238" t="str">
        <f aca="false">IF(NOT(ISBLANK(BDD!I76)), ROUND(SUM((BDD!G76*reduc1),FDP_CMD_KG), 2), "")</f>
        <v/>
      </c>
      <c r="X86" s="238" t="str">
        <f aca="false">IF(NOT(ISBLANK(BDD!J76)), ROUND(SUM((BDD!G76*reduc2),FDP_CMD_KG), 2), "")</f>
        <v/>
      </c>
      <c r="Y86" s="238" t="str">
        <f aca="false">IF(NOT(ISBLANK(BDD!K76)), ROUND(SUM((BDD!G76*reduc3),FDP_CMD_KG), 2), "")</f>
        <v/>
      </c>
      <c r="Z86" s="238" t="str">
        <f aca="false">IF(NOT(ISBLANK(BDD!I76)), ROUND(SUM((BDD!G76*reduc1),FDP_FACT_KG), 2), "")</f>
        <v/>
      </c>
      <c r="AA86" s="238" t="str">
        <f aca="false">IF(NOT(ISBLANK(BDD!J76)), ROUND(SUM((BDD!G76*reduc2),FDP_FACT_KG), 2), "")</f>
        <v/>
      </c>
      <c r="AB86" s="238" t="str">
        <f aca="false">IF(NOT(ISBLANK(BDD!K76)), ROUND(SUM((BDD!G76*reduc3),FDP_FACT_KG), 2), "")</f>
        <v/>
      </c>
      <c r="AC86" s="239" t="str">
        <f aca="false">BDD!C76</f>
        <v>Grenade</v>
      </c>
      <c r="AD86" s="240" t="n">
        <f aca="false">SUM(AQ86,AT86,AW86,AZ86,BC86,BF86,BI86,BL86,BO86,BR86,BU86,BX86,CA86,CD86,CG86)</f>
        <v>0</v>
      </c>
      <c r="AE86" s="241" t="n">
        <f aca="false">_xlfn.IFS(AND(AD86&gt;=60,$Y86&lt;&gt;""), $Y86,    AND(AD86&gt;=30,$X86&lt;&gt;""), $X86,    AND(AD86&gt;=10,$W86&lt;&gt;""), $W86,    1, $T86)</f>
        <v>2.94</v>
      </c>
      <c r="AF86" s="242" t="n">
        <f aca="false">$AD86*$AE86</f>
        <v>0</v>
      </c>
      <c r="AG86" s="161"/>
      <c r="AH86" s="243"/>
      <c r="AI86" s="241" t="e">
        <f aca="false">_xlfn.IFS(AND(AH86&gt;=60,$AB86&lt;&gt;""), $AB86,    AND(AH86&gt;=30,$AA86&lt;&gt;""), $AA86,    AND(AH86&gt;=10,$Z86&lt;&gt;""), $Z86,    1, $U86)</f>
        <v>#DIV/0!</v>
      </c>
      <c r="AJ86" s="244" t="e">
        <f aca="false">AH86*AI86</f>
        <v>#DIV/0!</v>
      </c>
      <c r="AK86" s="245"/>
      <c r="AL86" s="245"/>
      <c r="AM86" s="161"/>
      <c r="AN86" s="246" t="n">
        <f aca="false">SUM(AR86,AU86,AX86,BA86,BD86,BG86,BJ86,BM86,BP86,BS86,BV86,BY86,CB86,CE86,CH86)</f>
        <v>0</v>
      </c>
      <c r="AO86" s="241" t="e">
        <f aca="false">_xlfn.IFS(AND(AN86&gt;=60,$AB86&lt;&gt;""), $AB86,    AND(AN86&gt;=30,$AA86&lt;&gt;""), $AA86,    AND(AN86&gt;=10,$Z86&lt;&gt;""), $Z86,    1, $U86)</f>
        <v>#DIV/0!</v>
      </c>
      <c r="AP86" s="242" t="e">
        <f aca="false">$AN86*$AO86</f>
        <v>#DIV/0!</v>
      </c>
      <c r="AQ86" s="247" t="n">
        <f aca="false">COMMANDE!N86</f>
        <v>0</v>
      </c>
      <c r="AR86" s="248" t="str">
        <f aca="false">_xlfn.IFS(AND($AD86=$AH86,$AD86&gt;0,$AH86&gt;0,AQ86&gt;0), AQ86,     AND(NOT($AD86=$AH86),$AD86&gt;0,$AH86&gt;0,AQ86&gt;0), ($AH86*AQ86)/$AD86,     AND($AD86=0,$AH86&gt;0,$AL86&gt;0), IF(INDEX(AQ$12:AQ$263,MATCH($AL86,$AK$12:$AK$263,0))&gt;0,($AH86*INDEX(AQ$12:AQ$263,MATCH($AL86,$AK$12:$AK$263,0)))/INDEX($AD$12:$AD$263,MATCH($AL86,$AK$12:$AK$263,0)), "-"),     1, "-")</f>
        <v>-</v>
      </c>
      <c r="AS86" s="249" t="n">
        <f aca="false">IF(AR$9&gt;0, IF(OR(AR86="",AR86="-"), 0, AR86*$AO86), AQ86*$AE86)</f>
        <v>0</v>
      </c>
      <c r="AT86" s="247" t="n">
        <f aca="false">COMMANDE!P86</f>
        <v>0</v>
      </c>
      <c r="AU86" s="248" t="str">
        <f aca="false">_xlfn.IFS(AND($AD86=$AH86,$AD86&gt;0,$AH86&gt;0,AT86&gt;0), AT86,     AND(NOT($AD86=$AH86),$AD86&gt;0,$AH86&gt;0,AT86&gt;0), ($AH86*AT86)/$AD86,     AND($AD86=0,$AH86&gt;0,$AL86&gt;0), IF(INDEX(AT$12:AT$263,MATCH($AL86,$AK$12:$AK$263,0))&gt;0,($AH86*INDEX(AT$12:AT$263,MATCH($AL86,$AK$12:$AK$263,0)))/INDEX($AD$12:$AD$263,MATCH($AL86,$AK$12:$AK$263,0)), "-"),     1, "-")</f>
        <v>-</v>
      </c>
      <c r="AV86" s="249" t="n">
        <f aca="false">IF(AU$9&gt;0, IF(OR(AU86="",AU86="-"), 0, AU86*$AO86), AT86*$AE86)</f>
        <v>0</v>
      </c>
      <c r="AW86" s="247" t="n">
        <f aca="false">COMMANDE!R86</f>
        <v>0</v>
      </c>
      <c r="AX86" s="248" t="str">
        <f aca="false">_xlfn.IFS(AND($AD86=$AH86,$AD86&gt;0,$AH86&gt;0,AW86&gt;0), AW86,     AND(NOT($AD86=$AH86),$AD86&gt;0,$AH86&gt;0,AW86&gt;0), ($AH86*AW86)/$AD86,     AND($AD86=0,$AH86&gt;0,$AL86&gt;0), IF(INDEX(AW$12:AW$263,MATCH($AL86,$AK$12:$AK$263,0))&gt;0,($AH86*INDEX(AW$12:AW$263,MATCH($AL86,$AK$12:$AK$263,0)))/INDEX($AD$12:$AD$263,MATCH($AL86,$AK$12:$AK$263,0)), "-"),     1, "-")</f>
        <v>-</v>
      </c>
      <c r="AY86" s="249" t="n">
        <f aca="false">IF(AX$9&gt;0, IF(OR(AX86="",AX86="-"), 0, AX86*$AO86), AW86*$AE86)</f>
        <v>0</v>
      </c>
      <c r="AZ86" s="247" t="n">
        <f aca="false">COMMANDE!T86</f>
        <v>0</v>
      </c>
      <c r="BA86" s="248" t="str">
        <f aca="false">_xlfn.IFS(AND($AD86=$AH86,$AD86&gt;0,$AH86&gt;0,AZ86&gt;0), AZ86,     AND(NOT($AD86=$AH86),$AD86&gt;0,$AH86&gt;0,AZ86&gt;0), ($AH86*AZ86)/$AD86,     AND($AD86=0,$AH86&gt;0,$AL86&gt;0), IF(INDEX(AZ$12:AZ$263,MATCH($AL86,$AK$12:$AK$263,0))&gt;0,($AH86*INDEX(AZ$12:AZ$263,MATCH($AL86,$AK$12:$AK$263,0)))/INDEX($AD$12:$AD$263,MATCH($AL86,$AK$12:$AK$263,0)), "-"),     1, "-")</f>
        <v>-</v>
      </c>
      <c r="BB86" s="249" t="n">
        <f aca="false">IF(BA$9&gt;0, IF(OR(BA86="",BA86="-"), 0, BA86*$AO86), AZ86*$AE86)</f>
        <v>0</v>
      </c>
      <c r="BC86" s="247" t="n">
        <f aca="false">COMMANDE!V86</f>
        <v>0</v>
      </c>
      <c r="BD86" s="248" t="str">
        <f aca="false">_xlfn.IFS(AND($AD86=$AH86,$AD86&gt;0,$AH86&gt;0,BC86&gt;0), BC86,     AND(NOT($AD86=$AH86),$AD86&gt;0,$AH86&gt;0,BC86&gt;0), ($AH86*BC86)/$AD86,     AND($AD86=0,$AH86&gt;0,$AL86&gt;0), IF(INDEX(BC$12:BC$263,MATCH($AL86,$AK$12:$AK$263,0))&gt;0,($AH86*INDEX(BC$12:BC$263,MATCH($AL86,$AK$12:$AK$263,0)))/INDEX($AD$12:$AD$263,MATCH($AL86,$AK$12:$AK$263,0)), "-"),     1, "-")</f>
        <v>-</v>
      </c>
      <c r="BE86" s="249" t="n">
        <f aca="false">IF(BD$9&gt;0, IF(OR(BD86="",BD86="-"), 0, BD86*$AO86), BC86*$AE86)</f>
        <v>0</v>
      </c>
      <c r="BF86" s="247" t="n">
        <f aca="false">COMMANDE!X86</f>
        <v>0</v>
      </c>
      <c r="BG86" s="248" t="str">
        <f aca="false">_xlfn.IFS(AND($AD86=$AH86,$AD86&gt;0,$AH86&gt;0,BF86&gt;0), BF86,     AND(NOT($AD86=$AH86),$AD86&gt;0,$AH86&gt;0,BF86&gt;0), ($AH86*BF86)/$AD86,     AND($AD86=0,$AH86&gt;0,$AL86&gt;0), IF(INDEX(BF$12:BF$263,MATCH($AL86,$AK$12:$AK$263,0))&gt;0,($AH86*INDEX(BF$12:BF$263,MATCH($AL86,$AK$12:$AK$263,0)))/INDEX($AD$12:$AD$263,MATCH($AL86,$AK$12:$AK$263,0)), "-"),     1, "-")</f>
        <v>-</v>
      </c>
      <c r="BH86" s="249" t="n">
        <f aca="false">IF(BG$9&gt;0, IF(OR(BG86="",BG86="-"), 0, BG86*$AO86), BF86*$AE86)</f>
        <v>0</v>
      </c>
      <c r="BI86" s="247" t="n">
        <f aca="false">COMMANDE!Z86</f>
        <v>0</v>
      </c>
      <c r="BJ86" s="248" t="str">
        <f aca="false">_xlfn.IFS(AND($AD86=$AH86,$AD86&gt;0,$AH86&gt;0,BI86&gt;0), BI86,     AND(NOT($AD86=$AH86),$AD86&gt;0,$AH86&gt;0,BI86&gt;0), ($AH86*BI86)/$AD86,     AND($AD86=0,$AH86&gt;0,$AL86&gt;0), IF(INDEX(BI$12:BI$263,MATCH($AL86,$AK$12:$AK$263,0))&gt;0,($AH86*INDEX(BI$12:BI$263,MATCH($AL86,$AK$12:$AK$263,0)))/INDEX($AD$12:$AD$263,MATCH($AL86,$AK$12:$AK$263,0)), "-"),     1, "-")</f>
        <v>-</v>
      </c>
      <c r="BK86" s="249" t="n">
        <f aca="false">IF(BJ$9&gt;0, IF(OR(BJ86="",BJ86="-"), 0, BJ86*$AO86), BI86*$AE86)</f>
        <v>0</v>
      </c>
      <c r="BL86" s="247" t="n">
        <f aca="false">COMMANDE!AB86</f>
        <v>0</v>
      </c>
      <c r="BM86" s="248" t="str">
        <f aca="false">_xlfn.IFS(AND($AD86=$AH86,$AD86&gt;0,$AH86&gt;0,BL86&gt;0), BL86,     AND(NOT($AD86=$AH86),$AD86&gt;0,$AH86&gt;0,BL86&gt;0), ($AH86*BL86)/$AD86,     AND($AD86=0,$AH86&gt;0,$AL86&gt;0), IF(INDEX(BL$12:BL$263,MATCH($AL86,$AK$12:$AK$263,0))&gt;0,($AH86*INDEX(BL$12:BL$263,MATCH($AL86,$AK$12:$AK$263,0)))/INDEX($AD$12:$AD$263,MATCH($AL86,$AK$12:$AK$263,0)), "-"),     1, "-")</f>
        <v>-</v>
      </c>
      <c r="BN86" s="249" t="n">
        <f aca="false">IF(BM$9&gt;0, IF(OR(BM86="",BM86="-"), 0, BM86*$AO86), BL86*$AE86)</f>
        <v>0</v>
      </c>
      <c r="BO86" s="247" t="n">
        <f aca="false">COMMANDE!AD86</f>
        <v>0</v>
      </c>
      <c r="BP86" s="248" t="str">
        <f aca="false">_xlfn.IFS(AND($AD86=$AH86,$AD86&gt;0,$AH86&gt;0,BO86&gt;0), BO86,     AND(NOT($AD86=$AH86),$AD86&gt;0,$AH86&gt;0,BO86&gt;0), ($AH86*BO86)/$AD86,     AND($AD86=0,$AH86&gt;0,$AL86&gt;0), IF(INDEX(BO$12:BO$263,MATCH($AL86,$AK$12:$AK$263,0))&gt;0,($AH86*INDEX(BO$12:BO$263,MATCH($AL86,$AK$12:$AK$263,0)))/INDEX($AD$12:$AD$263,MATCH($AL86,$AK$12:$AK$263,0)), "-"),     1, "-")</f>
        <v>-</v>
      </c>
      <c r="BQ86" s="249" t="n">
        <f aca="false">IF(BP$9&gt;0, IF(OR(BP86="",BP86="-"), 0, BP86*$AO86), BO86*$AE86)</f>
        <v>0</v>
      </c>
      <c r="BR86" s="247" t="n">
        <f aca="false">COMMANDE!AF86</f>
        <v>0</v>
      </c>
      <c r="BS86" s="248" t="str">
        <f aca="false">_xlfn.IFS(AND($AD86=$AH86,$AD86&gt;0,$AH86&gt;0,BR86&gt;0), BR86,     AND(NOT($AD86=$AH86),$AD86&gt;0,$AH86&gt;0,BR86&gt;0), ($AH86*BR86)/$AD86,     AND($AD86=0,$AH86&gt;0,$AL86&gt;0), IF(INDEX(BR$12:BR$263,MATCH($AL86,$AK$12:$AK$263,0))&gt;0,($AH86*INDEX(BR$12:BR$263,MATCH($AL86,$AK$12:$AK$263,0)))/INDEX($AD$12:$AD$263,MATCH($AL86,$AK$12:$AK$263,0)), "-"),     1, "-")</f>
        <v>-</v>
      </c>
      <c r="BT86" s="249" t="n">
        <f aca="false">IF(BS$9&gt;0, IF(OR(BS86="",BS86="-"), 0, BS86*$AO86), BR86*$AE86)</f>
        <v>0</v>
      </c>
      <c r="BU86" s="247" t="n">
        <f aca="false">COMMANDE!AH86</f>
        <v>0</v>
      </c>
      <c r="BV86" s="248" t="str">
        <f aca="false">_xlfn.IFS(AND($AD86=$AH86,$AD86&gt;0,$AH86&gt;0,BU86&gt;0), BU86,     AND(NOT($AD86=$AH86),$AD86&gt;0,$AH86&gt;0,BU86&gt;0), ($AH86*BU86)/$AD86,     AND($AD86=0,$AH86&gt;0,$AL86&gt;0), IF(INDEX(BU$12:BU$263,MATCH($AL86,$AK$12:$AK$263,0))&gt;0,($AH86*INDEX(BU$12:BU$263,MATCH($AL86,$AK$12:$AK$263,0)))/INDEX($AD$12:$AD$263,MATCH($AL86,$AK$12:$AK$263,0)), "-"),     1, "-")</f>
        <v>-</v>
      </c>
      <c r="BW86" s="249" t="n">
        <f aca="false">IF(BV$9&gt;0, IF(OR(BV86="",BV86="-"), 0, BV86*$AO86), BU86*$AE86)</f>
        <v>0</v>
      </c>
      <c r="BX86" s="247" t="n">
        <f aca="false">COMMANDE!AJ86</f>
        <v>0</v>
      </c>
      <c r="BY86" s="248" t="str">
        <f aca="false">_xlfn.IFS(AND($AD86=$AH86,$AD86&gt;0,$AH86&gt;0,BX86&gt;0), BX86,     AND(NOT($AD86=$AH86),$AD86&gt;0,$AH86&gt;0,BX86&gt;0), ($AH86*BX86)/$AD86,     AND($AD86=0,$AH86&gt;0,$AL86&gt;0), IF(INDEX(BX$12:BX$263,MATCH($AL86,$AK$12:$AK$263,0))&gt;0,($AH86*INDEX(BX$12:BX$263,MATCH($AL86,$AK$12:$AK$263,0)))/INDEX($AD$12:$AD$263,MATCH($AL86,$AK$12:$AK$263,0)), "-"),     1, "-")</f>
        <v>-</v>
      </c>
      <c r="BZ86" s="249" t="n">
        <f aca="false">IF(BY$9&gt;0, IF(OR(BY86="",BY86="-"), 0, BY86*$AO86), BX86*$AE86)</f>
        <v>0</v>
      </c>
      <c r="CA86" s="247" t="n">
        <f aca="false">COMMANDE!AL86</f>
        <v>0</v>
      </c>
      <c r="CB86" s="248" t="str">
        <f aca="false">_xlfn.IFS(AND($AD86=$AH86,$AD86&gt;0,$AH86&gt;0,CA86&gt;0), CA86,     AND(NOT($AD86=$AH86),$AD86&gt;0,$AH86&gt;0,CA86&gt;0), ($AH86*CA86)/$AD86,     AND($AD86=0,$AH86&gt;0,$AL86&gt;0), IF(INDEX(CA$12:CA$263,MATCH($AL86,$AK$12:$AK$263,0))&gt;0,($AH86*INDEX(CA$12:CA$263,MATCH($AL86,$AK$12:$AK$263,0)))/INDEX($AD$12:$AD$263,MATCH($AL86,$AK$12:$AK$263,0)), "-"),     1, "-")</f>
        <v>-</v>
      </c>
      <c r="CC86" s="249" t="n">
        <f aca="false">IF(CB$9&gt;0, IF(OR(CB86="",CB86="-"), 0, CB86*$AO86), CA86*$AE86)</f>
        <v>0</v>
      </c>
      <c r="CD86" s="247" t="n">
        <f aca="false">COMMANDE!AN86</f>
        <v>0</v>
      </c>
      <c r="CE86" s="248" t="str">
        <f aca="false">_xlfn.IFS(AND($AD86=$AH86,$AD86&gt;0,$AH86&gt;0,CD86&gt;0), CD86,     AND(NOT($AD86=$AH86),$AD86&gt;0,$AH86&gt;0,CD86&gt;0), ($AH86*CD86)/$AD86,     AND($AD86=0,$AH86&gt;0,$AL86&gt;0), IF(INDEX(CD$12:CD$263,MATCH($AL86,$AK$12:$AK$263,0))&gt;0,($AH86*INDEX(CD$12:CD$263,MATCH($AL86,$AK$12:$AK$263,0)))/INDEX($AD$12:$AD$263,MATCH($AL86,$AK$12:$AK$263,0)), "-"),     1, "-")</f>
        <v>-</v>
      </c>
      <c r="CF86" s="249" t="n">
        <f aca="false">IF(CE$9&gt;0, IF(OR(CE86="",CE86="-"), 0, CE86*$AO86), CD86*$AE86)</f>
        <v>0</v>
      </c>
      <c r="CG86" s="247" t="n">
        <f aca="false">COMMANDE!AP86</f>
        <v>0</v>
      </c>
      <c r="CH86" s="248" t="str">
        <f aca="false">_xlfn.IFS(AND($AD86=$AH86,$AD86&gt;0,$AH86&gt;0,CG86&gt;0), CG86,     AND(NOT($AD86=$AH86),$AD86&gt;0,$AH86&gt;0,CG86&gt;0), ($AH86*CG86)/$AD86,     AND($AD86=0,$AH86&gt;0,$AL86&gt;0), IF(INDEX(CG$12:CG$263,MATCH($AL86,$AK$12:$AK$263,0))&gt;0,($AH86*INDEX(CG$12:CG$263,MATCH($AL86,$AK$12:$AK$263,0)))/INDEX($AD$12:$AD$263,MATCH($AL86,$AK$12:$AK$263,0)), "-"),     1, "-")</f>
        <v>-</v>
      </c>
      <c r="CI86" s="249" t="n">
        <f aca="false">IF(CH$9&gt;0, IF(OR(CH86="",CH86="-"), 0, CH86*$AO86), CG86*$AE86)</f>
        <v>0</v>
      </c>
      <c r="CJ86" s="250"/>
    </row>
    <row r="87" customFormat="false" ht="39.95" hidden="false" customHeight="true" outlineLevel="0" collapsed="false">
      <c r="A87" s="230" t="n">
        <f aca="false">IF(OR($AQ87&gt;0, $AS87&gt;0), 1, 0)</f>
        <v>0</v>
      </c>
      <c r="B87" s="230" t="n">
        <f aca="false">IF(OR($AT87&gt;0, $AV87&gt;0), 1, 0)</f>
        <v>0</v>
      </c>
      <c r="C87" s="230" t="n">
        <f aca="false">IF(OR($AW87&gt;0, $AY87&gt;0), 1, 0)</f>
        <v>0</v>
      </c>
      <c r="D87" s="230" t="n">
        <f aca="false">IF(OR($AZ87&gt;0, $BB87&gt;0), 1, 0)</f>
        <v>0</v>
      </c>
      <c r="E87" s="230" t="n">
        <f aca="false">IF(OR($BC87&gt;0, $BE87&gt;0), 1, 0)</f>
        <v>0</v>
      </c>
      <c r="F87" s="230" t="n">
        <f aca="false">IF(OR($BF87&gt;0, $BH87&gt;0), 1, 0)</f>
        <v>0</v>
      </c>
      <c r="G87" s="230" t="n">
        <f aca="false">IF(OR($BI87&gt;0, $BK87&gt;0), 1, 0)</f>
        <v>0</v>
      </c>
      <c r="H87" s="230" t="n">
        <f aca="false">IF(OR($BL87&gt;0, $BN87&gt;0), 1, 0)</f>
        <v>0</v>
      </c>
      <c r="I87" s="230" t="n">
        <f aca="false">IF(OR($BO87&gt;0, $BQ87&gt;0), 1, 0)</f>
        <v>0</v>
      </c>
      <c r="J87" s="230" t="n">
        <f aca="false">IF(OR($BR87&gt;0, $BT87&gt;0), 1, 0)</f>
        <v>0</v>
      </c>
      <c r="K87" s="230" t="n">
        <f aca="false">IF(OR($BU87&gt;0, $BW87&gt;0), 1, 0)</f>
        <v>0</v>
      </c>
      <c r="L87" s="230" t="n">
        <f aca="false">IF(OR($BX87&gt;0, $BZ87&gt;0), 1, 0)</f>
        <v>0</v>
      </c>
      <c r="M87" s="230" t="n">
        <f aca="false">IF(OR($CA87&gt;0, $CC87&gt;0), 1, 0)</f>
        <v>0</v>
      </c>
      <c r="N87" s="230" t="n">
        <f aca="false">IF(OR($CD87&gt;0, $CF87&gt;0), 1, 0)</f>
        <v>0</v>
      </c>
      <c r="O87" s="231" t="n">
        <f aca="false">IF(OR($CG87&gt;0, $CI87&gt;0), 1, 0)</f>
        <v>0</v>
      </c>
      <c r="P87" s="232" t="n">
        <f aca="false">IF(OR($AD87&gt;0,$AH87&gt;0,$AN87&gt;0), 1, 0)</f>
        <v>0</v>
      </c>
      <c r="Q87" s="233" t="n">
        <f aca="false">BDD!A77</f>
        <v>3550</v>
      </c>
      <c r="R87" s="234" t="str">
        <f aca="false">BDD!B77</f>
        <v>Epi de maïs doux frais</v>
      </c>
      <c r="S87" s="235" t="str">
        <f aca="false">IF(BDD!F77=0, "", BDD!F77)</f>
        <v/>
      </c>
      <c r="T87" s="236" t="n">
        <f aca="false">ROUND(BDD!G77+FDP_CMD_KG, 2)</f>
        <v>2.94</v>
      </c>
      <c r="U87" s="236" t="e">
        <f aca="false">ROUND(BDD!G77+FDP_FACT_KG, 2)</f>
        <v>#DIV/0!</v>
      </c>
      <c r="V87" s="237" t="str">
        <f aca="false">BDD!H77</f>
        <v>Pièce</v>
      </c>
      <c r="W87" s="238" t="str">
        <f aca="false">IF(NOT(ISBLANK(BDD!I77)), ROUND(SUM((BDD!G77*reduc1),FDP_CMD_KG), 2), "")</f>
        <v/>
      </c>
      <c r="X87" s="238" t="str">
        <f aca="false">IF(NOT(ISBLANK(BDD!J77)), ROUND(SUM((BDD!G77*reduc2),FDP_CMD_KG), 2), "")</f>
        <v/>
      </c>
      <c r="Y87" s="238" t="str">
        <f aca="false">IF(NOT(ISBLANK(BDD!K77)), ROUND(SUM((BDD!G77*reduc3),FDP_CMD_KG), 2), "")</f>
        <v/>
      </c>
      <c r="Z87" s="238" t="str">
        <f aca="false">IF(NOT(ISBLANK(BDD!I77)), ROUND(SUM((BDD!G77*reduc1),FDP_FACT_KG), 2), "")</f>
        <v/>
      </c>
      <c r="AA87" s="238" t="str">
        <f aca="false">IF(NOT(ISBLANK(BDD!J77)), ROUND(SUM((BDD!G77*reduc2),FDP_FACT_KG), 2), "")</f>
        <v/>
      </c>
      <c r="AB87" s="238" t="str">
        <f aca="false">IF(NOT(ISBLANK(BDD!K77)), ROUND(SUM((BDD!G77*reduc3),FDP_FACT_KG), 2), "")</f>
        <v/>
      </c>
      <c r="AC87" s="239" t="str">
        <f aca="false">BDD!C77</f>
        <v>Malagua</v>
      </c>
      <c r="AD87" s="240" t="n">
        <f aca="false">SUM(AQ87,AT87,AW87,AZ87,BC87,BF87,BI87,BL87,BO87,BR87,BU87,BX87,CA87,CD87,CG87)</f>
        <v>0</v>
      </c>
      <c r="AE87" s="241" t="n">
        <f aca="false">_xlfn.IFS(AND(AD87&gt;=60,$Y87&lt;&gt;""), $Y87,    AND(AD87&gt;=30,$X87&lt;&gt;""), $X87,    AND(AD87&gt;=10,$W87&lt;&gt;""), $W87,    1, $T87)</f>
        <v>2.94</v>
      </c>
      <c r="AF87" s="242" t="n">
        <f aca="false">$AD87*$AE87</f>
        <v>0</v>
      </c>
      <c r="AG87" s="161"/>
      <c r="AH87" s="243"/>
      <c r="AI87" s="241" t="e">
        <f aca="false">_xlfn.IFS(AND(AH87&gt;=60,$AB87&lt;&gt;""), $AB87,    AND(AH87&gt;=30,$AA87&lt;&gt;""), $AA87,    AND(AH87&gt;=10,$Z87&lt;&gt;""), $Z87,    1, $U87)</f>
        <v>#DIV/0!</v>
      </c>
      <c r="AJ87" s="244" t="e">
        <f aca="false">AH87*AI87</f>
        <v>#DIV/0!</v>
      </c>
      <c r="AK87" s="245"/>
      <c r="AL87" s="245"/>
      <c r="AM87" s="161"/>
      <c r="AN87" s="246" t="n">
        <f aca="false">SUM(AR87,AU87,AX87,BA87,BD87,BG87,BJ87,BM87,BP87,BS87,BV87,BY87,CB87,CE87,CH87)</f>
        <v>0</v>
      </c>
      <c r="AO87" s="241" t="e">
        <f aca="false">_xlfn.IFS(AND(AN87&gt;=60,$AB87&lt;&gt;""), $AB87,    AND(AN87&gt;=30,$AA87&lt;&gt;""), $AA87,    AND(AN87&gt;=10,$Z87&lt;&gt;""), $Z87,    1, $U87)</f>
        <v>#DIV/0!</v>
      </c>
      <c r="AP87" s="242" t="e">
        <f aca="false">$AN87*$AO87</f>
        <v>#DIV/0!</v>
      </c>
      <c r="AQ87" s="247" t="n">
        <f aca="false">COMMANDE!N87</f>
        <v>0</v>
      </c>
      <c r="AR87" s="248" t="str">
        <f aca="false">_xlfn.IFS(AND($AD87=$AH87,$AD87&gt;0,$AH87&gt;0,AQ87&gt;0), AQ87,     AND(NOT($AD87=$AH87),$AD87&gt;0,$AH87&gt;0,AQ87&gt;0), ($AH87*AQ87)/$AD87,     AND($AD87=0,$AH87&gt;0,$AL87&gt;0), IF(INDEX(AQ$12:AQ$263,MATCH($AL87,$AK$12:$AK$263,0))&gt;0,($AH87*INDEX(AQ$12:AQ$263,MATCH($AL87,$AK$12:$AK$263,0)))/INDEX($AD$12:$AD$263,MATCH($AL87,$AK$12:$AK$263,0)), "-"),     1, "-")</f>
        <v>-</v>
      </c>
      <c r="AS87" s="249" t="n">
        <f aca="false">IF(AR$9&gt;0, IF(OR(AR87="",AR87="-"), 0, AR87*$AO87), AQ87*$AE87)</f>
        <v>0</v>
      </c>
      <c r="AT87" s="247" t="n">
        <f aca="false">COMMANDE!P87</f>
        <v>0</v>
      </c>
      <c r="AU87" s="248" t="str">
        <f aca="false">_xlfn.IFS(AND($AD87=$AH87,$AD87&gt;0,$AH87&gt;0,AT87&gt;0), AT87,     AND(NOT($AD87=$AH87),$AD87&gt;0,$AH87&gt;0,AT87&gt;0), ($AH87*AT87)/$AD87,     AND($AD87=0,$AH87&gt;0,$AL87&gt;0), IF(INDEX(AT$12:AT$263,MATCH($AL87,$AK$12:$AK$263,0))&gt;0,($AH87*INDEX(AT$12:AT$263,MATCH($AL87,$AK$12:$AK$263,0)))/INDEX($AD$12:$AD$263,MATCH($AL87,$AK$12:$AK$263,0)), "-"),     1, "-")</f>
        <v>-</v>
      </c>
      <c r="AV87" s="249" t="n">
        <f aca="false">IF(AU$9&gt;0, IF(OR(AU87="",AU87="-"), 0, AU87*$AO87), AT87*$AE87)</f>
        <v>0</v>
      </c>
      <c r="AW87" s="247" t="n">
        <f aca="false">COMMANDE!R87</f>
        <v>0</v>
      </c>
      <c r="AX87" s="248" t="str">
        <f aca="false">_xlfn.IFS(AND($AD87=$AH87,$AD87&gt;0,$AH87&gt;0,AW87&gt;0), AW87,     AND(NOT($AD87=$AH87),$AD87&gt;0,$AH87&gt;0,AW87&gt;0), ($AH87*AW87)/$AD87,     AND($AD87=0,$AH87&gt;0,$AL87&gt;0), IF(INDEX(AW$12:AW$263,MATCH($AL87,$AK$12:$AK$263,0))&gt;0,($AH87*INDEX(AW$12:AW$263,MATCH($AL87,$AK$12:$AK$263,0)))/INDEX($AD$12:$AD$263,MATCH($AL87,$AK$12:$AK$263,0)), "-"),     1, "-")</f>
        <v>-</v>
      </c>
      <c r="AY87" s="249" t="n">
        <f aca="false">IF(AX$9&gt;0, IF(OR(AX87="",AX87="-"), 0, AX87*$AO87), AW87*$AE87)</f>
        <v>0</v>
      </c>
      <c r="AZ87" s="247" t="n">
        <f aca="false">COMMANDE!T87</f>
        <v>0</v>
      </c>
      <c r="BA87" s="248" t="str">
        <f aca="false">_xlfn.IFS(AND($AD87=$AH87,$AD87&gt;0,$AH87&gt;0,AZ87&gt;0), AZ87,     AND(NOT($AD87=$AH87),$AD87&gt;0,$AH87&gt;0,AZ87&gt;0), ($AH87*AZ87)/$AD87,     AND($AD87=0,$AH87&gt;0,$AL87&gt;0), IF(INDEX(AZ$12:AZ$263,MATCH($AL87,$AK$12:$AK$263,0))&gt;0,($AH87*INDEX(AZ$12:AZ$263,MATCH($AL87,$AK$12:$AK$263,0)))/INDEX($AD$12:$AD$263,MATCH($AL87,$AK$12:$AK$263,0)), "-"),     1, "-")</f>
        <v>-</v>
      </c>
      <c r="BB87" s="249" t="n">
        <f aca="false">IF(BA$9&gt;0, IF(OR(BA87="",BA87="-"), 0, BA87*$AO87), AZ87*$AE87)</f>
        <v>0</v>
      </c>
      <c r="BC87" s="247" t="n">
        <f aca="false">COMMANDE!V87</f>
        <v>0</v>
      </c>
      <c r="BD87" s="248" t="str">
        <f aca="false">_xlfn.IFS(AND($AD87=$AH87,$AD87&gt;0,$AH87&gt;0,BC87&gt;0), BC87,     AND(NOT($AD87=$AH87),$AD87&gt;0,$AH87&gt;0,BC87&gt;0), ($AH87*BC87)/$AD87,     AND($AD87=0,$AH87&gt;0,$AL87&gt;0), IF(INDEX(BC$12:BC$263,MATCH($AL87,$AK$12:$AK$263,0))&gt;0,($AH87*INDEX(BC$12:BC$263,MATCH($AL87,$AK$12:$AK$263,0)))/INDEX($AD$12:$AD$263,MATCH($AL87,$AK$12:$AK$263,0)), "-"),     1, "-")</f>
        <v>-</v>
      </c>
      <c r="BE87" s="249" t="n">
        <f aca="false">IF(BD$9&gt;0, IF(OR(BD87="",BD87="-"), 0, BD87*$AO87), BC87*$AE87)</f>
        <v>0</v>
      </c>
      <c r="BF87" s="247" t="n">
        <f aca="false">COMMANDE!X87</f>
        <v>0</v>
      </c>
      <c r="BG87" s="248" t="str">
        <f aca="false">_xlfn.IFS(AND($AD87=$AH87,$AD87&gt;0,$AH87&gt;0,BF87&gt;0), BF87,     AND(NOT($AD87=$AH87),$AD87&gt;0,$AH87&gt;0,BF87&gt;0), ($AH87*BF87)/$AD87,     AND($AD87=0,$AH87&gt;0,$AL87&gt;0), IF(INDEX(BF$12:BF$263,MATCH($AL87,$AK$12:$AK$263,0))&gt;0,($AH87*INDEX(BF$12:BF$263,MATCH($AL87,$AK$12:$AK$263,0)))/INDEX($AD$12:$AD$263,MATCH($AL87,$AK$12:$AK$263,0)), "-"),     1, "-")</f>
        <v>-</v>
      </c>
      <c r="BH87" s="249" t="n">
        <f aca="false">IF(BG$9&gt;0, IF(OR(BG87="",BG87="-"), 0, BG87*$AO87), BF87*$AE87)</f>
        <v>0</v>
      </c>
      <c r="BI87" s="247" t="n">
        <f aca="false">COMMANDE!Z87</f>
        <v>0</v>
      </c>
      <c r="BJ87" s="248" t="str">
        <f aca="false">_xlfn.IFS(AND($AD87=$AH87,$AD87&gt;0,$AH87&gt;0,BI87&gt;0), BI87,     AND(NOT($AD87=$AH87),$AD87&gt;0,$AH87&gt;0,BI87&gt;0), ($AH87*BI87)/$AD87,     AND($AD87=0,$AH87&gt;0,$AL87&gt;0), IF(INDEX(BI$12:BI$263,MATCH($AL87,$AK$12:$AK$263,0))&gt;0,($AH87*INDEX(BI$12:BI$263,MATCH($AL87,$AK$12:$AK$263,0)))/INDEX($AD$12:$AD$263,MATCH($AL87,$AK$12:$AK$263,0)), "-"),     1, "-")</f>
        <v>-</v>
      </c>
      <c r="BK87" s="249" t="n">
        <f aca="false">IF(BJ$9&gt;0, IF(OR(BJ87="",BJ87="-"), 0, BJ87*$AO87), BI87*$AE87)</f>
        <v>0</v>
      </c>
      <c r="BL87" s="247" t="n">
        <f aca="false">COMMANDE!AB87</f>
        <v>0</v>
      </c>
      <c r="BM87" s="248" t="str">
        <f aca="false">_xlfn.IFS(AND($AD87=$AH87,$AD87&gt;0,$AH87&gt;0,BL87&gt;0), BL87,     AND(NOT($AD87=$AH87),$AD87&gt;0,$AH87&gt;0,BL87&gt;0), ($AH87*BL87)/$AD87,     AND($AD87=0,$AH87&gt;0,$AL87&gt;0), IF(INDEX(BL$12:BL$263,MATCH($AL87,$AK$12:$AK$263,0))&gt;0,($AH87*INDEX(BL$12:BL$263,MATCH($AL87,$AK$12:$AK$263,0)))/INDEX($AD$12:$AD$263,MATCH($AL87,$AK$12:$AK$263,0)), "-"),     1, "-")</f>
        <v>-</v>
      </c>
      <c r="BN87" s="249" t="n">
        <f aca="false">IF(BM$9&gt;0, IF(OR(BM87="",BM87="-"), 0, BM87*$AO87), BL87*$AE87)</f>
        <v>0</v>
      </c>
      <c r="BO87" s="247" t="n">
        <f aca="false">COMMANDE!AD87</f>
        <v>0</v>
      </c>
      <c r="BP87" s="248" t="str">
        <f aca="false">_xlfn.IFS(AND($AD87=$AH87,$AD87&gt;0,$AH87&gt;0,BO87&gt;0), BO87,     AND(NOT($AD87=$AH87),$AD87&gt;0,$AH87&gt;0,BO87&gt;0), ($AH87*BO87)/$AD87,     AND($AD87=0,$AH87&gt;0,$AL87&gt;0), IF(INDEX(BO$12:BO$263,MATCH($AL87,$AK$12:$AK$263,0))&gt;0,($AH87*INDEX(BO$12:BO$263,MATCH($AL87,$AK$12:$AK$263,0)))/INDEX($AD$12:$AD$263,MATCH($AL87,$AK$12:$AK$263,0)), "-"),     1, "-")</f>
        <v>-</v>
      </c>
      <c r="BQ87" s="249" t="n">
        <f aca="false">IF(BP$9&gt;0, IF(OR(BP87="",BP87="-"), 0, BP87*$AO87), BO87*$AE87)</f>
        <v>0</v>
      </c>
      <c r="BR87" s="247" t="n">
        <f aca="false">COMMANDE!AF87</f>
        <v>0</v>
      </c>
      <c r="BS87" s="248" t="str">
        <f aca="false">_xlfn.IFS(AND($AD87=$AH87,$AD87&gt;0,$AH87&gt;0,BR87&gt;0), BR87,     AND(NOT($AD87=$AH87),$AD87&gt;0,$AH87&gt;0,BR87&gt;0), ($AH87*BR87)/$AD87,     AND($AD87=0,$AH87&gt;0,$AL87&gt;0), IF(INDEX(BR$12:BR$263,MATCH($AL87,$AK$12:$AK$263,0))&gt;0,($AH87*INDEX(BR$12:BR$263,MATCH($AL87,$AK$12:$AK$263,0)))/INDEX($AD$12:$AD$263,MATCH($AL87,$AK$12:$AK$263,0)), "-"),     1, "-")</f>
        <v>-</v>
      </c>
      <c r="BT87" s="249" t="n">
        <f aca="false">IF(BS$9&gt;0, IF(OR(BS87="",BS87="-"), 0, BS87*$AO87), BR87*$AE87)</f>
        <v>0</v>
      </c>
      <c r="BU87" s="247" t="n">
        <f aca="false">COMMANDE!AH87</f>
        <v>0</v>
      </c>
      <c r="BV87" s="248" t="str">
        <f aca="false">_xlfn.IFS(AND($AD87=$AH87,$AD87&gt;0,$AH87&gt;0,BU87&gt;0), BU87,     AND(NOT($AD87=$AH87),$AD87&gt;0,$AH87&gt;0,BU87&gt;0), ($AH87*BU87)/$AD87,     AND($AD87=0,$AH87&gt;0,$AL87&gt;0), IF(INDEX(BU$12:BU$263,MATCH($AL87,$AK$12:$AK$263,0))&gt;0,($AH87*INDEX(BU$12:BU$263,MATCH($AL87,$AK$12:$AK$263,0)))/INDEX($AD$12:$AD$263,MATCH($AL87,$AK$12:$AK$263,0)), "-"),     1, "-")</f>
        <v>-</v>
      </c>
      <c r="BW87" s="249" t="n">
        <f aca="false">IF(BV$9&gt;0, IF(OR(BV87="",BV87="-"), 0, BV87*$AO87), BU87*$AE87)</f>
        <v>0</v>
      </c>
      <c r="BX87" s="247" t="n">
        <f aca="false">COMMANDE!AJ87</f>
        <v>0</v>
      </c>
      <c r="BY87" s="248" t="str">
        <f aca="false">_xlfn.IFS(AND($AD87=$AH87,$AD87&gt;0,$AH87&gt;0,BX87&gt;0), BX87,     AND(NOT($AD87=$AH87),$AD87&gt;0,$AH87&gt;0,BX87&gt;0), ($AH87*BX87)/$AD87,     AND($AD87=0,$AH87&gt;0,$AL87&gt;0), IF(INDEX(BX$12:BX$263,MATCH($AL87,$AK$12:$AK$263,0))&gt;0,($AH87*INDEX(BX$12:BX$263,MATCH($AL87,$AK$12:$AK$263,0)))/INDEX($AD$12:$AD$263,MATCH($AL87,$AK$12:$AK$263,0)), "-"),     1, "-")</f>
        <v>-</v>
      </c>
      <c r="BZ87" s="249" t="n">
        <f aca="false">IF(BY$9&gt;0, IF(OR(BY87="",BY87="-"), 0, BY87*$AO87), BX87*$AE87)</f>
        <v>0</v>
      </c>
      <c r="CA87" s="247" t="n">
        <f aca="false">COMMANDE!AL87</f>
        <v>0</v>
      </c>
      <c r="CB87" s="248" t="str">
        <f aca="false">_xlfn.IFS(AND($AD87=$AH87,$AD87&gt;0,$AH87&gt;0,CA87&gt;0), CA87,     AND(NOT($AD87=$AH87),$AD87&gt;0,$AH87&gt;0,CA87&gt;0), ($AH87*CA87)/$AD87,     AND($AD87=0,$AH87&gt;0,$AL87&gt;0), IF(INDEX(CA$12:CA$263,MATCH($AL87,$AK$12:$AK$263,0))&gt;0,($AH87*INDEX(CA$12:CA$263,MATCH($AL87,$AK$12:$AK$263,0)))/INDEX($AD$12:$AD$263,MATCH($AL87,$AK$12:$AK$263,0)), "-"),     1, "-")</f>
        <v>-</v>
      </c>
      <c r="CC87" s="249" t="n">
        <f aca="false">IF(CB$9&gt;0, IF(OR(CB87="",CB87="-"), 0, CB87*$AO87), CA87*$AE87)</f>
        <v>0</v>
      </c>
      <c r="CD87" s="247" t="n">
        <f aca="false">COMMANDE!AN87</f>
        <v>0</v>
      </c>
      <c r="CE87" s="248" t="str">
        <f aca="false">_xlfn.IFS(AND($AD87=$AH87,$AD87&gt;0,$AH87&gt;0,CD87&gt;0), CD87,     AND(NOT($AD87=$AH87),$AD87&gt;0,$AH87&gt;0,CD87&gt;0), ($AH87*CD87)/$AD87,     AND($AD87=0,$AH87&gt;0,$AL87&gt;0), IF(INDEX(CD$12:CD$263,MATCH($AL87,$AK$12:$AK$263,0))&gt;0,($AH87*INDEX(CD$12:CD$263,MATCH($AL87,$AK$12:$AK$263,0)))/INDEX($AD$12:$AD$263,MATCH($AL87,$AK$12:$AK$263,0)), "-"),     1, "-")</f>
        <v>-</v>
      </c>
      <c r="CF87" s="249" t="n">
        <f aca="false">IF(CE$9&gt;0, IF(OR(CE87="",CE87="-"), 0, CE87*$AO87), CD87*$AE87)</f>
        <v>0</v>
      </c>
      <c r="CG87" s="247" t="n">
        <f aca="false">COMMANDE!AP87</f>
        <v>0</v>
      </c>
      <c r="CH87" s="248" t="str">
        <f aca="false">_xlfn.IFS(AND($AD87=$AH87,$AD87&gt;0,$AH87&gt;0,CG87&gt;0), CG87,     AND(NOT($AD87=$AH87),$AD87&gt;0,$AH87&gt;0,CG87&gt;0), ($AH87*CG87)/$AD87,     AND($AD87=0,$AH87&gt;0,$AL87&gt;0), IF(INDEX(CG$12:CG$263,MATCH($AL87,$AK$12:$AK$263,0))&gt;0,($AH87*INDEX(CG$12:CG$263,MATCH($AL87,$AK$12:$AK$263,0)))/INDEX($AD$12:$AD$263,MATCH($AL87,$AK$12:$AK$263,0)), "-"),     1, "-")</f>
        <v>-</v>
      </c>
      <c r="CI87" s="249" t="n">
        <f aca="false">IF(CH$9&gt;0, IF(OR(CH87="",CH87="-"), 0, CH87*$AO87), CG87*$AE87)</f>
        <v>0</v>
      </c>
      <c r="CJ87" s="250"/>
    </row>
    <row r="88" customFormat="false" ht="39.95" hidden="false" customHeight="true" outlineLevel="0" collapsed="false">
      <c r="A88" s="230" t="n">
        <f aca="false">IF(OR($AQ88&gt;0, $AS88&gt;0), 1, 0)</f>
        <v>0</v>
      </c>
      <c r="B88" s="230" t="n">
        <f aca="false">IF(OR($AT88&gt;0, $AV88&gt;0), 1, 0)</f>
        <v>0</v>
      </c>
      <c r="C88" s="230" t="n">
        <f aca="false">IF(OR($AW88&gt;0, $AY88&gt;0), 1, 0)</f>
        <v>0</v>
      </c>
      <c r="D88" s="230" t="n">
        <f aca="false">IF(OR($AZ88&gt;0, $BB88&gt;0), 1, 0)</f>
        <v>0</v>
      </c>
      <c r="E88" s="230" t="n">
        <f aca="false">IF(OR($BC88&gt;0, $BE88&gt;0), 1, 0)</f>
        <v>0</v>
      </c>
      <c r="F88" s="230" t="n">
        <f aca="false">IF(OR($BF88&gt;0, $BH88&gt;0), 1, 0)</f>
        <v>0</v>
      </c>
      <c r="G88" s="230" t="n">
        <f aca="false">IF(OR($BI88&gt;0, $BK88&gt;0), 1, 0)</f>
        <v>0</v>
      </c>
      <c r="H88" s="230" t="n">
        <f aca="false">IF(OR($BL88&gt;0, $BN88&gt;0), 1, 0)</f>
        <v>0</v>
      </c>
      <c r="I88" s="230" t="n">
        <f aca="false">IF(OR($BO88&gt;0, $BQ88&gt;0), 1, 0)</f>
        <v>0</v>
      </c>
      <c r="J88" s="230" t="n">
        <f aca="false">IF(OR($BR88&gt;0, $BT88&gt;0), 1, 0)</f>
        <v>0</v>
      </c>
      <c r="K88" s="230" t="n">
        <f aca="false">IF(OR($BU88&gt;0, $BW88&gt;0), 1, 0)</f>
        <v>0</v>
      </c>
      <c r="L88" s="230" t="n">
        <f aca="false">IF(OR($BX88&gt;0, $BZ88&gt;0), 1, 0)</f>
        <v>0</v>
      </c>
      <c r="M88" s="230" t="n">
        <f aca="false">IF(OR($CA88&gt;0, $CC88&gt;0), 1, 0)</f>
        <v>0</v>
      </c>
      <c r="N88" s="230" t="n">
        <f aca="false">IF(OR($CD88&gt;0, $CF88&gt;0), 1, 0)</f>
        <v>0</v>
      </c>
      <c r="O88" s="231" t="n">
        <f aca="false">IF(OR($CG88&gt;0, $CI88&gt;0), 1, 0)</f>
        <v>0</v>
      </c>
      <c r="P88" s="232" t="n">
        <f aca="false">IF(OR($AD88&gt;0,$AH88&gt;0,$AN88&gt;0), 1, 0)</f>
        <v>0</v>
      </c>
      <c r="Q88" s="233" t="n">
        <f aca="false">BDD!A78</f>
        <v>4025</v>
      </c>
      <c r="R88" s="234" t="str">
        <f aca="false">BDD!B78</f>
        <v>Extracteur de jus ANGEL 5500</v>
      </c>
      <c r="S88" s="235" t="str">
        <f aca="false">IF(BDD!F78=0, "", BDD!F78)</f>
        <v>❤️</v>
      </c>
      <c r="T88" s="236" t="n">
        <f aca="false">ROUND(BDD!G78+FDP_CMD_KG, 2)</f>
        <v>1001.6</v>
      </c>
      <c r="U88" s="236" t="e">
        <f aca="false">ROUND(BDD!G78+FDP_FACT_KG, 2)</f>
        <v>#DIV/0!</v>
      </c>
      <c r="V88" s="237" t="str">
        <f aca="false">BDD!H78</f>
        <v>Pièce</v>
      </c>
      <c r="W88" s="238" t="str">
        <f aca="false">IF(NOT(ISBLANK(BDD!I78)), ROUND(SUM((BDD!G78*reduc1),FDP_CMD_KG), 2), "")</f>
        <v/>
      </c>
      <c r="X88" s="238" t="str">
        <f aca="false">IF(NOT(ISBLANK(BDD!J78)), ROUND(SUM((BDD!G78*reduc2),FDP_CMD_KG), 2), "")</f>
        <v/>
      </c>
      <c r="Y88" s="238" t="str">
        <f aca="false">IF(NOT(ISBLANK(BDD!K78)), ROUND(SUM((BDD!G78*reduc3),FDP_CMD_KG), 2), "")</f>
        <v/>
      </c>
      <c r="Z88" s="238" t="str">
        <f aca="false">IF(NOT(ISBLANK(BDD!I78)), ROUND(SUM((BDD!G78*reduc1),FDP_FACT_KG), 2), "")</f>
        <v/>
      </c>
      <c r="AA88" s="238" t="str">
        <f aca="false">IF(NOT(ISBLANK(BDD!J78)), ROUND(SUM((BDD!G78*reduc2),FDP_FACT_KG), 2), "")</f>
        <v/>
      </c>
      <c r="AB88" s="238" t="str">
        <f aca="false">IF(NOT(ISBLANK(BDD!K78)), ROUND(SUM((BDD!G78*reduc3),FDP_FACT_KG), 2), "")</f>
        <v/>
      </c>
      <c r="AC88" s="239" t="str">
        <f aca="false">BDD!C78</f>
        <v>Union européenne</v>
      </c>
      <c r="AD88" s="240" t="n">
        <f aca="false">SUM(AQ88,AT88,AW88,AZ88,BC88,BF88,BI88,BL88,BO88,BR88,BU88,BX88,CA88,CD88,CG88)</f>
        <v>0</v>
      </c>
      <c r="AE88" s="241" t="n">
        <f aca="false">_xlfn.IFS(AND(AD88&gt;=60,$Y88&lt;&gt;""), $Y88,    AND(AD88&gt;=30,$X88&lt;&gt;""), $X88,    AND(AD88&gt;=10,$W88&lt;&gt;""), $W88,    1, $T88)</f>
        <v>1001.6</v>
      </c>
      <c r="AF88" s="242" t="n">
        <f aca="false">$AD88*$AE88</f>
        <v>0</v>
      </c>
      <c r="AG88" s="161"/>
      <c r="AH88" s="243"/>
      <c r="AI88" s="241" t="e">
        <f aca="false">_xlfn.IFS(AND(AH88&gt;=60,$AB88&lt;&gt;""), $AB88,    AND(AH88&gt;=30,$AA88&lt;&gt;""), $AA88,    AND(AH88&gt;=10,$Z88&lt;&gt;""), $Z88,    1, $U88)</f>
        <v>#DIV/0!</v>
      </c>
      <c r="AJ88" s="244" t="e">
        <f aca="false">AH88*AI88</f>
        <v>#DIV/0!</v>
      </c>
      <c r="AK88" s="245"/>
      <c r="AL88" s="245"/>
      <c r="AM88" s="161"/>
      <c r="AN88" s="246" t="n">
        <f aca="false">SUM(AR88,AU88,AX88,BA88,BD88,BG88,BJ88,BM88,BP88,BS88,BV88,BY88,CB88,CE88,CH88)</f>
        <v>0</v>
      </c>
      <c r="AO88" s="241" t="e">
        <f aca="false">_xlfn.IFS(AND(AN88&gt;=60,$AB88&lt;&gt;""), $AB88,    AND(AN88&gt;=30,$AA88&lt;&gt;""), $AA88,    AND(AN88&gt;=10,$Z88&lt;&gt;""), $Z88,    1, $U88)</f>
        <v>#DIV/0!</v>
      </c>
      <c r="AP88" s="242" t="e">
        <f aca="false">$AN88*$AO88</f>
        <v>#DIV/0!</v>
      </c>
      <c r="AQ88" s="247" t="n">
        <f aca="false">COMMANDE!N88</f>
        <v>0</v>
      </c>
      <c r="AR88" s="248" t="str">
        <f aca="false">_xlfn.IFS(AND($AD88=$AH88,$AD88&gt;0,$AH88&gt;0,AQ88&gt;0), AQ88,     AND(NOT($AD88=$AH88),$AD88&gt;0,$AH88&gt;0,AQ88&gt;0), ($AH88*AQ88)/$AD88,     AND($AD88=0,$AH88&gt;0,$AL88&gt;0), IF(INDEX(AQ$12:AQ$263,MATCH($AL88,$AK$12:$AK$263,0))&gt;0,($AH88*INDEX(AQ$12:AQ$263,MATCH($AL88,$AK$12:$AK$263,0)))/INDEX($AD$12:$AD$263,MATCH($AL88,$AK$12:$AK$263,0)), "-"),     1, "-")</f>
        <v>-</v>
      </c>
      <c r="AS88" s="249" t="n">
        <f aca="false">IF(AR$9&gt;0, IF(OR(AR88="",AR88="-"), 0, AR88*$AO88), AQ88*$AE88)</f>
        <v>0</v>
      </c>
      <c r="AT88" s="247" t="n">
        <f aca="false">COMMANDE!P88</f>
        <v>0</v>
      </c>
      <c r="AU88" s="248" t="str">
        <f aca="false">_xlfn.IFS(AND($AD88=$AH88,$AD88&gt;0,$AH88&gt;0,AT88&gt;0), AT88,     AND(NOT($AD88=$AH88),$AD88&gt;0,$AH88&gt;0,AT88&gt;0), ($AH88*AT88)/$AD88,     AND($AD88=0,$AH88&gt;0,$AL88&gt;0), IF(INDEX(AT$12:AT$263,MATCH($AL88,$AK$12:$AK$263,0))&gt;0,($AH88*INDEX(AT$12:AT$263,MATCH($AL88,$AK$12:$AK$263,0)))/INDEX($AD$12:$AD$263,MATCH($AL88,$AK$12:$AK$263,0)), "-"),     1, "-")</f>
        <v>-</v>
      </c>
      <c r="AV88" s="249" t="n">
        <f aca="false">IF(AU$9&gt;0, IF(OR(AU88="",AU88="-"), 0, AU88*$AO88), AT88*$AE88)</f>
        <v>0</v>
      </c>
      <c r="AW88" s="247" t="n">
        <f aca="false">COMMANDE!R88</f>
        <v>0</v>
      </c>
      <c r="AX88" s="248" t="str">
        <f aca="false">_xlfn.IFS(AND($AD88=$AH88,$AD88&gt;0,$AH88&gt;0,AW88&gt;0), AW88,     AND(NOT($AD88=$AH88),$AD88&gt;0,$AH88&gt;0,AW88&gt;0), ($AH88*AW88)/$AD88,     AND($AD88=0,$AH88&gt;0,$AL88&gt;0), IF(INDEX(AW$12:AW$263,MATCH($AL88,$AK$12:$AK$263,0))&gt;0,($AH88*INDEX(AW$12:AW$263,MATCH($AL88,$AK$12:$AK$263,0)))/INDEX($AD$12:$AD$263,MATCH($AL88,$AK$12:$AK$263,0)), "-"),     1, "-")</f>
        <v>-</v>
      </c>
      <c r="AY88" s="249" t="n">
        <f aca="false">IF(AX$9&gt;0, IF(OR(AX88="",AX88="-"), 0, AX88*$AO88), AW88*$AE88)</f>
        <v>0</v>
      </c>
      <c r="AZ88" s="247" t="n">
        <f aca="false">COMMANDE!T88</f>
        <v>0</v>
      </c>
      <c r="BA88" s="248" t="str">
        <f aca="false">_xlfn.IFS(AND($AD88=$AH88,$AD88&gt;0,$AH88&gt;0,AZ88&gt;0), AZ88,     AND(NOT($AD88=$AH88),$AD88&gt;0,$AH88&gt;0,AZ88&gt;0), ($AH88*AZ88)/$AD88,     AND($AD88=0,$AH88&gt;0,$AL88&gt;0), IF(INDEX(AZ$12:AZ$263,MATCH($AL88,$AK$12:$AK$263,0))&gt;0,($AH88*INDEX(AZ$12:AZ$263,MATCH($AL88,$AK$12:$AK$263,0)))/INDEX($AD$12:$AD$263,MATCH($AL88,$AK$12:$AK$263,0)), "-"),     1, "-")</f>
        <v>-</v>
      </c>
      <c r="BB88" s="249" t="n">
        <f aca="false">IF(BA$9&gt;0, IF(OR(BA88="",BA88="-"), 0, BA88*$AO88), AZ88*$AE88)</f>
        <v>0</v>
      </c>
      <c r="BC88" s="247" t="n">
        <f aca="false">COMMANDE!V88</f>
        <v>0</v>
      </c>
      <c r="BD88" s="248" t="str">
        <f aca="false">_xlfn.IFS(AND($AD88=$AH88,$AD88&gt;0,$AH88&gt;0,BC88&gt;0), BC88,     AND(NOT($AD88=$AH88),$AD88&gt;0,$AH88&gt;0,BC88&gt;0), ($AH88*BC88)/$AD88,     AND($AD88=0,$AH88&gt;0,$AL88&gt;0), IF(INDEX(BC$12:BC$263,MATCH($AL88,$AK$12:$AK$263,0))&gt;0,($AH88*INDEX(BC$12:BC$263,MATCH($AL88,$AK$12:$AK$263,0)))/INDEX($AD$12:$AD$263,MATCH($AL88,$AK$12:$AK$263,0)), "-"),     1, "-")</f>
        <v>-</v>
      </c>
      <c r="BE88" s="249" t="n">
        <f aca="false">IF(BD$9&gt;0, IF(OR(BD88="",BD88="-"), 0, BD88*$AO88), BC88*$AE88)</f>
        <v>0</v>
      </c>
      <c r="BF88" s="247" t="n">
        <f aca="false">COMMANDE!X88</f>
        <v>0</v>
      </c>
      <c r="BG88" s="248" t="str">
        <f aca="false">_xlfn.IFS(AND($AD88=$AH88,$AD88&gt;0,$AH88&gt;0,BF88&gt;0), BF88,     AND(NOT($AD88=$AH88),$AD88&gt;0,$AH88&gt;0,BF88&gt;0), ($AH88*BF88)/$AD88,     AND($AD88=0,$AH88&gt;0,$AL88&gt;0), IF(INDEX(BF$12:BF$263,MATCH($AL88,$AK$12:$AK$263,0))&gt;0,($AH88*INDEX(BF$12:BF$263,MATCH($AL88,$AK$12:$AK$263,0)))/INDEX($AD$12:$AD$263,MATCH($AL88,$AK$12:$AK$263,0)), "-"),     1, "-")</f>
        <v>-</v>
      </c>
      <c r="BH88" s="249" t="n">
        <f aca="false">IF(BG$9&gt;0, IF(OR(BG88="",BG88="-"), 0, BG88*$AO88), BF88*$AE88)</f>
        <v>0</v>
      </c>
      <c r="BI88" s="247" t="n">
        <f aca="false">COMMANDE!Z88</f>
        <v>0</v>
      </c>
      <c r="BJ88" s="248" t="str">
        <f aca="false">_xlfn.IFS(AND($AD88=$AH88,$AD88&gt;0,$AH88&gt;0,BI88&gt;0), BI88,     AND(NOT($AD88=$AH88),$AD88&gt;0,$AH88&gt;0,BI88&gt;0), ($AH88*BI88)/$AD88,     AND($AD88=0,$AH88&gt;0,$AL88&gt;0), IF(INDEX(BI$12:BI$263,MATCH($AL88,$AK$12:$AK$263,0))&gt;0,($AH88*INDEX(BI$12:BI$263,MATCH($AL88,$AK$12:$AK$263,0)))/INDEX($AD$12:$AD$263,MATCH($AL88,$AK$12:$AK$263,0)), "-"),     1, "-")</f>
        <v>-</v>
      </c>
      <c r="BK88" s="249" t="n">
        <f aca="false">IF(BJ$9&gt;0, IF(OR(BJ88="",BJ88="-"), 0, BJ88*$AO88), BI88*$AE88)</f>
        <v>0</v>
      </c>
      <c r="BL88" s="247" t="n">
        <f aca="false">COMMANDE!AB88</f>
        <v>0</v>
      </c>
      <c r="BM88" s="248" t="str">
        <f aca="false">_xlfn.IFS(AND($AD88=$AH88,$AD88&gt;0,$AH88&gt;0,BL88&gt;0), BL88,     AND(NOT($AD88=$AH88),$AD88&gt;0,$AH88&gt;0,BL88&gt;0), ($AH88*BL88)/$AD88,     AND($AD88=0,$AH88&gt;0,$AL88&gt;0), IF(INDEX(BL$12:BL$263,MATCH($AL88,$AK$12:$AK$263,0))&gt;0,($AH88*INDEX(BL$12:BL$263,MATCH($AL88,$AK$12:$AK$263,0)))/INDEX($AD$12:$AD$263,MATCH($AL88,$AK$12:$AK$263,0)), "-"),     1, "-")</f>
        <v>-</v>
      </c>
      <c r="BN88" s="249" t="n">
        <f aca="false">IF(BM$9&gt;0, IF(OR(BM88="",BM88="-"), 0, BM88*$AO88), BL88*$AE88)</f>
        <v>0</v>
      </c>
      <c r="BO88" s="247" t="n">
        <f aca="false">COMMANDE!AD88</f>
        <v>0</v>
      </c>
      <c r="BP88" s="248" t="str">
        <f aca="false">_xlfn.IFS(AND($AD88=$AH88,$AD88&gt;0,$AH88&gt;0,BO88&gt;0), BO88,     AND(NOT($AD88=$AH88),$AD88&gt;0,$AH88&gt;0,BO88&gt;0), ($AH88*BO88)/$AD88,     AND($AD88=0,$AH88&gt;0,$AL88&gt;0), IF(INDEX(BO$12:BO$263,MATCH($AL88,$AK$12:$AK$263,0))&gt;0,($AH88*INDEX(BO$12:BO$263,MATCH($AL88,$AK$12:$AK$263,0)))/INDEX($AD$12:$AD$263,MATCH($AL88,$AK$12:$AK$263,0)), "-"),     1, "-")</f>
        <v>-</v>
      </c>
      <c r="BQ88" s="249" t="n">
        <f aca="false">IF(BP$9&gt;0, IF(OR(BP88="",BP88="-"), 0, BP88*$AO88), BO88*$AE88)</f>
        <v>0</v>
      </c>
      <c r="BR88" s="247" t="n">
        <f aca="false">COMMANDE!AF88</f>
        <v>0</v>
      </c>
      <c r="BS88" s="248" t="str">
        <f aca="false">_xlfn.IFS(AND($AD88=$AH88,$AD88&gt;0,$AH88&gt;0,BR88&gt;0), BR88,     AND(NOT($AD88=$AH88),$AD88&gt;0,$AH88&gt;0,BR88&gt;0), ($AH88*BR88)/$AD88,     AND($AD88=0,$AH88&gt;0,$AL88&gt;0), IF(INDEX(BR$12:BR$263,MATCH($AL88,$AK$12:$AK$263,0))&gt;0,($AH88*INDEX(BR$12:BR$263,MATCH($AL88,$AK$12:$AK$263,0)))/INDEX($AD$12:$AD$263,MATCH($AL88,$AK$12:$AK$263,0)), "-"),     1, "-")</f>
        <v>-</v>
      </c>
      <c r="BT88" s="249" t="n">
        <f aca="false">IF(BS$9&gt;0, IF(OR(BS88="",BS88="-"), 0, BS88*$AO88), BR88*$AE88)</f>
        <v>0</v>
      </c>
      <c r="BU88" s="247" t="n">
        <f aca="false">COMMANDE!AH88</f>
        <v>0</v>
      </c>
      <c r="BV88" s="248" t="str">
        <f aca="false">_xlfn.IFS(AND($AD88=$AH88,$AD88&gt;0,$AH88&gt;0,BU88&gt;0), BU88,     AND(NOT($AD88=$AH88),$AD88&gt;0,$AH88&gt;0,BU88&gt;0), ($AH88*BU88)/$AD88,     AND($AD88=0,$AH88&gt;0,$AL88&gt;0), IF(INDEX(BU$12:BU$263,MATCH($AL88,$AK$12:$AK$263,0))&gt;0,($AH88*INDEX(BU$12:BU$263,MATCH($AL88,$AK$12:$AK$263,0)))/INDEX($AD$12:$AD$263,MATCH($AL88,$AK$12:$AK$263,0)), "-"),     1, "-")</f>
        <v>-</v>
      </c>
      <c r="BW88" s="249" t="n">
        <f aca="false">IF(BV$9&gt;0, IF(OR(BV88="",BV88="-"), 0, BV88*$AO88), BU88*$AE88)</f>
        <v>0</v>
      </c>
      <c r="BX88" s="247" t="n">
        <f aca="false">COMMANDE!AJ88</f>
        <v>0</v>
      </c>
      <c r="BY88" s="248" t="str">
        <f aca="false">_xlfn.IFS(AND($AD88=$AH88,$AD88&gt;0,$AH88&gt;0,BX88&gt;0), BX88,     AND(NOT($AD88=$AH88),$AD88&gt;0,$AH88&gt;0,BX88&gt;0), ($AH88*BX88)/$AD88,     AND($AD88=0,$AH88&gt;0,$AL88&gt;0), IF(INDEX(BX$12:BX$263,MATCH($AL88,$AK$12:$AK$263,0))&gt;0,($AH88*INDEX(BX$12:BX$263,MATCH($AL88,$AK$12:$AK$263,0)))/INDEX($AD$12:$AD$263,MATCH($AL88,$AK$12:$AK$263,0)), "-"),     1, "-")</f>
        <v>-</v>
      </c>
      <c r="BZ88" s="249" t="n">
        <f aca="false">IF(BY$9&gt;0, IF(OR(BY88="",BY88="-"), 0, BY88*$AO88), BX88*$AE88)</f>
        <v>0</v>
      </c>
      <c r="CA88" s="247" t="n">
        <f aca="false">COMMANDE!AL88</f>
        <v>0</v>
      </c>
      <c r="CB88" s="248" t="str">
        <f aca="false">_xlfn.IFS(AND($AD88=$AH88,$AD88&gt;0,$AH88&gt;0,CA88&gt;0), CA88,     AND(NOT($AD88=$AH88),$AD88&gt;0,$AH88&gt;0,CA88&gt;0), ($AH88*CA88)/$AD88,     AND($AD88=0,$AH88&gt;0,$AL88&gt;0), IF(INDEX(CA$12:CA$263,MATCH($AL88,$AK$12:$AK$263,0))&gt;0,($AH88*INDEX(CA$12:CA$263,MATCH($AL88,$AK$12:$AK$263,0)))/INDEX($AD$12:$AD$263,MATCH($AL88,$AK$12:$AK$263,0)), "-"),     1, "-")</f>
        <v>-</v>
      </c>
      <c r="CC88" s="249" t="n">
        <f aca="false">IF(CB$9&gt;0, IF(OR(CB88="",CB88="-"), 0, CB88*$AO88), CA88*$AE88)</f>
        <v>0</v>
      </c>
      <c r="CD88" s="247" t="n">
        <f aca="false">COMMANDE!AN88</f>
        <v>0</v>
      </c>
      <c r="CE88" s="248" t="str">
        <f aca="false">_xlfn.IFS(AND($AD88=$AH88,$AD88&gt;0,$AH88&gt;0,CD88&gt;0), CD88,     AND(NOT($AD88=$AH88),$AD88&gt;0,$AH88&gt;0,CD88&gt;0), ($AH88*CD88)/$AD88,     AND($AD88=0,$AH88&gt;0,$AL88&gt;0), IF(INDEX(CD$12:CD$263,MATCH($AL88,$AK$12:$AK$263,0))&gt;0,($AH88*INDEX(CD$12:CD$263,MATCH($AL88,$AK$12:$AK$263,0)))/INDEX($AD$12:$AD$263,MATCH($AL88,$AK$12:$AK$263,0)), "-"),     1, "-")</f>
        <v>-</v>
      </c>
      <c r="CF88" s="249" t="n">
        <f aca="false">IF(CE$9&gt;0, IF(OR(CE88="",CE88="-"), 0, CE88*$AO88), CD88*$AE88)</f>
        <v>0</v>
      </c>
      <c r="CG88" s="247" t="n">
        <f aca="false">COMMANDE!AP88</f>
        <v>0</v>
      </c>
      <c r="CH88" s="248" t="str">
        <f aca="false">_xlfn.IFS(AND($AD88=$AH88,$AD88&gt;0,$AH88&gt;0,CG88&gt;0), CG88,     AND(NOT($AD88=$AH88),$AD88&gt;0,$AH88&gt;0,CG88&gt;0), ($AH88*CG88)/$AD88,     AND($AD88=0,$AH88&gt;0,$AL88&gt;0), IF(INDEX(CG$12:CG$263,MATCH($AL88,$AK$12:$AK$263,0))&gt;0,($AH88*INDEX(CG$12:CG$263,MATCH($AL88,$AK$12:$AK$263,0)))/INDEX($AD$12:$AD$263,MATCH($AL88,$AK$12:$AK$263,0)), "-"),     1, "-")</f>
        <v>-</v>
      </c>
      <c r="CI88" s="249" t="n">
        <f aca="false">IF(CH$9&gt;0, IF(OR(CH88="",CH88="-"), 0, CH88*$AO88), CG88*$AE88)</f>
        <v>0</v>
      </c>
      <c r="CJ88" s="250"/>
    </row>
    <row r="89" customFormat="false" ht="39.95" hidden="false" customHeight="true" outlineLevel="0" collapsed="false">
      <c r="A89" s="230" t="n">
        <f aca="false">IF(OR($AQ89&gt;0, $AS89&gt;0), 1, 0)</f>
        <v>0</v>
      </c>
      <c r="B89" s="230" t="n">
        <f aca="false">IF(OR($AT89&gt;0, $AV89&gt;0), 1, 0)</f>
        <v>0</v>
      </c>
      <c r="C89" s="230" t="n">
        <f aca="false">IF(OR($AW89&gt;0, $AY89&gt;0), 1, 0)</f>
        <v>0</v>
      </c>
      <c r="D89" s="230" t="n">
        <f aca="false">IF(OR($AZ89&gt;0, $BB89&gt;0), 1, 0)</f>
        <v>0</v>
      </c>
      <c r="E89" s="230" t="n">
        <f aca="false">IF(OR($BC89&gt;0, $BE89&gt;0), 1, 0)</f>
        <v>0</v>
      </c>
      <c r="F89" s="230" t="n">
        <f aca="false">IF(OR($BF89&gt;0, $BH89&gt;0), 1, 0)</f>
        <v>0</v>
      </c>
      <c r="G89" s="230" t="n">
        <f aca="false">IF(OR($BI89&gt;0, $BK89&gt;0), 1, 0)</f>
        <v>0</v>
      </c>
      <c r="H89" s="230" t="n">
        <f aca="false">IF(OR($BL89&gt;0, $BN89&gt;0), 1, 0)</f>
        <v>0</v>
      </c>
      <c r="I89" s="230" t="n">
        <f aca="false">IF(OR($BO89&gt;0, $BQ89&gt;0), 1, 0)</f>
        <v>0</v>
      </c>
      <c r="J89" s="230" t="n">
        <f aca="false">IF(OR($BR89&gt;0, $BT89&gt;0), 1, 0)</f>
        <v>0</v>
      </c>
      <c r="K89" s="230" t="n">
        <f aca="false">IF(OR($BU89&gt;0, $BW89&gt;0), 1, 0)</f>
        <v>0</v>
      </c>
      <c r="L89" s="230" t="n">
        <f aca="false">IF(OR($BX89&gt;0, $BZ89&gt;0), 1, 0)</f>
        <v>0</v>
      </c>
      <c r="M89" s="230" t="n">
        <f aca="false">IF(OR($CA89&gt;0, $CC89&gt;0), 1, 0)</f>
        <v>0</v>
      </c>
      <c r="N89" s="230" t="n">
        <f aca="false">IF(OR($CD89&gt;0, $CF89&gt;0), 1, 0)</f>
        <v>0</v>
      </c>
      <c r="O89" s="231" t="n">
        <f aca="false">IF(OR($CG89&gt;0, $CI89&gt;0), 1, 0)</f>
        <v>0</v>
      </c>
      <c r="P89" s="232" t="n">
        <f aca="false">IF(OR($AD89&gt;0,$AH89&gt;0,$AN89&gt;0), 1, 0)</f>
        <v>0</v>
      </c>
      <c r="Q89" s="233" t="n">
        <f aca="false">BDD!A79</f>
        <v>6106</v>
      </c>
      <c r="R89" s="234" t="str">
        <f aca="false">BDD!B79</f>
        <v>Fenugrec en graines BIO (sachet 500g)</v>
      </c>
      <c r="S89" s="235" t="str">
        <f aca="false">IF(BDD!F79=0, "", BDD!F79)</f>
        <v>❤️</v>
      </c>
      <c r="T89" s="236" t="n">
        <f aca="false">ROUND(BDD!G79+FDP_CMD_KG, 2)</f>
        <v>13.9</v>
      </c>
      <c r="U89" s="236" t="e">
        <f aca="false">ROUND(BDD!G79+FDP_FACT_KG, 2)</f>
        <v>#DIV/0!</v>
      </c>
      <c r="V89" s="237" t="str">
        <f aca="false">BDD!H79</f>
        <v>Pièce</v>
      </c>
      <c r="W89" s="238" t="str">
        <f aca="false">IF(NOT(ISBLANK(BDD!I79)), ROUND(SUM((BDD!G79*reduc1),FDP_CMD_KG), 2), "")</f>
        <v/>
      </c>
      <c r="X89" s="238" t="str">
        <f aca="false">IF(NOT(ISBLANK(BDD!J79)), ROUND(SUM((BDD!G79*reduc2),FDP_CMD_KG), 2), "")</f>
        <v/>
      </c>
      <c r="Y89" s="238" t="str">
        <f aca="false">IF(NOT(ISBLANK(BDD!K79)), ROUND(SUM((BDD!G79*reduc3),FDP_CMD_KG), 2), "")</f>
        <v/>
      </c>
      <c r="Z89" s="238" t="str">
        <f aca="false">IF(NOT(ISBLANK(BDD!I79)), ROUND(SUM((BDD!G79*reduc1),FDP_FACT_KG), 2), "")</f>
        <v/>
      </c>
      <c r="AA89" s="238" t="str">
        <f aca="false">IF(NOT(ISBLANK(BDD!J79)), ROUND(SUM((BDD!G79*reduc2),FDP_FACT_KG), 2), "")</f>
        <v/>
      </c>
      <c r="AB89" s="238" t="str">
        <f aca="false">IF(NOT(ISBLANK(BDD!K79)), ROUND(SUM((BDD!G79*reduc3),FDP_FACT_KG), 2), "")</f>
        <v/>
      </c>
      <c r="AC89" s="239" t="str">
        <f aca="false">BDD!C79</f>
        <v>Égypte</v>
      </c>
      <c r="AD89" s="240" t="n">
        <f aca="false">SUM(AQ89,AT89,AW89,AZ89,BC89,BF89,BI89,BL89,BO89,BR89,BU89,BX89,CA89,CD89,CG89)</f>
        <v>0</v>
      </c>
      <c r="AE89" s="241" t="n">
        <f aca="false">_xlfn.IFS(AND(AD89&gt;=60,$Y89&lt;&gt;""), $Y89,    AND(AD89&gt;=30,$X89&lt;&gt;""), $X89,    AND(AD89&gt;=10,$W89&lt;&gt;""), $W89,    1, $T89)</f>
        <v>13.9</v>
      </c>
      <c r="AF89" s="242" t="n">
        <f aca="false">$AD89*$AE89</f>
        <v>0</v>
      </c>
      <c r="AG89" s="161"/>
      <c r="AH89" s="243"/>
      <c r="AI89" s="241" t="e">
        <f aca="false">_xlfn.IFS(AND(AH89&gt;=60,$AB89&lt;&gt;""), $AB89,    AND(AH89&gt;=30,$AA89&lt;&gt;""), $AA89,    AND(AH89&gt;=10,$Z89&lt;&gt;""), $Z89,    1, $U89)</f>
        <v>#DIV/0!</v>
      </c>
      <c r="AJ89" s="244" t="e">
        <f aca="false">AH89*AI89</f>
        <v>#DIV/0!</v>
      </c>
      <c r="AK89" s="245"/>
      <c r="AL89" s="245"/>
      <c r="AM89" s="161"/>
      <c r="AN89" s="246" t="n">
        <f aca="false">SUM(AR89,AU89,AX89,BA89,BD89,BG89,BJ89,BM89,BP89,BS89,BV89,BY89,CB89,CE89,CH89)</f>
        <v>0</v>
      </c>
      <c r="AO89" s="241" t="e">
        <f aca="false">_xlfn.IFS(AND(AN89&gt;=60,$AB89&lt;&gt;""), $AB89,    AND(AN89&gt;=30,$AA89&lt;&gt;""), $AA89,    AND(AN89&gt;=10,$Z89&lt;&gt;""), $Z89,    1, $U89)</f>
        <v>#DIV/0!</v>
      </c>
      <c r="AP89" s="242" t="e">
        <f aca="false">$AN89*$AO89</f>
        <v>#DIV/0!</v>
      </c>
      <c r="AQ89" s="247" t="n">
        <f aca="false">COMMANDE!N89</f>
        <v>0</v>
      </c>
      <c r="AR89" s="248" t="str">
        <f aca="false">_xlfn.IFS(AND($AD89=$AH89,$AD89&gt;0,$AH89&gt;0,AQ89&gt;0), AQ89,     AND(NOT($AD89=$AH89),$AD89&gt;0,$AH89&gt;0,AQ89&gt;0), ($AH89*AQ89)/$AD89,     AND($AD89=0,$AH89&gt;0,$AL89&gt;0), IF(INDEX(AQ$12:AQ$263,MATCH($AL89,$AK$12:$AK$263,0))&gt;0,($AH89*INDEX(AQ$12:AQ$263,MATCH($AL89,$AK$12:$AK$263,0)))/INDEX($AD$12:$AD$263,MATCH($AL89,$AK$12:$AK$263,0)), "-"),     1, "-")</f>
        <v>-</v>
      </c>
      <c r="AS89" s="249" t="n">
        <f aca="false">IF(AR$9&gt;0, IF(OR(AR89="",AR89="-"), 0, AR89*$AO89), AQ89*$AE89)</f>
        <v>0</v>
      </c>
      <c r="AT89" s="247" t="n">
        <f aca="false">COMMANDE!P89</f>
        <v>0</v>
      </c>
      <c r="AU89" s="248" t="str">
        <f aca="false">_xlfn.IFS(AND($AD89=$AH89,$AD89&gt;0,$AH89&gt;0,AT89&gt;0), AT89,     AND(NOT($AD89=$AH89),$AD89&gt;0,$AH89&gt;0,AT89&gt;0), ($AH89*AT89)/$AD89,     AND($AD89=0,$AH89&gt;0,$AL89&gt;0), IF(INDEX(AT$12:AT$263,MATCH($AL89,$AK$12:$AK$263,0))&gt;0,($AH89*INDEX(AT$12:AT$263,MATCH($AL89,$AK$12:$AK$263,0)))/INDEX($AD$12:$AD$263,MATCH($AL89,$AK$12:$AK$263,0)), "-"),     1, "-")</f>
        <v>-</v>
      </c>
      <c r="AV89" s="249" t="n">
        <f aca="false">IF(AU$9&gt;0, IF(OR(AU89="",AU89="-"), 0, AU89*$AO89), AT89*$AE89)</f>
        <v>0</v>
      </c>
      <c r="AW89" s="247" t="n">
        <f aca="false">COMMANDE!R89</f>
        <v>0</v>
      </c>
      <c r="AX89" s="248" t="str">
        <f aca="false">_xlfn.IFS(AND($AD89=$AH89,$AD89&gt;0,$AH89&gt;0,AW89&gt;0), AW89,     AND(NOT($AD89=$AH89),$AD89&gt;0,$AH89&gt;0,AW89&gt;0), ($AH89*AW89)/$AD89,     AND($AD89=0,$AH89&gt;0,$AL89&gt;0), IF(INDEX(AW$12:AW$263,MATCH($AL89,$AK$12:$AK$263,0))&gt;0,($AH89*INDEX(AW$12:AW$263,MATCH($AL89,$AK$12:$AK$263,0)))/INDEX($AD$12:$AD$263,MATCH($AL89,$AK$12:$AK$263,0)), "-"),     1, "-")</f>
        <v>-</v>
      </c>
      <c r="AY89" s="249" t="n">
        <f aca="false">IF(AX$9&gt;0, IF(OR(AX89="",AX89="-"), 0, AX89*$AO89), AW89*$AE89)</f>
        <v>0</v>
      </c>
      <c r="AZ89" s="247" t="n">
        <f aca="false">COMMANDE!T89</f>
        <v>0</v>
      </c>
      <c r="BA89" s="248" t="str">
        <f aca="false">_xlfn.IFS(AND($AD89=$AH89,$AD89&gt;0,$AH89&gt;0,AZ89&gt;0), AZ89,     AND(NOT($AD89=$AH89),$AD89&gt;0,$AH89&gt;0,AZ89&gt;0), ($AH89*AZ89)/$AD89,     AND($AD89=0,$AH89&gt;0,$AL89&gt;0), IF(INDEX(AZ$12:AZ$263,MATCH($AL89,$AK$12:$AK$263,0))&gt;0,($AH89*INDEX(AZ$12:AZ$263,MATCH($AL89,$AK$12:$AK$263,0)))/INDEX($AD$12:$AD$263,MATCH($AL89,$AK$12:$AK$263,0)), "-"),     1, "-")</f>
        <v>-</v>
      </c>
      <c r="BB89" s="249" t="n">
        <f aca="false">IF(BA$9&gt;0, IF(OR(BA89="",BA89="-"), 0, BA89*$AO89), AZ89*$AE89)</f>
        <v>0</v>
      </c>
      <c r="BC89" s="247" t="n">
        <f aca="false">COMMANDE!V89</f>
        <v>0</v>
      </c>
      <c r="BD89" s="248" t="str">
        <f aca="false">_xlfn.IFS(AND($AD89=$AH89,$AD89&gt;0,$AH89&gt;0,BC89&gt;0), BC89,     AND(NOT($AD89=$AH89),$AD89&gt;0,$AH89&gt;0,BC89&gt;0), ($AH89*BC89)/$AD89,     AND($AD89=0,$AH89&gt;0,$AL89&gt;0), IF(INDEX(BC$12:BC$263,MATCH($AL89,$AK$12:$AK$263,0))&gt;0,($AH89*INDEX(BC$12:BC$263,MATCH($AL89,$AK$12:$AK$263,0)))/INDEX($AD$12:$AD$263,MATCH($AL89,$AK$12:$AK$263,0)), "-"),     1, "-")</f>
        <v>-</v>
      </c>
      <c r="BE89" s="249" t="n">
        <f aca="false">IF(BD$9&gt;0, IF(OR(BD89="",BD89="-"), 0, BD89*$AO89), BC89*$AE89)</f>
        <v>0</v>
      </c>
      <c r="BF89" s="247" t="n">
        <f aca="false">COMMANDE!X89</f>
        <v>0</v>
      </c>
      <c r="BG89" s="248" t="str">
        <f aca="false">_xlfn.IFS(AND($AD89=$AH89,$AD89&gt;0,$AH89&gt;0,BF89&gt;0), BF89,     AND(NOT($AD89=$AH89),$AD89&gt;0,$AH89&gt;0,BF89&gt;0), ($AH89*BF89)/$AD89,     AND($AD89=0,$AH89&gt;0,$AL89&gt;0), IF(INDEX(BF$12:BF$263,MATCH($AL89,$AK$12:$AK$263,0))&gt;0,($AH89*INDEX(BF$12:BF$263,MATCH($AL89,$AK$12:$AK$263,0)))/INDEX($AD$12:$AD$263,MATCH($AL89,$AK$12:$AK$263,0)), "-"),     1, "-")</f>
        <v>-</v>
      </c>
      <c r="BH89" s="249" t="n">
        <f aca="false">IF(BG$9&gt;0, IF(OR(BG89="",BG89="-"), 0, BG89*$AO89), BF89*$AE89)</f>
        <v>0</v>
      </c>
      <c r="BI89" s="247" t="n">
        <f aca="false">COMMANDE!Z89</f>
        <v>0</v>
      </c>
      <c r="BJ89" s="248" t="str">
        <f aca="false">_xlfn.IFS(AND($AD89=$AH89,$AD89&gt;0,$AH89&gt;0,BI89&gt;0), BI89,     AND(NOT($AD89=$AH89),$AD89&gt;0,$AH89&gt;0,BI89&gt;0), ($AH89*BI89)/$AD89,     AND($AD89=0,$AH89&gt;0,$AL89&gt;0), IF(INDEX(BI$12:BI$263,MATCH($AL89,$AK$12:$AK$263,0))&gt;0,($AH89*INDEX(BI$12:BI$263,MATCH($AL89,$AK$12:$AK$263,0)))/INDEX($AD$12:$AD$263,MATCH($AL89,$AK$12:$AK$263,0)), "-"),     1, "-")</f>
        <v>-</v>
      </c>
      <c r="BK89" s="249" t="n">
        <f aca="false">IF(BJ$9&gt;0, IF(OR(BJ89="",BJ89="-"), 0, BJ89*$AO89), BI89*$AE89)</f>
        <v>0</v>
      </c>
      <c r="BL89" s="247" t="n">
        <f aca="false">COMMANDE!AB89</f>
        <v>0</v>
      </c>
      <c r="BM89" s="248" t="str">
        <f aca="false">_xlfn.IFS(AND($AD89=$AH89,$AD89&gt;0,$AH89&gt;0,BL89&gt;0), BL89,     AND(NOT($AD89=$AH89),$AD89&gt;0,$AH89&gt;0,BL89&gt;0), ($AH89*BL89)/$AD89,     AND($AD89=0,$AH89&gt;0,$AL89&gt;0), IF(INDEX(BL$12:BL$263,MATCH($AL89,$AK$12:$AK$263,0))&gt;0,($AH89*INDEX(BL$12:BL$263,MATCH($AL89,$AK$12:$AK$263,0)))/INDEX($AD$12:$AD$263,MATCH($AL89,$AK$12:$AK$263,0)), "-"),     1, "-")</f>
        <v>-</v>
      </c>
      <c r="BN89" s="249" t="n">
        <f aca="false">IF(BM$9&gt;0, IF(OR(BM89="",BM89="-"), 0, BM89*$AO89), BL89*$AE89)</f>
        <v>0</v>
      </c>
      <c r="BO89" s="247" t="n">
        <f aca="false">COMMANDE!AD89</f>
        <v>0</v>
      </c>
      <c r="BP89" s="248" t="str">
        <f aca="false">_xlfn.IFS(AND($AD89=$AH89,$AD89&gt;0,$AH89&gt;0,BO89&gt;0), BO89,     AND(NOT($AD89=$AH89),$AD89&gt;0,$AH89&gt;0,BO89&gt;0), ($AH89*BO89)/$AD89,     AND($AD89=0,$AH89&gt;0,$AL89&gt;0), IF(INDEX(BO$12:BO$263,MATCH($AL89,$AK$12:$AK$263,0))&gt;0,($AH89*INDEX(BO$12:BO$263,MATCH($AL89,$AK$12:$AK$263,0)))/INDEX($AD$12:$AD$263,MATCH($AL89,$AK$12:$AK$263,0)), "-"),     1, "-")</f>
        <v>-</v>
      </c>
      <c r="BQ89" s="249" t="n">
        <f aca="false">IF(BP$9&gt;0, IF(OR(BP89="",BP89="-"), 0, BP89*$AO89), BO89*$AE89)</f>
        <v>0</v>
      </c>
      <c r="BR89" s="247" t="n">
        <f aca="false">COMMANDE!AF89</f>
        <v>0</v>
      </c>
      <c r="BS89" s="248" t="str">
        <f aca="false">_xlfn.IFS(AND($AD89=$AH89,$AD89&gt;0,$AH89&gt;0,BR89&gt;0), BR89,     AND(NOT($AD89=$AH89),$AD89&gt;0,$AH89&gt;0,BR89&gt;0), ($AH89*BR89)/$AD89,     AND($AD89=0,$AH89&gt;0,$AL89&gt;0), IF(INDEX(BR$12:BR$263,MATCH($AL89,$AK$12:$AK$263,0))&gt;0,($AH89*INDEX(BR$12:BR$263,MATCH($AL89,$AK$12:$AK$263,0)))/INDEX($AD$12:$AD$263,MATCH($AL89,$AK$12:$AK$263,0)), "-"),     1, "-")</f>
        <v>-</v>
      </c>
      <c r="BT89" s="249" t="n">
        <f aca="false">IF(BS$9&gt;0, IF(OR(BS89="",BS89="-"), 0, BS89*$AO89), BR89*$AE89)</f>
        <v>0</v>
      </c>
      <c r="BU89" s="247" t="n">
        <f aca="false">COMMANDE!AH89</f>
        <v>0</v>
      </c>
      <c r="BV89" s="248" t="str">
        <f aca="false">_xlfn.IFS(AND($AD89=$AH89,$AD89&gt;0,$AH89&gt;0,BU89&gt;0), BU89,     AND(NOT($AD89=$AH89),$AD89&gt;0,$AH89&gt;0,BU89&gt;0), ($AH89*BU89)/$AD89,     AND($AD89=0,$AH89&gt;0,$AL89&gt;0), IF(INDEX(BU$12:BU$263,MATCH($AL89,$AK$12:$AK$263,0))&gt;0,($AH89*INDEX(BU$12:BU$263,MATCH($AL89,$AK$12:$AK$263,0)))/INDEX($AD$12:$AD$263,MATCH($AL89,$AK$12:$AK$263,0)), "-"),     1, "-")</f>
        <v>-</v>
      </c>
      <c r="BW89" s="249" t="n">
        <f aca="false">IF(BV$9&gt;0, IF(OR(BV89="",BV89="-"), 0, BV89*$AO89), BU89*$AE89)</f>
        <v>0</v>
      </c>
      <c r="BX89" s="247" t="n">
        <f aca="false">COMMANDE!AJ89</f>
        <v>0</v>
      </c>
      <c r="BY89" s="248" t="str">
        <f aca="false">_xlfn.IFS(AND($AD89=$AH89,$AD89&gt;0,$AH89&gt;0,BX89&gt;0), BX89,     AND(NOT($AD89=$AH89),$AD89&gt;0,$AH89&gt;0,BX89&gt;0), ($AH89*BX89)/$AD89,     AND($AD89=0,$AH89&gt;0,$AL89&gt;0), IF(INDEX(BX$12:BX$263,MATCH($AL89,$AK$12:$AK$263,0))&gt;0,($AH89*INDEX(BX$12:BX$263,MATCH($AL89,$AK$12:$AK$263,0)))/INDEX($AD$12:$AD$263,MATCH($AL89,$AK$12:$AK$263,0)), "-"),     1, "-")</f>
        <v>-</v>
      </c>
      <c r="BZ89" s="249" t="n">
        <f aca="false">IF(BY$9&gt;0, IF(OR(BY89="",BY89="-"), 0, BY89*$AO89), BX89*$AE89)</f>
        <v>0</v>
      </c>
      <c r="CA89" s="247" t="n">
        <f aca="false">COMMANDE!AL89</f>
        <v>0</v>
      </c>
      <c r="CB89" s="248" t="str">
        <f aca="false">_xlfn.IFS(AND($AD89=$AH89,$AD89&gt;0,$AH89&gt;0,CA89&gt;0), CA89,     AND(NOT($AD89=$AH89),$AD89&gt;0,$AH89&gt;0,CA89&gt;0), ($AH89*CA89)/$AD89,     AND($AD89=0,$AH89&gt;0,$AL89&gt;0), IF(INDEX(CA$12:CA$263,MATCH($AL89,$AK$12:$AK$263,0))&gt;0,($AH89*INDEX(CA$12:CA$263,MATCH($AL89,$AK$12:$AK$263,0)))/INDEX($AD$12:$AD$263,MATCH($AL89,$AK$12:$AK$263,0)), "-"),     1, "-")</f>
        <v>-</v>
      </c>
      <c r="CC89" s="249" t="n">
        <f aca="false">IF(CB$9&gt;0, IF(OR(CB89="",CB89="-"), 0, CB89*$AO89), CA89*$AE89)</f>
        <v>0</v>
      </c>
      <c r="CD89" s="247" t="n">
        <f aca="false">COMMANDE!AN89</f>
        <v>0</v>
      </c>
      <c r="CE89" s="248" t="str">
        <f aca="false">_xlfn.IFS(AND($AD89=$AH89,$AD89&gt;0,$AH89&gt;0,CD89&gt;0), CD89,     AND(NOT($AD89=$AH89),$AD89&gt;0,$AH89&gt;0,CD89&gt;0), ($AH89*CD89)/$AD89,     AND($AD89=0,$AH89&gt;0,$AL89&gt;0), IF(INDEX(CD$12:CD$263,MATCH($AL89,$AK$12:$AK$263,0))&gt;0,($AH89*INDEX(CD$12:CD$263,MATCH($AL89,$AK$12:$AK$263,0)))/INDEX($AD$12:$AD$263,MATCH($AL89,$AK$12:$AK$263,0)), "-"),     1, "-")</f>
        <v>-</v>
      </c>
      <c r="CF89" s="249" t="n">
        <f aca="false">IF(CE$9&gt;0, IF(OR(CE89="",CE89="-"), 0, CE89*$AO89), CD89*$AE89)</f>
        <v>0</v>
      </c>
      <c r="CG89" s="247" t="n">
        <f aca="false">COMMANDE!AP89</f>
        <v>0</v>
      </c>
      <c r="CH89" s="248" t="str">
        <f aca="false">_xlfn.IFS(AND($AD89=$AH89,$AD89&gt;0,$AH89&gt;0,CG89&gt;0), CG89,     AND(NOT($AD89=$AH89),$AD89&gt;0,$AH89&gt;0,CG89&gt;0), ($AH89*CG89)/$AD89,     AND($AD89=0,$AH89&gt;0,$AL89&gt;0), IF(INDEX(CG$12:CG$263,MATCH($AL89,$AK$12:$AK$263,0))&gt;0,($AH89*INDEX(CG$12:CG$263,MATCH($AL89,$AK$12:$AK$263,0)))/INDEX($AD$12:$AD$263,MATCH($AL89,$AK$12:$AK$263,0)), "-"),     1, "-")</f>
        <v>-</v>
      </c>
      <c r="CI89" s="249" t="n">
        <f aca="false">IF(CH$9&gt;0, IF(OR(CH89="",CH89="-"), 0, CH89*$AO89), CG89*$AE89)</f>
        <v>0</v>
      </c>
      <c r="CJ89" s="250"/>
    </row>
    <row r="90" customFormat="false" ht="39.95" hidden="false" customHeight="true" outlineLevel="0" collapsed="false">
      <c r="A90" s="230" t="n">
        <f aca="false">IF(OR($AQ90&gt;0, $AS90&gt;0), 1, 0)</f>
        <v>0</v>
      </c>
      <c r="B90" s="230" t="n">
        <f aca="false">IF(OR($AT90&gt;0, $AV90&gt;0), 1, 0)</f>
        <v>0</v>
      </c>
      <c r="C90" s="230" t="n">
        <f aca="false">IF(OR($AW90&gt;0, $AY90&gt;0), 1, 0)</f>
        <v>0</v>
      </c>
      <c r="D90" s="230" t="n">
        <f aca="false">IF(OR($AZ90&gt;0, $BB90&gt;0), 1, 0)</f>
        <v>0</v>
      </c>
      <c r="E90" s="230" t="n">
        <f aca="false">IF(OR($BC90&gt;0, $BE90&gt;0), 1, 0)</f>
        <v>0</v>
      </c>
      <c r="F90" s="230" t="n">
        <f aca="false">IF(OR($BF90&gt;0, $BH90&gt;0), 1, 0)</f>
        <v>0</v>
      </c>
      <c r="G90" s="230" t="n">
        <f aca="false">IF(OR($BI90&gt;0, $BK90&gt;0), 1, 0)</f>
        <v>0</v>
      </c>
      <c r="H90" s="230" t="n">
        <f aca="false">IF(OR($BL90&gt;0, $BN90&gt;0), 1, 0)</f>
        <v>0</v>
      </c>
      <c r="I90" s="230" t="n">
        <f aca="false">IF(OR($BO90&gt;0, $BQ90&gt;0), 1, 0)</f>
        <v>0</v>
      </c>
      <c r="J90" s="230" t="n">
        <f aca="false">IF(OR($BR90&gt;0, $BT90&gt;0), 1, 0)</f>
        <v>0</v>
      </c>
      <c r="K90" s="230" t="n">
        <f aca="false">IF(OR($BU90&gt;0, $BW90&gt;0), 1, 0)</f>
        <v>0</v>
      </c>
      <c r="L90" s="230" t="n">
        <f aca="false">IF(OR($BX90&gt;0, $BZ90&gt;0), 1, 0)</f>
        <v>0</v>
      </c>
      <c r="M90" s="230" t="n">
        <f aca="false">IF(OR($CA90&gt;0, $CC90&gt;0), 1, 0)</f>
        <v>0</v>
      </c>
      <c r="N90" s="230" t="n">
        <f aca="false">IF(OR($CD90&gt;0, $CF90&gt;0), 1, 0)</f>
        <v>0</v>
      </c>
      <c r="O90" s="231" t="n">
        <f aca="false">IF(OR($CG90&gt;0, $CI90&gt;0), 1, 0)</f>
        <v>0</v>
      </c>
      <c r="P90" s="232" t="n">
        <f aca="false">IF(OR($AD90&gt;0,$AH90&gt;0,$AN90&gt;0), 1, 0)</f>
        <v>0</v>
      </c>
      <c r="Q90" s="233" t="n">
        <f aca="false">BDD!A80</f>
        <v>3177</v>
      </c>
      <c r="R90" s="234" t="str">
        <f aca="false">BDD!B80</f>
        <v>Figue Coup de Dame semi sèche</v>
      </c>
      <c r="S90" s="235" t="str">
        <f aca="false">IF(BDD!F80=0, "", BDD!F80)</f>
        <v>❤️</v>
      </c>
      <c r="T90" s="236" t="n">
        <f aca="false">ROUND(BDD!G80+FDP_CMD_KG, 2)</f>
        <v>9.94</v>
      </c>
      <c r="U90" s="236" t="e">
        <f aca="false">ROUND(BDD!G80+FDP_FACT_KG, 2)</f>
        <v>#DIV/0!</v>
      </c>
      <c r="V90" s="237" t="str">
        <f aca="false">BDD!H80</f>
        <v>kg</v>
      </c>
      <c r="W90" s="238" t="n">
        <f aca="false">IF(NOT(ISBLANK(BDD!I80)), ROUND(SUM((BDD!G80*reduc1),FDP_CMD_KG), 2), "")</f>
        <v>9.1</v>
      </c>
      <c r="X90" s="238" t="str">
        <f aca="false">IF(NOT(ISBLANK(BDD!J80)), ROUND(SUM((BDD!G80*reduc2),FDP_CMD_KG), 2), "")</f>
        <v/>
      </c>
      <c r="Y90" s="238" t="str">
        <f aca="false">IF(NOT(ISBLANK(BDD!K80)), ROUND(SUM((BDD!G80*reduc3),FDP_CMD_KG), 2), "")</f>
        <v/>
      </c>
      <c r="Z90" s="238" t="e">
        <f aca="false">IF(NOT(ISBLANK(BDD!I80)), ROUND(SUM((BDD!G80*reduc1),FDP_FACT_KG), 2), "")</f>
        <v>#DIV/0!</v>
      </c>
      <c r="AA90" s="238" t="str">
        <f aca="false">IF(NOT(ISBLANK(BDD!J80)), ROUND(SUM((BDD!G80*reduc2),FDP_FACT_KG), 2), "")</f>
        <v/>
      </c>
      <c r="AB90" s="238" t="str">
        <f aca="false">IF(NOT(ISBLANK(BDD!K80)), ROUND(SUM((BDD!G80*reduc3),FDP_FACT_KG), 2), "")</f>
        <v/>
      </c>
      <c r="AC90" s="239" t="str">
        <f aca="false">BDD!C80</f>
        <v>Castillle/Leon</v>
      </c>
      <c r="AD90" s="240" t="n">
        <f aca="false">SUM(AQ90,AT90,AW90,AZ90,BC90,BF90,BI90,BL90,BO90,BR90,BU90,BX90,CA90,CD90,CG90)</f>
        <v>0</v>
      </c>
      <c r="AE90" s="241" t="n">
        <f aca="false">_xlfn.IFS(AND(AD90&gt;=60,$Y90&lt;&gt;""), $Y90,    AND(AD90&gt;=30,$X90&lt;&gt;""), $X90,    AND(AD90&gt;=10,$W90&lt;&gt;""), $W90,    1, $T90)</f>
        <v>9.94</v>
      </c>
      <c r="AF90" s="242" t="n">
        <f aca="false">$AD90*$AE90</f>
        <v>0</v>
      </c>
      <c r="AG90" s="161"/>
      <c r="AH90" s="243"/>
      <c r="AI90" s="241" t="e">
        <f aca="false">_xlfn.IFS(AND(AH90&gt;=60,$AB90&lt;&gt;""), $AB90,    AND(AH90&gt;=30,$AA90&lt;&gt;""), $AA90,    AND(AH90&gt;=10,$Z90&lt;&gt;""), $Z90,    1, $U90)</f>
        <v>#DIV/0!</v>
      </c>
      <c r="AJ90" s="244" t="e">
        <f aca="false">AH90*AI90</f>
        <v>#DIV/0!</v>
      </c>
      <c r="AK90" s="245"/>
      <c r="AL90" s="245"/>
      <c r="AM90" s="161"/>
      <c r="AN90" s="246" t="n">
        <f aca="false">SUM(AR90,AU90,AX90,BA90,BD90,BG90,BJ90,BM90,BP90,BS90,BV90,BY90,CB90,CE90,CH90)</f>
        <v>0</v>
      </c>
      <c r="AO90" s="241" t="e">
        <f aca="false">_xlfn.IFS(AND(AN90&gt;=60,$AB90&lt;&gt;""), $AB90,    AND(AN90&gt;=30,$AA90&lt;&gt;""), $AA90,    AND(AN90&gt;=10,$Z90&lt;&gt;""), $Z90,    1, $U90)</f>
        <v>#DIV/0!</v>
      </c>
      <c r="AP90" s="242" t="e">
        <f aca="false">$AN90*$AO90</f>
        <v>#DIV/0!</v>
      </c>
      <c r="AQ90" s="247" t="n">
        <f aca="false">COMMANDE!N90</f>
        <v>0</v>
      </c>
      <c r="AR90" s="248" t="str">
        <f aca="false">_xlfn.IFS(AND($AD90=$AH90,$AD90&gt;0,$AH90&gt;0,AQ90&gt;0), AQ90,     AND(NOT($AD90=$AH90),$AD90&gt;0,$AH90&gt;0,AQ90&gt;0), ($AH90*AQ90)/$AD90,     AND($AD90=0,$AH90&gt;0,$AL90&gt;0), IF(INDEX(AQ$12:AQ$263,MATCH($AL90,$AK$12:$AK$263,0))&gt;0,($AH90*INDEX(AQ$12:AQ$263,MATCH($AL90,$AK$12:$AK$263,0)))/INDEX($AD$12:$AD$263,MATCH($AL90,$AK$12:$AK$263,0)), "-"),     1, "-")</f>
        <v>-</v>
      </c>
      <c r="AS90" s="249" t="n">
        <f aca="false">IF(AR$9&gt;0, IF(OR(AR90="",AR90="-"), 0, AR90*$AO90), AQ90*$AE90)</f>
        <v>0</v>
      </c>
      <c r="AT90" s="247" t="n">
        <f aca="false">COMMANDE!P90</f>
        <v>0</v>
      </c>
      <c r="AU90" s="248" t="str">
        <f aca="false">_xlfn.IFS(AND($AD90=$AH90,$AD90&gt;0,$AH90&gt;0,AT90&gt;0), AT90,     AND(NOT($AD90=$AH90),$AD90&gt;0,$AH90&gt;0,AT90&gt;0), ($AH90*AT90)/$AD90,     AND($AD90=0,$AH90&gt;0,$AL90&gt;0), IF(INDEX(AT$12:AT$263,MATCH($AL90,$AK$12:$AK$263,0))&gt;0,($AH90*INDEX(AT$12:AT$263,MATCH($AL90,$AK$12:$AK$263,0)))/INDEX($AD$12:$AD$263,MATCH($AL90,$AK$12:$AK$263,0)), "-"),     1, "-")</f>
        <v>-</v>
      </c>
      <c r="AV90" s="249" t="n">
        <f aca="false">IF(AU$9&gt;0, IF(OR(AU90="",AU90="-"), 0, AU90*$AO90), AT90*$AE90)</f>
        <v>0</v>
      </c>
      <c r="AW90" s="247" t="n">
        <f aca="false">COMMANDE!R90</f>
        <v>0</v>
      </c>
      <c r="AX90" s="248" t="str">
        <f aca="false">_xlfn.IFS(AND($AD90=$AH90,$AD90&gt;0,$AH90&gt;0,AW90&gt;0), AW90,     AND(NOT($AD90=$AH90),$AD90&gt;0,$AH90&gt;0,AW90&gt;0), ($AH90*AW90)/$AD90,     AND($AD90=0,$AH90&gt;0,$AL90&gt;0), IF(INDEX(AW$12:AW$263,MATCH($AL90,$AK$12:$AK$263,0))&gt;0,($AH90*INDEX(AW$12:AW$263,MATCH($AL90,$AK$12:$AK$263,0)))/INDEX($AD$12:$AD$263,MATCH($AL90,$AK$12:$AK$263,0)), "-"),     1, "-")</f>
        <v>-</v>
      </c>
      <c r="AY90" s="249" t="n">
        <f aca="false">IF(AX$9&gt;0, IF(OR(AX90="",AX90="-"), 0, AX90*$AO90), AW90*$AE90)</f>
        <v>0</v>
      </c>
      <c r="AZ90" s="247" t="n">
        <f aca="false">COMMANDE!T90</f>
        <v>0</v>
      </c>
      <c r="BA90" s="248" t="str">
        <f aca="false">_xlfn.IFS(AND($AD90=$AH90,$AD90&gt;0,$AH90&gt;0,AZ90&gt;0), AZ90,     AND(NOT($AD90=$AH90),$AD90&gt;0,$AH90&gt;0,AZ90&gt;0), ($AH90*AZ90)/$AD90,     AND($AD90=0,$AH90&gt;0,$AL90&gt;0), IF(INDEX(AZ$12:AZ$263,MATCH($AL90,$AK$12:$AK$263,0))&gt;0,($AH90*INDEX(AZ$12:AZ$263,MATCH($AL90,$AK$12:$AK$263,0)))/INDEX($AD$12:$AD$263,MATCH($AL90,$AK$12:$AK$263,0)), "-"),     1, "-")</f>
        <v>-</v>
      </c>
      <c r="BB90" s="249" t="n">
        <f aca="false">IF(BA$9&gt;0, IF(OR(BA90="",BA90="-"), 0, BA90*$AO90), AZ90*$AE90)</f>
        <v>0</v>
      </c>
      <c r="BC90" s="247" t="n">
        <f aca="false">COMMANDE!V90</f>
        <v>0</v>
      </c>
      <c r="BD90" s="248" t="str">
        <f aca="false">_xlfn.IFS(AND($AD90=$AH90,$AD90&gt;0,$AH90&gt;0,BC90&gt;0), BC90,     AND(NOT($AD90=$AH90),$AD90&gt;0,$AH90&gt;0,BC90&gt;0), ($AH90*BC90)/$AD90,     AND($AD90=0,$AH90&gt;0,$AL90&gt;0), IF(INDEX(BC$12:BC$263,MATCH($AL90,$AK$12:$AK$263,0))&gt;0,($AH90*INDEX(BC$12:BC$263,MATCH($AL90,$AK$12:$AK$263,0)))/INDEX($AD$12:$AD$263,MATCH($AL90,$AK$12:$AK$263,0)), "-"),     1, "-")</f>
        <v>-</v>
      </c>
      <c r="BE90" s="249" t="n">
        <f aca="false">IF(BD$9&gt;0, IF(OR(BD90="",BD90="-"), 0, BD90*$AO90), BC90*$AE90)</f>
        <v>0</v>
      </c>
      <c r="BF90" s="247" t="n">
        <f aca="false">COMMANDE!X90</f>
        <v>0</v>
      </c>
      <c r="BG90" s="248" t="str">
        <f aca="false">_xlfn.IFS(AND($AD90=$AH90,$AD90&gt;0,$AH90&gt;0,BF90&gt;0), BF90,     AND(NOT($AD90=$AH90),$AD90&gt;0,$AH90&gt;0,BF90&gt;0), ($AH90*BF90)/$AD90,     AND($AD90=0,$AH90&gt;0,$AL90&gt;0), IF(INDEX(BF$12:BF$263,MATCH($AL90,$AK$12:$AK$263,0))&gt;0,($AH90*INDEX(BF$12:BF$263,MATCH($AL90,$AK$12:$AK$263,0)))/INDEX($AD$12:$AD$263,MATCH($AL90,$AK$12:$AK$263,0)), "-"),     1, "-")</f>
        <v>-</v>
      </c>
      <c r="BH90" s="249" t="n">
        <f aca="false">IF(BG$9&gt;0, IF(OR(BG90="",BG90="-"), 0, BG90*$AO90), BF90*$AE90)</f>
        <v>0</v>
      </c>
      <c r="BI90" s="247" t="n">
        <f aca="false">COMMANDE!Z90</f>
        <v>0</v>
      </c>
      <c r="BJ90" s="248" t="str">
        <f aca="false">_xlfn.IFS(AND($AD90=$AH90,$AD90&gt;0,$AH90&gt;0,BI90&gt;0), BI90,     AND(NOT($AD90=$AH90),$AD90&gt;0,$AH90&gt;0,BI90&gt;0), ($AH90*BI90)/$AD90,     AND($AD90=0,$AH90&gt;0,$AL90&gt;0), IF(INDEX(BI$12:BI$263,MATCH($AL90,$AK$12:$AK$263,0))&gt;0,($AH90*INDEX(BI$12:BI$263,MATCH($AL90,$AK$12:$AK$263,0)))/INDEX($AD$12:$AD$263,MATCH($AL90,$AK$12:$AK$263,0)), "-"),     1, "-")</f>
        <v>-</v>
      </c>
      <c r="BK90" s="249" t="n">
        <f aca="false">IF(BJ$9&gt;0, IF(OR(BJ90="",BJ90="-"), 0, BJ90*$AO90), BI90*$AE90)</f>
        <v>0</v>
      </c>
      <c r="BL90" s="247" t="n">
        <f aca="false">COMMANDE!AB90</f>
        <v>0</v>
      </c>
      <c r="BM90" s="248" t="str">
        <f aca="false">_xlfn.IFS(AND($AD90=$AH90,$AD90&gt;0,$AH90&gt;0,BL90&gt;0), BL90,     AND(NOT($AD90=$AH90),$AD90&gt;0,$AH90&gt;0,BL90&gt;0), ($AH90*BL90)/$AD90,     AND($AD90=0,$AH90&gt;0,$AL90&gt;0), IF(INDEX(BL$12:BL$263,MATCH($AL90,$AK$12:$AK$263,0))&gt;0,($AH90*INDEX(BL$12:BL$263,MATCH($AL90,$AK$12:$AK$263,0)))/INDEX($AD$12:$AD$263,MATCH($AL90,$AK$12:$AK$263,0)), "-"),     1, "-")</f>
        <v>-</v>
      </c>
      <c r="BN90" s="249" t="n">
        <f aca="false">IF(BM$9&gt;0, IF(OR(BM90="",BM90="-"), 0, BM90*$AO90), BL90*$AE90)</f>
        <v>0</v>
      </c>
      <c r="BO90" s="247" t="n">
        <f aca="false">COMMANDE!AD90</f>
        <v>0</v>
      </c>
      <c r="BP90" s="248" t="str">
        <f aca="false">_xlfn.IFS(AND($AD90=$AH90,$AD90&gt;0,$AH90&gt;0,BO90&gt;0), BO90,     AND(NOT($AD90=$AH90),$AD90&gt;0,$AH90&gt;0,BO90&gt;0), ($AH90*BO90)/$AD90,     AND($AD90=0,$AH90&gt;0,$AL90&gt;0), IF(INDEX(BO$12:BO$263,MATCH($AL90,$AK$12:$AK$263,0))&gt;0,($AH90*INDEX(BO$12:BO$263,MATCH($AL90,$AK$12:$AK$263,0)))/INDEX($AD$12:$AD$263,MATCH($AL90,$AK$12:$AK$263,0)), "-"),     1, "-")</f>
        <v>-</v>
      </c>
      <c r="BQ90" s="249" t="n">
        <f aca="false">IF(BP$9&gt;0, IF(OR(BP90="",BP90="-"), 0, BP90*$AO90), BO90*$AE90)</f>
        <v>0</v>
      </c>
      <c r="BR90" s="247" t="n">
        <f aca="false">COMMANDE!AF90</f>
        <v>0</v>
      </c>
      <c r="BS90" s="248" t="str">
        <f aca="false">_xlfn.IFS(AND($AD90=$AH90,$AD90&gt;0,$AH90&gt;0,BR90&gt;0), BR90,     AND(NOT($AD90=$AH90),$AD90&gt;0,$AH90&gt;0,BR90&gt;0), ($AH90*BR90)/$AD90,     AND($AD90=0,$AH90&gt;0,$AL90&gt;0), IF(INDEX(BR$12:BR$263,MATCH($AL90,$AK$12:$AK$263,0))&gt;0,($AH90*INDEX(BR$12:BR$263,MATCH($AL90,$AK$12:$AK$263,0)))/INDEX($AD$12:$AD$263,MATCH($AL90,$AK$12:$AK$263,0)), "-"),     1, "-")</f>
        <v>-</v>
      </c>
      <c r="BT90" s="249" t="n">
        <f aca="false">IF(BS$9&gt;0, IF(OR(BS90="",BS90="-"), 0, BS90*$AO90), BR90*$AE90)</f>
        <v>0</v>
      </c>
      <c r="BU90" s="247" t="n">
        <f aca="false">COMMANDE!AH90</f>
        <v>0</v>
      </c>
      <c r="BV90" s="248" t="str">
        <f aca="false">_xlfn.IFS(AND($AD90=$AH90,$AD90&gt;0,$AH90&gt;0,BU90&gt;0), BU90,     AND(NOT($AD90=$AH90),$AD90&gt;0,$AH90&gt;0,BU90&gt;0), ($AH90*BU90)/$AD90,     AND($AD90=0,$AH90&gt;0,$AL90&gt;0), IF(INDEX(BU$12:BU$263,MATCH($AL90,$AK$12:$AK$263,0))&gt;0,($AH90*INDEX(BU$12:BU$263,MATCH($AL90,$AK$12:$AK$263,0)))/INDEX($AD$12:$AD$263,MATCH($AL90,$AK$12:$AK$263,0)), "-"),     1, "-")</f>
        <v>-</v>
      </c>
      <c r="BW90" s="249" t="n">
        <f aca="false">IF(BV$9&gt;0, IF(OR(BV90="",BV90="-"), 0, BV90*$AO90), BU90*$AE90)</f>
        <v>0</v>
      </c>
      <c r="BX90" s="247" t="n">
        <f aca="false">COMMANDE!AJ90</f>
        <v>0</v>
      </c>
      <c r="BY90" s="248" t="str">
        <f aca="false">_xlfn.IFS(AND($AD90=$AH90,$AD90&gt;0,$AH90&gt;0,BX90&gt;0), BX90,     AND(NOT($AD90=$AH90),$AD90&gt;0,$AH90&gt;0,BX90&gt;0), ($AH90*BX90)/$AD90,     AND($AD90=0,$AH90&gt;0,$AL90&gt;0), IF(INDEX(BX$12:BX$263,MATCH($AL90,$AK$12:$AK$263,0))&gt;0,($AH90*INDEX(BX$12:BX$263,MATCH($AL90,$AK$12:$AK$263,0)))/INDEX($AD$12:$AD$263,MATCH($AL90,$AK$12:$AK$263,0)), "-"),     1, "-")</f>
        <v>-</v>
      </c>
      <c r="BZ90" s="249" t="n">
        <f aca="false">IF(BY$9&gt;0, IF(OR(BY90="",BY90="-"), 0, BY90*$AO90), BX90*$AE90)</f>
        <v>0</v>
      </c>
      <c r="CA90" s="247" t="n">
        <f aca="false">COMMANDE!AL90</f>
        <v>0</v>
      </c>
      <c r="CB90" s="248" t="str">
        <f aca="false">_xlfn.IFS(AND($AD90=$AH90,$AD90&gt;0,$AH90&gt;0,CA90&gt;0), CA90,     AND(NOT($AD90=$AH90),$AD90&gt;0,$AH90&gt;0,CA90&gt;0), ($AH90*CA90)/$AD90,     AND($AD90=0,$AH90&gt;0,$AL90&gt;0), IF(INDEX(CA$12:CA$263,MATCH($AL90,$AK$12:$AK$263,0))&gt;0,($AH90*INDEX(CA$12:CA$263,MATCH($AL90,$AK$12:$AK$263,0)))/INDEX($AD$12:$AD$263,MATCH($AL90,$AK$12:$AK$263,0)), "-"),     1, "-")</f>
        <v>-</v>
      </c>
      <c r="CC90" s="249" t="n">
        <f aca="false">IF(CB$9&gt;0, IF(OR(CB90="",CB90="-"), 0, CB90*$AO90), CA90*$AE90)</f>
        <v>0</v>
      </c>
      <c r="CD90" s="247" t="n">
        <f aca="false">COMMANDE!AN90</f>
        <v>0</v>
      </c>
      <c r="CE90" s="248" t="str">
        <f aca="false">_xlfn.IFS(AND($AD90=$AH90,$AD90&gt;0,$AH90&gt;0,CD90&gt;0), CD90,     AND(NOT($AD90=$AH90),$AD90&gt;0,$AH90&gt;0,CD90&gt;0), ($AH90*CD90)/$AD90,     AND($AD90=0,$AH90&gt;0,$AL90&gt;0), IF(INDEX(CD$12:CD$263,MATCH($AL90,$AK$12:$AK$263,0))&gt;0,($AH90*INDEX(CD$12:CD$263,MATCH($AL90,$AK$12:$AK$263,0)))/INDEX($AD$12:$AD$263,MATCH($AL90,$AK$12:$AK$263,0)), "-"),     1, "-")</f>
        <v>-</v>
      </c>
      <c r="CF90" s="249" t="n">
        <f aca="false">IF(CE$9&gt;0, IF(OR(CE90="",CE90="-"), 0, CE90*$AO90), CD90*$AE90)</f>
        <v>0</v>
      </c>
      <c r="CG90" s="247" t="n">
        <f aca="false">COMMANDE!AP90</f>
        <v>0</v>
      </c>
      <c r="CH90" s="248" t="str">
        <f aca="false">_xlfn.IFS(AND($AD90=$AH90,$AD90&gt;0,$AH90&gt;0,CG90&gt;0), CG90,     AND(NOT($AD90=$AH90),$AD90&gt;0,$AH90&gt;0,CG90&gt;0), ($AH90*CG90)/$AD90,     AND($AD90=0,$AH90&gt;0,$AL90&gt;0), IF(INDEX(CG$12:CG$263,MATCH($AL90,$AK$12:$AK$263,0))&gt;0,($AH90*INDEX(CG$12:CG$263,MATCH($AL90,$AK$12:$AK$263,0)))/INDEX($AD$12:$AD$263,MATCH($AL90,$AK$12:$AK$263,0)), "-"),     1, "-")</f>
        <v>-</v>
      </c>
      <c r="CI90" s="249" t="n">
        <f aca="false">IF(CH$9&gt;0, IF(OR(CH90="",CH90="-"), 0, CH90*$AO90), CG90*$AE90)</f>
        <v>0</v>
      </c>
      <c r="CJ90" s="250"/>
    </row>
    <row r="91" customFormat="false" ht="39.95" hidden="false" customHeight="true" outlineLevel="0" collapsed="false">
      <c r="A91" s="230" t="n">
        <f aca="false">IF(OR($AQ91&gt;0, $AS91&gt;0), 1, 0)</f>
        <v>0</v>
      </c>
      <c r="B91" s="230" t="n">
        <f aca="false">IF(OR($AT91&gt;0, $AV91&gt;0), 1, 0)</f>
        <v>0</v>
      </c>
      <c r="C91" s="230" t="n">
        <f aca="false">IF(OR($AW91&gt;0, $AY91&gt;0), 1, 0)</f>
        <v>0</v>
      </c>
      <c r="D91" s="230" t="n">
        <f aca="false">IF(OR($AZ91&gt;0, $BB91&gt;0), 1, 0)</f>
        <v>0</v>
      </c>
      <c r="E91" s="230" t="n">
        <f aca="false">IF(OR($BC91&gt;0, $BE91&gt;0), 1, 0)</f>
        <v>0</v>
      </c>
      <c r="F91" s="230" t="n">
        <f aca="false">IF(OR($BF91&gt;0, $BH91&gt;0), 1, 0)</f>
        <v>0</v>
      </c>
      <c r="G91" s="230" t="n">
        <f aca="false">IF(OR($BI91&gt;0, $BK91&gt;0), 1, 0)</f>
        <v>0</v>
      </c>
      <c r="H91" s="230" t="n">
        <f aca="false">IF(OR($BL91&gt;0, $BN91&gt;0), 1, 0)</f>
        <v>0</v>
      </c>
      <c r="I91" s="230" t="n">
        <f aca="false">IF(OR($BO91&gt;0, $BQ91&gt;0), 1, 0)</f>
        <v>0</v>
      </c>
      <c r="J91" s="230" t="n">
        <f aca="false">IF(OR($BR91&gt;0, $BT91&gt;0), 1, 0)</f>
        <v>0</v>
      </c>
      <c r="K91" s="230" t="n">
        <f aca="false">IF(OR($BU91&gt;0, $BW91&gt;0), 1, 0)</f>
        <v>0</v>
      </c>
      <c r="L91" s="230" t="n">
        <f aca="false">IF(OR($BX91&gt;0, $BZ91&gt;0), 1, 0)</f>
        <v>0</v>
      </c>
      <c r="M91" s="230" t="n">
        <f aca="false">IF(OR($CA91&gt;0, $CC91&gt;0), 1, 0)</f>
        <v>0</v>
      </c>
      <c r="N91" s="230" t="n">
        <f aca="false">IF(OR($CD91&gt;0, $CF91&gt;0), 1, 0)</f>
        <v>0</v>
      </c>
      <c r="O91" s="231" t="n">
        <f aca="false">IF(OR($CG91&gt;0, $CI91&gt;0), 1, 0)</f>
        <v>0</v>
      </c>
      <c r="P91" s="232" t="n">
        <f aca="false">IF(OR($AD91&gt;0,$AH91&gt;0,$AN91&gt;0), 1, 0)</f>
        <v>0</v>
      </c>
      <c r="Q91" s="233" t="n">
        <f aca="false">BDD!A81</f>
        <v>3138</v>
      </c>
      <c r="R91" s="234" t="str">
        <f aca="false">BDD!B81</f>
        <v>Figue de Barbarie</v>
      </c>
      <c r="S91" s="235" t="str">
        <f aca="false">IF(BDD!F81=0, "", BDD!F81)</f>
        <v>❤️</v>
      </c>
      <c r="T91" s="236" t="n">
        <f aca="false">ROUND(BDD!G81+FDP_CMD_KG, 2)</f>
        <v>7.05</v>
      </c>
      <c r="U91" s="236" t="e">
        <f aca="false">ROUND(BDD!G81+FDP_FACT_KG, 2)</f>
        <v>#DIV/0!</v>
      </c>
      <c r="V91" s="237" t="str">
        <f aca="false">BDD!H81</f>
        <v>kg</v>
      </c>
      <c r="W91" s="238" t="n">
        <f aca="false">IF(NOT(ISBLANK(BDD!I81)), ROUND(SUM((BDD!G81*reduc1),FDP_CMD_KG), 2), "")</f>
        <v>6.5</v>
      </c>
      <c r="X91" s="238" t="n">
        <f aca="false">IF(NOT(ISBLANK(BDD!J81)), ROUND(SUM((BDD!G81*reduc2),FDP_CMD_KG), 2), "")</f>
        <v>5.96</v>
      </c>
      <c r="Y91" s="238" t="str">
        <f aca="false">IF(NOT(ISBLANK(BDD!K81)), ROUND(SUM((BDD!G81*reduc3),FDP_CMD_KG), 2), "")</f>
        <v/>
      </c>
      <c r="Z91" s="238" t="e">
        <f aca="false">IF(NOT(ISBLANK(BDD!I81)), ROUND(SUM((BDD!G81*reduc1),FDP_FACT_KG), 2), "")</f>
        <v>#DIV/0!</v>
      </c>
      <c r="AA91" s="238" t="e">
        <f aca="false">IF(NOT(ISBLANK(BDD!J81)), ROUND(SUM((BDD!G81*reduc2),FDP_FACT_KG), 2), "")</f>
        <v>#DIV/0!</v>
      </c>
      <c r="AB91" s="238" t="str">
        <f aca="false">IF(NOT(ISBLANK(BDD!K81)), ROUND(SUM((BDD!G81*reduc3),FDP_FACT_KG), 2), "")</f>
        <v/>
      </c>
      <c r="AC91" s="239" t="str">
        <f aca="false">BDD!C81</f>
        <v>Grenade</v>
      </c>
      <c r="AD91" s="240" t="n">
        <f aca="false">SUM(AQ91,AT91,AW91,AZ91,BC91,BF91,BI91,BL91,BO91,BR91,BU91,BX91,CA91,CD91,CG91)</f>
        <v>0</v>
      </c>
      <c r="AE91" s="241" t="n">
        <f aca="false">_xlfn.IFS(AND(AD91&gt;=60,$Y91&lt;&gt;""), $Y91,    AND(AD91&gt;=30,$X91&lt;&gt;""), $X91,    AND(AD91&gt;=10,$W91&lt;&gt;""), $W91,    1, $T91)</f>
        <v>7.05</v>
      </c>
      <c r="AF91" s="242" t="n">
        <f aca="false">$AD91*$AE91</f>
        <v>0</v>
      </c>
      <c r="AG91" s="161"/>
      <c r="AH91" s="243"/>
      <c r="AI91" s="241" t="e">
        <f aca="false">_xlfn.IFS(AND(AH91&gt;=60,$AB91&lt;&gt;""), $AB91,    AND(AH91&gt;=30,$AA91&lt;&gt;""), $AA91,    AND(AH91&gt;=10,$Z91&lt;&gt;""), $Z91,    1, $U91)</f>
        <v>#DIV/0!</v>
      </c>
      <c r="AJ91" s="244" t="e">
        <f aca="false">AH91*AI91</f>
        <v>#DIV/0!</v>
      </c>
      <c r="AK91" s="245"/>
      <c r="AL91" s="245"/>
      <c r="AM91" s="161"/>
      <c r="AN91" s="246" t="n">
        <f aca="false">SUM(AR91,AU91,AX91,BA91,BD91,BG91,BJ91,BM91,BP91,BS91,BV91,BY91,CB91,CE91,CH91)</f>
        <v>0</v>
      </c>
      <c r="AO91" s="241" t="e">
        <f aca="false">_xlfn.IFS(AND(AN91&gt;=60,$AB91&lt;&gt;""), $AB91,    AND(AN91&gt;=30,$AA91&lt;&gt;""), $AA91,    AND(AN91&gt;=10,$Z91&lt;&gt;""), $Z91,    1, $U91)</f>
        <v>#DIV/0!</v>
      </c>
      <c r="AP91" s="242" t="e">
        <f aca="false">$AN91*$AO91</f>
        <v>#DIV/0!</v>
      </c>
      <c r="AQ91" s="247" t="n">
        <f aca="false">COMMANDE!N91</f>
        <v>0</v>
      </c>
      <c r="AR91" s="248" t="str">
        <f aca="false">_xlfn.IFS(AND($AD91=$AH91,$AD91&gt;0,$AH91&gt;0,AQ91&gt;0), AQ91,     AND(NOT($AD91=$AH91),$AD91&gt;0,$AH91&gt;0,AQ91&gt;0), ($AH91*AQ91)/$AD91,     AND($AD91=0,$AH91&gt;0,$AL91&gt;0), IF(INDEX(AQ$12:AQ$263,MATCH($AL91,$AK$12:$AK$263,0))&gt;0,($AH91*INDEX(AQ$12:AQ$263,MATCH($AL91,$AK$12:$AK$263,0)))/INDEX($AD$12:$AD$263,MATCH($AL91,$AK$12:$AK$263,0)), "-"),     1, "-")</f>
        <v>-</v>
      </c>
      <c r="AS91" s="249" t="n">
        <f aca="false">IF(AR$9&gt;0, IF(OR(AR91="",AR91="-"), 0, AR91*$AO91), AQ91*$AE91)</f>
        <v>0</v>
      </c>
      <c r="AT91" s="247" t="n">
        <f aca="false">COMMANDE!P91</f>
        <v>0</v>
      </c>
      <c r="AU91" s="248" t="str">
        <f aca="false">_xlfn.IFS(AND($AD91=$AH91,$AD91&gt;0,$AH91&gt;0,AT91&gt;0), AT91,     AND(NOT($AD91=$AH91),$AD91&gt;0,$AH91&gt;0,AT91&gt;0), ($AH91*AT91)/$AD91,     AND($AD91=0,$AH91&gt;0,$AL91&gt;0), IF(INDEX(AT$12:AT$263,MATCH($AL91,$AK$12:$AK$263,0))&gt;0,($AH91*INDEX(AT$12:AT$263,MATCH($AL91,$AK$12:$AK$263,0)))/INDEX($AD$12:$AD$263,MATCH($AL91,$AK$12:$AK$263,0)), "-"),     1, "-")</f>
        <v>-</v>
      </c>
      <c r="AV91" s="249" t="n">
        <f aca="false">IF(AU$9&gt;0, IF(OR(AU91="",AU91="-"), 0, AU91*$AO91), AT91*$AE91)</f>
        <v>0</v>
      </c>
      <c r="AW91" s="247" t="n">
        <f aca="false">COMMANDE!R91</f>
        <v>0</v>
      </c>
      <c r="AX91" s="248" t="str">
        <f aca="false">_xlfn.IFS(AND($AD91=$AH91,$AD91&gt;0,$AH91&gt;0,AW91&gt;0), AW91,     AND(NOT($AD91=$AH91),$AD91&gt;0,$AH91&gt;0,AW91&gt;0), ($AH91*AW91)/$AD91,     AND($AD91=0,$AH91&gt;0,$AL91&gt;0), IF(INDEX(AW$12:AW$263,MATCH($AL91,$AK$12:$AK$263,0))&gt;0,($AH91*INDEX(AW$12:AW$263,MATCH($AL91,$AK$12:$AK$263,0)))/INDEX($AD$12:$AD$263,MATCH($AL91,$AK$12:$AK$263,0)), "-"),     1, "-")</f>
        <v>-</v>
      </c>
      <c r="AY91" s="249" t="n">
        <f aca="false">IF(AX$9&gt;0, IF(OR(AX91="",AX91="-"), 0, AX91*$AO91), AW91*$AE91)</f>
        <v>0</v>
      </c>
      <c r="AZ91" s="247" t="n">
        <f aca="false">COMMANDE!T91</f>
        <v>0</v>
      </c>
      <c r="BA91" s="248" t="str">
        <f aca="false">_xlfn.IFS(AND($AD91=$AH91,$AD91&gt;0,$AH91&gt;0,AZ91&gt;0), AZ91,     AND(NOT($AD91=$AH91),$AD91&gt;0,$AH91&gt;0,AZ91&gt;0), ($AH91*AZ91)/$AD91,     AND($AD91=0,$AH91&gt;0,$AL91&gt;0), IF(INDEX(AZ$12:AZ$263,MATCH($AL91,$AK$12:$AK$263,0))&gt;0,($AH91*INDEX(AZ$12:AZ$263,MATCH($AL91,$AK$12:$AK$263,0)))/INDEX($AD$12:$AD$263,MATCH($AL91,$AK$12:$AK$263,0)), "-"),     1, "-")</f>
        <v>-</v>
      </c>
      <c r="BB91" s="249" t="n">
        <f aca="false">IF(BA$9&gt;0, IF(OR(BA91="",BA91="-"), 0, BA91*$AO91), AZ91*$AE91)</f>
        <v>0</v>
      </c>
      <c r="BC91" s="247" t="n">
        <f aca="false">COMMANDE!V91</f>
        <v>0</v>
      </c>
      <c r="BD91" s="248" t="str">
        <f aca="false">_xlfn.IFS(AND($AD91=$AH91,$AD91&gt;0,$AH91&gt;0,BC91&gt;0), BC91,     AND(NOT($AD91=$AH91),$AD91&gt;0,$AH91&gt;0,BC91&gt;0), ($AH91*BC91)/$AD91,     AND($AD91=0,$AH91&gt;0,$AL91&gt;0), IF(INDEX(BC$12:BC$263,MATCH($AL91,$AK$12:$AK$263,0))&gt;0,($AH91*INDEX(BC$12:BC$263,MATCH($AL91,$AK$12:$AK$263,0)))/INDEX($AD$12:$AD$263,MATCH($AL91,$AK$12:$AK$263,0)), "-"),     1, "-")</f>
        <v>-</v>
      </c>
      <c r="BE91" s="249" t="n">
        <f aca="false">IF(BD$9&gt;0, IF(OR(BD91="",BD91="-"), 0, BD91*$AO91), BC91*$AE91)</f>
        <v>0</v>
      </c>
      <c r="BF91" s="247" t="n">
        <f aca="false">COMMANDE!X91</f>
        <v>0</v>
      </c>
      <c r="BG91" s="248" t="str">
        <f aca="false">_xlfn.IFS(AND($AD91=$AH91,$AD91&gt;0,$AH91&gt;0,BF91&gt;0), BF91,     AND(NOT($AD91=$AH91),$AD91&gt;0,$AH91&gt;0,BF91&gt;0), ($AH91*BF91)/$AD91,     AND($AD91=0,$AH91&gt;0,$AL91&gt;0), IF(INDEX(BF$12:BF$263,MATCH($AL91,$AK$12:$AK$263,0))&gt;0,($AH91*INDEX(BF$12:BF$263,MATCH($AL91,$AK$12:$AK$263,0)))/INDEX($AD$12:$AD$263,MATCH($AL91,$AK$12:$AK$263,0)), "-"),     1, "-")</f>
        <v>-</v>
      </c>
      <c r="BH91" s="249" t="n">
        <f aca="false">IF(BG$9&gt;0, IF(OR(BG91="",BG91="-"), 0, BG91*$AO91), BF91*$AE91)</f>
        <v>0</v>
      </c>
      <c r="BI91" s="247" t="n">
        <f aca="false">COMMANDE!Z91</f>
        <v>0</v>
      </c>
      <c r="BJ91" s="248" t="str">
        <f aca="false">_xlfn.IFS(AND($AD91=$AH91,$AD91&gt;0,$AH91&gt;0,BI91&gt;0), BI91,     AND(NOT($AD91=$AH91),$AD91&gt;0,$AH91&gt;0,BI91&gt;0), ($AH91*BI91)/$AD91,     AND($AD91=0,$AH91&gt;0,$AL91&gt;0), IF(INDEX(BI$12:BI$263,MATCH($AL91,$AK$12:$AK$263,0))&gt;0,($AH91*INDEX(BI$12:BI$263,MATCH($AL91,$AK$12:$AK$263,0)))/INDEX($AD$12:$AD$263,MATCH($AL91,$AK$12:$AK$263,0)), "-"),     1, "-")</f>
        <v>-</v>
      </c>
      <c r="BK91" s="249" t="n">
        <f aca="false">IF(BJ$9&gt;0, IF(OR(BJ91="",BJ91="-"), 0, BJ91*$AO91), BI91*$AE91)</f>
        <v>0</v>
      </c>
      <c r="BL91" s="247" t="n">
        <f aca="false">COMMANDE!AB91</f>
        <v>0</v>
      </c>
      <c r="BM91" s="248" t="str">
        <f aca="false">_xlfn.IFS(AND($AD91=$AH91,$AD91&gt;0,$AH91&gt;0,BL91&gt;0), BL91,     AND(NOT($AD91=$AH91),$AD91&gt;0,$AH91&gt;0,BL91&gt;0), ($AH91*BL91)/$AD91,     AND($AD91=0,$AH91&gt;0,$AL91&gt;0), IF(INDEX(BL$12:BL$263,MATCH($AL91,$AK$12:$AK$263,0))&gt;0,($AH91*INDEX(BL$12:BL$263,MATCH($AL91,$AK$12:$AK$263,0)))/INDEX($AD$12:$AD$263,MATCH($AL91,$AK$12:$AK$263,0)), "-"),     1, "-")</f>
        <v>-</v>
      </c>
      <c r="BN91" s="249" t="n">
        <f aca="false">IF(BM$9&gt;0, IF(OR(BM91="",BM91="-"), 0, BM91*$AO91), BL91*$AE91)</f>
        <v>0</v>
      </c>
      <c r="BO91" s="247" t="n">
        <f aca="false">COMMANDE!AD91</f>
        <v>0</v>
      </c>
      <c r="BP91" s="248" t="str">
        <f aca="false">_xlfn.IFS(AND($AD91=$AH91,$AD91&gt;0,$AH91&gt;0,BO91&gt;0), BO91,     AND(NOT($AD91=$AH91),$AD91&gt;0,$AH91&gt;0,BO91&gt;0), ($AH91*BO91)/$AD91,     AND($AD91=0,$AH91&gt;0,$AL91&gt;0), IF(INDEX(BO$12:BO$263,MATCH($AL91,$AK$12:$AK$263,0))&gt;0,($AH91*INDEX(BO$12:BO$263,MATCH($AL91,$AK$12:$AK$263,0)))/INDEX($AD$12:$AD$263,MATCH($AL91,$AK$12:$AK$263,0)), "-"),     1, "-")</f>
        <v>-</v>
      </c>
      <c r="BQ91" s="249" t="n">
        <f aca="false">IF(BP$9&gt;0, IF(OR(BP91="",BP91="-"), 0, BP91*$AO91), BO91*$AE91)</f>
        <v>0</v>
      </c>
      <c r="BR91" s="247" t="n">
        <f aca="false">COMMANDE!AF91</f>
        <v>0</v>
      </c>
      <c r="BS91" s="248" t="str">
        <f aca="false">_xlfn.IFS(AND($AD91=$AH91,$AD91&gt;0,$AH91&gt;0,BR91&gt;0), BR91,     AND(NOT($AD91=$AH91),$AD91&gt;0,$AH91&gt;0,BR91&gt;0), ($AH91*BR91)/$AD91,     AND($AD91=0,$AH91&gt;0,$AL91&gt;0), IF(INDEX(BR$12:BR$263,MATCH($AL91,$AK$12:$AK$263,0))&gt;0,($AH91*INDEX(BR$12:BR$263,MATCH($AL91,$AK$12:$AK$263,0)))/INDEX($AD$12:$AD$263,MATCH($AL91,$AK$12:$AK$263,0)), "-"),     1, "-")</f>
        <v>-</v>
      </c>
      <c r="BT91" s="249" t="n">
        <f aca="false">IF(BS$9&gt;0, IF(OR(BS91="",BS91="-"), 0, BS91*$AO91), BR91*$AE91)</f>
        <v>0</v>
      </c>
      <c r="BU91" s="247" t="n">
        <f aca="false">COMMANDE!AH91</f>
        <v>0</v>
      </c>
      <c r="BV91" s="248" t="str">
        <f aca="false">_xlfn.IFS(AND($AD91=$AH91,$AD91&gt;0,$AH91&gt;0,BU91&gt;0), BU91,     AND(NOT($AD91=$AH91),$AD91&gt;0,$AH91&gt;0,BU91&gt;0), ($AH91*BU91)/$AD91,     AND($AD91=0,$AH91&gt;0,$AL91&gt;0), IF(INDEX(BU$12:BU$263,MATCH($AL91,$AK$12:$AK$263,0))&gt;0,($AH91*INDEX(BU$12:BU$263,MATCH($AL91,$AK$12:$AK$263,0)))/INDEX($AD$12:$AD$263,MATCH($AL91,$AK$12:$AK$263,0)), "-"),     1, "-")</f>
        <v>-</v>
      </c>
      <c r="BW91" s="249" t="n">
        <f aca="false">IF(BV$9&gt;0, IF(OR(BV91="",BV91="-"), 0, BV91*$AO91), BU91*$AE91)</f>
        <v>0</v>
      </c>
      <c r="BX91" s="247" t="n">
        <f aca="false">COMMANDE!AJ91</f>
        <v>0</v>
      </c>
      <c r="BY91" s="248" t="str">
        <f aca="false">_xlfn.IFS(AND($AD91=$AH91,$AD91&gt;0,$AH91&gt;0,BX91&gt;0), BX91,     AND(NOT($AD91=$AH91),$AD91&gt;0,$AH91&gt;0,BX91&gt;0), ($AH91*BX91)/$AD91,     AND($AD91=0,$AH91&gt;0,$AL91&gt;0), IF(INDEX(BX$12:BX$263,MATCH($AL91,$AK$12:$AK$263,0))&gt;0,($AH91*INDEX(BX$12:BX$263,MATCH($AL91,$AK$12:$AK$263,0)))/INDEX($AD$12:$AD$263,MATCH($AL91,$AK$12:$AK$263,0)), "-"),     1, "-")</f>
        <v>-</v>
      </c>
      <c r="BZ91" s="249" t="n">
        <f aca="false">IF(BY$9&gt;0, IF(OR(BY91="",BY91="-"), 0, BY91*$AO91), BX91*$AE91)</f>
        <v>0</v>
      </c>
      <c r="CA91" s="247" t="n">
        <f aca="false">COMMANDE!AL91</f>
        <v>0</v>
      </c>
      <c r="CB91" s="248" t="str">
        <f aca="false">_xlfn.IFS(AND($AD91=$AH91,$AD91&gt;0,$AH91&gt;0,CA91&gt;0), CA91,     AND(NOT($AD91=$AH91),$AD91&gt;0,$AH91&gt;0,CA91&gt;0), ($AH91*CA91)/$AD91,     AND($AD91=0,$AH91&gt;0,$AL91&gt;0), IF(INDEX(CA$12:CA$263,MATCH($AL91,$AK$12:$AK$263,0))&gt;0,($AH91*INDEX(CA$12:CA$263,MATCH($AL91,$AK$12:$AK$263,0)))/INDEX($AD$12:$AD$263,MATCH($AL91,$AK$12:$AK$263,0)), "-"),     1, "-")</f>
        <v>-</v>
      </c>
      <c r="CC91" s="249" t="n">
        <f aca="false">IF(CB$9&gt;0, IF(OR(CB91="",CB91="-"), 0, CB91*$AO91), CA91*$AE91)</f>
        <v>0</v>
      </c>
      <c r="CD91" s="247" t="n">
        <f aca="false">COMMANDE!AN91</f>
        <v>0</v>
      </c>
      <c r="CE91" s="248" t="str">
        <f aca="false">_xlfn.IFS(AND($AD91=$AH91,$AD91&gt;0,$AH91&gt;0,CD91&gt;0), CD91,     AND(NOT($AD91=$AH91),$AD91&gt;0,$AH91&gt;0,CD91&gt;0), ($AH91*CD91)/$AD91,     AND($AD91=0,$AH91&gt;0,$AL91&gt;0), IF(INDEX(CD$12:CD$263,MATCH($AL91,$AK$12:$AK$263,0))&gt;0,($AH91*INDEX(CD$12:CD$263,MATCH($AL91,$AK$12:$AK$263,0)))/INDEX($AD$12:$AD$263,MATCH($AL91,$AK$12:$AK$263,0)), "-"),     1, "-")</f>
        <v>-</v>
      </c>
      <c r="CF91" s="249" t="n">
        <f aca="false">IF(CE$9&gt;0, IF(OR(CE91="",CE91="-"), 0, CE91*$AO91), CD91*$AE91)</f>
        <v>0</v>
      </c>
      <c r="CG91" s="247" t="n">
        <f aca="false">COMMANDE!AP91</f>
        <v>0</v>
      </c>
      <c r="CH91" s="248" t="str">
        <f aca="false">_xlfn.IFS(AND($AD91=$AH91,$AD91&gt;0,$AH91&gt;0,CG91&gt;0), CG91,     AND(NOT($AD91=$AH91),$AD91&gt;0,$AH91&gt;0,CG91&gt;0), ($AH91*CG91)/$AD91,     AND($AD91=0,$AH91&gt;0,$AL91&gt;0), IF(INDEX(CG$12:CG$263,MATCH($AL91,$AK$12:$AK$263,0))&gt;0,($AH91*INDEX(CG$12:CG$263,MATCH($AL91,$AK$12:$AK$263,0)))/INDEX($AD$12:$AD$263,MATCH($AL91,$AK$12:$AK$263,0)), "-"),     1, "-")</f>
        <v>-</v>
      </c>
      <c r="CI91" s="249" t="n">
        <f aca="false">IF(CH$9&gt;0, IF(OR(CH91="",CH91="-"), 0, CH91*$AO91), CG91*$AE91)</f>
        <v>0</v>
      </c>
      <c r="CJ91" s="250"/>
    </row>
    <row r="92" customFormat="false" ht="39.95" hidden="false" customHeight="true" outlineLevel="0" collapsed="false">
      <c r="A92" s="230" t="n">
        <f aca="false">IF(OR($AQ92&gt;0, $AS92&gt;0), 1, 0)</f>
        <v>0</v>
      </c>
      <c r="B92" s="230" t="n">
        <f aca="false">IF(OR($AT92&gt;0, $AV92&gt;0), 1, 0)</f>
        <v>0</v>
      </c>
      <c r="C92" s="230" t="n">
        <f aca="false">IF(OR($AW92&gt;0, $AY92&gt;0), 1, 0)</f>
        <v>0</v>
      </c>
      <c r="D92" s="230" t="n">
        <f aca="false">IF(OR($AZ92&gt;0, $BB92&gt;0), 1, 0)</f>
        <v>0</v>
      </c>
      <c r="E92" s="230" t="n">
        <f aca="false">IF(OR($BC92&gt;0, $BE92&gt;0), 1, 0)</f>
        <v>0</v>
      </c>
      <c r="F92" s="230" t="n">
        <f aca="false">IF(OR($BF92&gt;0, $BH92&gt;0), 1, 0)</f>
        <v>0</v>
      </c>
      <c r="G92" s="230" t="n">
        <f aca="false">IF(OR($BI92&gt;0, $BK92&gt;0), 1, 0)</f>
        <v>0</v>
      </c>
      <c r="H92" s="230" t="n">
        <f aca="false">IF(OR($BL92&gt;0, $BN92&gt;0), 1, 0)</f>
        <v>0</v>
      </c>
      <c r="I92" s="230" t="n">
        <f aca="false">IF(OR($BO92&gt;0, $BQ92&gt;0), 1, 0)</f>
        <v>0</v>
      </c>
      <c r="J92" s="230" t="n">
        <f aca="false">IF(OR($BR92&gt;0, $BT92&gt;0), 1, 0)</f>
        <v>0</v>
      </c>
      <c r="K92" s="230" t="n">
        <f aca="false">IF(OR($BU92&gt;0, $BW92&gt;0), 1, 0)</f>
        <v>0</v>
      </c>
      <c r="L92" s="230" t="n">
        <f aca="false">IF(OR($BX92&gt;0, $BZ92&gt;0), 1, 0)</f>
        <v>0</v>
      </c>
      <c r="M92" s="230" t="n">
        <f aca="false">IF(OR($CA92&gt;0, $CC92&gt;0), 1, 0)</f>
        <v>0</v>
      </c>
      <c r="N92" s="230" t="n">
        <f aca="false">IF(OR($CD92&gt;0, $CF92&gt;0), 1, 0)</f>
        <v>0</v>
      </c>
      <c r="O92" s="231" t="n">
        <f aca="false">IF(OR($CG92&gt;0, $CI92&gt;0), 1, 0)</f>
        <v>0</v>
      </c>
      <c r="P92" s="232" t="n">
        <f aca="false">IF(OR($AD92&gt;0,$AH92&gt;0,$AN92&gt;0), 1, 0)</f>
        <v>0</v>
      </c>
      <c r="Q92" s="233" t="n">
        <f aca="false">BDD!A82</f>
        <v>1615</v>
      </c>
      <c r="R92" s="234" t="str">
        <f aca="false">BDD!B82</f>
        <v>Figue fraîche BIO</v>
      </c>
      <c r="S92" s="235" t="str">
        <f aca="false">IF(BDD!F82=0, "", BDD!F82)</f>
        <v>❤️</v>
      </c>
      <c r="T92" s="236" t="n">
        <f aca="false">ROUND(BDD!G82+FDP_CMD_KG, 2)</f>
        <v>9.79</v>
      </c>
      <c r="U92" s="236" t="e">
        <f aca="false">ROUND(BDD!G82+FDP_FACT_KG, 2)</f>
        <v>#DIV/0!</v>
      </c>
      <c r="V92" s="237" t="str">
        <f aca="false">BDD!H82</f>
        <v>kg</v>
      </c>
      <c r="W92" s="238" t="str">
        <f aca="false">IF(NOT(ISBLANK(BDD!I82)), ROUND(SUM((BDD!G82*reduc1),FDP_CMD_KG), 2), "")</f>
        <v/>
      </c>
      <c r="X92" s="238" t="str">
        <f aca="false">IF(NOT(ISBLANK(BDD!J82)), ROUND(SUM((BDD!G82*reduc2),FDP_CMD_KG), 2), "")</f>
        <v/>
      </c>
      <c r="Y92" s="238" t="str">
        <f aca="false">IF(NOT(ISBLANK(BDD!K82)), ROUND(SUM((BDD!G82*reduc3),FDP_CMD_KG), 2), "")</f>
        <v/>
      </c>
      <c r="Z92" s="238" t="str">
        <f aca="false">IF(NOT(ISBLANK(BDD!I82)), ROUND(SUM((BDD!G82*reduc1),FDP_FACT_KG), 2), "")</f>
        <v/>
      </c>
      <c r="AA92" s="238" t="str">
        <f aca="false">IF(NOT(ISBLANK(BDD!J82)), ROUND(SUM((BDD!G82*reduc2),FDP_FACT_KG), 2), "")</f>
        <v/>
      </c>
      <c r="AB92" s="238" t="str">
        <f aca="false">IF(NOT(ISBLANK(BDD!K82)), ROUND(SUM((BDD!G82*reduc3),FDP_FACT_KG), 2), "")</f>
        <v/>
      </c>
      <c r="AC92" s="239" t="str">
        <f aca="false">BDD!C82</f>
        <v>Grenade</v>
      </c>
      <c r="AD92" s="240" t="n">
        <f aca="false">SUM(AQ92,AT92,AW92,AZ92,BC92,BF92,BI92,BL92,BO92,BR92,BU92,BX92,CA92,CD92,CG92)</f>
        <v>0</v>
      </c>
      <c r="AE92" s="241" t="n">
        <f aca="false">_xlfn.IFS(AND(AD92&gt;=60,$Y92&lt;&gt;""), $Y92,    AND(AD92&gt;=30,$X92&lt;&gt;""), $X92,    AND(AD92&gt;=10,$W92&lt;&gt;""), $W92,    1, $T92)</f>
        <v>9.79</v>
      </c>
      <c r="AF92" s="242" t="n">
        <f aca="false">$AD92*$AE92</f>
        <v>0</v>
      </c>
      <c r="AG92" s="161"/>
      <c r="AH92" s="243"/>
      <c r="AI92" s="241" t="e">
        <f aca="false">_xlfn.IFS(AND(AH92&gt;=60,$AB92&lt;&gt;""), $AB92,    AND(AH92&gt;=30,$AA92&lt;&gt;""), $AA92,    AND(AH92&gt;=10,$Z92&lt;&gt;""), $Z92,    1, $U92)</f>
        <v>#DIV/0!</v>
      </c>
      <c r="AJ92" s="244" t="e">
        <f aca="false">AH92*AI92</f>
        <v>#DIV/0!</v>
      </c>
      <c r="AK92" s="245"/>
      <c r="AL92" s="245"/>
      <c r="AM92" s="161"/>
      <c r="AN92" s="246" t="n">
        <f aca="false">SUM(AR92,AU92,AX92,BA92,BD92,BG92,BJ92,BM92,BP92,BS92,BV92,BY92,CB92,CE92,CH92)</f>
        <v>0</v>
      </c>
      <c r="AO92" s="241" t="e">
        <f aca="false">_xlfn.IFS(AND(AN92&gt;=60,$AB92&lt;&gt;""), $AB92,    AND(AN92&gt;=30,$AA92&lt;&gt;""), $AA92,    AND(AN92&gt;=10,$Z92&lt;&gt;""), $Z92,    1, $U92)</f>
        <v>#DIV/0!</v>
      </c>
      <c r="AP92" s="242" t="e">
        <f aca="false">$AN92*$AO92</f>
        <v>#DIV/0!</v>
      </c>
      <c r="AQ92" s="247" t="n">
        <f aca="false">COMMANDE!N92</f>
        <v>0</v>
      </c>
      <c r="AR92" s="248" t="str">
        <f aca="false">_xlfn.IFS(AND($AD92=$AH92,$AD92&gt;0,$AH92&gt;0,AQ92&gt;0), AQ92,     AND(NOT($AD92=$AH92),$AD92&gt;0,$AH92&gt;0,AQ92&gt;0), ($AH92*AQ92)/$AD92,     AND($AD92=0,$AH92&gt;0,$AL92&gt;0), IF(INDEX(AQ$12:AQ$263,MATCH($AL92,$AK$12:$AK$263,0))&gt;0,($AH92*INDEX(AQ$12:AQ$263,MATCH($AL92,$AK$12:$AK$263,0)))/INDEX($AD$12:$AD$263,MATCH($AL92,$AK$12:$AK$263,0)), "-"),     1, "-")</f>
        <v>-</v>
      </c>
      <c r="AS92" s="249" t="n">
        <f aca="false">IF(AR$9&gt;0, IF(OR(AR92="",AR92="-"), 0, AR92*$AO92), AQ92*$AE92)</f>
        <v>0</v>
      </c>
      <c r="AT92" s="247" t="n">
        <f aca="false">COMMANDE!P92</f>
        <v>0</v>
      </c>
      <c r="AU92" s="248" t="str">
        <f aca="false">_xlfn.IFS(AND($AD92=$AH92,$AD92&gt;0,$AH92&gt;0,AT92&gt;0), AT92,     AND(NOT($AD92=$AH92),$AD92&gt;0,$AH92&gt;0,AT92&gt;0), ($AH92*AT92)/$AD92,     AND($AD92=0,$AH92&gt;0,$AL92&gt;0), IF(INDEX(AT$12:AT$263,MATCH($AL92,$AK$12:$AK$263,0))&gt;0,($AH92*INDEX(AT$12:AT$263,MATCH($AL92,$AK$12:$AK$263,0)))/INDEX($AD$12:$AD$263,MATCH($AL92,$AK$12:$AK$263,0)), "-"),     1, "-")</f>
        <v>-</v>
      </c>
      <c r="AV92" s="249" t="n">
        <f aca="false">IF(AU$9&gt;0, IF(OR(AU92="",AU92="-"), 0, AU92*$AO92), AT92*$AE92)</f>
        <v>0</v>
      </c>
      <c r="AW92" s="247" t="n">
        <f aca="false">COMMANDE!R92</f>
        <v>0</v>
      </c>
      <c r="AX92" s="248" t="str">
        <f aca="false">_xlfn.IFS(AND($AD92=$AH92,$AD92&gt;0,$AH92&gt;0,AW92&gt;0), AW92,     AND(NOT($AD92=$AH92),$AD92&gt;0,$AH92&gt;0,AW92&gt;0), ($AH92*AW92)/$AD92,     AND($AD92=0,$AH92&gt;0,$AL92&gt;0), IF(INDEX(AW$12:AW$263,MATCH($AL92,$AK$12:$AK$263,0))&gt;0,($AH92*INDEX(AW$12:AW$263,MATCH($AL92,$AK$12:$AK$263,0)))/INDEX($AD$12:$AD$263,MATCH($AL92,$AK$12:$AK$263,0)), "-"),     1, "-")</f>
        <v>-</v>
      </c>
      <c r="AY92" s="249" t="n">
        <f aca="false">IF(AX$9&gt;0, IF(OR(AX92="",AX92="-"), 0, AX92*$AO92), AW92*$AE92)</f>
        <v>0</v>
      </c>
      <c r="AZ92" s="247" t="n">
        <f aca="false">COMMANDE!T92</f>
        <v>0</v>
      </c>
      <c r="BA92" s="248" t="str">
        <f aca="false">_xlfn.IFS(AND($AD92=$AH92,$AD92&gt;0,$AH92&gt;0,AZ92&gt;0), AZ92,     AND(NOT($AD92=$AH92),$AD92&gt;0,$AH92&gt;0,AZ92&gt;0), ($AH92*AZ92)/$AD92,     AND($AD92=0,$AH92&gt;0,$AL92&gt;0), IF(INDEX(AZ$12:AZ$263,MATCH($AL92,$AK$12:$AK$263,0))&gt;0,($AH92*INDEX(AZ$12:AZ$263,MATCH($AL92,$AK$12:$AK$263,0)))/INDEX($AD$12:$AD$263,MATCH($AL92,$AK$12:$AK$263,0)), "-"),     1, "-")</f>
        <v>-</v>
      </c>
      <c r="BB92" s="249" t="n">
        <f aca="false">IF(BA$9&gt;0, IF(OR(BA92="",BA92="-"), 0, BA92*$AO92), AZ92*$AE92)</f>
        <v>0</v>
      </c>
      <c r="BC92" s="247" t="n">
        <f aca="false">COMMANDE!V92</f>
        <v>0</v>
      </c>
      <c r="BD92" s="248" t="str">
        <f aca="false">_xlfn.IFS(AND($AD92=$AH92,$AD92&gt;0,$AH92&gt;0,BC92&gt;0), BC92,     AND(NOT($AD92=$AH92),$AD92&gt;0,$AH92&gt;0,BC92&gt;0), ($AH92*BC92)/$AD92,     AND($AD92=0,$AH92&gt;0,$AL92&gt;0), IF(INDEX(BC$12:BC$263,MATCH($AL92,$AK$12:$AK$263,0))&gt;0,($AH92*INDEX(BC$12:BC$263,MATCH($AL92,$AK$12:$AK$263,0)))/INDEX($AD$12:$AD$263,MATCH($AL92,$AK$12:$AK$263,0)), "-"),     1, "-")</f>
        <v>-</v>
      </c>
      <c r="BE92" s="249" t="n">
        <f aca="false">IF(BD$9&gt;0, IF(OR(BD92="",BD92="-"), 0, BD92*$AO92), BC92*$AE92)</f>
        <v>0</v>
      </c>
      <c r="BF92" s="247" t="n">
        <f aca="false">COMMANDE!X92</f>
        <v>0</v>
      </c>
      <c r="BG92" s="248" t="str">
        <f aca="false">_xlfn.IFS(AND($AD92=$AH92,$AD92&gt;0,$AH92&gt;0,BF92&gt;0), BF92,     AND(NOT($AD92=$AH92),$AD92&gt;0,$AH92&gt;0,BF92&gt;0), ($AH92*BF92)/$AD92,     AND($AD92=0,$AH92&gt;0,$AL92&gt;0), IF(INDEX(BF$12:BF$263,MATCH($AL92,$AK$12:$AK$263,0))&gt;0,($AH92*INDEX(BF$12:BF$263,MATCH($AL92,$AK$12:$AK$263,0)))/INDEX($AD$12:$AD$263,MATCH($AL92,$AK$12:$AK$263,0)), "-"),     1, "-")</f>
        <v>-</v>
      </c>
      <c r="BH92" s="249" t="n">
        <f aca="false">IF(BG$9&gt;0, IF(OR(BG92="",BG92="-"), 0, BG92*$AO92), BF92*$AE92)</f>
        <v>0</v>
      </c>
      <c r="BI92" s="247" t="n">
        <f aca="false">COMMANDE!Z92</f>
        <v>0</v>
      </c>
      <c r="BJ92" s="248" t="str">
        <f aca="false">_xlfn.IFS(AND($AD92=$AH92,$AD92&gt;0,$AH92&gt;0,BI92&gt;0), BI92,     AND(NOT($AD92=$AH92),$AD92&gt;0,$AH92&gt;0,BI92&gt;0), ($AH92*BI92)/$AD92,     AND($AD92=0,$AH92&gt;0,$AL92&gt;0), IF(INDEX(BI$12:BI$263,MATCH($AL92,$AK$12:$AK$263,0))&gt;0,($AH92*INDEX(BI$12:BI$263,MATCH($AL92,$AK$12:$AK$263,0)))/INDEX($AD$12:$AD$263,MATCH($AL92,$AK$12:$AK$263,0)), "-"),     1, "-")</f>
        <v>-</v>
      </c>
      <c r="BK92" s="249" t="n">
        <f aca="false">IF(BJ$9&gt;0, IF(OR(BJ92="",BJ92="-"), 0, BJ92*$AO92), BI92*$AE92)</f>
        <v>0</v>
      </c>
      <c r="BL92" s="247" t="n">
        <f aca="false">COMMANDE!AB92</f>
        <v>0</v>
      </c>
      <c r="BM92" s="248" t="str">
        <f aca="false">_xlfn.IFS(AND($AD92=$AH92,$AD92&gt;0,$AH92&gt;0,BL92&gt;0), BL92,     AND(NOT($AD92=$AH92),$AD92&gt;0,$AH92&gt;0,BL92&gt;0), ($AH92*BL92)/$AD92,     AND($AD92=0,$AH92&gt;0,$AL92&gt;0), IF(INDEX(BL$12:BL$263,MATCH($AL92,$AK$12:$AK$263,0))&gt;0,($AH92*INDEX(BL$12:BL$263,MATCH($AL92,$AK$12:$AK$263,0)))/INDEX($AD$12:$AD$263,MATCH($AL92,$AK$12:$AK$263,0)), "-"),     1, "-")</f>
        <v>-</v>
      </c>
      <c r="BN92" s="249" t="n">
        <f aca="false">IF(BM$9&gt;0, IF(OR(BM92="",BM92="-"), 0, BM92*$AO92), BL92*$AE92)</f>
        <v>0</v>
      </c>
      <c r="BO92" s="247" t="n">
        <f aca="false">COMMANDE!AD92</f>
        <v>0</v>
      </c>
      <c r="BP92" s="248" t="str">
        <f aca="false">_xlfn.IFS(AND($AD92=$AH92,$AD92&gt;0,$AH92&gt;0,BO92&gt;0), BO92,     AND(NOT($AD92=$AH92),$AD92&gt;0,$AH92&gt;0,BO92&gt;0), ($AH92*BO92)/$AD92,     AND($AD92=0,$AH92&gt;0,$AL92&gt;0), IF(INDEX(BO$12:BO$263,MATCH($AL92,$AK$12:$AK$263,0))&gt;0,($AH92*INDEX(BO$12:BO$263,MATCH($AL92,$AK$12:$AK$263,0)))/INDEX($AD$12:$AD$263,MATCH($AL92,$AK$12:$AK$263,0)), "-"),     1, "-")</f>
        <v>-</v>
      </c>
      <c r="BQ92" s="249" t="n">
        <f aca="false">IF(BP$9&gt;0, IF(OR(BP92="",BP92="-"), 0, BP92*$AO92), BO92*$AE92)</f>
        <v>0</v>
      </c>
      <c r="BR92" s="247" t="n">
        <f aca="false">COMMANDE!AF92</f>
        <v>0</v>
      </c>
      <c r="BS92" s="248" t="str">
        <f aca="false">_xlfn.IFS(AND($AD92=$AH92,$AD92&gt;0,$AH92&gt;0,BR92&gt;0), BR92,     AND(NOT($AD92=$AH92),$AD92&gt;0,$AH92&gt;0,BR92&gt;0), ($AH92*BR92)/$AD92,     AND($AD92=0,$AH92&gt;0,$AL92&gt;0), IF(INDEX(BR$12:BR$263,MATCH($AL92,$AK$12:$AK$263,0))&gt;0,($AH92*INDEX(BR$12:BR$263,MATCH($AL92,$AK$12:$AK$263,0)))/INDEX($AD$12:$AD$263,MATCH($AL92,$AK$12:$AK$263,0)), "-"),     1, "-")</f>
        <v>-</v>
      </c>
      <c r="BT92" s="249" t="n">
        <f aca="false">IF(BS$9&gt;0, IF(OR(BS92="",BS92="-"), 0, BS92*$AO92), BR92*$AE92)</f>
        <v>0</v>
      </c>
      <c r="BU92" s="247" t="n">
        <f aca="false">COMMANDE!AH92</f>
        <v>0</v>
      </c>
      <c r="BV92" s="248" t="str">
        <f aca="false">_xlfn.IFS(AND($AD92=$AH92,$AD92&gt;0,$AH92&gt;0,BU92&gt;0), BU92,     AND(NOT($AD92=$AH92),$AD92&gt;0,$AH92&gt;0,BU92&gt;0), ($AH92*BU92)/$AD92,     AND($AD92=0,$AH92&gt;0,$AL92&gt;0), IF(INDEX(BU$12:BU$263,MATCH($AL92,$AK$12:$AK$263,0))&gt;0,($AH92*INDEX(BU$12:BU$263,MATCH($AL92,$AK$12:$AK$263,0)))/INDEX($AD$12:$AD$263,MATCH($AL92,$AK$12:$AK$263,0)), "-"),     1, "-")</f>
        <v>-</v>
      </c>
      <c r="BW92" s="249" t="n">
        <f aca="false">IF(BV$9&gt;0, IF(OR(BV92="",BV92="-"), 0, BV92*$AO92), BU92*$AE92)</f>
        <v>0</v>
      </c>
      <c r="BX92" s="247" t="n">
        <f aca="false">COMMANDE!AJ92</f>
        <v>0</v>
      </c>
      <c r="BY92" s="248" t="str">
        <f aca="false">_xlfn.IFS(AND($AD92=$AH92,$AD92&gt;0,$AH92&gt;0,BX92&gt;0), BX92,     AND(NOT($AD92=$AH92),$AD92&gt;0,$AH92&gt;0,BX92&gt;0), ($AH92*BX92)/$AD92,     AND($AD92=0,$AH92&gt;0,$AL92&gt;0), IF(INDEX(BX$12:BX$263,MATCH($AL92,$AK$12:$AK$263,0))&gt;0,($AH92*INDEX(BX$12:BX$263,MATCH($AL92,$AK$12:$AK$263,0)))/INDEX($AD$12:$AD$263,MATCH($AL92,$AK$12:$AK$263,0)), "-"),     1, "-")</f>
        <v>-</v>
      </c>
      <c r="BZ92" s="249" t="n">
        <f aca="false">IF(BY$9&gt;0, IF(OR(BY92="",BY92="-"), 0, BY92*$AO92), BX92*$AE92)</f>
        <v>0</v>
      </c>
      <c r="CA92" s="247" t="n">
        <f aca="false">COMMANDE!AL92</f>
        <v>0</v>
      </c>
      <c r="CB92" s="248" t="str">
        <f aca="false">_xlfn.IFS(AND($AD92=$AH92,$AD92&gt;0,$AH92&gt;0,CA92&gt;0), CA92,     AND(NOT($AD92=$AH92),$AD92&gt;0,$AH92&gt;0,CA92&gt;0), ($AH92*CA92)/$AD92,     AND($AD92=0,$AH92&gt;0,$AL92&gt;0), IF(INDEX(CA$12:CA$263,MATCH($AL92,$AK$12:$AK$263,0))&gt;0,($AH92*INDEX(CA$12:CA$263,MATCH($AL92,$AK$12:$AK$263,0)))/INDEX($AD$12:$AD$263,MATCH($AL92,$AK$12:$AK$263,0)), "-"),     1, "-")</f>
        <v>-</v>
      </c>
      <c r="CC92" s="249" t="n">
        <f aca="false">IF(CB$9&gt;0, IF(OR(CB92="",CB92="-"), 0, CB92*$AO92), CA92*$AE92)</f>
        <v>0</v>
      </c>
      <c r="CD92" s="247" t="n">
        <f aca="false">COMMANDE!AN92</f>
        <v>0</v>
      </c>
      <c r="CE92" s="248" t="str">
        <f aca="false">_xlfn.IFS(AND($AD92=$AH92,$AD92&gt;0,$AH92&gt;0,CD92&gt;0), CD92,     AND(NOT($AD92=$AH92),$AD92&gt;0,$AH92&gt;0,CD92&gt;0), ($AH92*CD92)/$AD92,     AND($AD92=0,$AH92&gt;0,$AL92&gt;0), IF(INDEX(CD$12:CD$263,MATCH($AL92,$AK$12:$AK$263,0))&gt;0,($AH92*INDEX(CD$12:CD$263,MATCH($AL92,$AK$12:$AK$263,0)))/INDEX($AD$12:$AD$263,MATCH($AL92,$AK$12:$AK$263,0)), "-"),     1, "-")</f>
        <v>-</v>
      </c>
      <c r="CF92" s="249" t="n">
        <f aca="false">IF(CE$9&gt;0, IF(OR(CE92="",CE92="-"), 0, CE92*$AO92), CD92*$AE92)</f>
        <v>0</v>
      </c>
      <c r="CG92" s="247" t="n">
        <f aca="false">COMMANDE!AP92</f>
        <v>0</v>
      </c>
      <c r="CH92" s="248" t="str">
        <f aca="false">_xlfn.IFS(AND($AD92=$AH92,$AD92&gt;0,$AH92&gt;0,CG92&gt;0), CG92,     AND(NOT($AD92=$AH92),$AD92&gt;0,$AH92&gt;0,CG92&gt;0), ($AH92*CG92)/$AD92,     AND($AD92=0,$AH92&gt;0,$AL92&gt;0), IF(INDEX(CG$12:CG$263,MATCH($AL92,$AK$12:$AK$263,0))&gt;0,($AH92*INDEX(CG$12:CG$263,MATCH($AL92,$AK$12:$AK$263,0)))/INDEX($AD$12:$AD$263,MATCH($AL92,$AK$12:$AK$263,0)), "-"),     1, "-")</f>
        <v>-</v>
      </c>
      <c r="CI92" s="249" t="n">
        <f aca="false">IF(CH$9&gt;0, IF(OR(CH92="",CH92="-"), 0, CH92*$AO92), CG92*$AE92)</f>
        <v>0</v>
      </c>
      <c r="CJ92" s="250"/>
    </row>
    <row r="93" customFormat="false" ht="39.95" hidden="false" customHeight="true" outlineLevel="0" collapsed="false">
      <c r="A93" s="230" t="n">
        <f aca="false">IF(OR($AQ93&gt;0, $AS93&gt;0), 1, 0)</f>
        <v>0</v>
      </c>
      <c r="B93" s="230" t="n">
        <f aca="false">IF(OR($AT93&gt;0, $AV93&gt;0), 1, 0)</f>
        <v>0</v>
      </c>
      <c r="C93" s="230" t="n">
        <f aca="false">IF(OR($AW93&gt;0, $AY93&gt;0), 1, 0)</f>
        <v>0</v>
      </c>
      <c r="D93" s="230" t="n">
        <f aca="false">IF(OR($AZ93&gt;0, $BB93&gt;0), 1, 0)</f>
        <v>0</v>
      </c>
      <c r="E93" s="230" t="n">
        <f aca="false">IF(OR($BC93&gt;0, $BE93&gt;0), 1, 0)</f>
        <v>0</v>
      </c>
      <c r="F93" s="230" t="n">
        <f aca="false">IF(OR($BF93&gt;0, $BH93&gt;0), 1, 0)</f>
        <v>0</v>
      </c>
      <c r="G93" s="230" t="n">
        <f aca="false">IF(OR($BI93&gt;0, $BK93&gt;0), 1, 0)</f>
        <v>0</v>
      </c>
      <c r="H93" s="230" t="n">
        <f aca="false">IF(OR($BL93&gt;0, $BN93&gt;0), 1, 0)</f>
        <v>0</v>
      </c>
      <c r="I93" s="230" t="n">
        <f aca="false">IF(OR($BO93&gt;0, $BQ93&gt;0), 1, 0)</f>
        <v>0</v>
      </c>
      <c r="J93" s="230" t="n">
        <f aca="false">IF(OR($BR93&gt;0, $BT93&gt;0), 1, 0)</f>
        <v>0</v>
      </c>
      <c r="K93" s="230" t="n">
        <f aca="false">IF(OR($BU93&gt;0, $BW93&gt;0), 1, 0)</f>
        <v>0</v>
      </c>
      <c r="L93" s="230" t="n">
        <f aca="false">IF(OR($BX93&gt;0, $BZ93&gt;0), 1, 0)</f>
        <v>0</v>
      </c>
      <c r="M93" s="230" t="n">
        <f aca="false">IF(OR($CA93&gt;0, $CC93&gt;0), 1, 0)</f>
        <v>0</v>
      </c>
      <c r="N93" s="230" t="n">
        <f aca="false">IF(OR($CD93&gt;0, $CF93&gt;0), 1, 0)</f>
        <v>0</v>
      </c>
      <c r="O93" s="231" t="n">
        <f aca="false">IF(OR($CG93&gt;0, $CI93&gt;0), 1, 0)</f>
        <v>0</v>
      </c>
      <c r="P93" s="232" t="n">
        <f aca="false">IF(OR($AD93&gt;0,$AH93&gt;0,$AN93&gt;0), 1, 0)</f>
        <v>0</v>
      </c>
      <c r="Q93" s="233" t="n">
        <f aca="false">BDD!A83</f>
        <v>6116</v>
      </c>
      <c r="R93" s="234" t="str">
        <f aca="false">BDD!B83</f>
        <v>Figue semi-sèche biologique de miel d'Alpujarra  
    - (moyen)</v>
      </c>
      <c r="S93" s="235" t="str">
        <f aca="false">IF(BDD!F83=0, "", BDD!F83)</f>
        <v>❤️</v>
      </c>
      <c r="T93" s="236" t="n">
        <f aca="false">ROUND(BDD!G83+FDP_CMD_KG, 2)</f>
        <v>8.42</v>
      </c>
      <c r="U93" s="236" t="e">
        <f aca="false">ROUND(BDD!G83+FDP_FACT_KG, 2)</f>
        <v>#DIV/0!</v>
      </c>
      <c r="V93" s="237" t="str">
        <f aca="false">BDD!H83</f>
        <v>kg</v>
      </c>
      <c r="W93" s="238" t="n">
        <f aca="false">IF(NOT(ISBLANK(BDD!I83)), ROUND(SUM((BDD!G83*reduc1),FDP_CMD_KG), 2), "")</f>
        <v>7.74</v>
      </c>
      <c r="X93" s="238" t="str">
        <f aca="false">IF(NOT(ISBLANK(BDD!J83)), ROUND(SUM((BDD!G83*reduc2),FDP_CMD_KG), 2), "")</f>
        <v/>
      </c>
      <c r="Y93" s="238" t="str">
        <f aca="false">IF(NOT(ISBLANK(BDD!K83)), ROUND(SUM((BDD!G83*reduc3),FDP_CMD_KG), 2), "")</f>
        <v/>
      </c>
      <c r="Z93" s="238" t="e">
        <f aca="false">IF(NOT(ISBLANK(BDD!I83)), ROUND(SUM((BDD!G83*reduc1),FDP_FACT_KG), 2), "")</f>
        <v>#DIV/0!</v>
      </c>
      <c r="AA93" s="238" t="str">
        <f aca="false">IF(NOT(ISBLANK(BDD!J83)), ROUND(SUM((BDD!G83*reduc2),FDP_FACT_KG), 2), "")</f>
        <v/>
      </c>
      <c r="AB93" s="238" t="str">
        <f aca="false">IF(NOT(ISBLANK(BDD!K83)), ROUND(SUM((BDD!G83*reduc3),FDP_FACT_KG), 2), "")</f>
        <v/>
      </c>
      <c r="AC93" s="239" t="str">
        <f aca="false">BDD!C83</f>
        <v>Grenade</v>
      </c>
      <c r="AD93" s="240" t="n">
        <f aca="false">SUM(AQ93,AT93,AW93,AZ93,BC93,BF93,BI93,BL93,BO93,BR93,BU93,BX93,CA93,CD93,CG93)</f>
        <v>0</v>
      </c>
      <c r="AE93" s="241" t="n">
        <f aca="false">_xlfn.IFS(AND(AD93&gt;=60,$Y93&lt;&gt;""), $Y93,    AND(AD93&gt;=30,$X93&lt;&gt;""), $X93,    AND(AD93&gt;=10,$W93&lt;&gt;""), $W93,    1, $T93)</f>
        <v>8.42</v>
      </c>
      <c r="AF93" s="242" t="n">
        <f aca="false">$AD93*$AE93</f>
        <v>0</v>
      </c>
      <c r="AG93" s="161"/>
      <c r="AH93" s="243"/>
      <c r="AI93" s="241" t="e">
        <f aca="false">_xlfn.IFS(AND(AH93&gt;=60,$AB93&lt;&gt;""), $AB93,    AND(AH93&gt;=30,$AA93&lt;&gt;""), $AA93,    AND(AH93&gt;=10,$Z93&lt;&gt;""), $Z93,    1, $U93)</f>
        <v>#DIV/0!</v>
      </c>
      <c r="AJ93" s="244" t="e">
        <f aca="false">AH93*AI93</f>
        <v>#DIV/0!</v>
      </c>
      <c r="AK93" s="245"/>
      <c r="AL93" s="245"/>
      <c r="AM93" s="161"/>
      <c r="AN93" s="246" t="n">
        <f aca="false">SUM(AR93,AU93,AX93,BA93,BD93,BG93,BJ93,BM93,BP93,BS93,BV93,BY93,CB93,CE93,CH93)</f>
        <v>0</v>
      </c>
      <c r="AO93" s="241" t="e">
        <f aca="false">_xlfn.IFS(AND(AN93&gt;=60,$AB93&lt;&gt;""), $AB93,    AND(AN93&gt;=30,$AA93&lt;&gt;""), $AA93,    AND(AN93&gt;=10,$Z93&lt;&gt;""), $Z93,    1, $U93)</f>
        <v>#DIV/0!</v>
      </c>
      <c r="AP93" s="242" t="e">
        <f aca="false">$AN93*$AO93</f>
        <v>#DIV/0!</v>
      </c>
      <c r="AQ93" s="247" t="n">
        <f aca="false">COMMANDE!N93</f>
        <v>0</v>
      </c>
      <c r="AR93" s="248" t="str">
        <f aca="false">_xlfn.IFS(AND($AD93=$AH93,$AD93&gt;0,$AH93&gt;0,AQ93&gt;0), AQ93,     AND(NOT($AD93=$AH93),$AD93&gt;0,$AH93&gt;0,AQ93&gt;0), ($AH93*AQ93)/$AD93,     AND($AD93=0,$AH93&gt;0,$AL93&gt;0), IF(INDEX(AQ$12:AQ$263,MATCH($AL93,$AK$12:$AK$263,0))&gt;0,($AH93*INDEX(AQ$12:AQ$263,MATCH($AL93,$AK$12:$AK$263,0)))/INDEX($AD$12:$AD$263,MATCH($AL93,$AK$12:$AK$263,0)), "-"),     1, "-")</f>
        <v>-</v>
      </c>
      <c r="AS93" s="249" t="n">
        <f aca="false">IF(AR$9&gt;0, IF(OR(AR93="",AR93="-"), 0, AR93*$AO93), AQ93*$AE93)</f>
        <v>0</v>
      </c>
      <c r="AT93" s="247" t="n">
        <f aca="false">COMMANDE!P93</f>
        <v>0</v>
      </c>
      <c r="AU93" s="248" t="str">
        <f aca="false">_xlfn.IFS(AND($AD93=$AH93,$AD93&gt;0,$AH93&gt;0,AT93&gt;0), AT93,     AND(NOT($AD93=$AH93),$AD93&gt;0,$AH93&gt;0,AT93&gt;0), ($AH93*AT93)/$AD93,     AND($AD93=0,$AH93&gt;0,$AL93&gt;0), IF(INDEX(AT$12:AT$263,MATCH($AL93,$AK$12:$AK$263,0))&gt;0,($AH93*INDEX(AT$12:AT$263,MATCH($AL93,$AK$12:$AK$263,0)))/INDEX($AD$12:$AD$263,MATCH($AL93,$AK$12:$AK$263,0)), "-"),     1, "-")</f>
        <v>-</v>
      </c>
      <c r="AV93" s="249" t="n">
        <f aca="false">IF(AU$9&gt;0, IF(OR(AU93="",AU93="-"), 0, AU93*$AO93), AT93*$AE93)</f>
        <v>0</v>
      </c>
      <c r="AW93" s="247" t="n">
        <f aca="false">COMMANDE!R93</f>
        <v>0</v>
      </c>
      <c r="AX93" s="248" t="str">
        <f aca="false">_xlfn.IFS(AND($AD93=$AH93,$AD93&gt;0,$AH93&gt;0,AW93&gt;0), AW93,     AND(NOT($AD93=$AH93),$AD93&gt;0,$AH93&gt;0,AW93&gt;0), ($AH93*AW93)/$AD93,     AND($AD93=0,$AH93&gt;0,$AL93&gt;0), IF(INDEX(AW$12:AW$263,MATCH($AL93,$AK$12:$AK$263,0))&gt;0,($AH93*INDEX(AW$12:AW$263,MATCH($AL93,$AK$12:$AK$263,0)))/INDEX($AD$12:$AD$263,MATCH($AL93,$AK$12:$AK$263,0)), "-"),     1, "-")</f>
        <v>-</v>
      </c>
      <c r="AY93" s="249" t="n">
        <f aca="false">IF(AX$9&gt;0, IF(OR(AX93="",AX93="-"), 0, AX93*$AO93), AW93*$AE93)</f>
        <v>0</v>
      </c>
      <c r="AZ93" s="247" t="n">
        <f aca="false">COMMANDE!T93</f>
        <v>0</v>
      </c>
      <c r="BA93" s="248" t="str">
        <f aca="false">_xlfn.IFS(AND($AD93=$AH93,$AD93&gt;0,$AH93&gt;0,AZ93&gt;0), AZ93,     AND(NOT($AD93=$AH93),$AD93&gt;0,$AH93&gt;0,AZ93&gt;0), ($AH93*AZ93)/$AD93,     AND($AD93=0,$AH93&gt;0,$AL93&gt;0), IF(INDEX(AZ$12:AZ$263,MATCH($AL93,$AK$12:$AK$263,0))&gt;0,($AH93*INDEX(AZ$12:AZ$263,MATCH($AL93,$AK$12:$AK$263,0)))/INDEX($AD$12:$AD$263,MATCH($AL93,$AK$12:$AK$263,0)), "-"),     1, "-")</f>
        <v>-</v>
      </c>
      <c r="BB93" s="249" t="n">
        <f aca="false">IF(BA$9&gt;0, IF(OR(BA93="",BA93="-"), 0, BA93*$AO93), AZ93*$AE93)</f>
        <v>0</v>
      </c>
      <c r="BC93" s="247" t="n">
        <f aca="false">COMMANDE!V93</f>
        <v>0</v>
      </c>
      <c r="BD93" s="248" t="str">
        <f aca="false">_xlfn.IFS(AND($AD93=$AH93,$AD93&gt;0,$AH93&gt;0,BC93&gt;0), BC93,     AND(NOT($AD93=$AH93),$AD93&gt;0,$AH93&gt;0,BC93&gt;0), ($AH93*BC93)/$AD93,     AND($AD93=0,$AH93&gt;0,$AL93&gt;0), IF(INDEX(BC$12:BC$263,MATCH($AL93,$AK$12:$AK$263,0))&gt;0,($AH93*INDEX(BC$12:BC$263,MATCH($AL93,$AK$12:$AK$263,0)))/INDEX($AD$12:$AD$263,MATCH($AL93,$AK$12:$AK$263,0)), "-"),     1, "-")</f>
        <v>-</v>
      </c>
      <c r="BE93" s="249" t="n">
        <f aca="false">IF(BD$9&gt;0, IF(OR(BD93="",BD93="-"), 0, BD93*$AO93), BC93*$AE93)</f>
        <v>0</v>
      </c>
      <c r="BF93" s="247" t="n">
        <f aca="false">COMMANDE!X93</f>
        <v>0</v>
      </c>
      <c r="BG93" s="248" t="str">
        <f aca="false">_xlfn.IFS(AND($AD93=$AH93,$AD93&gt;0,$AH93&gt;0,BF93&gt;0), BF93,     AND(NOT($AD93=$AH93),$AD93&gt;0,$AH93&gt;0,BF93&gt;0), ($AH93*BF93)/$AD93,     AND($AD93=0,$AH93&gt;0,$AL93&gt;0), IF(INDEX(BF$12:BF$263,MATCH($AL93,$AK$12:$AK$263,0))&gt;0,($AH93*INDEX(BF$12:BF$263,MATCH($AL93,$AK$12:$AK$263,0)))/INDEX($AD$12:$AD$263,MATCH($AL93,$AK$12:$AK$263,0)), "-"),     1, "-")</f>
        <v>-</v>
      </c>
      <c r="BH93" s="249" t="n">
        <f aca="false">IF(BG$9&gt;0, IF(OR(BG93="",BG93="-"), 0, BG93*$AO93), BF93*$AE93)</f>
        <v>0</v>
      </c>
      <c r="BI93" s="247" t="n">
        <f aca="false">COMMANDE!Z93</f>
        <v>0</v>
      </c>
      <c r="BJ93" s="248" t="str">
        <f aca="false">_xlfn.IFS(AND($AD93=$AH93,$AD93&gt;0,$AH93&gt;0,BI93&gt;0), BI93,     AND(NOT($AD93=$AH93),$AD93&gt;0,$AH93&gt;0,BI93&gt;0), ($AH93*BI93)/$AD93,     AND($AD93=0,$AH93&gt;0,$AL93&gt;0), IF(INDEX(BI$12:BI$263,MATCH($AL93,$AK$12:$AK$263,0))&gt;0,($AH93*INDEX(BI$12:BI$263,MATCH($AL93,$AK$12:$AK$263,0)))/INDEX($AD$12:$AD$263,MATCH($AL93,$AK$12:$AK$263,0)), "-"),     1, "-")</f>
        <v>-</v>
      </c>
      <c r="BK93" s="249" t="n">
        <f aca="false">IF(BJ$9&gt;0, IF(OR(BJ93="",BJ93="-"), 0, BJ93*$AO93), BI93*$AE93)</f>
        <v>0</v>
      </c>
      <c r="BL93" s="247" t="n">
        <f aca="false">COMMANDE!AB93</f>
        <v>0</v>
      </c>
      <c r="BM93" s="248" t="str">
        <f aca="false">_xlfn.IFS(AND($AD93=$AH93,$AD93&gt;0,$AH93&gt;0,BL93&gt;0), BL93,     AND(NOT($AD93=$AH93),$AD93&gt;0,$AH93&gt;0,BL93&gt;0), ($AH93*BL93)/$AD93,     AND($AD93=0,$AH93&gt;0,$AL93&gt;0), IF(INDEX(BL$12:BL$263,MATCH($AL93,$AK$12:$AK$263,0))&gt;0,($AH93*INDEX(BL$12:BL$263,MATCH($AL93,$AK$12:$AK$263,0)))/INDEX($AD$12:$AD$263,MATCH($AL93,$AK$12:$AK$263,0)), "-"),     1, "-")</f>
        <v>-</v>
      </c>
      <c r="BN93" s="249" t="n">
        <f aca="false">IF(BM$9&gt;0, IF(OR(BM93="",BM93="-"), 0, BM93*$AO93), BL93*$AE93)</f>
        <v>0</v>
      </c>
      <c r="BO93" s="247" t="n">
        <f aca="false">COMMANDE!AD93</f>
        <v>0</v>
      </c>
      <c r="BP93" s="248" t="str">
        <f aca="false">_xlfn.IFS(AND($AD93=$AH93,$AD93&gt;0,$AH93&gt;0,BO93&gt;0), BO93,     AND(NOT($AD93=$AH93),$AD93&gt;0,$AH93&gt;0,BO93&gt;0), ($AH93*BO93)/$AD93,     AND($AD93=0,$AH93&gt;0,$AL93&gt;0), IF(INDEX(BO$12:BO$263,MATCH($AL93,$AK$12:$AK$263,0))&gt;0,($AH93*INDEX(BO$12:BO$263,MATCH($AL93,$AK$12:$AK$263,0)))/INDEX($AD$12:$AD$263,MATCH($AL93,$AK$12:$AK$263,0)), "-"),     1, "-")</f>
        <v>-</v>
      </c>
      <c r="BQ93" s="249" t="n">
        <f aca="false">IF(BP$9&gt;0, IF(OR(BP93="",BP93="-"), 0, BP93*$AO93), BO93*$AE93)</f>
        <v>0</v>
      </c>
      <c r="BR93" s="247" t="n">
        <f aca="false">COMMANDE!AF93</f>
        <v>0</v>
      </c>
      <c r="BS93" s="248" t="str">
        <f aca="false">_xlfn.IFS(AND($AD93=$AH93,$AD93&gt;0,$AH93&gt;0,BR93&gt;0), BR93,     AND(NOT($AD93=$AH93),$AD93&gt;0,$AH93&gt;0,BR93&gt;0), ($AH93*BR93)/$AD93,     AND($AD93=0,$AH93&gt;0,$AL93&gt;0), IF(INDEX(BR$12:BR$263,MATCH($AL93,$AK$12:$AK$263,0))&gt;0,($AH93*INDEX(BR$12:BR$263,MATCH($AL93,$AK$12:$AK$263,0)))/INDEX($AD$12:$AD$263,MATCH($AL93,$AK$12:$AK$263,0)), "-"),     1, "-")</f>
        <v>-</v>
      </c>
      <c r="BT93" s="249" t="n">
        <f aca="false">IF(BS$9&gt;0, IF(OR(BS93="",BS93="-"), 0, BS93*$AO93), BR93*$AE93)</f>
        <v>0</v>
      </c>
      <c r="BU93" s="247" t="n">
        <f aca="false">COMMANDE!AH93</f>
        <v>0</v>
      </c>
      <c r="BV93" s="248" t="str">
        <f aca="false">_xlfn.IFS(AND($AD93=$AH93,$AD93&gt;0,$AH93&gt;0,BU93&gt;0), BU93,     AND(NOT($AD93=$AH93),$AD93&gt;0,$AH93&gt;0,BU93&gt;0), ($AH93*BU93)/$AD93,     AND($AD93=0,$AH93&gt;0,$AL93&gt;0), IF(INDEX(BU$12:BU$263,MATCH($AL93,$AK$12:$AK$263,0))&gt;0,($AH93*INDEX(BU$12:BU$263,MATCH($AL93,$AK$12:$AK$263,0)))/INDEX($AD$12:$AD$263,MATCH($AL93,$AK$12:$AK$263,0)), "-"),     1, "-")</f>
        <v>-</v>
      </c>
      <c r="BW93" s="249" t="n">
        <f aca="false">IF(BV$9&gt;0, IF(OR(BV93="",BV93="-"), 0, BV93*$AO93), BU93*$AE93)</f>
        <v>0</v>
      </c>
      <c r="BX93" s="247" t="n">
        <f aca="false">COMMANDE!AJ93</f>
        <v>0</v>
      </c>
      <c r="BY93" s="248" t="str">
        <f aca="false">_xlfn.IFS(AND($AD93=$AH93,$AD93&gt;0,$AH93&gt;0,BX93&gt;0), BX93,     AND(NOT($AD93=$AH93),$AD93&gt;0,$AH93&gt;0,BX93&gt;0), ($AH93*BX93)/$AD93,     AND($AD93=0,$AH93&gt;0,$AL93&gt;0), IF(INDEX(BX$12:BX$263,MATCH($AL93,$AK$12:$AK$263,0))&gt;0,($AH93*INDEX(BX$12:BX$263,MATCH($AL93,$AK$12:$AK$263,0)))/INDEX($AD$12:$AD$263,MATCH($AL93,$AK$12:$AK$263,0)), "-"),     1, "-")</f>
        <v>-</v>
      </c>
      <c r="BZ93" s="249" t="n">
        <f aca="false">IF(BY$9&gt;0, IF(OR(BY93="",BY93="-"), 0, BY93*$AO93), BX93*$AE93)</f>
        <v>0</v>
      </c>
      <c r="CA93" s="247" t="n">
        <f aca="false">COMMANDE!AL93</f>
        <v>0</v>
      </c>
      <c r="CB93" s="248" t="str">
        <f aca="false">_xlfn.IFS(AND($AD93=$AH93,$AD93&gt;0,$AH93&gt;0,CA93&gt;0), CA93,     AND(NOT($AD93=$AH93),$AD93&gt;0,$AH93&gt;0,CA93&gt;0), ($AH93*CA93)/$AD93,     AND($AD93=0,$AH93&gt;0,$AL93&gt;0), IF(INDEX(CA$12:CA$263,MATCH($AL93,$AK$12:$AK$263,0))&gt;0,($AH93*INDEX(CA$12:CA$263,MATCH($AL93,$AK$12:$AK$263,0)))/INDEX($AD$12:$AD$263,MATCH($AL93,$AK$12:$AK$263,0)), "-"),     1, "-")</f>
        <v>-</v>
      </c>
      <c r="CC93" s="249" t="n">
        <f aca="false">IF(CB$9&gt;0, IF(OR(CB93="",CB93="-"), 0, CB93*$AO93), CA93*$AE93)</f>
        <v>0</v>
      </c>
      <c r="CD93" s="247" t="n">
        <f aca="false">COMMANDE!AN93</f>
        <v>0</v>
      </c>
      <c r="CE93" s="248" t="str">
        <f aca="false">_xlfn.IFS(AND($AD93=$AH93,$AD93&gt;0,$AH93&gt;0,CD93&gt;0), CD93,     AND(NOT($AD93=$AH93),$AD93&gt;0,$AH93&gt;0,CD93&gt;0), ($AH93*CD93)/$AD93,     AND($AD93=0,$AH93&gt;0,$AL93&gt;0), IF(INDEX(CD$12:CD$263,MATCH($AL93,$AK$12:$AK$263,0))&gt;0,($AH93*INDEX(CD$12:CD$263,MATCH($AL93,$AK$12:$AK$263,0)))/INDEX($AD$12:$AD$263,MATCH($AL93,$AK$12:$AK$263,0)), "-"),     1, "-")</f>
        <v>-</v>
      </c>
      <c r="CF93" s="249" t="n">
        <f aca="false">IF(CE$9&gt;0, IF(OR(CE93="",CE93="-"), 0, CE93*$AO93), CD93*$AE93)</f>
        <v>0</v>
      </c>
      <c r="CG93" s="247" t="n">
        <f aca="false">COMMANDE!AP93</f>
        <v>0</v>
      </c>
      <c r="CH93" s="248" t="str">
        <f aca="false">_xlfn.IFS(AND($AD93=$AH93,$AD93&gt;0,$AH93&gt;0,CG93&gt;0), CG93,     AND(NOT($AD93=$AH93),$AD93&gt;0,$AH93&gt;0,CG93&gt;0), ($AH93*CG93)/$AD93,     AND($AD93=0,$AH93&gt;0,$AL93&gt;0), IF(INDEX(CG$12:CG$263,MATCH($AL93,$AK$12:$AK$263,0))&gt;0,($AH93*INDEX(CG$12:CG$263,MATCH($AL93,$AK$12:$AK$263,0)))/INDEX($AD$12:$AD$263,MATCH($AL93,$AK$12:$AK$263,0)), "-"),     1, "-")</f>
        <v>-</v>
      </c>
      <c r="CI93" s="249" t="n">
        <f aca="false">IF(CH$9&gt;0, IF(OR(CH93="",CH93="-"), 0, CH93*$AO93), CG93*$AE93)</f>
        <v>0</v>
      </c>
      <c r="CJ93" s="250"/>
    </row>
    <row r="94" customFormat="false" ht="39.95" hidden="false" customHeight="true" outlineLevel="0" collapsed="false">
      <c r="A94" s="230" t="n">
        <f aca="false">IF(OR($AQ94&gt;0, $AS94&gt;0), 1, 0)</f>
        <v>0</v>
      </c>
      <c r="B94" s="230" t="n">
        <f aca="false">IF(OR($AT94&gt;0, $AV94&gt;0), 1, 0)</f>
        <v>0</v>
      </c>
      <c r="C94" s="230" t="n">
        <f aca="false">IF(OR($AW94&gt;0, $AY94&gt;0), 1, 0)</f>
        <v>0</v>
      </c>
      <c r="D94" s="230" t="n">
        <f aca="false">IF(OR($AZ94&gt;0, $BB94&gt;0), 1, 0)</f>
        <v>0</v>
      </c>
      <c r="E94" s="230" t="n">
        <f aca="false">IF(OR($BC94&gt;0, $BE94&gt;0), 1, 0)</f>
        <v>0</v>
      </c>
      <c r="F94" s="230" t="n">
        <f aca="false">IF(OR($BF94&gt;0, $BH94&gt;0), 1, 0)</f>
        <v>0</v>
      </c>
      <c r="G94" s="230" t="n">
        <f aca="false">IF(OR($BI94&gt;0, $BK94&gt;0), 1, 0)</f>
        <v>0</v>
      </c>
      <c r="H94" s="230" t="n">
        <f aca="false">IF(OR($BL94&gt;0, $BN94&gt;0), 1, 0)</f>
        <v>0</v>
      </c>
      <c r="I94" s="230" t="n">
        <f aca="false">IF(OR($BO94&gt;0, $BQ94&gt;0), 1, 0)</f>
        <v>0</v>
      </c>
      <c r="J94" s="230" t="n">
        <f aca="false">IF(OR($BR94&gt;0, $BT94&gt;0), 1, 0)</f>
        <v>0</v>
      </c>
      <c r="K94" s="230" t="n">
        <f aca="false">IF(OR($BU94&gt;0, $BW94&gt;0), 1, 0)</f>
        <v>0</v>
      </c>
      <c r="L94" s="230" t="n">
        <f aca="false">IF(OR($BX94&gt;0, $BZ94&gt;0), 1, 0)</f>
        <v>0</v>
      </c>
      <c r="M94" s="230" t="n">
        <f aca="false">IF(OR($CA94&gt;0, $CC94&gt;0), 1, 0)</f>
        <v>0</v>
      </c>
      <c r="N94" s="230" t="n">
        <f aca="false">IF(OR($CD94&gt;0, $CF94&gt;0), 1, 0)</f>
        <v>0</v>
      </c>
      <c r="O94" s="231" t="n">
        <f aca="false">IF(OR($CG94&gt;0, $CI94&gt;0), 1, 0)</f>
        <v>0</v>
      </c>
      <c r="P94" s="232" t="n">
        <f aca="false">IF(OR($AD94&gt;0,$AH94&gt;0,$AN94&gt;0), 1, 0)</f>
        <v>0</v>
      </c>
      <c r="Q94" s="233" t="str">
        <f aca="false">BDD!A84</f>
        <v>1119 - 1442</v>
      </c>
      <c r="R94" s="234" t="str">
        <f aca="false">BDD!B84</f>
        <v>Figue semi-sèche de miel BIO de l'Alpujarra
     - (grand) </v>
      </c>
      <c r="S94" s="235" t="str">
        <f aca="false">IF(BDD!F84=0, "", BDD!F84)</f>
        <v>❤️</v>
      </c>
      <c r="T94" s="236" t="n">
        <f aca="false">ROUND(BDD!G84+FDP_CMD_KG, 2)</f>
        <v>9.12</v>
      </c>
      <c r="U94" s="236" t="e">
        <f aca="false">ROUND(BDD!G84+FDP_FACT_KG, 2)</f>
        <v>#DIV/0!</v>
      </c>
      <c r="V94" s="237" t="str">
        <f aca="false">BDD!H84</f>
        <v>kg</v>
      </c>
      <c r="W94" s="238" t="n">
        <f aca="false">IF(NOT(ISBLANK(BDD!I84)), ROUND(SUM((BDD!G84*reduc1),FDP_CMD_KG), 2), "")</f>
        <v>8.37</v>
      </c>
      <c r="X94" s="238" t="str">
        <f aca="false">IF(NOT(ISBLANK(BDD!J84)), ROUND(SUM((BDD!G84*reduc2),FDP_CMD_KG), 2), "")</f>
        <v/>
      </c>
      <c r="Y94" s="238" t="str">
        <f aca="false">IF(NOT(ISBLANK(BDD!K84)), ROUND(SUM((BDD!G84*reduc3),FDP_CMD_KG), 2), "")</f>
        <v/>
      </c>
      <c r="Z94" s="238" t="e">
        <f aca="false">IF(NOT(ISBLANK(BDD!I84)), ROUND(SUM((BDD!G84*reduc1),FDP_FACT_KG), 2), "")</f>
        <v>#DIV/0!</v>
      </c>
      <c r="AA94" s="238" t="str">
        <f aca="false">IF(NOT(ISBLANK(BDD!J84)), ROUND(SUM((BDD!G84*reduc2),FDP_FACT_KG), 2), "")</f>
        <v/>
      </c>
      <c r="AB94" s="238" t="str">
        <f aca="false">IF(NOT(ISBLANK(BDD!K84)), ROUND(SUM((BDD!G84*reduc3),FDP_FACT_KG), 2), "")</f>
        <v/>
      </c>
      <c r="AC94" s="239" t="str">
        <f aca="false">BDD!C84</f>
        <v>Grenade</v>
      </c>
      <c r="AD94" s="240" t="n">
        <f aca="false">SUM(AQ94,AT94,AW94,AZ94,BC94,BF94,BI94,BL94,BO94,BR94,BU94,BX94,CA94,CD94,CG94)</f>
        <v>0</v>
      </c>
      <c r="AE94" s="241" t="n">
        <f aca="false">_xlfn.IFS(AND(AD94&gt;=60,$Y94&lt;&gt;""), $Y94,    AND(AD94&gt;=30,$X94&lt;&gt;""), $X94,    AND(AD94&gt;=10,$W94&lt;&gt;""), $W94,    1, $T94)</f>
        <v>9.12</v>
      </c>
      <c r="AF94" s="242" t="n">
        <f aca="false">$AD94*$AE94</f>
        <v>0</v>
      </c>
      <c r="AG94" s="161"/>
      <c r="AH94" s="243"/>
      <c r="AI94" s="241" t="e">
        <f aca="false">_xlfn.IFS(AND(AH94&gt;=60,$AB94&lt;&gt;""), $AB94,    AND(AH94&gt;=30,$AA94&lt;&gt;""), $AA94,    AND(AH94&gt;=10,$Z94&lt;&gt;""), $Z94,    1, $U94)</f>
        <v>#DIV/0!</v>
      </c>
      <c r="AJ94" s="244" t="e">
        <f aca="false">AH94*AI94</f>
        <v>#DIV/0!</v>
      </c>
      <c r="AK94" s="245"/>
      <c r="AL94" s="245"/>
      <c r="AM94" s="161"/>
      <c r="AN94" s="246" t="n">
        <f aca="false">SUM(AR94,AU94,AX94,BA94,BD94,BG94,BJ94,BM94,BP94,BS94,BV94,BY94,CB94,CE94,CH94)</f>
        <v>0</v>
      </c>
      <c r="AO94" s="241" t="e">
        <f aca="false">_xlfn.IFS(AND(AN94&gt;=60,$AB94&lt;&gt;""), $AB94,    AND(AN94&gt;=30,$AA94&lt;&gt;""), $AA94,    AND(AN94&gt;=10,$Z94&lt;&gt;""), $Z94,    1, $U94)</f>
        <v>#DIV/0!</v>
      </c>
      <c r="AP94" s="242" t="e">
        <f aca="false">$AN94*$AO94</f>
        <v>#DIV/0!</v>
      </c>
      <c r="AQ94" s="247" t="n">
        <f aca="false">COMMANDE!N94</f>
        <v>0</v>
      </c>
      <c r="AR94" s="248" t="str">
        <f aca="false">_xlfn.IFS(AND($AD94=$AH94,$AD94&gt;0,$AH94&gt;0,AQ94&gt;0), AQ94,     AND(NOT($AD94=$AH94),$AD94&gt;0,$AH94&gt;0,AQ94&gt;0), ($AH94*AQ94)/$AD94,     AND($AD94=0,$AH94&gt;0,$AL94&gt;0), IF(INDEX(AQ$12:AQ$263,MATCH($AL94,$AK$12:$AK$263,0))&gt;0,($AH94*INDEX(AQ$12:AQ$263,MATCH($AL94,$AK$12:$AK$263,0)))/INDEX($AD$12:$AD$263,MATCH($AL94,$AK$12:$AK$263,0)), "-"),     1, "-")</f>
        <v>-</v>
      </c>
      <c r="AS94" s="249" t="n">
        <f aca="false">IF(AR$9&gt;0, IF(OR(AR94="",AR94="-"), 0, AR94*$AO94), AQ94*$AE94)</f>
        <v>0</v>
      </c>
      <c r="AT94" s="247" t="n">
        <f aca="false">COMMANDE!P94</f>
        <v>0</v>
      </c>
      <c r="AU94" s="248" t="str">
        <f aca="false">_xlfn.IFS(AND($AD94=$AH94,$AD94&gt;0,$AH94&gt;0,AT94&gt;0), AT94,     AND(NOT($AD94=$AH94),$AD94&gt;0,$AH94&gt;0,AT94&gt;0), ($AH94*AT94)/$AD94,     AND($AD94=0,$AH94&gt;0,$AL94&gt;0), IF(INDEX(AT$12:AT$263,MATCH($AL94,$AK$12:$AK$263,0))&gt;0,($AH94*INDEX(AT$12:AT$263,MATCH($AL94,$AK$12:$AK$263,0)))/INDEX($AD$12:$AD$263,MATCH($AL94,$AK$12:$AK$263,0)), "-"),     1, "-")</f>
        <v>-</v>
      </c>
      <c r="AV94" s="249" t="n">
        <f aca="false">IF(AU$9&gt;0, IF(OR(AU94="",AU94="-"), 0, AU94*$AO94), AT94*$AE94)</f>
        <v>0</v>
      </c>
      <c r="AW94" s="247" t="n">
        <f aca="false">COMMANDE!R94</f>
        <v>0</v>
      </c>
      <c r="AX94" s="248" t="str">
        <f aca="false">_xlfn.IFS(AND($AD94=$AH94,$AD94&gt;0,$AH94&gt;0,AW94&gt;0), AW94,     AND(NOT($AD94=$AH94),$AD94&gt;0,$AH94&gt;0,AW94&gt;0), ($AH94*AW94)/$AD94,     AND($AD94=0,$AH94&gt;0,$AL94&gt;0), IF(INDEX(AW$12:AW$263,MATCH($AL94,$AK$12:$AK$263,0))&gt;0,($AH94*INDEX(AW$12:AW$263,MATCH($AL94,$AK$12:$AK$263,0)))/INDEX($AD$12:$AD$263,MATCH($AL94,$AK$12:$AK$263,0)), "-"),     1, "-")</f>
        <v>-</v>
      </c>
      <c r="AY94" s="249" t="n">
        <f aca="false">IF(AX$9&gt;0, IF(OR(AX94="",AX94="-"), 0, AX94*$AO94), AW94*$AE94)</f>
        <v>0</v>
      </c>
      <c r="AZ94" s="247" t="n">
        <f aca="false">COMMANDE!T94</f>
        <v>0</v>
      </c>
      <c r="BA94" s="248" t="str">
        <f aca="false">_xlfn.IFS(AND($AD94=$AH94,$AD94&gt;0,$AH94&gt;0,AZ94&gt;0), AZ94,     AND(NOT($AD94=$AH94),$AD94&gt;0,$AH94&gt;0,AZ94&gt;0), ($AH94*AZ94)/$AD94,     AND($AD94=0,$AH94&gt;0,$AL94&gt;0), IF(INDEX(AZ$12:AZ$263,MATCH($AL94,$AK$12:$AK$263,0))&gt;0,($AH94*INDEX(AZ$12:AZ$263,MATCH($AL94,$AK$12:$AK$263,0)))/INDEX($AD$12:$AD$263,MATCH($AL94,$AK$12:$AK$263,0)), "-"),     1, "-")</f>
        <v>-</v>
      </c>
      <c r="BB94" s="249" t="n">
        <f aca="false">IF(BA$9&gt;0, IF(OR(BA94="",BA94="-"), 0, BA94*$AO94), AZ94*$AE94)</f>
        <v>0</v>
      </c>
      <c r="BC94" s="247" t="n">
        <f aca="false">COMMANDE!V94</f>
        <v>0</v>
      </c>
      <c r="BD94" s="248" t="str">
        <f aca="false">_xlfn.IFS(AND($AD94=$AH94,$AD94&gt;0,$AH94&gt;0,BC94&gt;0), BC94,     AND(NOT($AD94=$AH94),$AD94&gt;0,$AH94&gt;0,BC94&gt;0), ($AH94*BC94)/$AD94,     AND($AD94=0,$AH94&gt;0,$AL94&gt;0), IF(INDEX(BC$12:BC$263,MATCH($AL94,$AK$12:$AK$263,0))&gt;0,($AH94*INDEX(BC$12:BC$263,MATCH($AL94,$AK$12:$AK$263,0)))/INDEX($AD$12:$AD$263,MATCH($AL94,$AK$12:$AK$263,0)), "-"),     1, "-")</f>
        <v>-</v>
      </c>
      <c r="BE94" s="249" t="n">
        <f aca="false">IF(BD$9&gt;0, IF(OR(BD94="",BD94="-"), 0, BD94*$AO94), BC94*$AE94)</f>
        <v>0</v>
      </c>
      <c r="BF94" s="247" t="n">
        <f aca="false">COMMANDE!X94</f>
        <v>0</v>
      </c>
      <c r="BG94" s="248" t="str">
        <f aca="false">_xlfn.IFS(AND($AD94=$AH94,$AD94&gt;0,$AH94&gt;0,BF94&gt;0), BF94,     AND(NOT($AD94=$AH94),$AD94&gt;0,$AH94&gt;0,BF94&gt;0), ($AH94*BF94)/$AD94,     AND($AD94=0,$AH94&gt;0,$AL94&gt;0), IF(INDEX(BF$12:BF$263,MATCH($AL94,$AK$12:$AK$263,0))&gt;0,($AH94*INDEX(BF$12:BF$263,MATCH($AL94,$AK$12:$AK$263,0)))/INDEX($AD$12:$AD$263,MATCH($AL94,$AK$12:$AK$263,0)), "-"),     1, "-")</f>
        <v>-</v>
      </c>
      <c r="BH94" s="249" t="n">
        <f aca="false">IF(BG$9&gt;0, IF(OR(BG94="",BG94="-"), 0, BG94*$AO94), BF94*$AE94)</f>
        <v>0</v>
      </c>
      <c r="BI94" s="247" t="n">
        <f aca="false">COMMANDE!Z94</f>
        <v>0</v>
      </c>
      <c r="BJ94" s="248" t="str">
        <f aca="false">_xlfn.IFS(AND($AD94=$AH94,$AD94&gt;0,$AH94&gt;0,BI94&gt;0), BI94,     AND(NOT($AD94=$AH94),$AD94&gt;0,$AH94&gt;0,BI94&gt;0), ($AH94*BI94)/$AD94,     AND($AD94=0,$AH94&gt;0,$AL94&gt;0), IF(INDEX(BI$12:BI$263,MATCH($AL94,$AK$12:$AK$263,0))&gt;0,($AH94*INDEX(BI$12:BI$263,MATCH($AL94,$AK$12:$AK$263,0)))/INDEX($AD$12:$AD$263,MATCH($AL94,$AK$12:$AK$263,0)), "-"),     1, "-")</f>
        <v>-</v>
      </c>
      <c r="BK94" s="249" t="n">
        <f aca="false">IF(BJ$9&gt;0, IF(OR(BJ94="",BJ94="-"), 0, BJ94*$AO94), BI94*$AE94)</f>
        <v>0</v>
      </c>
      <c r="BL94" s="247" t="n">
        <f aca="false">COMMANDE!AB94</f>
        <v>0</v>
      </c>
      <c r="BM94" s="248" t="str">
        <f aca="false">_xlfn.IFS(AND($AD94=$AH94,$AD94&gt;0,$AH94&gt;0,BL94&gt;0), BL94,     AND(NOT($AD94=$AH94),$AD94&gt;0,$AH94&gt;0,BL94&gt;0), ($AH94*BL94)/$AD94,     AND($AD94=0,$AH94&gt;0,$AL94&gt;0), IF(INDEX(BL$12:BL$263,MATCH($AL94,$AK$12:$AK$263,0))&gt;0,($AH94*INDEX(BL$12:BL$263,MATCH($AL94,$AK$12:$AK$263,0)))/INDEX($AD$12:$AD$263,MATCH($AL94,$AK$12:$AK$263,0)), "-"),     1, "-")</f>
        <v>-</v>
      </c>
      <c r="BN94" s="249" t="n">
        <f aca="false">IF(BM$9&gt;0, IF(OR(BM94="",BM94="-"), 0, BM94*$AO94), BL94*$AE94)</f>
        <v>0</v>
      </c>
      <c r="BO94" s="247" t="n">
        <f aca="false">COMMANDE!AD94</f>
        <v>0</v>
      </c>
      <c r="BP94" s="248" t="str">
        <f aca="false">_xlfn.IFS(AND($AD94=$AH94,$AD94&gt;0,$AH94&gt;0,BO94&gt;0), BO94,     AND(NOT($AD94=$AH94),$AD94&gt;0,$AH94&gt;0,BO94&gt;0), ($AH94*BO94)/$AD94,     AND($AD94=0,$AH94&gt;0,$AL94&gt;0), IF(INDEX(BO$12:BO$263,MATCH($AL94,$AK$12:$AK$263,0))&gt;0,($AH94*INDEX(BO$12:BO$263,MATCH($AL94,$AK$12:$AK$263,0)))/INDEX($AD$12:$AD$263,MATCH($AL94,$AK$12:$AK$263,0)), "-"),     1, "-")</f>
        <v>-</v>
      </c>
      <c r="BQ94" s="249" t="n">
        <f aca="false">IF(BP$9&gt;0, IF(OR(BP94="",BP94="-"), 0, BP94*$AO94), BO94*$AE94)</f>
        <v>0</v>
      </c>
      <c r="BR94" s="247" t="n">
        <f aca="false">COMMANDE!AF94</f>
        <v>0</v>
      </c>
      <c r="BS94" s="248" t="str">
        <f aca="false">_xlfn.IFS(AND($AD94=$AH94,$AD94&gt;0,$AH94&gt;0,BR94&gt;0), BR94,     AND(NOT($AD94=$AH94),$AD94&gt;0,$AH94&gt;0,BR94&gt;0), ($AH94*BR94)/$AD94,     AND($AD94=0,$AH94&gt;0,$AL94&gt;0), IF(INDEX(BR$12:BR$263,MATCH($AL94,$AK$12:$AK$263,0))&gt;0,($AH94*INDEX(BR$12:BR$263,MATCH($AL94,$AK$12:$AK$263,0)))/INDEX($AD$12:$AD$263,MATCH($AL94,$AK$12:$AK$263,0)), "-"),     1, "-")</f>
        <v>-</v>
      </c>
      <c r="BT94" s="249" t="n">
        <f aca="false">IF(BS$9&gt;0, IF(OR(BS94="",BS94="-"), 0, BS94*$AO94), BR94*$AE94)</f>
        <v>0</v>
      </c>
      <c r="BU94" s="247" t="n">
        <f aca="false">COMMANDE!AH94</f>
        <v>0</v>
      </c>
      <c r="BV94" s="248" t="str">
        <f aca="false">_xlfn.IFS(AND($AD94=$AH94,$AD94&gt;0,$AH94&gt;0,BU94&gt;0), BU94,     AND(NOT($AD94=$AH94),$AD94&gt;0,$AH94&gt;0,BU94&gt;0), ($AH94*BU94)/$AD94,     AND($AD94=0,$AH94&gt;0,$AL94&gt;0), IF(INDEX(BU$12:BU$263,MATCH($AL94,$AK$12:$AK$263,0))&gt;0,($AH94*INDEX(BU$12:BU$263,MATCH($AL94,$AK$12:$AK$263,0)))/INDEX($AD$12:$AD$263,MATCH($AL94,$AK$12:$AK$263,0)), "-"),     1, "-")</f>
        <v>-</v>
      </c>
      <c r="BW94" s="249" t="n">
        <f aca="false">IF(BV$9&gt;0, IF(OR(BV94="",BV94="-"), 0, BV94*$AO94), BU94*$AE94)</f>
        <v>0</v>
      </c>
      <c r="BX94" s="247" t="n">
        <f aca="false">COMMANDE!AJ94</f>
        <v>0</v>
      </c>
      <c r="BY94" s="248" t="str">
        <f aca="false">_xlfn.IFS(AND($AD94=$AH94,$AD94&gt;0,$AH94&gt;0,BX94&gt;0), BX94,     AND(NOT($AD94=$AH94),$AD94&gt;0,$AH94&gt;0,BX94&gt;0), ($AH94*BX94)/$AD94,     AND($AD94=0,$AH94&gt;0,$AL94&gt;0), IF(INDEX(BX$12:BX$263,MATCH($AL94,$AK$12:$AK$263,0))&gt;0,($AH94*INDEX(BX$12:BX$263,MATCH($AL94,$AK$12:$AK$263,0)))/INDEX($AD$12:$AD$263,MATCH($AL94,$AK$12:$AK$263,0)), "-"),     1, "-")</f>
        <v>-</v>
      </c>
      <c r="BZ94" s="249" t="n">
        <f aca="false">IF(BY$9&gt;0, IF(OR(BY94="",BY94="-"), 0, BY94*$AO94), BX94*$AE94)</f>
        <v>0</v>
      </c>
      <c r="CA94" s="247" t="n">
        <f aca="false">COMMANDE!AL94</f>
        <v>0</v>
      </c>
      <c r="CB94" s="248" t="str">
        <f aca="false">_xlfn.IFS(AND($AD94=$AH94,$AD94&gt;0,$AH94&gt;0,CA94&gt;0), CA94,     AND(NOT($AD94=$AH94),$AD94&gt;0,$AH94&gt;0,CA94&gt;0), ($AH94*CA94)/$AD94,     AND($AD94=0,$AH94&gt;0,$AL94&gt;0), IF(INDEX(CA$12:CA$263,MATCH($AL94,$AK$12:$AK$263,0))&gt;0,($AH94*INDEX(CA$12:CA$263,MATCH($AL94,$AK$12:$AK$263,0)))/INDEX($AD$12:$AD$263,MATCH($AL94,$AK$12:$AK$263,0)), "-"),     1, "-")</f>
        <v>-</v>
      </c>
      <c r="CC94" s="249" t="n">
        <f aca="false">IF(CB$9&gt;0, IF(OR(CB94="",CB94="-"), 0, CB94*$AO94), CA94*$AE94)</f>
        <v>0</v>
      </c>
      <c r="CD94" s="247" t="n">
        <f aca="false">COMMANDE!AN94</f>
        <v>0</v>
      </c>
      <c r="CE94" s="248" t="str">
        <f aca="false">_xlfn.IFS(AND($AD94=$AH94,$AD94&gt;0,$AH94&gt;0,CD94&gt;0), CD94,     AND(NOT($AD94=$AH94),$AD94&gt;0,$AH94&gt;0,CD94&gt;0), ($AH94*CD94)/$AD94,     AND($AD94=0,$AH94&gt;0,$AL94&gt;0), IF(INDEX(CD$12:CD$263,MATCH($AL94,$AK$12:$AK$263,0))&gt;0,($AH94*INDEX(CD$12:CD$263,MATCH($AL94,$AK$12:$AK$263,0)))/INDEX($AD$12:$AD$263,MATCH($AL94,$AK$12:$AK$263,0)), "-"),     1, "-")</f>
        <v>-</v>
      </c>
      <c r="CF94" s="249" t="n">
        <f aca="false">IF(CE$9&gt;0, IF(OR(CE94="",CE94="-"), 0, CE94*$AO94), CD94*$AE94)</f>
        <v>0</v>
      </c>
      <c r="CG94" s="247" t="n">
        <f aca="false">COMMANDE!AP94</f>
        <v>0</v>
      </c>
      <c r="CH94" s="248" t="str">
        <f aca="false">_xlfn.IFS(AND($AD94=$AH94,$AD94&gt;0,$AH94&gt;0,CG94&gt;0), CG94,     AND(NOT($AD94=$AH94),$AD94&gt;0,$AH94&gt;0,CG94&gt;0), ($AH94*CG94)/$AD94,     AND($AD94=0,$AH94&gt;0,$AL94&gt;0), IF(INDEX(CG$12:CG$263,MATCH($AL94,$AK$12:$AK$263,0))&gt;0,($AH94*INDEX(CG$12:CG$263,MATCH($AL94,$AK$12:$AK$263,0)))/INDEX($AD$12:$AD$263,MATCH($AL94,$AK$12:$AK$263,0)), "-"),     1, "-")</f>
        <v>-</v>
      </c>
      <c r="CI94" s="249" t="n">
        <f aca="false">IF(CH$9&gt;0, IF(OR(CH94="",CH94="-"), 0, CH94*$AO94), CG94*$AE94)</f>
        <v>0</v>
      </c>
      <c r="CJ94" s="250"/>
    </row>
    <row r="95" customFormat="false" ht="39.95" hidden="false" customHeight="true" outlineLevel="0" collapsed="false">
      <c r="A95" s="230" t="n">
        <f aca="false">IF(OR($AQ95&gt;0, $AS95&gt;0), 1, 0)</f>
        <v>0</v>
      </c>
      <c r="B95" s="230" t="n">
        <f aca="false">IF(OR($AT95&gt;0, $AV95&gt;0), 1, 0)</f>
        <v>0</v>
      </c>
      <c r="C95" s="230" t="n">
        <f aca="false">IF(OR($AW95&gt;0, $AY95&gt;0), 1, 0)</f>
        <v>0</v>
      </c>
      <c r="D95" s="230" t="n">
        <f aca="false">IF(OR($AZ95&gt;0, $BB95&gt;0), 1, 0)</f>
        <v>0</v>
      </c>
      <c r="E95" s="230" t="n">
        <f aca="false">IF(OR($BC95&gt;0, $BE95&gt;0), 1, 0)</f>
        <v>0</v>
      </c>
      <c r="F95" s="230" t="n">
        <f aca="false">IF(OR($BF95&gt;0, $BH95&gt;0), 1, 0)</f>
        <v>0</v>
      </c>
      <c r="G95" s="230" t="n">
        <f aca="false">IF(OR($BI95&gt;0, $BK95&gt;0), 1, 0)</f>
        <v>0</v>
      </c>
      <c r="H95" s="230" t="n">
        <f aca="false">IF(OR($BL95&gt;0, $BN95&gt;0), 1, 0)</f>
        <v>0</v>
      </c>
      <c r="I95" s="230" t="n">
        <f aca="false">IF(OR($BO95&gt;0, $BQ95&gt;0), 1, 0)</f>
        <v>0</v>
      </c>
      <c r="J95" s="230" t="n">
        <f aca="false">IF(OR($BR95&gt;0, $BT95&gt;0), 1, 0)</f>
        <v>0</v>
      </c>
      <c r="K95" s="230" t="n">
        <f aca="false">IF(OR($BU95&gt;0, $BW95&gt;0), 1, 0)</f>
        <v>0</v>
      </c>
      <c r="L95" s="230" t="n">
        <f aca="false">IF(OR($BX95&gt;0, $BZ95&gt;0), 1, 0)</f>
        <v>0</v>
      </c>
      <c r="M95" s="230" t="n">
        <f aca="false">IF(OR($CA95&gt;0, $CC95&gt;0), 1, 0)</f>
        <v>0</v>
      </c>
      <c r="N95" s="230" t="n">
        <f aca="false">IF(OR($CD95&gt;0, $CF95&gt;0), 1, 0)</f>
        <v>0</v>
      </c>
      <c r="O95" s="231" t="n">
        <f aca="false">IF(OR($CG95&gt;0, $CI95&gt;0), 1, 0)</f>
        <v>0</v>
      </c>
      <c r="P95" s="232" t="n">
        <f aca="false">IF(OR($AD95&gt;0,$AH95&gt;0,$AN95&gt;0), 1, 0)</f>
        <v>0</v>
      </c>
      <c r="Q95" s="233" t="str">
        <f aca="false">BDD!A85</f>
        <v>1119 - 1442</v>
      </c>
      <c r="R95" s="234" t="str">
        <f aca="false">BDD!B85</f>
        <v>Figue semi-sèche de miel BIO de l'Alpujarra 
    - (grand, boite de 375g)</v>
      </c>
      <c r="S95" s="235" t="str">
        <f aca="false">IF(BDD!F85=0, "", BDD!F85)</f>
        <v>❤️</v>
      </c>
      <c r="T95" s="236" t="n">
        <f aca="false">ROUND(BDD!G85+FDP_CMD_KG, 2)</f>
        <v>5.01</v>
      </c>
      <c r="U95" s="236" t="e">
        <f aca="false">ROUND(BDD!G85+FDP_FACT_KG, 2)</f>
        <v>#DIV/0!</v>
      </c>
      <c r="V95" s="237" t="str">
        <f aca="false">BDD!H85</f>
        <v>Pièce</v>
      </c>
      <c r="W95" s="238" t="str">
        <f aca="false">IF(NOT(ISBLANK(BDD!I85)), ROUND(SUM((BDD!G85*reduc1),FDP_CMD_KG), 2), "")</f>
        <v/>
      </c>
      <c r="X95" s="238" t="str">
        <f aca="false">IF(NOT(ISBLANK(BDD!J85)), ROUND(SUM((BDD!G85*reduc2),FDP_CMD_KG), 2), "")</f>
        <v/>
      </c>
      <c r="Y95" s="238" t="str">
        <f aca="false">IF(NOT(ISBLANK(BDD!K85)), ROUND(SUM((BDD!G85*reduc3),FDP_CMD_KG), 2), "")</f>
        <v/>
      </c>
      <c r="Z95" s="238" t="str">
        <f aca="false">IF(NOT(ISBLANK(BDD!I85)), ROUND(SUM((BDD!G85*reduc1),FDP_FACT_KG), 2), "")</f>
        <v/>
      </c>
      <c r="AA95" s="238" t="str">
        <f aca="false">IF(NOT(ISBLANK(BDD!J85)), ROUND(SUM((BDD!G85*reduc2),FDP_FACT_KG), 2), "")</f>
        <v/>
      </c>
      <c r="AB95" s="238" t="str">
        <f aca="false">IF(NOT(ISBLANK(BDD!K85)), ROUND(SUM((BDD!G85*reduc3),FDP_FACT_KG), 2), "")</f>
        <v/>
      </c>
      <c r="AC95" s="239" t="str">
        <f aca="false">BDD!C85</f>
        <v>Grenade</v>
      </c>
      <c r="AD95" s="240" t="n">
        <f aca="false">SUM(AQ95,AT95,AW95,AZ95,BC95,BF95,BI95,BL95,BO95,BR95,BU95,BX95,CA95,CD95,CG95)</f>
        <v>0</v>
      </c>
      <c r="AE95" s="241" t="n">
        <f aca="false">_xlfn.IFS(AND(AD95&gt;=60,$Y95&lt;&gt;""), $Y95,    AND(AD95&gt;=30,$X95&lt;&gt;""), $X95,    AND(AD95&gt;=10,$W95&lt;&gt;""), $W95,    1, $T95)</f>
        <v>5.01</v>
      </c>
      <c r="AF95" s="242" t="n">
        <f aca="false">$AD95*$AE95</f>
        <v>0</v>
      </c>
      <c r="AG95" s="161"/>
      <c r="AH95" s="243"/>
      <c r="AI95" s="241" t="e">
        <f aca="false">_xlfn.IFS(AND(AH95&gt;=60,$AB95&lt;&gt;""), $AB95,    AND(AH95&gt;=30,$AA95&lt;&gt;""), $AA95,    AND(AH95&gt;=10,$Z95&lt;&gt;""), $Z95,    1, $U95)</f>
        <v>#DIV/0!</v>
      </c>
      <c r="AJ95" s="244" t="e">
        <f aca="false">AH95*AI95</f>
        <v>#DIV/0!</v>
      </c>
      <c r="AK95" s="245"/>
      <c r="AL95" s="245"/>
      <c r="AM95" s="161"/>
      <c r="AN95" s="246" t="n">
        <f aca="false">SUM(AR95,AU95,AX95,BA95,BD95,BG95,BJ95,BM95,BP95,BS95,BV95,BY95,CB95,CE95,CH95)</f>
        <v>0</v>
      </c>
      <c r="AO95" s="241" t="e">
        <f aca="false">_xlfn.IFS(AND(AN95&gt;=60,$AB95&lt;&gt;""), $AB95,    AND(AN95&gt;=30,$AA95&lt;&gt;""), $AA95,    AND(AN95&gt;=10,$Z95&lt;&gt;""), $Z95,    1, $U95)</f>
        <v>#DIV/0!</v>
      </c>
      <c r="AP95" s="242" t="e">
        <f aca="false">$AN95*$AO95</f>
        <v>#DIV/0!</v>
      </c>
      <c r="AQ95" s="247" t="n">
        <f aca="false">COMMANDE!N95</f>
        <v>0</v>
      </c>
      <c r="AR95" s="248" t="str">
        <f aca="false">_xlfn.IFS(AND($AD95=$AH95,$AD95&gt;0,$AH95&gt;0,AQ95&gt;0), AQ95,     AND(NOT($AD95=$AH95),$AD95&gt;0,$AH95&gt;0,AQ95&gt;0), ($AH95*AQ95)/$AD95,     AND($AD95=0,$AH95&gt;0,$AL95&gt;0), IF(INDEX(AQ$12:AQ$263,MATCH($AL95,$AK$12:$AK$263,0))&gt;0,($AH95*INDEX(AQ$12:AQ$263,MATCH($AL95,$AK$12:$AK$263,0)))/INDEX($AD$12:$AD$263,MATCH($AL95,$AK$12:$AK$263,0)), "-"),     1, "-")</f>
        <v>-</v>
      </c>
      <c r="AS95" s="249" t="n">
        <f aca="false">IF(AR$9&gt;0, IF(OR(AR95="",AR95="-"), 0, AR95*$AO95), AQ95*$AE95)</f>
        <v>0</v>
      </c>
      <c r="AT95" s="247" t="n">
        <f aca="false">COMMANDE!P95</f>
        <v>0</v>
      </c>
      <c r="AU95" s="248" t="str">
        <f aca="false">_xlfn.IFS(AND($AD95=$AH95,$AD95&gt;0,$AH95&gt;0,AT95&gt;0), AT95,     AND(NOT($AD95=$AH95),$AD95&gt;0,$AH95&gt;0,AT95&gt;0), ($AH95*AT95)/$AD95,     AND($AD95=0,$AH95&gt;0,$AL95&gt;0), IF(INDEX(AT$12:AT$263,MATCH($AL95,$AK$12:$AK$263,0))&gt;0,($AH95*INDEX(AT$12:AT$263,MATCH($AL95,$AK$12:$AK$263,0)))/INDEX($AD$12:$AD$263,MATCH($AL95,$AK$12:$AK$263,0)), "-"),     1, "-")</f>
        <v>-</v>
      </c>
      <c r="AV95" s="249" t="n">
        <f aca="false">IF(AU$9&gt;0, IF(OR(AU95="",AU95="-"), 0, AU95*$AO95), AT95*$AE95)</f>
        <v>0</v>
      </c>
      <c r="AW95" s="247" t="n">
        <f aca="false">COMMANDE!R95</f>
        <v>0</v>
      </c>
      <c r="AX95" s="248" t="str">
        <f aca="false">_xlfn.IFS(AND($AD95=$AH95,$AD95&gt;0,$AH95&gt;0,AW95&gt;0), AW95,     AND(NOT($AD95=$AH95),$AD95&gt;0,$AH95&gt;0,AW95&gt;0), ($AH95*AW95)/$AD95,     AND($AD95=0,$AH95&gt;0,$AL95&gt;0), IF(INDEX(AW$12:AW$263,MATCH($AL95,$AK$12:$AK$263,0))&gt;0,($AH95*INDEX(AW$12:AW$263,MATCH($AL95,$AK$12:$AK$263,0)))/INDEX($AD$12:$AD$263,MATCH($AL95,$AK$12:$AK$263,0)), "-"),     1, "-")</f>
        <v>-</v>
      </c>
      <c r="AY95" s="249" t="n">
        <f aca="false">IF(AX$9&gt;0, IF(OR(AX95="",AX95="-"), 0, AX95*$AO95), AW95*$AE95)</f>
        <v>0</v>
      </c>
      <c r="AZ95" s="247" t="n">
        <f aca="false">COMMANDE!T95</f>
        <v>0</v>
      </c>
      <c r="BA95" s="248" t="str">
        <f aca="false">_xlfn.IFS(AND($AD95=$AH95,$AD95&gt;0,$AH95&gt;0,AZ95&gt;0), AZ95,     AND(NOT($AD95=$AH95),$AD95&gt;0,$AH95&gt;0,AZ95&gt;0), ($AH95*AZ95)/$AD95,     AND($AD95=0,$AH95&gt;0,$AL95&gt;0), IF(INDEX(AZ$12:AZ$263,MATCH($AL95,$AK$12:$AK$263,0))&gt;0,($AH95*INDEX(AZ$12:AZ$263,MATCH($AL95,$AK$12:$AK$263,0)))/INDEX($AD$12:$AD$263,MATCH($AL95,$AK$12:$AK$263,0)), "-"),     1, "-")</f>
        <v>-</v>
      </c>
      <c r="BB95" s="249" t="n">
        <f aca="false">IF(BA$9&gt;0, IF(OR(BA95="",BA95="-"), 0, BA95*$AO95), AZ95*$AE95)</f>
        <v>0</v>
      </c>
      <c r="BC95" s="247" t="n">
        <f aca="false">COMMANDE!V95</f>
        <v>0</v>
      </c>
      <c r="BD95" s="248" t="str">
        <f aca="false">_xlfn.IFS(AND($AD95=$AH95,$AD95&gt;0,$AH95&gt;0,BC95&gt;0), BC95,     AND(NOT($AD95=$AH95),$AD95&gt;0,$AH95&gt;0,BC95&gt;0), ($AH95*BC95)/$AD95,     AND($AD95=0,$AH95&gt;0,$AL95&gt;0), IF(INDEX(BC$12:BC$263,MATCH($AL95,$AK$12:$AK$263,0))&gt;0,($AH95*INDEX(BC$12:BC$263,MATCH($AL95,$AK$12:$AK$263,0)))/INDEX($AD$12:$AD$263,MATCH($AL95,$AK$12:$AK$263,0)), "-"),     1, "-")</f>
        <v>-</v>
      </c>
      <c r="BE95" s="249" t="n">
        <f aca="false">IF(BD$9&gt;0, IF(OR(BD95="",BD95="-"), 0, BD95*$AO95), BC95*$AE95)</f>
        <v>0</v>
      </c>
      <c r="BF95" s="247" t="n">
        <f aca="false">COMMANDE!X95</f>
        <v>0</v>
      </c>
      <c r="BG95" s="248" t="str">
        <f aca="false">_xlfn.IFS(AND($AD95=$AH95,$AD95&gt;0,$AH95&gt;0,BF95&gt;0), BF95,     AND(NOT($AD95=$AH95),$AD95&gt;0,$AH95&gt;0,BF95&gt;0), ($AH95*BF95)/$AD95,     AND($AD95=0,$AH95&gt;0,$AL95&gt;0), IF(INDEX(BF$12:BF$263,MATCH($AL95,$AK$12:$AK$263,0))&gt;0,($AH95*INDEX(BF$12:BF$263,MATCH($AL95,$AK$12:$AK$263,0)))/INDEX($AD$12:$AD$263,MATCH($AL95,$AK$12:$AK$263,0)), "-"),     1, "-")</f>
        <v>-</v>
      </c>
      <c r="BH95" s="249" t="n">
        <f aca="false">IF(BG$9&gt;0, IF(OR(BG95="",BG95="-"), 0, BG95*$AO95), BF95*$AE95)</f>
        <v>0</v>
      </c>
      <c r="BI95" s="247" t="n">
        <f aca="false">COMMANDE!Z95</f>
        <v>0</v>
      </c>
      <c r="BJ95" s="248" t="str">
        <f aca="false">_xlfn.IFS(AND($AD95=$AH95,$AD95&gt;0,$AH95&gt;0,BI95&gt;0), BI95,     AND(NOT($AD95=$AH95),$AD95&gt;0,$AH95&gt;0,BI95&gt;0), ($AH95*BI95)/$AD95,     AND($AD95=0,$AH95&gt;0,$AL95&gt;0), IF(INDEX(BI$12:BI$263,MATCH($AL95,$AK$12:$AK$263,0))&gt;0,($AH95*INDEX(BI$12:BI$263,MATCH($AL95,$AK$12:$AK$263,0)))/INDEX($AD$12:$AD$263,MATCH($AL95,$AK$12:$AK$263,0)), "-"),     1, "-")</f>
        <v>-</v>
      </c>
      <c r="BK95" s="249" t="n">
        <f aca="false">IF(BJ$9&gt;0, IF(OR(BJ95="",BJ95="-"), 0, BJ95*$AO95), BI95*$AE95)</f>
        <v>0</v>
      </c>
      <c r="BL95" s="247" t="n">
        <f aca="false">COMMANDE!AB95</f>
        <v>0</v>
      </c>
      <c r="BM95" s="248" t="str">
        <f aca="false">_xlfn.IFS(AND($AD95=$AH95,$AD95&gt;0,$AH95&gt;0,BL95&gt;0), BL95,     AND(NOT($AD95=$AH95),$AD95&gt;0,$AH95&gt;0,BL95&gt;0), ($AH95*BL95)/$AD95,     AND($AD95=0,$AH95&gt;0,$AL95&gt;0), IF(INDEX(BL$12:BL$263,MATCH($AL95,$AK$12:$AK$263,0))&gt;0,($AH95*INDEX(BL$12:BL$263,MATCH($AL95,$AK$12:$AK$263,0)))/INDEX($AD$12:$AD$263,MATCH($AL95,$AK$12:$AK$263,0)), "-"),     1, "-")</f>
        <v>-</v>
      </c>
      <c r="BN95" s="249" t="n">
        <f aca="false">IF(BM$9&gt;0, IF(OR(BM95="",BM95="-"), 0, BM95*$AO95), BL95*$AE95)</f>
        <v>0</v>
      </c>
      <c r="BO95" s="247" t="n">
        <f aca="false">COMMANDE!AD95</f>
        <v>0</v>
      </c>
      <c r="BP95" s="248" t="str">
        <f aca="false">_xlfn.IFS(AND($AD95=$AH95,$AD95&gt;0,$AH95&gt;0,BO95&gt;0), BO95,     AND(NOT($AD95=$AH95),$AD95&gt;0,$AH95&gt;0,BO95&gt;0), ($AH95*BO95)/$AD95,     AND($AD95=0,$AH95&gt;0,$AL95&gt;0), IF(INDEX(BO$12:BO$263,MATCH($AL95,$AK$12:$AK$263,0))&gt;0,($AH95*INDEX(BO$12:BO$263,MATCH($AL95,$AK$12:$AK$263,0)))/INDEX($AD$12:$AD$263,MATCH($AL95,$AK$12:$AK$263,0)), "-"),     1, "-")</f>
        <v>-</v>
      </c>
      <c r="BQ95" s="249" t="n">
        <f aca="false">IF(BP$9&gt;0, IF(OR(BP95="",BP95="-"), 0, BP95*$AO95), BO95*$AE95)</f>
        <v>0</v>
      </c>
      <c r="BR95" s="247" t="n">
        <f aca="false">COMMANDE!AF95</f>
        <v>0</v>
      </c>
      <c r="BS95" s="248" t="str">
        <f aca="false">_xlfn.IFS(AND($AD95=$AH95,$AD95&gt;0,$AH95&gt;0,BR95&gt;0), BR95,     AND(NOT($AD95=$AH95),$AD95&gt;0,$AH95&gt;0,BR95&gt;0), ($AH95*BR95)/$AD95,     AND($AD95=0,$AH95&gt;0,$AL95&gt;0), IF(INDEX(BR$12:BR$263,MATCH($AL95,$AK$12:$AK$263,0))&gt;0,($AH95*INDEX(BR$12:BR$263,MATCH($AL95,$AK$12:$AK$263,0)))/INDEX($AD$12:$AD$263,MATCH($AL95,$AK$12:$AK$263,0)), "-"),     1, "-")</f>
        <v>-</v>
      </c>
      <c r="BT95" s="249" t="n">
        <f aca="false">IF(BS$9&gt;0, IF(OR(BS95="",BS95="-"), 0, BS95*$AO95), BR95*$AE95)</f>
        <v>0</v>
      </c>
      <c r="BU95" s="247" t="n">
        <f aca="false">COMMANDE!AH95</f>
        <v>0</v>
      </c>
      <c r="BV95" s="248" t="str">
        <f aca="false">_xlfn.IFS(AND($AD95=$AH95,$AD95&gt;0,$AH95&gt;0,BU95&gt;0), BU95,     AND(NOT($AD95=$AH95),$AD95&gt;0,$AH95&gt;0,BU95&gt;0), ($AH95*BU95)/$AD95,     AND($AD95=0,$AH95&gt;0,$AL95&gt;0), IF(INDEX(BU$12:BU$263,MATCH($AL95,$AK$12:$AK$263,0))&gt;0,($AH95*INDEX(BU$12:BU$263,MATCH($AL95,$AK$12:$AK$263,0)))/INDEX($AD$12:$AD$263,MATCH($AL95,$AK$12:$AK$263,0)), "-"),     1, "-")</f>
        <v>-</v>
      </c>
      <c r="BW95" s="249" t="n">
        <f aca="false">IF(BV$9&gt;0, IF(OR(BV95="",BV95="-"), 0, BV95*$AO95), BU95*$AE95)</f>
        <v>0</v>
      </c>
      <c r="BX95" s="247" t="n">
        <f aca="false">COMMANDE!AJ95</f>
        <v>0</v>
      </c>
      <c r="BY95" s="248" t="str">
        <f aca="false">_xlfn.IFS(AND($AD95=$AH95,$AD95&gt;0,$AH95&gt;0,BX95&gt;0), BX95,     AND(NOT($AD95=$AH95),$AD95&gt;0,$AH95&gt;0,BX95&gt;0), ($AH95*BX95)/$AD95,     AND($AD95=0,$AH95&gt;0,$AL95&gt;0), IF(INDEX(BX$12:BX$263,MATCH($AL95,$AK$12:$AK$263,0))&gt;0,($AH95*INDEX(BX$12:BX$263,MATCH($AL95,$AK$12:$AK$263,0)))/INDEX($AD$12:$AD$263,MATCH($AL95,$AK$12:$AK$263,0)), "-"),     1, "-")</f>
        <v>-</v>
      </c>
      <c r="BZ95" s="249" t="n">
        <f aca="false">IF(BY$9&gt;0, IF(OR(BY95="",BY95="-"), 0, BY95*$AO95), BX95*$AE95)</f>
        <v>0</v>
      </c>
      <c r="CA95" s="247" t="n">
        <f aca="false">COMMANDE!AL95</f>
        <v>0</v>
      </c>
      <c r="CB95" s="248" t="str">
        <f aca="false">_xlfn.IFS(AND($AD95=$AH95,$AD95&gt;0,$AH95&gt;0,CA95&gt;0), CA95,     AND(NOT($AD95=$AH95),$AD95&gt;0,$AH95&gt;0,CA95&gt;0), ($AH95*CA95)/$AD95,     AND($AD95=0,$AH95&gt;0,$AL95&gt;0), IF(INDEX(CA$12:CA$263,MATCH($AL95,$AK$12:$AK$263,0))&gt;0,($AH95*INDEX(CA$12:CA$263,MATCH($AL95,$AK$12:$AK$263,0)))/INDEX($AD$12:$AD$263,MATCH($AL95,$AK$12:$AK$263,0)), "-"),     1, "-")</f>
        <v>-</v>
      </c>
      <c r="CC95" s="249" t="n">
        <f aca="false">IF(CB$9&gt;0, IF(OR(CB95="",CB95="-"), 0, CB95*$AO95), CA95*$AE95)</f>
        <v>0</v>
      </c>
      <c r="CD95" s="247" t="n">
        <f aca="false">COMMANDE!AN95</f>
        <v>0</v>
      </c>
      <c r="CE95" s="248" t="str">
        <f aca="false">_xlfn.IFS(AND($AD95=$AH95,$AD95&gt;0,$AH95&gt;0,CD95&gt;0), CD95,     AND(NOT($AD95=$AH95),$AD95&gt;0,$AH95&gt;0,CD95&gt;0), ($AH95*CD95)/$AD95,     AND($AD95=0,$AH95&gt;0,$AL95&gt;0), IF(INDEX(CD$12:CD$263,MATCH($AL95,$AK$12:$AK$263,0))&gt;0,($AH95*INDEX(CD$12:CD$263,MATCH($AL95,$AK$12:$AK$263,0)))/INDEX($AD$12:$AD$263,MATCH($AL95,$AK$12:$AK$263,0)), "-"),     1, "-")</f>
        <v>-</v>
      </c>
      <c r="CF95" s="249" t="n">
        <f aca="false">IF(CE$9&gt;0, IF(OR(CE95="",CE95="-"), 0, CE95*$AO95), CD95*$AE95)</f>
        <v>0</v>
      </c>
      <c r="CG95" s="247" t="n">
        <f aca="false">COMMANDE!AP95</f>
        <v>0</v>
      </c>
      <c r="CH95" s="248" t="str">
        <f aca="false">_xlfn.IFS(AND($AD95=$AH95,$AD95&gt;0,$AH95&gt;0,CG95&gt;0), CG95,     AND(NOT($AD95=$AH95),$AD95&gt;0,$AH95&gt;0,CG95&gt;0), ($AH95*CG95)/$AD95,     AND($AD95=0,$AH95&gt;0,$AL95&gt;0), IF(INDEX(CG$12:CG$263,MATCH($AL95,$AK$12:$AK$263,0))&gt;0,($AH95*INDEX(CG$12:CG$263,MATCH($AL95,$AK$12:$AK$263,0)))/INDEX($AD$12:$AD$263,MATCH($AL95,$AK$12:$AK$263,0)), "-"),     1, "-")</f>
        <v>-</v>
      </c>
      <c r="CI95" s="249" t="n">
        <f aca="false">IF(CH$9&gt;0, IF(OR(CH95="",CH95="-"), 0, CH95*$AO95), CG95*$AE95)</f>
        <v>0</v>
      </c>
      <c r="CJ95" s="250"/>
    </row>
    <row r="96" customFormat="false" ht="39.95" hidden="false" customHeight="true" outlineLevel="0" collapsed="false">
      <c r="A96" s="230" t="n">
        <f aca="false">IF(OR($AQ96&gt;0, $AS96&gt;0), 1, 0)</f>
        <v>0</v>
      </c>
      <c r="B96" s="230" t="n">
        <f aca="false">IF(OR($AT96&gt;0, $AV96&gt;0), 1, 0)</f>
        <v>0</v>
      </c>
      <c r="C96" s="230" t="n">
        <f aca="false">IF(OR($AW96&gt;0, $AY96&gt;0), 1, 0)</f>
        <v>0</v>
      </c>
      <c r="D96" s="230" t="n">
        <f aca="false">IF(OR($AZ96&gt;0, $BB96&gt;0), 1, 0)</f>
        <v>0</v>
      </c>
      <c r="E96" s="230" t="n">
        <f aca="false">IF(OR($BC96&gt;0, $BE96&gt;0), 1, 0)</f>
        <v>0</v>
      </c>
      <c r="F96" s="230" t="n">
        <f aca="false">IF(OR($BF96&gt;0, $BH96&gt;0), 1, 0)</f>
        <v>0</v>
      </c>
      <c r="G96" s="230" t="n">
        <f aca="false">IF(OR($BI96&gt;0, $BK96&gt;0), 1, 0)</f>
        <v>0</v>
      </c>
      <c r="H96" s="230" t="n">
        <f aca="false">IF(OR($BL96&gt;0, $BN96&gt;0), 1, 0)</f>
        <v>0</v>
      </c>
      <c r="I96" s="230" t="n">
        <f aca="false">IF(OR($BO96&gt;0, $BQ96&gt;0), 1, 0)</f>
        <v>0</v>
      </c>
      <c r="J96" s="230" t="n">
        <f aca="false">IF(OR($BR96&gt;0, $BT96&gt;0), 1, 0)</f>
        <v>0</v>
      </c>
      <c r="K96" s="230" t="n">
        <f aca="false">IF(OR($BU96&gt;0, $BW96&gt;0), 1, 0)</f>
        <v>0</v>
      </c>
      <c r="L96" s="230" t="n">
        <f aca="false">IF(OR($BX96&gt;0, $BZ96&gt;0), 1, 0)</f>
        <v>0</v>
      </c>
      <c r="M96" s="230" t="n">
        <f aca="false">IF(OR($CA96&gt;0, $CC96&gt;0), 1, 0)</f>
        <v>0</v>
      </c>
      <c r="N96" s="230" t="n">
        <f aca="false">IF(OR($CD96&gt;0, $CF96&gt;0), 1, 0)</f>
        <v>0</v>
      </c>
      <c r="O96" s="231" t="n">
        <f aca="false">IF(OR($CG96&gt;0, $CI96&gt;0), 1, 0)</f>
        <v>0</v>
      </c>
      <c r="P96" s="232" t="n">
        <f aca="false">IF(OR($AD96&gt;0,$AH96&gt;0,$AN96&gt;0), 1, 0)</f>
        <v>0</v>
      </c>
      <c r="Q96" s="233" t="n">
        <f aca="false">BDD!A86</f>
        <v>1548</v>
      </c>
      <c r="R96" s="234" t="str">
        <f aca="false">BDD!B86</f>
        <v>Figues sèches BIO</v>
      </c>
      <c r="S96" s="235" t="str">
        <f aca="false">IF(BDD!F86=0, "", BDD!F86)</f>
        <v/>
      </c>
      <c r="T96" s="236" t="n">
        <f aca="false">ROUND(BDD!G86+FDP_CMD_KG, 2)</f>
        <v>12</v>
      </c>
      <c r="U96" s="236" t="e">
        <f aca="false">ROUND(BDD!G86+FDP_FACT_KG, 2)</f>
        <v>#DIV/0!</v>
      </c>
      <c r="V96" s="237" t="str">
        <f aca="false">BDD!H86</f>
        <v>kg</v>
      </c>
      <c r="W96" s="238" t="n">
        <f aca="false">IF(NOT(ISBLANK(BDD!I86)), ROUND(SUM((BDD!G86*reduc1),FDP_CMD_KG), 2), "")</f>
        <v>10.96</v>
      </c>
      <c r="X96" s="238" t="str">
        <f aca="false">IF(NOT(ISBLANK(BDD!J86)), ROUND(SUM((BDD!G86*reduc2),FDP_CMD_KG), 2), "")</f>
        <v/>
      </c>
      <c r="Y96" s="238" t="str">
        <f aca="false">IF(NOT(ISBLANK(BDD!K86)), ROUND(SUM((BDD!G86*reduc3),FDP_CMD_KG), 2), "")</f>
        <v/>
      </c>
      <c r="Z96" s="238" t="e">
        <f aca="false">IF(NOT(ISBLANK(BDD!I86)), ROUND(SUM((BDD!G86*reduc1),FDP_FACT_KG), 2), "")</f>
        <v>#DIV/0!</v>
      </c>
      <c r="AA96" s="238" t="str">
        <f aca="false">IF(NOT(ISBLANK(BDD!J86)), ROUND(SUM((BDD!G86*reduc2),FDP_FACT_KG), 2), "")</f>
        <v/>
      </c>
      <c r="AB96" s="238" t="str">
        <f aca="false">IF(NOT(ISBLANK(BDD!K86)), ROUND(SUM((BDD!G86*reduc3),FDP_FACT_KG), 2), "")</f>
        <v/>
      </c>
      <c r="AC96" s="239" t="str">
        <f aca="false">BDD!C86</f>
        <v>Turquie</v>
      </c>
      <c r="AD96" s="240" t="n">
        <f aca="false">SUM(AQ96,AT96,AW96,AZ96,BC96,BF96,BI96,BL96,BO96,BR96,BU96,BX96,CA96,CD96,CG96)</f>
        <v>0</v>
      </c>
      <c r="AE96" s="241" t="n">
        <f aca="false">_xlfn.IFS(AND(AD96&gt;=60,$Y96&lt;&gt;""), $Y96,    AND(AD96&gt;=30,$X96&lt;&gt;""), $X96,    AND(AD96&gt;=10,$W96&lt;&gt;""), $W96,    1, $T96)</f>
        <v>12</v>
      </c>
      <c r="AF96" s="242" t="n">
        <f aca="false">$AD96*$AE96</f>
        <v>0</v>
      </c>
      <c r="AG96" s="161"/>
      <c r="AH96" s="243"/>
      <c r="AI96" s="241" t="e">
        <f aca="false">_xlfn.IFS(AND(AH96&gt;=60,$AB96&lt;&gt;""), $AB96,    AND(AH96&gt;=30,$AA96&lt;&gt;""), $AA96,    AND(AH96&gt;=10,$Z96&lt;&gt;""), $Z96,    1, $U96)</f>
        <v>#DIV/0!</v>
      </c>
      <c r="AJ96" s="244" t="e">
        <f aca="false">AH96*AI96</f>
        <v>#DIV/0!</v>
      </c>
      <c r="AK96" s="245"/>
      <c r="AL96" s="245"/>
      <c r="AM96" s="161"/>
      <c r="AN96" s="246" t="n">
        <f aca="false">SUM(AR96,AU96,AX96,BA96,BD96,BG96,BJ96,BM96,BP96,BS96,BV96,BY96,CB96,CE96,CH96)</f>
        <v>0</v>
      </c>
      <c r="AO96" s="241" t="e">
        <f aca="false">_xlfn.IFS(AND(AN96&gt;=60,$AB96&lt;&gt;""), $AB96,    AND(AN96&gt;=30,$AA96&lt;&gt;""), $AA96,    AND(AN96&gt;=10,$Z96&lt;&gt;""), $Z96,    1, $U96)</f>
        <v>#DIV/0!</v>
      </c>
      <c r="AP96" s="242" t="e">
        <f aca="false">$AN96*$AO96</f>
        <v>#DIV/0!</v>
      </c>
      <c r="AQ96" s="247" t="n">
        <f aca="false">COMMANDE!N96</f>
        <v>0</v>
      </c>
      <c r="AR96" s="248" t="str">
        <f aca="false">_xlfn.IFS(AND($AD96=$AH96,$AD96&gt;0,$AH96&gt;0,AQ96&gt;0), AQ96,     AND(NOT($AD96=$AH96),$AD96&gt;0,$AH96&gt;0,AQ96&gt;0), ($AH96*AQ96)/$AD96,     AND($AD96=0,$AH96&gt;0,$AL96&gt;0), IF(INDEX(AQ$12:AQ$263,MATCH($AL96,$AK$12:$AK$263,0))&gt;0,($AH96*INDEX(AQ$12:AQ$263,MATCH($AL96,$AK$12:$AK$263,0)))/INDEX($AD$12:$AD$263,MATCH($AL96,$AK$12:$AK$263,0)), "-"),     1, "-")</f>
        <v>-</v>
      </c>
      <c r="AS96" s="249" t="n">
        <f aca="false">IF(AR$9&gt;0, IF(OR(AR96="",AR96="-"), 0, AR96*$AO96), AQ96*$AE96)</f>
        <v>0</v>
      </c>
      <c r="AT96" s="247" t="n">
        <f aca="false">COMMANDE!P96</f>
        <v>0</v>
      </c>
      <c r="AU96" s="248" t="str">
        <f aca="false">_xlfn.IFS(AND($AD96=$AH96,$AD96&gt;0,$AH96&gt;0,AT96&gt;0), AT96,     AND(NOT($AD96=$AH96),$AD96&gt;0,$AH96&gt;0,AT96&gt;0), ($AH96*AT96)/$AD96,     AND($AD96=0,$AH96&gt;0,$AL96&gt;0), IF(INDEX(AT$12:AT$263,MATCH($AL96,$AK$12:$AK$263,0))&gt;0,($AH96*INDEX(AT$12:AT$263,MATCH($AL96,$AK$12:$AK$263,0)))/INDEX($AD$12:$AD$263,MATCH($AL96,$AK$12:$AK$263,0)), "-"),     1, "-")</f>
        <v>-</v>
      </c>
      <c r="AV96" s="249" t="n">
        <f aca="false">IF(AU$9&gt;0, IF(OR(AU96="",AU96="-"), 0, AU96*$AO96), AT96*$AE96)</f>
        <v>0</v>
      </c>
      <c r="AW96" s="247" t="n">
        <f aca="false">COMMANDE!R96</f>
        <v>0</v>
      </c>
      <c r="AX96" s="248" t="str">
        <f aca="false">_xlfn.IFS(AND($AD96=$AH96,$AD96&gt;0,$AH96&gt;0,AW96&gt;0), AW96,     AND(NOT($AD96=$AH96),$AD96&gt;0,$AH96&gt;0,AW96&gt;0), ($AH96*AW96)/$AD96,     AND($AD96=0,$AH96&gt;0,$AL96&gt;0), IF(INDEX(AW$12:AW$263,MATCH($AL96,$AK$12:$AK$263,0))&gt;0,($AH96*INDEX(AW$12:AW$263,MATCH($AL96,$AK$12:$AK$263,0)))/INDEX($AD$12:$AD$263,MATCH($AL96,$AK$12:$AK$263,0)), "-"),     1, "-")</f>
        <v>-</v>
      </c>
      <c r="AY96" s="249" t="n">
        <f aca="false">IF(AX$9&gt;0, IF(OR(AX96="",AX96="-"), 0, AX96*$AO96), AW96*$AE96)</f>
        <v>0</v>
      </c>
      <c r="AZ96" s="247" t="n">
        <f aca="false">COMMANDE!T96</f>
        <v>0</v>
      </c>
      <c r="BA96" s="248" t="str">
        <f aca="false">_xlfn.IFS(AND($AD96=$AH96,$AD96&gt;0,$AH96&gt;0,AZ96&gt;0), AZ96,     AND(NOT($AD96=$AH96),$AD96&gt;0,$AH96&gt;0,AZ96&gt;0), ($AH96*AZ96)/$AD96,     AND($AD96=0,$AH96&gt;0,$AL96&gt;0), IF(INDEX(AZ$12:AZ$263,MATCH($AL96,$AK$12:$AK$263,0))&gt;0,($AH96*INDEX(AZ$12:AZ$263,MATCH($AL96,$AK$12:$AK$263,0)))/INDEX($AD$12:$AD$263,MATCH($AL96,$AK$12:$AK$263,0)), "-"),     1, "-")</f>
        <v>-</v>
      </c>
      <c r="BB96" s="249" t="n">
        <f aca="false">IF(BA$9&gt;0, IF(OR(BA96="",BA96="-"), 0, BA96*$AO96), AZ96*$AE96)</f>
        <v>0</v>
      </c>
      <c r="BC96" s="247" t="n">
        <f aca="false">COMMANDE!V96</f>
        <v>0</v>
      </c>
      <c r="BD96" s="248" t="str">
        <f aca="false">_xlfn.IFS(AND($AD96=$AH96,$AD96&gt;0,$AH96&gt;0,BC96&gt;0), BC96,     AND(NOT($AD96=$AH96),$AD96&gt;0,$AH96&gt;0,BC96&gt;0), ($AH96*BC96)/$AD96,     AND($AD96=0,$AH96&gt;0,$AL96&gt;0), IF(INDEX(BC$12:BC$263,MATCH($AL96,$AK$12:$AK$263,0))&gt;0,($AH96*INDEX(BC$12:BC$263,MATCH($AL96,$AK$12:$AK$263,0)))/INDEX($AD$12:$AD$263,MATCH($AL96,$AK$12:$AK$263,0)), "-"),     1, "-")</f>
        <v>-</v>
      </c>
      <c r="BE96" s="249" t="n">
        <f aca="false">IF(BD$9&gt;0, IF(OR(BD96="",BD96="-"), 0, BD96*$AO96), BC96*$AE96)</f>
        <v>0</v>
      </c>
      <c r="BF96" s="247" t="n">
        <f aca="false">COMMANDE!X96</f>
        <v>0</v>
      </c>
      <c r="BG96" s="248" t="str">
        <f aca="false">_xlfn.IFS(AND($AD96=$AH96,$AD96&gt;0,$AH96&gt;0,BF96&gt;0), BF96,     AND(NOT($AD96=$AH96),$AD96&gt;0,$AH96&gt;0,BF96&gt;0), ($AH96*BF96)/$AD96,     AND($AD96=0,$AH96&gt;0,$AL96&gt;0), IF(INDEX(BF$12:BF$263,MATCH($AL96,$AK$12:$AK$263,0))&gt;0,($AH96*INDEX(BF$12:BF$263,MATCH($AL96,$AK$12:$AK$263,0)))/INDEX($AD$12:$AD$263,MATCH($AL96,$AK$12:$AK$263,0)), "-"),     1, "-")</f>
        <v>-</v>
      </c>
      <c r="BH96" s="249" t="n">
        <f aca="false">IF(BG$9&gt;0, IF(OR(BG96="",BG96="-"), 0, BG96*$AO96), BF96*$AE96)</f>
        <v>0</v>
      </c>
      <c r="BI96" s="247" t="n">
        <f aca="false">COMMANDE!Z96</f>
        <v>0</v>
      </c>
      <c r="BJ96" s="248" t="str">
        <f aca="false">_xlfn.IFS(AND($AD96=$AH96,$AD96&gt;0,$AH96&gt;0,BI96&gt;0), BI96,     AND(NOT($AD96=$AH96),$AD96&gt;0,$AH96&gt;0,BI96&gt;0), ($AH96*BI96)/$AD96,     AND($AD96=0,$AH96&gt;0,$AL96&gt;0), IF(INDEX(BI$12:BI$263,MATCH($AL96,$AK$12:$AK$263,0))&gt;0,($AH96*INDEX(BI$12:BI$263,MATCH($AL96,$AK$12:$AK$263,0)))/INDEX($AD$12:$AD$263,MATCH($AL96,$AK$12:$AK$263,0)), "-"),     1, "-")</f>
        <v>-</v>
      </c>
      <c r="BK96" s="249" t="n">
        <f aca="false">IF(BJ$9&gt;0, IF(OR(BJ96="",BJ96="-"), 0, BJ96*$AO96), BI96*$AE96)</f>
        <v>0</v>
      </c>
      <c r="BL96" s="247" t="n">
        <f aca="false">COMMANDE!AB96</f>
        <v>0</v>
      </c>
      <c r="BM96" s="248" t="str">
        <f aca="false">_xlfn.IFS(AND($AD96=$AH96,$AD96&gt;0,$AH96&gt;0,BL96&gt;0), BL96,     AND(NOT($AD96=$AH96),$AD96&gt;0,$AH96&gt;0,BL96&gt;0), ($AH96*BL96)/$AD96,     AND($AD96=0,$AH96&gt;0,$AL96&gt;0), IF(INDEX(BL$12:BL$263,MATCH($AL96,$AK$12:$AK$263,0))&gt;0,($AH96*INDEX(BL$12:BL$263,MATCH($AL96,$AK$12:$AK$263,0)))/INDEX($AD$12:$AD$263,MATCH($AL96,$AK$12:$AK$263,0)), "-"),     1, "-")</f>
        <v>-</v>
      </c>
      <c r="BN96" s="249" t="n">
        <f aca="false">IF(BM$9&gt;0, IF(OR(BM96="",BM96="-"), 0, BM96*$AO96), BL96*$AE96)</f>
        <v>0</v>
      </c>
      <c r="BO96" s="247" t="n">
        <f aca="false">COMMANDE!AD96</f>
        <v>0</v>
      </c>
      <c r="BP96" s="248" t="str">
        <f aca="false">_xlfn.IFS(AND($AD96=$AH96,$AD96&gt;0,$AH96&gt;0,BO96&gt;0), BO96,     AND(NOT($AD96=$AH96),$AD96&gt;0,$AH96&gt;0,BO96&gt;0), ($AH96*BO96)/$AD96,     AND($AD96=0,$AH96&gt;0,$AL96&gt;0), IF(INDEX(BO$12:BO$263,MATCH($AL96,$AK$12:$AK$263,0))&gt;0,($AH96*INDEX(BO$12:BO$263,MATCH($AL96,$AK$12:$AK$263,0)))/INDEX($AD$12:$AD$263,MATCH($AL96,$AK$12:$AK$263,0)), "-"),     1, "-")</f>
        <v>-</v>
      </c>
      <c r="BQ96" s="249" t="n">
        <f aca="false">IF(BP$9&gt;0, IF(OR(BP96="",BP96="-"), 0, BP96*$AO96), BO96*$AE96)</f>
        <v>0</v>
      </c>
      <c r="BR96" s="247" t="n">
        <f aca="false">COMMANDE!AF96</f>
        <v>0</v>
      </c>
      <c r="BS96" s="248" t="str">
        <f aca="false">_xlfn.IFS(AND($AD96=$AH96,$AD96&gt;0,$AH96&gt;0,BR96&gt;0), BR96,     AND(NOT($AD96=$AH96),$AD96&gt;0,$AH96&gt;0,BR96&gt;0), ($AH96*BR96)/$AD96,     AND($AD96=0,$AH96&gt;0,$AL96&gt;0), IF(INDEX(BR$12:BR$263,MATCH($AL96,$AK$12:$AK$263,0))&gt;0,($AH96*INDEX(BR$12:BR$263,MATCH($AL96,$AK$12:$AK$263,0)))/INDEX($AD$12:$AD$263,MATCH($AL96,$AK$12:$AK$263,0)), "-"),     1, "-")</f>
        <v>-</v>
      </c>
      <c r="BT96" s="249" t="n">
        <f aca="false">IF(BS$9&gt;0, IF(OR(BS96="",BS96="-"), 0, BS96*$AO96), BR96*$AE96)</f>
        <v>0</v>
      </c>
      <c r="BU96" s="247" t="n">
        <f aca="false">COMMANDE!AH96</f>
        <v>0</v>
      </c>
      <c r="BV96" s="248" t="str">
        <f aca="false">_xlfn.IFS(AND($AD96=$AH96,$AD96&gt;0,$AH96&gt;0,BU96&gt;0), BU96,     AND(NOT($AD96=$AH96),$AD96&gt;0,$AH96&gt;0,BU96&gt;0), ($AH96*BU96)/$AD96,     AND($AD96=0,$AH96&gt;0,$AL96&gt;0), IF(INDEX(BU$12:BU$263,MATCH($AL96,$AK$12:$AK$263,0))&gt;0,($AH96*INDEX(BU$12:BU$263,MATCH($AL96,$AK$12:$AK$263,0)))/INDEX($AD$12:$AD$263,MATCH($AL96,$AK$12:$AK$263,0)), "-"),     1, "-")</f>
        <v>-</v>
      </c>
      <c r="BW96" s="249" t="n">
        <f aca="false">IF(BV$9&gt;0, IF(OR(BV96="",BV96="-"), 0, BV96*$AO96), BU96*$AE96)</f>
        <v>0</v>
      </c>
      <c r="BX96" s="247" t="n">
        <f aca="false">COMMANDE!AJ96</f>
        <v>0</v>
      </c>
      <c r="BY96" s="248" t="str">
        <f aca="false">_xlfn.IFS(AND($AD96=$AH96,$AD96&gt;0,$AH96&gt;0,BX96&gt;0), BX96,     AND(NOT($AD96=$AH96),$AD96&gt;0,$AH96&gt;0,BX96&gt;0), ($AH96*BX96)/$AD96,     AND($AD96=0,$AH96&gt;0,$AL96&gt;0), IF(INDEX(BX$12:BX$263,MATCH($AL96,$AK$12:$AK$263,0))&gt;0,($AH96*INDEX(BX$12:BX$263,MATCH($AL96,$AK$12:$AK$263,0)))/INDEX($AD$12:$AD$263,MATCH($AL96,$AK$12:$AK$263,0)), "-"),     1, "-")</f>
        <v>-</v>
      </c>
      <c r="BZ96" s="249" t="n">
        <f aca="false">IF(BY$9&gt;0, IF(OR(BY96="",BY96="-"), 0, BY96*$AO96), BX96*$AE96)</f>
        <v>0</v>
      </c>
      <c r="CA96" s="247" t="n">
        <f aca="false">COMMANDE!AL96</f>
        <v>0</v>
      </c>
      <c r="CB96" s="248" t="str">
        <f aca="false">_xlfn.IFS(AND($AD96=$AH96,$AD96&gt;0,$AH96&gt;0,CA96&gt;0), CA96,     AND(NOT($AD96=$AH96),$AD96&gt;0,$AH96&gt;0,CA96&gt;0), ($AH96*CA96)/$AD96,     AND($AD96=0,$AH96&gt;0,$AL96&gt;0), IF(INDEX(CA$12:CA$263,MATCH($AL96,$AK$12:$AK$263,0))&gt;0,($AH96*INDEX(CA$12:CA$263,MATCH($AL96,$AK$12:$AK$263,0)))/INDEX($AD$12:$AD$263,MATCH($AL96,$AK$12:$AK$263,0)), "-"),     1, "-")</f>
        <v>-</v>
      </c>
      <c r="CC96" s="249" t="n">
        <f aca="false">IF(CB$9&gt;0, IF(OR(CB96="",CB96="-"), 0, CB96*$AO96), CA96*$AE96)</f>
        <v>0</v>
      </c>
      <c r="CD96" s="247" t="n">
        <f aca="false">COMMANDE!AN96</f>
        <v>0</v>
      </c>
      <c r="CE96" s="248" t="str">
        <f aca="false">_xlfn.IFS(AND($AD96=$AH96,$AD96&gt;0,$AH96&gt;0,CD96&gt;0), CD96,     AND(NOT($AD96=$AH96),$AD96&gt;0,$AH96&gt;0,CD96&gt;0), ($AH96*CD96)/$AD96,     AND($AD96=0,$AH96&gt;0,$AL96&gt;0), IF(INDEX(CD$12:CD$263,MATCH($AL96,$AK$12:$AK$263,0))&gt;0,($AH96*INDEX(CD$12:CD$263,MATCH($AL96,$AK$12:$AK$263,0)))/INDEX($AD$12:$AD$263,MATCH($AL96,$AK$12:$AK$263,0)), "-"),     1, "-")</f>
        <v>-</v>
      </c>
      <c r="CF96" s="249" t="n">
        <f aca="false">IF(CE$9&gt;0, IF(OR(CE96="",CE96="-"), 0, CE96*$AO96), CD96*$AE96)</f>
        <v>0</v>
      </c>
      <c r="CG96" s="247" t="n">
        <f aca="false">COMMANDE!AP96</f>
        <v>0</v>
      </c>
      <c r="CH96" s="248" t="str">
        <f aca="false">_xlfn.IFS(AND($AD96=$AH96,$AD96&gt;0,$AH96&gt;0,CG96&gt;0), CG96,     AND(NOT($AD96=$AH96),$AD96&gt;0,$AH96&gt;0,CG96&gt;0), ($AH96*CG96)/$AD96,     AND($AD96=0,$AH96&gt;0,$AL96&gt;0), IF(INDEX(CG$12:CG$263,MATCH($AL96,$AK$12:$AK$263,0))&gt;0,($AH96*INDEX(CG$12:CG$263,MATCH($AL96,$AK$12:$AK$263,0)))/INDEX($AD$12:$AD$263,MATCH($AL96,$AK$12:$AK$263,0)), "-"),     1, "-")</f>
        <v>-</v>
      </c>
      <c r="CI96" s="249" t="n">
        <f aca="false">IF(CH$9&gt;0, IF(OR(CH96="",CH96="-"), 0, CH96*$AO96), CG96*$AE96)</f>
        <v>0</v>
      </c>
      <c r="CJ96" s="250"/>
    </row>
    <row r="97" customFormat="false" ht="39.95" hidden="false" customHeight="true" outlineLevel="0" collapsed="false">
      <c r="A97" s="230" t="n">
        <f aca="false">IF(OR($AQ97&gt;0, $AS97&gt;0), 1, 0)</f>
        <v>0</v>
      </c>
      <c r="B97" s="230" t="n">
        <f aca="false">IF(OR($AT97&gt;0, $AV97&gt;0), 1, 0)</f>
        <v>0</v>
      </c>
      <c r="C97" s="230" t="n">
        <f aca="false">IF(OR($AW97&gt;0, $AY97&gt;0), 1, 0)</f>
        <v>0</v>
      </c>
      <c r="D97" s="230" t="n">
        <f aca="false">IF(OR($AZ97&gt;0, $BB97&gt;0), 1, 0)</f>
        <v>0</v>
      </c>
      <c r="E97" s="230" t="n">
        <f aca="false">IF(OR($BC97&gt;0, $BE97&gt;0), 1, 0)</f>
        <v>0</v>
      </c>
      <c r="F97" s="230" t="n">
        <f aca="false">IF(OR($BF97&gt;0, $BH97&gt;0), 1, 0)</f>
        <v>0</v>
      </c>
      <c r="G97" s="230" t="n">
        <f aca="false">IF(OR($BI97&gt;0, $BK97&gt;0), 1, 0)</f>
        <v>0</v>
      </c>
      <c r="H97" s="230" t="n">
        <f aca="false">IF(OR($BL97&gt;0, $BN97&gt;0), 1, 0)</f>
        <v>0</v>
      </c>
      <c r="I97" s="230" t="n">
        <f aca="false">IF(OR($BO97&gt;0, $BQ97&gt;0), 1, 0)</f>
        <v>0</v>
      </c>
      <c r="J97" s="230" t="n">
        <f aca="false">IF(OR($BR97&gt;0, $BT97&gt;0), 1, 0)</f>
        <v>0</v>
      </c>
      <c r="K97" s="230" t="n">
        <f aca="false">IF(OR($BU97&gt;0, $BW97&gt;0), 1, 0)</f>
        <v>0</v>
      </c>
      <c r="L97" s="230" t="n">
        <f aca="false">IF(OR($BX97&gt;0, $BZ97&gt;0), 1, 0)</f>
        <v>0</v>
      </c>
      <c r="M97" s="230" t="n">
        <f aca="false">IF(OR($CA97&gt;0, $CC97&gt;0), 1, 0)</f>
        <v>0</v>
      </c>
      <c r="N97" s="230" t="n">
        <f aca="false">IF(OR($CD97&gt;0, $CF97&gt;0), 1, 0)</f>
        <v>0</v>
      </c>
      <c r="O97" s="231" t="n">
        <f aca="false">IF(OR($CG97&gt;0, $CI97&gt;0), 1, 0)</f>
        <v>0</v>
      </c>
      <c r="P97" s="232" t="n">
        <f aca="false">IF(OR($AD97&gt;0,$AH97&gt;0,$AN97&gt;0), 1, 0)</f>
        <v>0</v>
      </c>
      <c r="Q97" s="233" t="n">
        <f aca="false">BDD!A87</f>
        <v>1220</v>
      </c>
      <c r="R97" s="234" t="str">
        <f aca="false">BDD!B87</f>
        <v>Fruits du Baobab en poudre BIO</v>
      </c>
      <c r="S97" s="235" t="str">
        <f aca="false">IF(BDD!F87=0, "", BDD!F87)</f>
        <v>❤️</v>
      </c>
      <c r="T97" s="236" t="n">
        <f aca="false">ROUND(BDD!G87+FDP_CMD_KG, 2)</f>
        <v>38.1</v>
      </c>
      <c r="U97" s="236" t="e">
        <f aca="false">ROUND(BDD!G87+FDP_FACT_KG, 2)</f>
        <v>#DIV/0!</v>
      </c>
      <c r="V97" s="237" t="str">
        <f aca="false">BDD!H87</f>
        <v>kg</v>
      </c>
      <c r="W97" s="238" t="str">
        <f aca="false">IF(NOT(ISBLANK(BDD!I87)), ROUND(SUM((BDD!G87*reduc1),FDP_CMD_KG), 2), "")</f>
        <v/>
      </c>
      <c r="X97" s="238" t="str">
        <f aca="false">IF(NOT(ISBLANK(BDD!J87)), ROUND(SUM((BDD!G87*reduc2),FDP_CMD_KG), 2), "")</f>
        <v/>
      </c>
      <c r="Y97" s="238" t="str">
        <f aca="false">IF(NOT(ISBLANK(BDD!K87)), ROUND(SUM((BDD!G87*reduc3),FDP_CMD_KG), 2), "")</f>
        <v/>
      </c>
      <c r="Z97" s="238" t="str">
        <f aca="false">IF(NOT(ISBLANK(BDD!I87)), ROUND(SUM((BDD!G87*reduc1),FDP_FACT_KG), 2), "")</f>
        <v/>
      </c>
      <c r="AA97" s="238" t="str">
        <f aca="false">IF(NOT(ISBLANK(BDD!J87)), ROUND(SUM((BDD!G87*reduc2),FDP_FACT_KG), 2), "")</f>
        <v/>
      </c>
      <c r="AB97" s="238" t="str">
        <f aca="false">IF(NOT(ISBLANK(BDD!K87)), ROUND(SUM((BDD!G87*reduc3),FDP_FACT_KG), 2), "")</f>
        <v/>
      </c>
      <c r="AC97" s="239" t="str">
        <f aca="false">BDD!C87</f>
        <v>Import</v>
      </c>
      <c r="AD97" s="240" t="n">
        <f aca="false">SUM(AQ97,AT97,AW97,AZ97,BC97,BF97,BI97,BL97,BO97,BR97,BU97,BX97,CA97,CD97,CG97)</f>
        <v>0</v>
      </c>
      <c r="AE97" s="241" t="n">
        <f aca="false">_xlfn.IFS(AND(AD97&gt;=60,$Y97&lt;&gt;""), $Y97,    AND(AD97&gt;=30,$X97&lt;&gt;""), $X97,    AND(AD97&gt;=10,$W97&lt;&gt;""), $W97,    1, $T97)</f>
        <v>38.1</v>
      </c>
      <c r="AF97" s="242" t="n">
        <f aca="false">$AD97*$AE97</f>
        <v>0</v>
      </c>
      <c r="AG97" s="161"/>
      <c r="AH97" s="243"/>
      <c r="AI97" s="241" t="e">
        <f aca="false">_xlfn.IFS(AND(AH97&gt;=60,$AB97&lt;&gt;""), $AB97,    AND(AH97&gt;=30,$AA97&lt;&gt;""), $AA97,    AND(AH97&gt;=10,$Z97&lt;&gt;""), $Z97,    1, $U97)</f>
        <v>#DIV/0!</v>
      </c>
      <c r="AJ97" s="244" t="e">
        <f aca="false">AH97*AI97</f>
        <v>#DIV/0!</v>
      </c>
      <c r="AK97" s="245"/>
      <c r="AL97" s="245"/>
      <c r="AM97" s="161"/>
      <c r="AN97" s="246" t="n">
        <f aca="false">SUM(AR97,AU97,AX97,BA97,BD97,BG97,BJ97,BM97,BP97,BS97,BV97,BY97,CB97,CE97,CH97)</f>
        <v>0</v>
      </c>
      <c r="AO97" s="241" t="e">
        <f aca="false">_xlfn.IFS(AND(AN97&gt;=60,$AB97&lt;&gt;""), $AB97,    AND(AN97&gt;=30,$AA97&lt;&gt;""), $AA97,    AND(AN97&gt;=10,$Z97&lt;&gt;""), $Z97,    1, $U97)</f>
        <v>#DIV/0!</v>
      </c>
      <c r="AP97" s="242" t="e">
        <f aca="false">$AN97*$AO97</f>
        <v>#DIV/0!</v>
      </c>
      <c r="AQ97" s="247" t="n">
        <f aca="false">COMMANDE!N97</f>
        <v>0</v>
      </c>
      <c r="AR97" s="248" t="str">
        <f aca="false">_xlfn.IFS(AND($AD97=$AH97,$AD97&gt;0,$AH97&gt;0,AQ97&gt;0), AQ97,     AND(NOT($AD97=$AH97),$AD97&gt;0,$AH97&gt;0,AQ97&gt;0), ($AH97*AQ97)/$AD97,     AND($AD97=0,$AH97&gt;0,$AL97&gt;0), IF(INDEX(AQ$12:AQ$263,MATCH($AL97,$AK$12:$AK$263,0))&gt;0,($AH97*INDEX(AQ$12:AQ$263,MATCH($AL97,$AK$12:$AK$263,0)))/INDEX($AD$12:$AD$263,MATCH($AL97,$AK$12:$AK$263,0)), "-"),     1, "-")</f>
        <v>-</v>
      </c>
      <c r="AS97" s="249" t="n">
        <f aca="false">IF(AR$9&gt;0, IF(OR(AR97="",AR97="-"), 0, AR97*$AO97), AQ97*$AE97)</f>
        <v>0</v>
      </c>
      <c r="AT97" s="247" t="n">
        <f aca="false">COMMANDE!P97</f>
        <v>0</v>
      </c>
      <c r="AU97" s="248" t="str">
        <f aca="false">_xlfn.IFS(AND($AD97=$AH97,$AD97&gt;0,$AH97&gt;0,AT97&gt;0), AT97,     AND(NOT($AD97=$AH97),$AD97&gt;0,$AH97&gt;0,AT97&gt;0), ($AH97*AT97)/$AD97,     AND($AD97=0,$AH97&gt;0,$AL97&gt;0), IF(INDEX(AT$12:AT$263,MATCH($AL97,$AK$12:$AK$263,0))&gt;0,($AH97*INDEX(AT$12:AT$263,MATCH($AL97,$AK$12:$AK$263,0)))/INDEX($AD$12:$AD$263,MATCH($AL97,$AK$12:$AK$263,0)), "-"),     1, "-")</f>
        <v>-</v>
      </c>
      <c r="AV97" s="249" t="n">
        <f aca="false">IF(AU$9&gt;0, IF(OR(AU97="",AU97="-"), 0, AU97*$AO97), AT97*$AE97)</f>
        <v>0</v>
      </c>
      <c r="AW97" s="247" t="n">
        <f aca="false">COMMANDE!R97</f>
        <v>0</v>
      </c>
      <c r="AX97" s="248" t="str">
        <f aca="false">_xlfn.IFS(AND($AD97=$AH97,$AD97&gt;0,$AH97&gt;0,AW97&gt;0), AW97,     AND(NOT($AD97=$AH97),$AD97&gt;0,$AH97&gt;0,AW97&gt;0), ($AH97*AW97)/$AD97,     AND($AD97=0,$AH97&gt;0,$AL97&gt;0), IF(INDEX(AW$12:AW$263,MATCH($AL97,$AK$12:$AK$263,0))&gt;0,($AH97*INDEX(AW$12:AW$263,MATCH($AL97,$AK$12:$AK$263,0)))/INDEX($AD$12:$AD$263,MATCH($AL97,$AK$12:$AK$263,0)), "-"),     1, "-")</f>
        <v>-</v>
      </c>
      <c r="AY97" s="249" t="n">
        <f aca="false">IF(AX$9&gt;0, IF(OR(AX97="",AX97="-"), 0, AX97*$AO97), AW97*$AE97)</f>
        <v>0</v>
      </c>
      <c r="AZ97" s="247" t="n">
        <f aca="false">COMMANDE!T97</f>
        <v>0</v>
      </c>
      <c r="BA97" s="248" t="str">
        <f aca="false">_xlfn.IFS(AND($AD97=$AH97,$AD97&gt;0,$AH97&gt;0,AZ97&gt;0), AZ97,     AND(NOT($AD97=$AH97),$AD97&gt;0,$AH97&gt;0,AZ97&gt;0), ($AH97*AZ97)/$AD97,     AND($AD97=0,$AH97&gt;0,$AL97&gt;0), IF(INDEX(AZ$12:AZ$263,MATCH($AL97,$AK$12:$AK$263,0))&gt;0,($AH97*INDEX(AZ$12:AZ$263,MATCH($AL97,$AK$12:$AK$263,0)))/INDEX($AD$12:$AD$263,MATCH($AL97,$AK$12:$AK$263,0)), "-"),     1, "-")</f>
        <v>-</v>
      </c>
      <c r="BB97" s="249" t="n">
        <f aca="false">IF(BA$9&gt;0, IF(OR(BA97="",BA97="-"), 0, BA97*$AO97), AZ97*$AE97)</f>
        <v>0</v>
      </c>
      <c r="BC97" s="247" t="n">
        <f aca="false">COMMANDE!V97</f>
        <v>0</v>
      </c>
      <c r="BD97" s="248" t="str">
        <f aca="false">_xlfn.IFS(AND($AD97=$AH97,$AD97&gt;0,$AH97&gt;0,BC97&gt;0), BC97,     AND(NOT($AD97=$AH97),$AD97&gt;0,$AH97&gt;0,BC97&gt;0), ($AH97*BC97)/$AD97,     AND($AD97=0,$AH97&gt;0,$AL97&gt;0), IF(INDEX(BC$12:BC$263,MATCH($AL97,$AK$12:$AK$263,0))&gt;0,($AH97*INDEX(BC$12:BC$263,MATCH($AL97,$AK$12:$AK$263,0)))/INDEX($AD$12:$AD$263,MATCH($AL97,$AK$12:$AK$263,0)), "-"),     1, "-")</f>
        <v>-</v>
      </c>
      <c r="BE97" s="249" t="n">
        <f aca="false">IF(BD$9&gt;0, IF(OR(BD97="",BD97="-"), 0, BD97*$AO97), BC97*$AE97)</f>
        <v>0</v>
      </c>
      <c r="BF97" s="247" t="n">
        <f aca="false">COMMANDE!X97</f>
        <v>0</v>
      </c>
      <c r="BG97" s="248" t="str">
        <f aca="false">_xlfn.IFS(AND($AD97=$AH97,$AD97&gt;0,$AH97&gt;0,BF97&gt;0), BF97,     AND(NOT($AD97=$AH97),$AD97&gt;0,$AH97&gt;0,BF97&gt;0), ($AH97*BF97)/$AD97,     AND($AD97=0,$AH97&gt;0,$AL97&gt;0), IF(INDEX(BF$12:BF$263,MATCH($AL97,$AK$12:$AK$263,0))&gt;0,($AH97*INDEX(BF$12:BF$263,MATCH($AL97,$AK$12:$AK$263,0)))/INDEX($AD$12:$AD$263,MATCH($AL97,$AK$12:$AK$263,0)), "-"),     1, "-")</f>
        <v>-</v>
      </c>
      <c r="BH97" s="249" t="n">
        <f aca="false">IF(BG$9&gt;0, IF(OR(BG97="",BG97="-"), 0, BG97*$AO97), BF97*$AE97)</f>
        <v>0</v>
      </c>
      <c r="BI97" s="247" t="n">
        <f aca="false">COMMANDE!Z97</f>
        <v>0</v>
      </c>
      <c r="BJ97" s="248" t="str">
        <f aca="false">_xlfn.IFS(AND($AD97=$AH97,$AD97&gt;0,$AH97&gt;0,BI97&gt;0), BI97,     AND(NOT($AD97=$AH97),$AD97&gt;0,$AH97&gt;0,BI97&gt;0), ($AH97*BI97)/$AD97,     AND($AD97=0,$AH97&gt;0,$AL97&gt;0), IF(INDEX(BI$12:BI$263,MATCH($AL97,$AK$12:$AK$263,0))&gt;0,($AH97*INDEX(BI$12:BI$263,MATCH($AL97,$AK$12:$AK$263,0)))/INDEX($AD$12:$AD$263,MATCH($AL97,$AK$12:$AK$263,0)), "-"),     1, "-")</f>
        <v>-</v>
      </c>
      <c r="BK97" s="249" t="n">
        <f aca="false">IF(BJ$9&gt;0, IF(OR(BJ97="",BJ97="-"), 0, BJ97*$AO97), BI97*$AE97)</f>
        <v>0</v>
      </c>
      <c r="BL97" s="247" t="n">
        <f aca="false">COMMANDE!AB97</f>
        <v>0</v>
      </c>
      <c r="BM97" s="248" t="str">
        <f aca="false">_xlfn.IFS(AND($AD97=$AH97,$AD97&gt;0,$AH97&gt;0,BL97&gt;0), BL97,     AND(NOT($AD97=$AH97),$AD97&gt;0,$AH97&gt;0,BL97&gt;0), ($AH97*BL97)/$AD97,     AND($AD97=0,$AH97&gt;0,$AL97&gt;0), IF(INDEX(BL$12:BL$263,MATCH($AL97,$AK$12:$AK$263,0))&gt;0,($AH97*INDEX(BL$12:BL$263,MATCH($AL97,$AK$12:$AK$263,0)))/INDEX($AD$12:$AD$263,MATCH($AL97,$AK$12:$AK$263,0)), "-"),     1, "-")</f>
        <v>-</v>
      </c>
      <c r="BN97" s="249" t="n">
        <f aca="false">IF(BM$9&gt;0, IF(OR(BM97="",BM97="-"), 0, BM97*$AO97), BL97*$AE97)</f>
        <v>0</v>
      </c>
      <c r="BO97" s="247" t="n">
        <f aca="false">COMMANDE!AD97</f>
        <v>0</v>
      </c>
      <c r="BP97" s="248" t="str">
        <f aca="false">_xlfn.IFS(AND($AD97=$AH97,$AD97&gt;0,$AH97&gt;0,BO97&gt;0), BO97,     AND(NOT($AD97=$AH97),$AD97&gt;0,$AH97&gt;0,BO97&gt;0), ($AH97*BO97)/$AD97,     AND($AD97=0,$AH97&gt;0,$AL97&gt;0), IF(INDEX(BO$12:BO$263,MATCH($AL97,$AK$12:$AK$263,0))&gt;0,($AH97*INDEX(BO$12:BO$263,MATCH($AL97,$AK$12:$AK$263,0)))/INDEX($AD$12:$AD$263,MATCH($AL97,$AK$12:$AK$263,0)), "-"),     1, "-")</f>
        <v>-</v>
      </c>
      <c r="BQ97" s="249" t="n">
        <f aca="false">IF(BP$9&gt;0, IF(OR(BP97="",BP97="-"), 0, BP97*$AO97), BO97*$AE97)</f>
        <v>0</v>
      </c>
      <c r="BR97" s="247" t="n">
        <f aca="false">COMMANDE!AF97</f>
        <v>0</v>
      </c>
      <c r="BS97" s="248" t="str">
        <f aca="false">_xlfn.IFS(AND($AD97=$AH97,$AD97&gt;0,$AH97&gt;0,BR97&gt;0), BR97,     AND(NOT($AD97=$AH97),$AD97&gt;0,$AH97&gt;0,BR97&gt;0), ($AH97*BR97)/$AD97,     AND($AD97=0,$AH97&gt;0,$AL97&gt;0), IF(INDEX(BR$12:BR$263,MATCH($AL97,$AK$12:$AK$263,0))&gt;0,($AH97*INDEX(BR$12:BR$263,MATCH($AL97,$AK$12:$AK$263,0)))/INDEX($AD$12:$AD$263,MATCH($AL97,$AK$12:$AK$263,0)), "-"),     1, "-")</f>
        <v>-</v>
      </c>
      <c r="BT97" s="249" t="n">
        <f aca="false">IF(BS$9&gt;0, IF(OR(BS97="",BS97="-"), 0, BS97*$AO97), BR97*$AE97)</f>
        <v>0</v>
      </c>
      <c r="BU97" s="247" t="n">
        <f aca="false">COMMANDE!AH97</f>
        <v>0</v>
      </c>
      <c r="BV97" s="248" t="str">
        <f aca="false">_xlfn.IFS(AND($AD97=$AH97,$AD97&gt;0,$AH97&gt;0,BU97&gt;0), BU97,     AND(NOT($AD97=$AH97),$AD97&gt;0,$AH97&gt;0,BU97&gt;0), ($AH97*BU97)/$AD97,     AND($AD97=0,$AH97&gt;0,$AL97&gt;0), IF(INDEX(BU$12:BU$263,MATCH($AL97,$AK$12:$AK$263,0))&gt;0,($AH97*INDEX(BU$12:BU$263,MATCH($AL97,$AK$12:$AK$263,0)))/INDEX($AD$12:$AD$263,MATCH($AL97,$AK$12:$AK$263,0)), "-"),     1, "-")</f>
        <v>-</v>
      </c>
      <c r="BW97" s="249" t="n">
        <f aca="false">IF(BV$9&gt;0, IF(OR(BV97="",BV97="-"), 0, BV97*$AO97), BU97*$AE97)</f>
        <v>0</v>
      </c>
      <c r="BX97" s="247" t="n">
        <f aca="false">COMMANDE!AJ97</f>
        <v>0</v>
      </c>
      <c r="BY97" s="248" t="str">
        <f aca="false">_xlfn.IFS(AND($AD97=$AH97,$AD97&gt;0,$AH97&gt;0,BX97&gt;0), BX97,     AND(NOT($AD97=$AH97),$AD97&gt;0,$AH97&gt;0,BX97&gt;0), ($AH97*BX97)/$AD97,     AND($AD97=0,$AH97&gt;0,$AL97&gt;0), IF(INDEX(BX$12:BX$263,MATCH($AL97,$AK$12:$AK$263,0))&gt;0,($AH97*INDEX(BX$12:BX$263,MATCH($AL97,$AK$12:$AK$263,0)))/INDEX($AD$12:$AD$263,MATCH($AL97,$AK$12:$AK$263,0)), "-"),     1, "-")</f>
        <v>-</v>
      </c>
      <c r="BZ97" s="249" t="n">
        <f aca="false">IF(BY$9&gt;0, IF(OR(BY97="",BY97="-"), 0, BY97*$AO97), BX97*$AE97)</f>
        <v>0</v>
      </c>
      <c r="CA97" s="247" t="n">
        <f aca="false">COMMANDE!AL97</f>
        <v>0</v>
      </c>
      <c r="CB97" s="248" t="str">
        <f aca="false">_xlfn.IFS(AND($AD97=$AH97,$AD97&gt;0,$AH97&gt;0,CA97&gt;0), CA97,     AND(NOT($AD97=$AH97),$AD97&gt;0,$AH97&gt;0,CA97&gt;0), ($AH97*CA97)/$AD97,     AND($AD97=0,$AH97&gt;0,$AL97&gt;0), IF(INDEX(CA$12:CA$263,MATCH($AL97,$AK$12:$AK$263,0))&gt;0,($AH97*INDEX(CA$12:CA$263,MATCH($AL97,$AK$12:$AK$263,0)))/INDEX($AD$12:$AD$263,MATCH($AL97,$AK$12:$AK$263,0)), "-"),     1, "-")</f>
        <v>-</v>
      </c>
      <c r="CC97" s="249" t="n">
        <f aca="false">IF(CB$9&gt;0, IF(OR(CB97="",CB97="-"), 0, CB97*$AO97), CA97*$AE97)</f>
        <v>0</v>
      </c>
      <c r="CD97" s="247" t="n">
        <f aca="false">COMMANDE!AN97</f>
        <v>0</v>
      </c>
      <c r="CE97" s="248" t="str">
        <f aca="false">_xlfn.IFS(AND($AD97=$AH97,$AD97&gt;0,$AH97&gt;0,CD97&gt;0), CD97,     AND(NOT($AD97=$AH97),$AD97&gt;0,$AH97&gt;0,CD97&gt;0), ($AH97*CD97)/$AD97,     AND($AD97=0,$AH97&gt;0,$AL97&gt;0), IF(INDEX(CD$12:CD$263,MATCH($AL97,$AK$12:$AK$263,0))&gt;0,($AH97*INDEX(CD$12:CD$263,MATCH($AL97,$AK$12:$AK$263,0)))/INDEX($AD$12:$AD$263,MATCH($AL97,$AK$12:$AK$263,0)), "-"),     1, "-")</f>
        <v>-</v>
      </c>
      <c r="CF97" s="249" t="n">
        <f aca="false">IF(CE$9&gt;0, IF(OR(CE97="",CE97="-"), 0, CE97*$AO97), CD97*$AE97)</f>
        <v>0</v>
      </c>
      <c r="CG97" s="247" t="n">
        <f aca="false">COMMANDE!AP97</f>
        <v>0</v>
      </c>
      <c r="CH97" s="248" t="str">
        <f aca="false">_xlfn.IFS(AND($AD97=$AH97,$AD97&gt;0,$AH97&gt;0,CG97&gt;0), CG97,     AND(NOT($AD97=$AH97),$AD97&gt;0,$AH97&gt;0,CG97&gt;0), ($AH97*CG97)/$AD97,     AND($AD97=0,$AH97&gt;0,$AL97&gt;0), IF(INDEX(CG$12:CG$263,MATCH($AL97,$AK$12:$AK$263,0))&gt;0,($AH97*INDEX(CG$12:CG$263,MATCH($AL97,$AK$12:$AK$263,0)))/INDEX($AD$12:$AD$263,MATCH($AL97,$AK$12:$AK$263,0)), "-"),     1, "-")</f>
        <v>-</v>
      </c>
      <c r="CI97" s="249" t="n">
        <f aca="false">IF(CH$9&gt;0, IF(OR(CH97="",CH97="-"), 0, CH97*$AO97), CG97*$AE97)</f>
        <v>0</v>
      </c>
      <c r="CJ97" s="250"/>
    </row>
    <row r="98" customFormat="false" ht="39.95" hidden="false" customHeight="true" outlineLevel="0" collapsed="false">
      <c r="A98" s="230" t="n">
        <f aca="false">IF(OR($AQ98&gt;0, $AS98&gt;0), 1, 0)</f>
        <v>0</v>
      </c>
      <c r="B98" s="230" t="n">
        <f aca="false">IF(OR($AT98&gt;0, $AV98&gt;0), 1, 0)</f>
        <v>0</v>
      </c>
      <c r="C98" s="230" t="n">
        <f aca="false">IF(OR($AW98&gt;0, $AY98&gt;0), 1, 0)</f>
        <v>0</v>
      </c>
      <c r="D98" s="230" t="n">
        <f aca="false">IF(OR($AZ98&gt;0, $BB98&gt;0), 1, 0)</f>
        <v>0</v>
      </c>
      <c r="E98" s="230" t="n">
        <f aca="false">IF(OR($BC98&gt;0, $BE98&gt;0), 1, 0)</f>
        <v>0</v>
      </c>
      <c r="F98" s="230" t="n">
        <f aca="false">IF(OR($BF98&gt;0, $BH98&gt;0), 1, 0)</f>
        <v>0</v>
      </c>
      <c r="G98" s="230" t="n">
        <f aca="false">IF(OR($BI98&gt;0, $BK98&gt;0), 1, 0)</f>
        <v>0</v>
      </c>
      <c r="H98" s="230" t="n">
        <f aca="false">IF(OR($BL98&gt;0, $BN98&gt;0), 1, 0)</f>
        <v>0</v>
      </c>
      <c r="I98" s="230" t="n">
        <f aca="false">IF(OR($BO98&gt;0, $BQ98&gt;0), 1, 0)</f>
        <v>0</v>
      </c>
      <c r="J98" s="230" t="n">
        <f aca="false">IF(OR($BR98&gt;0, $BT98&gt;0), 1, 0)</f>
        <v>0</v>
      </c>
      <c r="K98" s="230" t="n">
        <f aca="false">IF(OR($BU98&gt;0, $BW98&gt;0), 1, 0)</f>
        <v>0</v>
      </c>
      <c r="L98" s="230" t="n">
        <f aca="false">IF(OR($BX98&gt;0, $BZ98&gt;0), 1, 0)</f>
        <v>0</v>
      </c>
      <c r="M98" s="230" t="n">
        <f aca="false">IF(OR($CA98&gt;0, $CC98&gt;0), 1, 0)</f>
        <v>0</v>
      </c>
      <c r="N98" s="230" t="n">
        <f aca="false">IF(OR($CD98&gt;0, $CF98&gt;0), 1, 0)</f>
        <v>0</v>
      </c>
      <c r="O98" s="231" t="n">
        <f aca="false">IF(OR($CG98&gt;0, $CI98&gt;0), 1, 0)</f>
        <v>0</v>
      </c>
      <c r="P98" s="232" t="n">
        <f aca="false">IF(OR($AD98&gt;0,$AH98&gt;0,$AN98&gt;0), 1, 0)</f>
        <v>0</v>
      </c>
      <c r="Q98" s="233" t="n">
        <f aca="false">BDD!A88</f>
        <v>1967</v>
      </c>
      <c r="R98" s="234" t="str">
        <f aca="false">BDD!B88</f>
        <v>Gingembre BIO</v>
      </c>
      <c r="S98" s="235" t="str">
        <f aca="false">IF(BDD!F88=0, "", BDD!F88)</f>
        <v>❤️</v>
      </c>
      <c r="T98" s="236" t="n">
        <f aca="false">ROUND(BDD!G88+FDP_CMD_KG, 2)</f>
        <v>8.85</v>
      </c>
      <c r="U98" s="236" t="e">
        <f aca="false">ROUND(BDD!G88+FDP_FACT_KG, 2)</f>
        <v>#DIV/0!</v>
      </c>
      <c r="V98" s="237" t="str">
        <f aca="false">BDD!H88</f>
        <v>kg</v>
      </c>
      <c r="W98" s="238" t="n">
        <f aca="false">IF(NOT(ISBLANK(BDD!I88)), ROUND(SUM((BDD!G88*reduc1),FDP_CMD_KG), 2), "")</f>
        <v>8.12</v>
      </c>
      <c r="X98" s="238" t="n">
        <f aca="false">IF(NOT(ISBLANK(BDD!J88)), ROUND(SUM((BDD!G88*reduc2),FDP_CMD_KG), 2), "")</f>
        <v>7.4</v>
      </c>
      <c r="Y98" s="238" t="str">
        <f aca="false">IF(NOT(ISBLANK(BDD!K88)), ROUND(SUM((BDD!G88*reduc3),FDP_CMD_KG), 2), "")</f>
        <v/>
      </c>
      <c r="Z98" s="238" t="e">
        <f aca="false">IF(NOT(ISBLANK(BDD!I88)), ROUND(SUM((BDD!G88*reduc1),FDP_FACT_KG), 2), "")</f>
        <v>#DIV/0!</v>
      </c>
      <c r="AA98" s="238" t="e">
        <f aca="false">IF(NOT(ISBLANK(BDD!J88)), ROUND(SUM((BDD!G88*reduc2),FDP_FACT_KG), 2), "")</f>
        <v>#DIV/0!</v>
      </c>
      <c r="AB98" s="238" t="str">
        <f aca="false">IF(NOT(ISBLANK(BDD!K88)), ROUND(SUM((BDD!G88*reduc3),FDP_FACT_KG), 2), "")</f>
        <v/>
      </c>
      <c r="AC98" s="239" t="str">
        <f aca="false">BDD!C88</f>
        <v>Pérou</v>
      </c>
      <c r="AD98" s="240" t="n">
        <f aca="false">SUM(AQ98,AT98,AW98,AZ98,BC98,BF98,BI98,BL98,BO98,BR98,BU98,BX98,CA98,CD98,CG98)</f>
        <v>0</v>
      </c>
      <c r="AE98" s="241" t="n">
        <f aca="false">_xlfn.IFS(AND(AD98&gt;=60,$Y98&lt;&gt;""), $Y98,    AND(AD98&gt;=30,$X98&lt;&gt;""), $X98,    AND(AD98&gt;=10,$W98&lt;&gt;""), $W98,    1, $T98)</f>
        <v>8.85</v>
      </c>
      <c r="AF98" s="242" t="n">
        <f aca="false">$AD98*$AE98</f>
        <v>0</v>
      </c>
      <c r="AG98" s="161"/>
      <c r="AH98" s="243"/>
      <c r="AI98" s="241" t="e">
        <f aca="false">_xlfn.IFS(AND(AH98&gt;=60,$AB98&lt;&gt;""), $AB98,    AND(AH98&gt;=30,$AA98&lt;&gt;""), $AA98,    AND(AH98&gt;=10,$Z98&lt;&gt;""), $Z98,    1, $U98)</f>
        <v>#DIV/0!</v>
      </c>
      <c r="AJ98" s="244" t="e">
        <f aca="false">AH98*AI98</f>
        <v>#DIV/0!</v>
      </c>
      <c r="AK98" s="245"/>
      <c r="AL98" s="245"/>
      <c r="AM98" s="161"/>
      <c r="AN98" s="246" t="n">
        <f aca="false">SUM(AR98,AU98,AX98,BA98,BD98,BG98,BJ98,BM98,BP98,BS98,BV98,BY98,CB98,CE98,CH98)</f>
        <v>0</v>
      </c>
      <c r="AO98" s="241" t="e">
        <f aca="false">_xlfn.IFS(AND(AN98&gt;=60,$AB98&lt;&gt;""), $AB98,    AND(AN98&gt;=30,$AA98&lt;&gt;""), $AA98,    AND(AN98&gt;=10,$Z98&lt;&gt;""), $Z98,    1, $U98)</f>
        <v>#DIV/0!</v>
      </c>
      <c r="AP98" s="242" t="e">
        <f aca="false">$AN98*$AO98</f>
        <v>#DIV/0!</v>
      </c>
      <c r="AQ98" s="247" t="n">
        <f aca="false">COMMANDE!N98</f>
        <v>0</v>
      </c>
      <c r="AR98" s="248" t="str">
        <f aca="false">_xlfn.IFS(AND($AD98=$AH98,$AD98&gt;0,$AH98&gt;0,AQ98&gt;0), AQ98,     AND(NOT($AD98=$AH98),$AD98&gt;0,$AH98&gt;0,AQ98&gt;0), ($AH98*AQ98)/$AD98,     AND($AD98=0,$AH98&gt;0,$AL98&gt;0), IF(INDEX(AQ$12:AQ$263,MATCH($AL98,$AK$12:$AK$263,0))&gt;0,($AH98*INDEX(AQ$12:AQ$263,MATCH($AL98,$AK$12:$AK$263,0)))/INDEX($AD$12:$AD$263,MATCH($AL98,$AK$12:$AK$263,0)), "-"),     1, "-")</f>
        <v>-</v>
      </c>
      <c r="AS98" s="249" t="n">
        <f aca="false">IF(AR$9&gt;0, IF(OR(AR98="",AR98="-"), 0, AR98*$AO98), AQ98*$AE98)</f>
        <v>0</v>
      </c>
      <c r="AT98" s="247" t="n">
        <f aca="false">COMMANDE!P98</f>
        <v>0</v>
      </c>
      <c r="AU98" s="248" t="str">
        <f aca="false">_xlfn.IFS(AND($AD98=$AH98,$AD98&gt;0,$AH98&gt;0,AT98&gt;0), AT98,     AND(NOT($AD98=$AH98),$AD98&gt;0,$AH98&gt;0,AT98&gt;0), ($AH98*AT98)/$AD98,     AND($AD98=0,$AH98&gt;0,$AL98&gt;0), IF(INDEX(AT$12:AT$263,MATCH($AL98,$AK$12:$AK$263,0))&gt;0,($AH98*INDEX(AT$12:AT$263,MATCH($AL98,$AK$12:$AK$263,0)))/INDEX($AD$12:$AD$263,MATCH($AL98,$AK$12:$AK$263,0)), "-"),     1, "-")</f>
        <v>-</v>
      </c>
      <c r="AV98" s="249" t="n">
        <f aca="false">IF(AU$9&gt;0, IF(OR(AU98="",AU98="-"), 0, AU98*$AO98), AT98*$AE98)</f>
        <v>0</v>
      </c>
      <c r="AW98" s="247" t="n">
        <f aca="false">COMMANDE!R98</f>
        <v>0</v>
      </c>
      <c r="AX98" s="248" t="str">
        <f aca="false">_xlfn.IFS(AND($AD98=$AH98,$AD98&gt;0,$AH98&gt;0,AW98&gt;0), AW98,     AND(NOT($AD98=$AH98),$AD98&gt;0,$AH98&gt;0,AW98&gt;0), ($AH98*AW98)/$AD98,     AND($AD98=0,$AH98&gt;0,$AL98&gt;0), IF(INDEX(AW$12:AW$263,MATCH($AL98,$AK$12:$AK$263,0))&gt;0,($AH98*INDEX(AW$12:AW$263,MATCH($AL98,$AK$12:$AK$263,0)))/INDEX($AD$12:$AD$263,MATCH($AL98,$AK$12:$AK$263,0)), "-"),     1, "-")</f>
        <v>-</v>
      </c>
      <c r="AY98" s="249" t="n">
        <f aca="false">IF(AX$9&gt;0, IF(OR(AX98="",AX98="-"), 0, AX98*$AO98), AW98*$AE98)</f>
        <v>0</v>
      </c>
      <c r="AZ98" s="247" t="n">
        <f aca="false">COMMANDE!T98</f>
        <v>0</v>
      </c>
      <c r="BA98" s="248" t="str">
        <f aca="false">_xlfn.IFS(AND($AD98=$AH98,$AD98&gt;0,$AH98&gt;0,AZ98&gt;0), AZ98,     AND(NOT($AD98=$AH98),$AD98&gt;0,$AH98&gt;0,AZ98&gt;0), ($AH98*AZ98)/$AD98,     AND($AD98=0,$AH98&gt;0,$AL98&gt;0), IF(INDEX(AZ$12:AZ$263,MATCH($AL98,$AK$12:$AK$263,0))&gt;0,($AH98*INDEX(AZ$12:AZ$263,MATCH($AL98,$AK$12:$AK$263,0)))/INDEX($AD$12:$AD$263,MATCH($AL98,$AK$12:$AK$263,0)), "-"),     1, "-")</f>
        <v>-</v>
      </c>
      <c r="BB98" s="249" t="n">
        <f aca="false">IF(BA$9&gt;0, IF(OR(BA98="",BA98="-"), 0, BA98*$AO98), AZ98*$AE98)</f>
        <v>0</v>
      </c>
      <c r="BC98" s="247" t="n">
        <f aca="false">COMMANDE!V98</f>
        <v>0</v>
      </c>
      <c r="BD98" s="248" t="str">
        <f aca="false">_xlfn.IFS(AND($AD98=$AH98,$AD98&gt;0,$AH98&gt;0,BC98&gt;0), BC98,     AND(NOT($AD98=$AH98),$AD98&gt;0,$AH98&gt;0,BC98&gt;0), ($AH98*BC98)/$AD98,     AND($AD98=0,$AH98&gt;0,$AL98&gt;0), IF(INDEX(BC$12:BC$263,MATCH($AL98,$AK$12:$AK$263,0))&gt;0,($AH98*INDEX(BC$12:BC$263,MATCH($AL98,$AK$12:$AK$263,0)))/INDEX($AD$12:$AD$263,MATCH($AL98,$AK$12:$AK$263,0)), "-"),     1, "-")</f>
        <v>-</v>
      </c>
      <c r="BE98" s="249" t="n">
        <f aca="false">IF(BD$9&gt;0, IF(OR(BD98="",BD98="-"), 0, BD98*$AO98), BC98*$AE98)</f>
        <v>0</v>
      </c>
      <c r="BF98" s="247" t="n">
        <f aca="false">COMMANDE!X98</f>
        <v>0</v>
      </c>
      <c r="BG98" s="248" t="str">
        <f aca="false">_xlfn.IFS(AND($AD98=$AH98,$AD98&gt;0,$AH98&gt;0,BF98&gt;0), BF98,     AND(NOT($AD98=$AH98),$AD98&gt;0,$AH98&gt;0,BF98&gt;0), ($AH98*BF98)/$AD98,     AND($AD98=0,$AH98&gt;0,$AL98&gt;0), IF(INDEX(BF$12:BF$263,MATCH($AL98,$AK$12:$AK$263,0))&gt;0,($AH98*INDEX(BF$12:BF$263,MATCH($AL98,$AK$12:$AK$263,0)))/INDEX($AD$12:$AD$263,MATCH($AL98,$AK$12:$AK$263,0)), "-"),     1, "-")</f>
        <v>-</v>
      </c>
      <c r="BH98" s="249" t="n">
        <f aca="false">IF(BG$9&gt;0, IF(OR(BG98="",BG98="-"), 0, BG98*$AO98), BF98*$AE98)</f>
        <v>0</v>
      </c>
      <c r="BI98" s="247" t="n">
        <f aca="false">COMMANDE!Z98</f>
        <v>0</v>
      </c>
      <c r="BJ98" s="248" t="str">
        <f aca="false">_xlfn.IFS(AND($AD98=$AH98,$AD98&gt;0,$AH98&gt;0,BI98&gt;0), BI98,     AND(NOT($AD98=$AH98),$AD98&gt;0,$AH98&gt;0,BI98&gt;0), ($AH98*BI98)/$AD98,     AND($AD98=0,$AH98&gt;0,$AL98&gt;0), IF(INDEX(BI$12:BI$263,MATCH($AL98,$AK$12:$AK$263,0))&gt;0,($AH98*INDEX(BI$12:BI$263,MATCH($AL98,$AK$12:$AK$263,0)))/INDEX($AD$12:$AD$263,MATCH($AL98,$AK$12:$AK$263,0)), "-"),     1, "-")</f>
        <v>-</v>
      </c>
      <c r="BK98" s="249" t="n">
        <f aca="false">IF(BJ$9&gt;0, IF(OR(BJ98="",BJ98="-"), 0, BJ98*$AO98), BI98*$AE98)</f>
        <v>0</v>
      </c>
      <c r="BL98" s="247" t="n">
        <f aca="false">COMMANDE!AB98</f>
        <v>0</v>
      </c>
      <c r="BM98" s="248" t="str">
        <f aca="false">_xlfn.IFS(AND($AD98=$AH98,$AD98&gt;0,$AH98&gt;0,BL98&gt;0), BL98,     AND(NOT($AD98=$AH98),$AD98&gt;0,$AH98&gt;0,BL98&gt;0), ($AH98*BL98)/$AD98,     AND($AD98=0,$AH98&gt;0,$AL98&gt;0), IF(INDEX(BL$12:BL$263,MATCH($AL98,$AK$12:$AK$263,0))&gt;0,($AH98*INDEX(BL$12:BL$263,MATCH($AL98,$AK$12:$AK$263,0)))/INDEX($AD$12:$AD$263,MATCH($AL98,$AK$12:$AK$263,0)), "-"),     1, "-")</f>
        <v>-</v>
      </c>
      <c r="BN98" s="249" t="n">
        <f aca="false">IF(BM$9&gt;0, IF(OR(BM98="",BM98="-"), 0, BM98*$AO98), BL98*$AE98)</f>
        <v>0</v>
      </c>
      <c r="BO98" s="247" t="n">
        <f aca="false">COMMANDE!AD98</f>
        <v>0</v>
      </c>
      <c r="BP98" s="248" t="str">
        <f aca="false">_xlfn.IFS(AND($AD98=$AH98,$AD98&gt;0,$AH98&gt;0,BO98&gt;0), BO98,     AND(NOT($AD98=$AH98),$AD98&gt;0,$AH98&gt;0,BO98&gt;0), ($AH98*BO98)/$AD98,     AND($AD98=0,$AH98&gt;0,$AL98&gt;0), IF(INDEX(BO$12:BO$263,MATCH($AL98,$AK$12:$AK$263,0))&gt;0,($AH98*INDEX(BO$12:BO$263,MATCH($AL98,$AK$12:$AK$263,0)))/INDEX($AD$12:$AD$263,MATCH($AL98,$AK$12:$AK$263,0)), "-"),     1, "-")</f>
        <v>-</v>
      </c>
      <c r="BQ98" s="249" t="n">
        <f aca="false">IF(BP$9&gt;0, IF(OR(BP98="",BP98="-"), 0, BP98*$AO98), BO98*$AE98)</f>
        <v>0</v>
      </c>
      <c r="BR98" s="247" t="n">
        <f aca="false">COMMANDE!AF98</f>
        <v>0</v>
      </c>
      <c r="BS98" s="248" t="str">
        <f aca="false">_xlfn.IFS(AND($AD98=$AH98,$AD98&gt;0,$AH98&gt;0,BR98&gt;0), BR98,     AND(NOT($AD98=$AH98),$AD98&gt;0,$AH98&gt;0,BR98&gt;0), ($AH98*BR98)/$AD98,     AND($AD98=0,$AH98&gt;0,$AL98&gt;0), IF(INDEX(BR$12:BR$263,MATCH($AL98,$AK$12:$AK$263,0))&gt;0,($AH98*INDEX(BR$12:BR$263,MATCH($AL98,$AK$12:$AK$263,0)))/INDEX($AD$12:$AD$263,MATCH($AL98,$AK$12:$AK$263,0)), "-"),     1, "-")</f>
        <v>-</v>
      </c>
      <c r="BT98" s="249" t="n">
        <f aca="false">IF(BS$9&gt;0, IF(OR(BS98="",BS98="-"), 0, BS98*$AO98), BR98*$AE98)</f>
        <v>0</v>
      </c>
      <c r="BU98" s="247" t="n">
        <f aca="false">COMMANDE!AH98</f>
        <v>0</v>
      </c>
      <c r="BV98" s="248" t="str">
        <f aca="false">_xlfn.IFS(AND($AD98=$AH98,$AD98&gt;0,$AH98&gt;0,BU98&gt;0), BU98,     AND(NOT($AD98=$AH98),$AD98&gt;0,$AH98&gt;0,BU98&gt;0), ($AH98*BU98)/$AD98,     AND($AD98=0,$AH98&gt;0,$AL98&gt;0), IF(INDEX(BU$12:BU$263,MATCH($AL98,$AK$12:$AK$263,0))&gt;0,($AH98*INDEX(BU$12:BU$263,MATCH($AL98,$AK$12:$AK$263,0)))/INDEX($AD$12:$AD$263,MATCH($AL98,$AK$12:$AK$263,0)), "-"),     1, "-")</f>
        <v>-</v>
      </c>
      <c r="BW98" s="249" t="n">
        <f aca="false">IF(BV$9&gt;0, IF(OR(BV98="",BV98="-"), 0, BV98*$AO98), BU98*$AE98)</f>
        <v>0</v>
      </c>
      <c r="BX98" s="247" t="n">
        <f aca="false">COMMANDE!AJ98</f>
        <v>0</v>
      </c>
      <c r="BY98" s="248" t="str">
        <f aca="false">_xlfn.IFS(AND($AD98=$AH98,$AD98&gt;0,$AH98&gt;0,BX98&gt;0), BX98,     AND(NOT($AD98=$AH98),$AD98&gt;0,$AH98&gt;0,BX98&gt;0), ($AH98*BX98)/$AD98,     AND($AD98=0,$AH98&gt;0,$AL98&gt;0), IF(INDEX(BX$12:BX$263,MATCH($AL98,$AK$12:$AK$263,0))&gt;0,($AH98*INDEX(BX$12:BX$263,MATCH($AL98,$AK$12:$AK$263,0)))/INDEX($AD$12:$AD$263,MATCH($AL98,$AK$12:$AK$263,0)), "-"),     1, "-")</f>
        <v>-</v>
      </c>
      <c r="BZ98" s="249" t="n">
        <f aca="false">IF(BY$9&gt;0, IF(OR(BY98="",BY98="-"), 0, BY98*$AO98), BX98*$AE98)</f>
        <v>0</v>
      </c>
      <c r="CA98" s="247" t="n">
        <f aca="false">COMMANDE!AL98</f>
        <v>0</v>
      </c>
      <c r="CB98" s="248" t="str">
        <f aca="false">_xlfn.IFS(AND($AD98=$AH98,$AD98&gt;0,$AH98&gt;0,CA98&gt;0), CA98,     AND(NOT($AD98=$AH98),$AD98&gt;0,$AH98&gt;0,CA98&gt;0), ($AH98*CA98)/$AD98,     AND($AD98=0,$AH98&gt;0,$AL98&gt;0), IF(INDEX(CA$12:CA$263,MATCH($AL98,$AK$12:$AK$263,0))&gt;0,($AH98*INDEX(CA$12:CA$263,MATCH($AL98,$AK$12:$AK$263,0)))/INDEX($AD$12:$AD$263,MATCH($AL98,$AK$12:$AK$263,0)), "-"),     1, "-")</f>
        <v>-</v>
      </c>
      <c r="CC98" s="249" t="n">
        <f aca="false">IF(CB$9&gt;0, IF(OR(CB98="",CB98="-"), 0, CB98*$AO98), CA98*$AE98)</f>
        <v>0</v>
      </c>
      <c r="CD98" s="247" t="n">
        <f aca="false">COMMANDE!AN98</f>
        <v>0</v>
      </c>
      <c r="CE98" s="248" t="str">
        <f aca="false">_xlfn.IFS(AND($AD98=$AH98,$AD98&gt;0,$AH98&gt;0,CD98&gt;0), CD98,     AND(NOT($AD98=$AH98),$AD98&gt;0,$AH98&gt;0,CD98&gt;0), ($AH98*CD98)/$AD98,     AND($AD98=0,$AH98&gt;0,$AL98&gt;0), IF(INDEX(CD$12:CD$263,MATCH($AL98,$AK$12:$AK$263,0))&gt;0,($AH98*INDEX(CD$12:CD$263,MATCH($AL98,$AK$12:$AK$263,0)))/INDEX($AD$12:$AD$263,MATCH($AL98,$AK$12:$AK$263,0)), "-"),     1, "-")</f>
        <v>-</v>
      </c>
      <c r="CF98" s="249" t="n">
        <f aca="false">IF(CE$9&gt;0, IF(OR(CE98="",CE98="-"), 0, CE98*$AO98), CD98*$AE98)</f>
        <v>0</v>
      </c>
      <c r="CG98" s="247" t="n">
        <f aca="false">COMMANDE!AP98</f>
        <v>0</v>
      </c>
      <c r="CH98" s="248" t="str">
        <f aca="false">_xlfn.IFS(AND($AD98=$AH98,$AD98&gt;0,$AH98&gt;0,CG98&gt;0), CG98,     AND(NOT($AD98=$AH98),$AD98&gt;0,$AH98&gt;0,CG98&gt;0), ($AH98*CG98)/$AD98,     AND($AD98=0,$AH98&gt;0,$AL98&gt;0), IF(INDEX(CG$12:CG$263,MATCH($AL98,$AK$12:$AK$263,0))&gt;0,($AH98*INDEX(CG$12:CG$263,MATCH($AL98,$AK$12:$AK$263,0)))/INDEX($AD$12:$AD$263,MATCH($AL98,$AK$12:$AK$263,0)), "-"),     1, "-")</f>
        <v>-</v>
      </c>
      <c r="CI98" s="249" t="n">
        <f aca="false">IF(CH$9&gt;0, IF(OR(CH98="",CH98="-"), 0, CH98*$AO98), CG98*$AE98)</f>
        <v>0</v>
      </c>
      <c r="CJ98" s="250"/>
    </row>
    <row r="99" customFormat="false" ht="39.95" hidden="false" customHeight="true" outlineLevel="0" collapsed="false">
      <c r="A99" s="230" t="n">
        <f aca="false">IF(OR($AQ99&gt;0, $AS99&gt;0), 1, 0)</f>
        <v>0</v>
      </c>
      <c r="B99" s="230" t="n">
        <f aca="false">IF(OR($AT99&gt;0, $AV99&gt;0), 1, 0)</f>
        <v>0</v>
      </c>
      <c r="C99" s="230" t="n">
        <f aca="false">IF(OR($AW99&gt;0, $AY99&gt;0), 1, 0)</f>
        <v>0</v>
      </c>
      <c r="D99" s="230" t="n">
        <f aca="false">IF(OR($AZ99&gt;0, $BB99&gt;0), 1, 0)</f>
        <v>0</v>
      </c>
      <c r="E99" s="230" t="n">
        <f aca="false">IF(OR($BC99&gt;0, $BE99&gt;0), 1, 0)</f>
        <v>0</v>
      </c>
      <c r="F99" s="230" t="n">
        <f aca="false">IF(OR($BF99&gt;0, $BH99&gt;0), 1, 0)</f>
        <v>0</v>
      </c>
      <c r="G99" s="230" t="n">
        <f aca="false">IF(OR($BI99&gt;0, $BK99&gt;0), 1, 0)</f>
        <v>0</v>
      </c>
      <c r="H99" s="230" t="n">
        <f aca="false">IF(OR($BL99&gt;0, $BN99&gt;0), 1, 0)</f>
        <v>0</v>
      </c>
      <c r="I99" s="230" t="n">
        <f aca="false">IF(OR($BO99&gt;0, $BQ99&gt;0), 1, 0)</f>
        <v>0</v>
      </c>
      <c r="J99" s="230" t="n">
        <f aca="false">IF(OR($BR99&gt;0, $BT99&gt;0), 1, 0)</f>
        <v>0</v>
      </c>
      <c r="K99" s="230" t="n">
        <f aca="false">IF(OR($BU99&gt;0, $BW99&gt;0), 1, 0)</f>
        <v>0</v>
      </c>
      <c r="L99" s="230" t="n">
        <f aca="false">IF(OR($BX99&gt;0, $BZ99&gt;0), 1, 0)</f>
        <v>0</v>
      </c>
      <c r="M99" s="230" t="n">
        <f aca="false">IF(OR($CA99&gt;0, $CC99&gt;0), 1, 0)</f>
        <v>0</v>
      </c>
      <c r="N99" s="230" t="n">
        <f aca="false">IF(OR($CD99&gt;0, $CF99&gt;0), 1, 0)</f>
        <v>0</v>
      </c>
      <c r="O99" s="231" t="n">
        <f aca="false">IF(OR($CG99&gt;0, $CI99&gt;0), 1, 0)</f>
        <v>0</v>
      </c>
      <c r="P99" s="232" t="n">
        <f aca="false">IF(OR($AD99&gt;0,$AH99&gt;0,$AN99&gt;0), 1, 0)</f>
        <v>0</v>
      </c>
      <c r="Q99" s="233" t="n">
        <f aca="false">BDD!A89</f>
        <v>3217</v>
      </c>
      <c r="R99" s="234" t="str">
        <f aca="false">BDD!B89</f>
        <v>Goyave</v>
      </c>
      <c r="S99" s="235" t="str">
        <f aca="false">IF(BDD!F89=0, "", BDD!F89)</f>
        <v/>
      </c>
      <c r="T99" s="236" t="n">
        <f aca="false">ROUND(BDD!G89+FDP_CMD_KG, 2)</f>
        <v>6.72</v>
      </c>
      <c r="U99" s="236" t="e">
        <f aca="false">ROUND(BDD!G89+FDP_FACT_KG, 2)</f>
        <v>#DIV/0!</v>
      </c>
      <c r="V99" s="237" t="str">
        <f aca="false">BDD!H89</f>
        <v>kg</v>
      </c>
      <c r="W99" s="238" t="n">
        <f aca="false">IF(NOT(ISBLANK(BDD!I89)), ROUND(SUM((BDD!G89*reduc1),FDP_CMD_KG), 2), "")</f>
        <v>6.21</v>
      </c>
      <c r="X99" s="238" t="n">
        <f aca="false">IF(NOT(ISBLANK(BDD!J89)), ROUND(SUM((BDD!G89*reduc2),FDP_CMD_KG), 2), "")</f>
        <v>5.69</v>
      </c>
      <c r="Y99" s="238" t="str">
        <f aca="false">IF(NOT(ISBLANK(BDD!K89)), ROUND(SUM((BDD!G89*reduc3),FDP_CMD_KG), 2), "")</f>
        <v/>
      </c>
      <c r="Z99" s="238" t="e">
        <f aca="false">IF(NOT(ISBLANK(BDD!I89)), ROUND(SUM((BDD!G89*reduc1),FDP_FACT_KG), 2), "")</f>
        <v>#DIV/0!</v>
      </c>
      <c r="AA99" s="238" t="e">
        <f aca="false">IF(NOT(ISBLANK(BDD!J89)), ROUND(SUM((BDD!G89*reduc2),FDP_FACT_KG), 2), "")</f>
        <v>#DIV/0!</v>
      </c>
      <c r="AB99" s="238" t="str">
        <f aca="false">IF(NOT(ISBLANK(BDD!K89)), ROUND(SUM((BDD!G89*reduc3),FDP_FACT_KG), 2), "")</f>
        <v/>
      </c>
      <c r="AC99" s="239" t="str">
        <f aca="false">BDD!C89</f>
        <v>Grenade</v>
      </c>
      <c r="AD99" s="240" t="n">
        <f aca="false">SUM(AQ99,AT99,AW99,AZ99,BC99,BF99,BI99,BL99,BO99,BR99,BU99,BX99,CA99,CD99,CG99)</f>
        <v>0</v>
      </c>
      <c r="AE99" s="241" t="n">
        <f aca="false">_xlfn.IFS(AND(AD99&gt;=60,$Y99&lt;&gt;""), $Y99,    AND(AD99&gt;=30,$X99&lt;&gt;""), $X99,    AND(AD99&gt;=10,$W99&lt;&gt;""), $W99,    1, $T99)</f>
        <v>6.72</v>
      </c>
      <c r="AF99" s="242" t="n">
        <f aca="false">$AD99*$AE99</f>
        <v>0</v>
      </c>
      <c r="AG99" s="161"/>
      <c r="AH99" s="243"/>
      <c r="AI99" s="241" t="e">
        <f aca="false">_xlfn.IFS(AND(AH99&gt;=60,$AB99&lt;&gt;""), $AB99,    AND(AH99&gt;=30,$AA99&lt;&gt;""), $AA99,    AND(AH99&gt;=10,$Z99&lt;&gt;""), $Z99,    1, $U99)</f>
        <v>#DIV/0!</v>
      </c>
      <c r="AJ99" s="244" t="e">
        <f aca="false">AH99*AI99</f>
        <v>#DIV/0!</v>
      </c>
      <c r="AK99" s="245"/>
      <c r="AL99" s="245"/>
      <c r="AM99" s="161"/>
      <c r="AN99" s="246" t="n">
        <f aca="false">SUM(AR99,AU99,AX99,BA99,BD99,BG99,BJ99,BM99,BP99,BS99,BV99,BY99,CB99,CE99,CH99)</f>
        <v>0</v>
      </c>
      <c r="AO99" s="241" t="e">
        <f aca="false">_xlfn.IFS(AND(AN99&gt;=60,$AB99&lt;&gt;""), $AB99,    AND(AN99&gt;=30,$AA99&lt;&gt;""), $AA99,    AND(AN99&gt;=10,$Z99&lt;&gt;""), $Z99,    1, $U99)</f>
        <v>#DIV/0!</v>
      </c>
      <c r="AP99" s="242" t="e">
        <f aca="false">$AN99*$AO99</f>
        <v>#DIV/0!</v>
      </c>
      <c r="AQ99" s="247" t="n">
        <f aca="false">COMMANDE!N99</f>
        <v>0</v>
      </c>
      <c r="AR99" s="248" t="str">
        <f aca="false">_xlfn.IFS(AND($AD99=$AH99,$AD99&gt;0,$AH99&gt;0,AQ99&gt;0), AQ99,     AND(NOT($AD99=$AH99),$AD99&gt;0,$AH99&gt;0,AQ99&gt;0), ($AH99*AQ99)/$AD99,     AND($AD99=0,$AH99&gt;0,$AL99&gt;0), IF(INDEX(AQ$12:AQ$263,MATCH($AL99,$AK$12:$AK$263,0))&gt;0,($AH99*INDEX(AQ$12:AQ$263,MATCH($AL99,$AK$12:$AK$263,0)))/INDEX($AD$12:$AD$263,MATCH($AL99,$AK$12:$AK$263,0)), "-"),     1, "-")</f>
        <v>-</v>
      </c>
      <c r="AS99" s="249" t="n">
        <f aca="false">IF(AR$9&gt;0, IF(OR(AR99="",AR99="-"), 0, AR99*$AO99), AQ99*$AE99)</f>
        <v>0</v>
      </c>
      <c r="AT99" s="247" t="n">
        <f aca="false">COMMANDE!P99</f>
        <v>0</v>
      </c>
      <c r="AU99" s="248" t="str">
        <f aca="false">_xlfn.IFS(AND($AD99=$AH99,$AD99&gt;0,$AH99&gt;0,AT99&gt;0), AT99,     AND(NOT($AD99=$AH99),$AD99&gt;0,$AH99&gt;0,AT99&gt;0), ($AH99*AT99)/$AD99,     AND($AD99=0,$AH99&gt;0,$AL99&gt;0), IF(INDEX(AT$12:AT$263,MATCH($AL99,$AK$12:$AK$263,0))&gt;0,($AH99*INDEX(AT$12:AT$263,MATCH($AL99,$AK$12:$AK$263,0)))/INDEX($AD$12:$AD$263,MATCH($AL99,$AK$12:$AK$263,0)), "-"),     1, "-")</f>
        <v>-</v>
      </c>
      <c r="AV99" s="249" t="n">
        <f aca="false">IF(AU$9&gt;0, IF(OR(AU99="",AU99="-"), 0, AU99*$AO99), AT99*$AE99)</f>
        <v>0</v>
      </c>
      <c r="AW99" s="247" t="n">
        <f aca="false">COMMANDE!R99</f>
        <v>0</v>
      </c>
      <c r="AX99" s="248" t="str">
        <f aca="false">_xlfn.IFS(AND($AD99=$AH99,$AD99&gt;0,$AH99&gt;0,AW99&gt;0), AW99,     AND(NOT($AD99=$AH99),$AD99&gt;0,$AH99&gt;0,AW99&gt;0), ($AH99*AW99)/$AD99,     AND($AD99=0,$AH99&gt;0,$AL99&gt;0), IF(INDEX(AW$12:AW$263,MATCH($AL99,$AK$12:$AK$263,0))&gt;0,($AH99*INDEX(AW$12:AW$263,MATCH($AL99,$AK$12:$AK$263,0)))/INDEX($AD$12:$AD$263,MATCH($AL99,$AK$12:$AK$263,0)), "-"),     1, "-")</f>
        <v>-</v>
      </c>
      <c r="AY99" s="249" t="n">
        <f aca="false">IF(AX$9&gt;0, IF(OR(AX99="",AX99="-"), 0, AX99*$AO99), AW99*$AE99)</f>
        <v>0</v>
      </c>
      <c r="AZ99" s="247" t="n">
        <f aca="false">COMMANDE!T99</f>
        <v>0</v>
      </c>
      <c r="BA99" s="248" t="str">
        <f aca="false">_xlfn.IFS(AND($AD99=$AH99,$AD99&gt;0,$AH99&gt;0,AZ99&gt;0), AZ99,     AND(NOT($AD99=$AH99),$AD99&gt;0,$AH99&gt;0,AZ99&gt;0), ($AH99*AZ99)/$AD99,     AND($AD99=0,$AH99&gt;0,$AL99&gt;0), IF(INDEX(AZ$12:AZ$263,MATCH($AL99,$AK$12:$AK$263,0))&gt;0,($AH99*INDEX(AZ$12:AZ$263,MATCH($AL99,$AK$12:$AK$263,0)))/INDEX($AD$12:$AD$263,MATCH($AL99,$AK$12:$AK$263,0)), "-"),     1, "-")</f>
        <v>-</v>
      </c>
      <c r="BB99" s="249" t="n">
        <f aca="false">IF(BA$9&gt;0, IF(OR(BA99="",BA99="-"), 0, BA99*$AO99), AZ99*$AE99)</f>
        <v>0</v>
      </c>
      <c r="BC99" s="247" t="n">
        <f aca="false">COMMANDE!V99</f>
        <v>0</v>
      </c>
      <c r="BD99" s="248" t="str">
        <f aca="false">_xlfn.IFS(AND($AD99=$AH99,$AD99&gt;0,$AH99&gt;0,BC99&gt;0), BC99,     AND(NOT($AD99=$AH99),$AD99&gt;0,$AH99&gt;0,BC99&gt;0), ($AH99*BC99)/$AD99,     AND($AD99=0,$AH99&gt;0,$AL99&gt;0), IF(INDEX(BC$12:BC$263,MATCH($AL99,$AK$12:$AK$263,0))&gt;0,($AH99*INDEX(BC$12:BC$263,MATCH($AL99,$AK$12:$AK$263,0)))/INDEX($AD$12:$AD$263,MATCH($AL99,$AK$12:$AK$263,0)), "-"),     1, "-")</f>
        <v>-</v>
      </c>
      <c r="BE99" s="249" t="n">
        <f aca="false">IF(BD$9&gt;0, IF(OR(BD99="",BD99="-"), 0, BD99*$AO99), BC99*$AE99)</f>
        <v>0</v>
      </c>
      <c r="BF99" s="247" t="n">
        <f aca="false">COMMANDE!X99</f>
        <v>0</v>
      </c>
      <c r="BG99" s="248" t="str">
        <f aca="false">_xlfn.IFS(AND($AD99=$AH99,$AD99&gt;0,$AH99&gt;0,BF99&gt;0), BF99,     AND(NOT($AD99=$AH99),$AD99&gt;0,$AH99&gt;0,BF99&gt;0), ($AH99*BF99)/$AD99,     AND($AD99=0,$AH99&gt;0,$AL99&gt;0), IF(INDEX(BF$12:BF$263,MATCH($AL99,$AK$12:$AK$263,0))&gt;0,($AH99*INDEX(BF$12:BF$263,MATCH($AL99,$AK$12:$AK$263,0)))/INDEX($AD$12:$AD$263,MATCH($AL99,$AK$12:$AK$263,0)), "-"),     1, "-")</f>
        <v>-</v>
      </c>
      <c r="BH99" s="249" t="n">
        <f aca="false">IF(BG$9&gt;0, IF(OR(BG99="",BG99="-"), 0, BG99*$AO99), BF99*$AE99)</f>
        <v>0</v>
      </c>
      <c r="BI99" s="247" t="n">
        <f aca="false">COMMANDE!Z99</f>
        <v>0</v>
      </c>
      <c r="BJ99" s="248" t="str">
        <f aca="false">_xlfn.IFS(AND($AD99=$AH99,$AD99&gt;0,$AH99&gt;0,BI99&gt;0), BI99,     AND(NOT($AD99=$AH99),$AD99&gt;0,$AH99&gt;0,BI99&gt;0), ($AH99*BI99)/$AD99,     AND($AD99=0,$AH99&gt;0,$AL99&gt;0), IF(INDEX(BI$12:BI$263,MATCH($AL99,$AK$12:$AK$263,0))&gt;0,($AH99*INDEX(BI$12:BI$263,MATCH($AL99,$AK$12:$AK$263,0)))/INDEX($AD$12:$AD$263,MATCH($AL99,$AK$12:$AK$263,0)), "-"),     1, "-")</f>
        <v>-</v>
      </c>
      <c r="BK99" s="249" t="n">
        <f aca="false">IF(BJ$9&gt;0, IF(OR(BJ99="",BJ99="-"), 0, BJ99*$AO99), BI99*$AE99)</f>
        <v>0</v>
      </c>
      <c r="BL99" s="247" t="n">
        <f aca="false">COMMANDE!AB99</f>
        <v>0</v>
      </c>
      <c r="BM99" s="248" t="str">
        <f aca="false">_xlfn.IFS(AND($AD99=$AH99,$AD99&gt;0,$AH99&gt;0,BL99&gt;0), BL99,     AND(NOT($AD99=$AH99),$AD99&gt;0,$AH99&gt;0,BL99&gt;0), ($AH99*BL99)/$AD99,     AND($AD99=0,$AH99&gt;0,$AL99&gt;0), IF(INDEX(BL$12:BL$263,MATCH($AL99,$AK$12:$AK$263,0))&gt;0,($AH99*INDEX(BL$12:BL$263,MATCH($AL99,$AK$12:$AK$263,0)))/INDEX($AD$12:$AD$263,MATCH($AL99,$AK$12:$AK$263,0)), "-"),     1, "-")</f>
        <v>-</v>
      </c>
      <c r="BN99" s="249" t="n">
        <f aca="false">IF(BM$9&gt;0, IF(OR(BM99="",BM99="-"), 0, BM99*$AO99), BL99*$AE99)</f>
        <v>0</v>
      </c>
      <c r="BO99" s="247" t="n">
        <f aca="false">COMMANDE!AD99</f>
        <v>0</v>
      </c>
      <c r="BP99" s="248" t="str">
        <f aca="false">_xlfn.IFS(AND($AD99=$AH99,$AD99&gt;0,$AH99&gt;0,BO99&gt;0), BO99,     AND(NOT($AD99=$AH99),$AD99&gt;0,$AH99&gt;0,BO99&gt;0), ($AH99*BO99)/$AD99,     AND($AD99=0,$AH99&gt;0,$AL99&gt;0), IF(INDEX(BO$12:BO$263,MATCH($AL99,$AK$12:$AK$263,0))&gt;0,($AH99*INDEX(BO$12:BO$263,MATCH($AL99,$AK$12:$AK$263,0)))/INDEX($AD$12:$AD$263,MATCH($AL99,$AK$12:$AK$263,0)), "-"),     1, "-")</f>
        <v>-</v>
      </c>
      <c r="BQ99" s="249" t="n">
        <f aca="false">IF(BP$9&gt;0, IF(OR(BP99="",BP99="-"), 0, BP99*$AO99), BO99*$AE99)</f>
        <v>0</v>
      </c>
      <c r="BR99" s="247" t="n">
        <f aca="false">COMMANDE!AF99</f>
        <v>0</v>
      </c>
      <c r="BS99" s="248" t="str">
        <f aca="false">_xlfn.IFS(AND($AD99=$AH99,$AD99&gt;0,$AH99&gt;0,BR99&gt;0), BR99,     AND(NOT($AD99=$AH99),$AD99&gt;0,$AH99&gt;0,BR99&gt;0), ($AH99*BR99)/$AD99,     AND($AD99=0,$AH99&gt;0,$AL99&gt;0), IF(INDEX(BR$12:BR$263,MATCH($AL99,$AK$12:$AK$263,0))&gt;0,($AH99*INDEX(BR$12:BR$263,MATCH($AL99,$AK$12:$AK$263,0)))/INDEX($AD$12:$AD$263,MATCH($AL99,$AK$12:$AK$263,0)), "-"),     1, "-")</f>
        <v>-</v>
      </c>
      <c r="BT99" s="249" t="n">
        <f aca="false">IF(BS$9&gt;0, IF(OR(BS99="",BS99="-"), 0, BS99*$AO99), BR99*$AE99)</f>
        <v>0</v>
      </c>
      <c r="BU99" s="247" t="n">
        <f aca="false">COMMANDE!AH99</f>
        <v>0</v>
      </c>
      <c r="BV99" s="248" t="str">
        <f aca="false">_xlfn.IFS(AND($AD99=$AH99,$AD99&gt;0,$AH99&gt;0,BU99&gt;0), BU99,     AND(NOT($AD99=$AH99),$AD99&gt;0,$AH99&gt;0,BU99&gt;0), ($AH99*BU99)/$AD99,     AND($AD99=0,$AH99&gt;0,$AL99&gt;0), IF(INDEX(BU$12:BU$263,MATCH($AL99,$AK$12:$AK$263,0))&gt;0,($AH99*INDEX(BU$12:BU$263,MATCH($AL99,$AK$12:$AK$263,0)))/INDEX($AD$12:$AD$263,MATCH($AL99,$AK$12:$AK$263,0)), "-"),     1, "-")</f>
        <v>-</v>
      </c>
      <c r="BW99" s="249" t="n">
        <f aca="false">IF(BV$9&gt;0, IF(OR(BV99="",BV99="-"), 0, BV99*$AO99), BU99*$AE99)</f>
        <v>0</v>
      </c>
      <c r="BX99" s="247" t="n">
        <f aca="false">COMMANDE!AJ99</f>
        <v>0</v>
      </c>
      <c r="BY99" s="248" t="str">
        <f aca="false">_xlfn.IFS(AND($AD99=$AH99,$AD99&gt;0,$AH99&gt;0,BX99&gt;0), BX99,     AND(NOT($AD99=$AH99),$AD99&gt;0,$AH99&gt;0,BX99&gt;0), ($AH99*BX99)/$AD99,     AND($AD99=0,$AH99&gt;0,$AL99&gt;0), IF(INDEX(BX$12:BX$263,MATCH($AL99,$AK$12:$AK$263,0))&gt;0,($AH99*INDEX(BX$12:BX$263,MATCH($AL99,$AK$12:$AK$263,0)))/INDEX($AD$12:$AD$263,MATCH($AL99,$AK$12:$AK$263,0)), "-"),     1, "-")</f>
        <v>-</v>
      </c>
      <c r="BZ99" s="249" t="n">
        <f aca="false">IF(BY$9&gt;0, IF(OR(BY99="",BY99="-"), 0, BY99*$AO99), BX99*$AE99)</f>
        <v>0</v>
      </c>
      <c r="CA99" s="247" t="n">
        <f aca="false">COMMANDE!AL99</f>
        <v>0</v>
      </c>
      <c r="CB99" s="248" t="str">
        <f aca="false">_xlfn.IFS(AND($AD99=$AH99,$AD99&gt;0,$AH99&gt;0,CA99&gt;0), CA99,     AND(NOT($AD99=$AH99),$AD99&gt;0,$AH99&gt;0,CA99&gt;0), ($AH99*CA99)/$AD99,     AND($AD99=0,$AH99&gt;0,$AL99&gt;0), IF(INDEX(CA$12:CA$263,MATCH($AL99,$AK$12:$AK$263,0))&gt;0,($AH99*INDEX(CA$12:CA$263,MATCH($AL99,$AK$12:$AK$263,0)))/INDEX($AD$12:$AD$263,MATCH($AL99,$AK$12:$AK$263,0)), "-"),     1, "-")</f>
        <v>-</v>
      </c>
      <c r="CC99" s="249" t="n">
        <f aca="false">IF(CB$9&gt;0, IF(OR(CB99="",CB99="-"), 0, CB99*$AO99), CA99*$AE99)</f>
        <v>0</v>
      </c>
      <c r="CD99" s="247" t="n">
        <f aca="false">COMMANDE!AN99</f>
        <v>0</v>
      </c>
      <c r="CE99" s="248" t="str">
        <f aca="false">_xlfn.IFS(AND($AD99=$AH99,$AD99&gt;0,$AH99&gt;0,CD99&gt;0), CD99,     AND(NOT($AD99=$AH99),$AD99&gt;0,$AH99&gt;0,CD99&gt;0), ($AH99*CD99)/$AD99,     AND($AD99=0,$AH99&gt;0,$AL99&gt;0), IF(INDEX(CD$12:CD$263,MATCH($AL99,$AK$12:$AK$263,0))&gt;0,($AH99*INDEX(CD$12:CD$263,MATCH($AL99,$AK$12:$AK$263,0)))/INDEX($AD$12:$AD$263,MATCH($AL99,$AK$12:$AK$263,0)), "-"),     1, "-")</f>
        <v>-</v>
      </c>
      <c r="CF99" s="249" t="n">
        <f aca="false">IF(CE$9&gt;0, IF(OR(CE99="",CE99="-"), 0, CE99*$AO99), CD99*$AE99)</f>
        <v>0</v>
      </c>
      <c r="CG99" s="247" t="n">
        <f aca="false">COMMANDE!AP99</f>
        <v>0</v>
      </c>
      <c r="CH99" s="248" t="str">
        <f aca="false">_xlfn.IFS(AND($AD99=$AH99,$AD99&gt;0,$AH99&gt;0,CG99&gt;0), CG99,     AND(NOT($AD99=$AH99),$AD99&gt;0,$AH99&gt;0,CG99&gt;0), ($AH99*CG99)/$AD99,     AND($AD99=0,$AH99&gt;0,$AL99&gt;0), IF(INDEX(CG$12:CG$263,MATCH($AL99,$AK$12:$AK$263,0))&gt;0,($AH99*INDEX(CG$12:CG$263,MATCH($AL99,$AK$12:$AK$263,0)))/INDEX($AD$12:$AD$263,MATCH($AL99,$AK$12:$AK$263,0)), "-"),     1, "-")</f>
        <v>-</v>
      </c>
      <c r="CI99" s="249" t="n">
        <f aca="false">IF(CH$9&gt;0, IF(OR(CH99="",CH99="-"), 0, CH99*$AO99), CG99*$AE99)</f>
        <v>0</v>
      </c>
      <c r="CJ99" s="250"/>
    </row>
    <row r="100" customFormat="false" ht="39.95" hidden="false" customHeight="true" outlineLevel="0" collapsed="false">
      <c r="A100" s="230" t="n">
        <f aca="false">IF(OR($AQ100&gt;0, $AS100&gt;0), 1, 0)</f>
        <v>0</v>
      </c>
      <c r="B100" s="230" t="n">
        <f aca="false">IF(OR($AT100&gt;0, $AV100&gt;0), 1, 0)</f>
        <v>0</v>
      </c>
      <c r="C100" s="230" t="n">
        <f aca="false">IF(OR($AW100&gt;0, $AY100&gt;0), 1, 0)</f>
        <v>0</v>
      </c>
      <c r="D100" s="230" t="n">
        <f aca="false">IF(OR($AZ100&gt;0, $BB100&gt;0), 1, 0)</f>
        <v>0</v>
      </c>
      <c r="E100" s="230" t="n">
        <f aca="false">IF(OR($BC100&gt;0, $BE100&gt;0), 1, 0)</f>
        <v>0</v>
      </c>
      <c r="F100" s="230" t="n">
        <f aca="false">IF(OR($BF100&gt;0, $BH100&gt;0), 1, 0)</f>
        <v>0</v>
      </c>
      <c r="G100" s="230" t="n">
        <f aca="false">IF(OR($BI100&gt;0, $BK100&gt;0), 1, 0)</f>
        <v>0</v>
      </c>
      <c r="H100" s="230" t="n">
        <f aca="false">IF(OR($BL100&gt;0, $BN100&gt;0), 1, 0)</f>
        <v>0</v>
      </c>
      <c r="I100" s="230" t="n">
        <f aca="false">IF(OR($BO100&gt;0, $BQ100&gt;0), 1, 0)</f>
        <v>0</v>
      </c>
      <c r="J100" s="230" t="n">
        <f aca="false">IF(OR($BR100&gt;0, $BT100&gt;0), 1, 0)</f>
        <v>0</v>
      </c>
      <c r="K100" s="230" t="n">
        <f aca="false">IF(OR($BU100&gt;0, $BW100&gt;0), 1, 0)</f>
        <v>0</v>
      </c>
      <c r="L100" s="230" t="n">
        <f aca="false">IF(OR($BX100&gt;0, $BZ100&gt;0), 1, 0)</f>
        <v>0</v>
      </c>
      <c r="M100" s="230" t="n">
        <f aca="false">IF(OR($CA100&gt;0, $CC100&gt;0), 1, 0)</f>
        <v>0</v>
      </c>
      <c r="N100" s="230" t="n">
        <f aca="false">IF(OR($CD100&gt;0, $CF100&gt;0), 1, 0)</f>
        <v>0</v>
      </c>
      <c r="O100" s="231" t="n">
        <f aca="false">IF(OR($CG100&gt;0, $CI100&gt;0), 1, 0)</f>
        <v>0</v>
      </c>
      <c r="P100" s="232" t="n">
        <f aca="false">IF(OR($AD100&gt;0,$AH100&gt;0,$AN100&gt;0), 1, 0)</f>
        <v>0</v>
      </c>
      <c r="Q100" s="233" t="n">
        <f aca="false">BDD!A90</f>
        <v>1607</v>
      </c>
      <c r="R100" s="234" t="str">
        <f aca="false">BDD!B90</f>
        <v>Graines de chanvre crues pelées BIO
    - (sachet de 1 kg)</v>
      </c>
      <c r="S100" s="235" t="str">
        <f aca="false">IF(BDD!F90=0, "", BDD!F90)</f>
        <v>❤️</v>
      </c>
      <c r="T100" s="236" t="n">
        <f aca="false">ROUND(BDD!G90+FDP_CMD_KG, 2)</f>
        <v>19.38</v>
      </c>
      <c r="U100" s="236" t="e">
        <f aca="false">ROUND(BDD!G90+FDP_FACT_KG, 2)</f>
        <v>#DIV/0!</v>
      </c>
      <c r="V100" s="237" t="str">
        <f aca="false">BDD!H90</f>
        <v>kg</v>
      </c>
      <c r="W100" s="238" t="n">
        <f aca="false">IF(NOT(ISBLANK(BDD!I90)), ROUND(SUM((BDD!G90*reduc1),FDP_CMD_KG), 2), "")</f>
        <v>17.6</v>
      </c>
      <c r="X100" s="238" t="str">
        <f aca="false">IF(NOT(ISBLANK(BDD!J90)), ROUND(SUM((BDD!G90*reduc2),FDP_CMD_KG), 2), "")</f>
        <v/>
      </c>
      <c r="Y100" s="238" t="str">
        <f aca="false">IF(NOT(ISBLANK(BDD!K90)), ROUND(SUM((BDD!G90*reduc3),FDP_CMD_KG), 2), "")</f>
        <v/>
      </c>
      <c r="Z100" s="238" t="e">
        <f aca="false">IF(NOT(ISBLANK(BDD!I90)), ROUND(SUM((BDD!G90*reduc1),FDP_FACT_KG), 2), "")</f>
        <v>#DIV/0!</v>
      </c>
      <c r="AA100" s="238" t="str">
        <f aca="false">IF(NOT(ISBLANK(BDD!J90)), ROUND(SUM((BDD!G90*reduc2),FDP_FACT_KG), 2), "")</f>
        <v/>
      </c>
      <c r="AB100" s="238" t="str">
        <f aca="false">IF(NOT(ISBLANK(BDD!K90)), ROUND(SUM((BDD!G90*reduc3),FDP_FACT_KG), 2), "")</f>
        <v/>
      </c>
      <c r="AC100" s="239" t="str">
        <f aca="false">BDD!C90</f>
        <v>Chine</v>
      </c>
      <c r="AD100" s="240" t="n">
        <f aca="false">SUM(AQ100,AT100,AW100,AZ100,BC100,BF100,BI100,BL100,BO100,BR100,BU100,BX100,CA100,CD100,CG100)</f>
        <v>0</v>
      </c>
      <c r="AE100" s="241" t="n">
        <f aca="false">_xlfn.IFS(AND(AD100&gt;=60,$Y100&lt;&gt;""), $Y100,    AND(AD100&gt;=30,$X100&lt;&gt;""), $X100,    AND(AD100&gt;=10,$W100&lt;&gt;""), $W100,    1, $T100)</f>
        <v>19.38</v>
      </c>
      <c r="AF100" s="242" t="n">
        <f aca="false">$AD100*$AE100</f>
        <v>0</v>
      </c>
      <c r="AG100" s="161"/>
      <c r="AH100" s="243"/>
      <c r="AI100" s="241" t="e">
        <f aca="false">_xlfn.IFS(AND(AH100&gt;=60,$AB100&lt;&gt;""), $AB100,    AND(AH100&gt;=30,$AA100&lt;&gt;""), $AA100,    AND(AH100&gt;=10,$Z100&lt;&gt;""), $Z100,    1, $U100)</f>
        <v>#DIV/0!</v>
      </c>
      <c r="AJ100" s="244" t="e">
        <f aca="false">AH100*AI100</f>
        <v>#DIV/0!</v>
      </c>
      <c r="AK100" s="245"/>
      <c r="AL100" s="245"/>
      <c r="AM100" s="161"/>
      <c r="AN100" s="246" t="n">
        <f aca="false">SUM(AR100,AU100,AX100,BA100,BD100,BG100,BJ100,BM100,BP100,BS100,BV100,BY100,CB100,CE100,CH100)</f>
        <v>0</v>
      </c>
      <c r="AO100" s="241" t="e">
        <f aca="false">_xlfn.IFS(AND(AN100&gt;=60,$AB100&lt;&gt;""), $AB100,    AND(AN100&gt;=30,$AA100&lt;&gt;""), $AA100,    AND(AN100&gt;=10,$Z100&lt;&gt;""), $Z100,    1, $U100)</f>
        <v>#DIV/0!</v>
      </c>
      <c r="AP100" s="242" t="e">
        <f aca="false">$AN100*$AO100</f>
        <v>#DIV/0!</v>
      </c>
      <c r="AQ100" s="247" t="n">
        <f aca="false">COMMANDE!N100</f>
        <v>0</v>
      </c>
      <c r="AR100" s="248" t="str">
        <f aca="false">_xlfn.IFS(AND($AD100=$AH100,$AD100&gt;0,$AH100&gt;0,AQ100&gt;0), AQ100,     AND(NOT($AD100=$AH100),$AD100&gt;0,$AH100&gt;0,AQ100&gt;0), ($AH100*AQ100)/$AD100,     AND($AD100=0,$AH100&gt;0,$AL100&gt;0), IF(INDEX(AQ$12:AQ$263,MATCH($AL100,$AK$12:$AK$263,0))&gt;0,($AH100*INDEX(AQ$12:AQ$263,MATCH($AL100,$AK$12:$AK$263,0)))/INDEX($AD$12:$AD$263,MATCH($AL100,$AK$12:$AK$263,0)), "-"),     1, "-")</f>
        <v>-</v>
      </c>
      <c r="AS100" s="249" t="n">
        <f aca="false">IF(AR$9&gt;0, IF(OR(AR100="",AR100="-"), 0, AR100*$AO100), AQ100*$AE100)</f>
        <v>0</v>
      </c>
      <c r="AT100" s="247" t="n">
        <f aca="false">COMMANDE!P100</f>
        <v>0</v>
      </c>
      <c r="AU100" s="248" t="str">
        <f aca="false">_xlfn.IFS(AND($AD100=$AH100,$AD100&gt;0,$AH100&gt;0,AT100&gt;0), AT100,     AND(NOT($AD100=$AH100),$AD100&gt;0,$AH100&gt;0,AT100&gt;0), ($AH100*AT100)/$AD100,     AND($AD100=0,$AH100&gt;0,$AL100&gt;0), IF(INDEX(AT$12:AT$263,MATCH($AL100,$AK$12:$AK$263,0))&gt;0,($AH100*INDEX(AT$12:AT$263,MATCH($AL100,$AK$12:$AK$263,0)))/INDEX($AD$12:$AD$263,MATCH($AL100,$AK$12:$AK$263,0)), "-"),     1, "-")</f>
        <v>-</v>
      </c>
      <c r="AV100" s="249" t="n">
        <f aca="false">IF(AU$9&gt;0, IF(OR(AU100="",AU100="-"), 0, AU100*$AO100), AT100*$AE100)</f>
        <v>0</v>
      </c>
      <c r="AW100" s="247" t="n">
        <f aca="false">COMMANDE!R100</f>
        <v>0</v>
      </c>
      <c r="AX100" s="248" t="str">
        <f aca="false">_xlfn.IFS(AND($AD100=$AH100,$AD100&gt;0,$AH100&gt;0,AW100&gt;0), AW100,     AND(NOT($AD100=$AH100),$AD100&gt;0,$AH100&gt;0,AW100&gt;0), ($AH100*AW100)/$AD100,     AND($AD100=0,$AH100&gt;0,$AL100&gt;0), IF(INDEX(AW$12:AW$263,MATCH($AL100,$AK$12:$AK$263,0))&gt;0,($AH100*INDEX(AW$12:AW$263,MATCH($AL100,$AK$12:$AK$263,0)))/INDEX($AD$12:$AD$263,MATCH($AL100,$AK$12:$AK$263,0)), "-"),     1, "-")</f>
        <v>-</v>
      </c>
      <c r="AY100" s="249" t="n">
        <f aca="false">IF(AX$9&gt;0, IF(OR(AX100="",AX100="-"), 0, AX100*$AO100), AW100*$AE100)</f>
        <v>0</v>
      </c>
      <c r="AZ100" s="247" t="n">
        <f aca="false">COMMANDE!T100</f>
        <v>0</v>
      </c>
      <c r="BA100" s="248" t="str">
        <f aca="false">_xlfn.IFS(AND($AD100=$AH100,$AD100&gt;0,$AH100&gt;0,AZ100&gt;0), AZ100,     AND(NOT($AD100=$AH100),$AD100&gt;0,$AH100&gt;0,AZ100&gt;0), ($AH100*AZ100)/$AD100,     AND($AD100=0,$AH100&gt;0,$AL100&gt;0), IF(INDEX(AZ$12:AZ$263,MATCH($AL100,$AK$12:$AK$263,0))&gt;0,($AH100*INDEX(AZ$12:AZ$263,MATCH($AL100,$AK$12:$AK$263,0)))/INDEX($AD$12:$AD$263,MATCH($AL100,$AK$12:$AK$263,0)), "-"),     1, "-")</f>
        <v>-</v>
      </c>
      <c r="BB100" s="249" t="n">
        <f aca="false">IF(BA$9&gt;0, IF(OR(BA100="",BA100="-"), 0, BA100*$AO100), AZ100*$AE100)</f>
        <v>0</v>
      </c>
      <c r="BC100" s="247" t="n">
        <f aca="false">COMMANDE!V100</f>
        <v>0</v>
      </c>
      <c r="BD100" s="248" t="str">
        <f aca="false">_xlfn.IFS(AND($AD100=$AH100,$AD100&gt;0,$AH100&gt;0,BC100&gt;0), BC100,     AND(NOT($AD100=$AH100),$AD100&gt;0,$AH100&gt;0,BC100&gt;0), ($AH100*BC100)/$AD100,     AND($AD100=0,$AH100&gt;0,$AL100&gt;0), IF(INDEX(BC$12:BC$263,MATCH($AL100,$AK$12:$AK$263,0))&gt;0,($AH100*INDEX(BC$12:BC$263,MATCH($AL100,$AK$12:$AK$263,0)))/INDEX($AD$12:$AD$263,MATCH($AL100,$AK$12:$AK$263,0)), "-"),     1, "-")</f>
        <v>-</v>
      </c>
      <c r="BE100" s="249" t="n">
        <f aca="false">IF(BD$9&gt;0, IF(OR(BD100="",BD100="-"), 0, BD100*$AO100), BC100*$AE100)</f>
        <v>0</v>
      </c>
      <c r="BF100" s="247" t="n">
        <f aca="false">COMMANDE!X100</f>
        <v>0</v>
      </c>
      <c r="BG100" s="248" t="str">
        <f aca="false">_xlfn.IFS(AND($AD100=$AH100,$AD100&gt;0,$AH100&gt;0,BF100&gt;0), BF100,     AND(NOT($AD100=$AH100),$AD100&gt;0,$AH100&gt;0,BF100&gt;0), ($AH100*BF100)/$AD100,     AND($AD100=0,$AH100&gt;0,$AL100&gt;0), IF(INDEX(BF$12:BF$263,MATCH($AL100,$AK$12:$AK$263,0))&gt;0,($AH100*INDEX(BF$12:BF$263,MATCH($AL100,$AK$12:$AK$263,0)))/INDEX($AD$12:$AD$263,MATCH($AL100,$AK$12:$AK$263,0)), "-"),     1, "-")</f>
        <v>-</v>
      </c>
      <c r="BH100" s="249" t="n">
        <f aca="false">IF(BG$9&gt;0, IF(OR(BG100="",BG100="-"), 0, BG100*$AO100), BF100*$AE100)</f>
        <v>0</v>
      </c>
      <c r="BI100" s="247" t="n">
        <f aca="false">COMMANDE!Z100</f>
        <v>0</v>
      </c>
      <c r="BJ100" s="248" t="str">
        <f aca="false">_xlfn.IFS(AND($AD100=$AH100,$AD100&gt;0,$AH100&gt;0,BI100&gt;0), BI100,     AND(NOT($AD100=$AH100),$AD100&gt;0,$AH100&gt;0,BI100&gt;0), ($AH100*BI100)/$AD100,     AND($AD100=0,$AH100&gt;0,$AL100&gt;0), IF(INDEX(BI$12:BI$263,MATCH($AL100,$AK$12:$AK$263,0))&gt;0,($AH100*INDEX(BI$12:BI$263,MATCH($AL100,$AK$12:$AK$263,0)))/INDEX($AD$12:$AD$263,MATCH($AL100,$AK$12:$AK$263,0)), "-"),     1, "-")</f>
        <v>-</v>
      </c>
      <c r="BK100" s="249" t="n">
        <f aca="false">IF(BJ$9&gt;0, IF(OR(BJ100="",BJ100="-"), 0, BJ100*$AO100), BI100*$AE100)</f>
        <v>0</v>
      </c>
      <c r="BL100" s="247" t="n">
        <f aca="false">COMMANDE!AB100</f>
        <v>0</v>
      </c>
      <c r="BM100" s="248" t="str">
        <f aca="false">_xlfn.IFS(AND($AD100=$AH100,$AD100&gt;0,$AH100&gt;0,BL100&gt;0), BL100,     AND(NOT($AD100=$AH100),$AD100&gt;0,$AH100&gt;0,BL100&gt;0), ($AH100*BL100)/$AD100,     AND($AD100=0,$AH100&gt;0,$AL100&gt;0), IF(INDEX(BL$12:BL$263,MATCH($AL100,$AK$12:$AK$263,0))&gt;0,($AH100*INDEX(BL$12:BL$263,MATCH($AL100,$AK$12:$AK$263,0)))/INDEX($AD$12:$AD$263,MATCH($AL100,$AK$12:$AK$263,0)), "-"),     1, "-")</f>
        <v>-</v>
      </c>
      <c r="BN100" s="249" t="n">
        <f aca="false">IF(BM$9&gt;0, IF(OR(BM100="",BM100="-"), 0, BM100*$AO100), BL100*$AE100)</f>
        <v>0</v>
      </c>
      <c r="BO100" s="247" t="n">
        <f aca="false">COMMANDE!AD100</f>
        <v>0</v>
      </c>
      <c r="BP100" s="248" t="str">
        <f aca="false">_xlfn.IFS(AND($AD100=$AH100,$AD100&gt;0,$AH100&gt;0,BO100&gt;0), BO100,     AND(NOT($AD100=$AH100),$AD100&gt;0,$AH100&gt;0,BO100&gt;0), ($AH100*BO100)/$AD100,     AND($AD100=0,$AH100&gt;0,$AL100&gt;0), IF(INDEX(BO$12:BO$263,MATCH($AL100,$AK$12:$AK$263,0))&gt;0,($AH100*INDEX(BO$12:BO$263,MATCH($AL100,$AK$12:$AK$263,0)))/INDEX($AD$12:$AD$263,MATCH($AL100,$AK$12:$AK$263,0)), "-"),     1, "-")</f>
        <v>-</v>
      </c>
      <c r="BQ100" s="249" t="n">
        <f aca="false">IF(BP$9&gt;0, IF(OR(BP100="",BP100="-"), 0, BP100*$AO100), BO100*$AE100)</f>
        <v>0</v>
      </c>
      <c r="BR100" s="247" t="n">
        <f aca="false">COMMANDE!AF100</f>
        <v>0</v>
      </c>
      <c r="BS100" s="248" t="str">
        <f aca="false">_xlfn.IFS(AND($AD100=$AH100,$AD100&gt;0,$AH100&gt;0,BR100&gt;0), BR100,     AND(NOT($AD100=$AH100),$AD100&gt;0,$AH100&gt;0,BR100&gt;0), ($AH100*BR100)/$AD100,     AND($AD100=0,$AH100&gt;0,$AL100&gt;0), IF(INDEX(BR$12:BR$263,MATCH($AL100,$AK$12:$AK$263,0))&gt;0,($AH100*INDEX(BR$12:BR$263,MATCH($AL100,$AK$12:$AK$263,0)))/INDEX($AD$12:$AD$263,MATCH($AL100,$AK$12:$AK$263,0)), "-"),     1, "-")</f>
        <v>-</v>
      </c>
      <c r="BT100" s="249" t="n">
        <f aca="false">IF(BS$9&gt;0, IF(OR(BS100="",BS100="-"), 0, BS100*$AO100), BR100*$AE100)</f>
        <v>0</v>
      </c>
      <c r="BU100" s="247" t="n">
        <f aca="false">COMMANDE!AH100</f>
        <v>0</v>
      </c>
      <c r="BV100" s="248" t="str">
        <f aca="false">_xlfn.IFS(AND($AD100=$AH100,$AD100&gt;0,$AH100&gt;0,BU100&gt;0), BU100,     AND(NOT($AD100=$AH100),$AD100&gt;0,$AH100&gt;0,BU100&gt;0), ($AH100*BU100)/$AD100,     AND($AD100=0,$AH100&gt;0,$AL100&gt;0), IF(INDEX(BU$12:BU$263,MATCH($AL100,$AK$12:$AK$263,0))&gt;0,($AH100*INDEX(BU$12:BU$263,MATCH($AL100,$AK$12:$AK$263,0)))/INDEX($AD$12:$AD$263,MATCH($AL100,$AK$12:$AK$263,0)), "-"),     1, "-")</f>
        <v>-</v>
      </c>
      <c r="BW100" s="249" t="n">
        <f aca="false">IF(BV$9&gt;0, IF(OR(BV100="",BV100="-"), 0, BV100*$AO100), BU100*$AE100)</f>
        <v>0</v>
      </c>
      <c r="BX100" s="247" t="n">
        <f aca="false">COMMANDE!AJ100</f>
        <v>0</v>
      </c>
      <c r="BY100" s="248" t="str">
        <f aca="false">_xlfn.IFS(AND($AD100=$AH100,$AD100&gt;0,$AH100&gt;0,BX100&gt;0), BX100,     AND(NOT($AD100=$AH100),$AD100&gt;0,$AH100&gt;0,BX100&gt;0), ($AH100*BX100)/$AD100,     AND($AD100=0,$AH100&gt;0,$AL100&gt;0), IF(INDEX(BX$12:BX$263,MATCH($AL100,$AK$12:$AK$263,0))&gt;0,($AH100*INDEX(BX$12:BX$263,MATCH($AL100,$AK$12:$AK$263,0)))/INDEX($AD$12:$AD$263,MATCH($AL100,$AK$12:$AK$263,0)), "-"),     1, "-")</f>
        <v>-</v>
      </c>
      <c r="BZ100" s="249" t="n">
        <f aca="false">IF(BY$9&gt;0, IF(OR(BY100="",BY100="-"), 0, BY100*$AO100), BX100*$AE100)</f>
        <v>0</v>
      </c>
      <c r="CA100" s="247" t="n">
        <f aca="false">COMMANDE!AL100</f>
        <v>0</v>
      </c>
      <c r="CB100" s="248" t="str">
        <f aca="false">_xlfn.IFS(AND($AD100=$AH100,$AD100&gt;0,$AH100&gt;0,CA100&gt;0), CA100,     AND(NOT($AD100=$AH100),$AD100&gt;0,$AH100&gt;0,CA100&gt;0), ($AH100*CA100)/$AD100,     AND($AD100=0,$AH100&gt;0,$AL100&gt;0), IF(INDEX(CA$12:CA$263,MATCH($AL100,$AK$12:$AK$263,0))&gt;0,($AH100*INDEX(CA$12:CA$263,MATCH($AL100,$AK$12:$AK$263,0)))/INDEX($AD$12:$AD$263,MATCH($AL100,$AK$12:$AK$263,0)), "-"),     1, "-")</f>
        <v>-</v>
      </c>
      <c r="CC100" s="249" t="n">
        <f aca="false">IF(CB$9&gt;0, IF(OR(CB100="",CB100="-"), 0, CB100*$AO100), CA100*$AE100)</f>
        <v>0</v>
      </c>
      <c r="CD100" s="247" t="n">
        <f aca="false">COMMANDE!AN100</f>
        <v>0</v>
      </c>
      <c r="CE100" s="248" t="str">
        <f aca="false">_xlfn.IFS(AND($AD100=$AH100,$AD100&gt;0,$AH100&gt;0,CD100&gt;0), CD100,     AND(NOT($AD100=$AH100),$AD100&gt;0,$AH100&gt;0,CD100&gt;0), ($AH100*CD100)/$AD100,     AND($AD100=0,$AH100&gt;0,$AL100&gt;0), IF(INDEX(CD$12:CD$263,MATCH($AL100,$AK$12:$AK$263,0))&gt;0,($AH100*INDEX(CD$12:CD$263,MATCH($AL100,$AK$12:$AK$263,0)))/INDEX($AD$12:$AD$263,MATCH($AL100,$AK$12:$AK$263,0)), "-"),     1, "-")</f>
        <v>-</v>
      </c>
      <c r="CF100" s="249" t="n">
        <f aca="false">IF(CE$9&gt;0, IF(OR(CE100="",CE100="-"), 0, CE100*$AO100), CD100*$AE100)</f>
        <v>0</v>
      </c>
      <c r="CG100" s="247" t="n">
        <f aca="false">COMMANDE!AP100</f>
        <v>0</v>
      </c>
      <c r="CH100" s="248" t="str">
        <f aca="false">_xlfn.IFS(AND($AD100=$AH100,$AD100&gt;0,$AH100&gt;0,CG100&gt;0), CG100,     AND(NOT($AD100=$AH100),$AD100&gt;0,$AH100&gt;0,CG100&gt;0), ($AH100*CG100)/$AD100,     AND($AD100=0,$AH100&gt;0,$AL100&gt;0), IF(INDEX(CG$12:CG$263,MATCH($AL100,$AK$12:$AK$263,0))&gt;0,($AH100*INDEX(CG$12:CG$263,MATCH($AL100,$AK$12:$AK$263,0)))/INDEX($AD$12:$AD$263,MATCH($AL100,$AK$12:$AK$263,0)), "-"),     1, "-")</f>
        <v>-</v>
      </c>
      <c r="CI100" s="249" t="n">
        <f aca="false">IF(CH$9&gt;0, IF(OR(CH100="",CH100="-"), 0, CH100*$AO100), CG100*$AE100)</f>
        <v>0</v>
      </c>
      <c r="CJ100" s="250"/>
    </row>
    <row r="101" customFormat="false" ht="39.95" hidden="false" customHeight="true" outlineLevel="0" collapsed="false">
      <c r="A101" s="230" t="n">
        <f aca="false">IF(OR($AQ101&gt;0, $AS101&gt;0), 1, 0)</f>
        <v>0</v>
      </c>
      <c r="B101" s="230" t="n">
        <f aca="false">IF(OR($AT101&gt;0, $AV101&gt;0), 1, 0)</f>
        <v>0</v>
      </c>
      <c r="C101" s="230" t="n">
        <f aca="false">IF(OR($AW101&gt;0, $AY101&gt;0), 1, 0)</f>
        <v>0</v>
      </c>
      <c r="D101" s="230" t="n">
        <f aca="false">IF(OR($AZ101&gt;0, $BB101&gt;0), 1, 0)</f>
        <v>0</v>
      </c>
      <c r="E101" s="230" t="n">
        <f aca="false">IF(OR($BC101&gt;0, $BE101&gt;0), 1, 0)</f>
        <v>0</v>
      </c>
      <c r="F101" s="230" t="n">
        <f aca="false">IF(OR($BF101&gt;0, $BH101&gt;0), 1, 0)</f>
        <v>0</v>
      </c>
      <c r="G101" s="230" t="n">
        <f aca="false">IF(OR($BI101&gt;0, $BK101&gt;0), 1, 0)</f>
        <v>0</v>
      </c>
      <c r="H101" s="230" t="n">
        <f aca="false">IF(OR($BL101&gt;0, $BN101&gt;0), 1, 0)</f>
        <v>0</v>
      </c>
      <c r="I101" s="230" t="n">
        <f aca="false">IF(OR($BO101&gt;0, $BQ101&gt;0), 1, 0)</f>
        <v>0</v>
      </c>
      <c r="J101" s="230" t="n">
        <f aca="false">IF(OR($BR101&gt;0, $BT101&gt;0), 1, 0)</f>
        <v>0</v>
      </c>
      <c r="K101" s="230" t="n">
        <f aca="false">IF(OR($BU101&gt;0, $BW101&gt;0), 1, 0)</f>
        <v>0</v>
      </c>
      <c r="L101" s="230" t="n">
        <f aca="false">IF(OR($BX101&gt;0, $BZ101&gt;0), 1, 0)</f>
        <v>0</v>
      </c>
      <c r="M101" s="230" t="n">
        <f aca="false">IF(OR($CA101&gt;0, $CC101&gt;0), 1, 0)</f>
        <v>0</v>
      </c>
      <c r="N101" s="230" t="n">
        <f aca="false">IF(OR($CD101&gt;0, $CF101&gt;0), 1, 0)</f>
        <v>0</v>
      </c>
      <c r="O101" s="231" t="n">
        <f aca="false">IF(OR($CG101&gt;0, $CI101&gt;0), 1, 0)</f>
        <v>0</v>
      </c>
      <c r="P101" s="232" t="n">
        <f aca="false">IF(OR($AD101&gt;0,$AH101&gt;0,$AN101&gt;0), 1, 0)</f>
        <v>0</v>
      </c>
      <c r="Q101" s="233" t="n">
        <f aca="false">BDD!A91</f>
        <v>1356</v>
      </c>
      <c r="R101" s="234" t="str">
        <f aca="false">BDD!B91</f>
        <v>Graines de tournesol sans coque CRUES et BIO (env. 1kg)</v>
      </c>
      <c r="S101" s="235" t="str">
        <f aca="false">IF(BDD!F91=0, "", BDD!F91)</f>
        <v/>
      </c>
      <c r="T101" s="236" t="n">
        <f aca="false">ROUND(BDD!G91+FDP_CMD_KG, 2)</f>
        <v>5.97</v>
      </c>
      <c r="U101" s="236" t="e">
        <f aca="false">ROUND(BDD!G91+FDP_FACT_KG, 2)</f>
        <v>#DIV/0!</v>
      </c>
      <c r="V101" s="237" t="str">
        <f aca="false">BDD!H91</f>
        <v>kg</v>
      </c>
      <c r="W101" s="238" t="n">
        <f aca="false">IF(NOT(ISBLANK(BDD!I91)), ROUND(SUM((BDD!G91*reduc1),FDP_CMD_KG), 2), "")</f>
        <v>5.53</v>
      </c>
      <c r="X101" s="238" t="n">
        <f aca="false">IF(NOT(ISBLANK(BDD!J91)), ROUND(SUM((BDD!G91*reduc2),FDP_CMD_KG), 2), "")</f>
        <v>5.09</v>
      </c>
      <c r="Y101" s="238" t="str">
        <f aca="false">IF(NOT(ISBLANK(BDD!K91)), ROUND(SUM((BDD!G91*reduc3),FDP_CMD_KG), 2), "")</f>
        <v/>
      </c>
      <c r="Z101" s="238" t="e">
        <f aca="false">IF(NOT(ISBLANK(BDD!I91)), ROUND(SUM((BDD!G91*reduc1),FDP_FACT_KG), 2), "")</f>
        <v>#DIV/0!</v>
      </c>
      <c r="AA101" s="238" t="e">
        <f aca="false">IF(NOT(ISBLANK(BDD!J91)), ROUND(SUM((BDD!G91*reduc2),FDP_FACT_KG), 2), "")</f>
        <v>#DIV/0!</v>
      </c>
      <c r="AB101" s="238" t="str">
        <f aca="false">IF(NOT(ISBLANK(BDD!K91)), ROUND(SUM((BDD!G91*reduc3),FDP_FACT_KG), 2), "")</f>
        <v/>
      </c>
      <c r="AC101" s="239" t="str">
        <f aca="false">BDD!C91</f>
        <v>Bulgarie</v>
      </c>
      <c r="AD101" s="240" t="n">
        <f aca="false">SUM(AQ101,AT101,AW101,AZ101,BC101,BF101,BI101,BL101,BO101,BR101,BU101,BX101,CA101,CD101,CG101)</f>
        <v>0</v>
      </c>
      <c r="AE101" s="241" t="n">
        <f aca="false">_xlfn.IFS(AND(AD101&gt;=60,$Y101&lt;&gt;""), $Y101,    AND(AD101&gt;=30,$X101&lt;&gt;""), $X101,    AND(AD101&gt;=10,$W101&lt;&gt;""), $W101,    1, $T101)</f>
        <v>5.97</v>
      </c>
      <c r="AF101" s="242" t="n">
        <f aca="false">$AD101*$AE101</f>
        <v>0</v>
      </c>
      <c r="AG101" s="161"/>
      <c r="AH101" s="243"/>
      <c r="AI101" s="241" t="e">
        <f aca="false">_xlfn.IFS(AND(AH101&gt;=60,$AB101&lt;&gt;""), $AB101,    AND(AH101&gt;=30,$AA101&lt;&gt;""), $AA101,    AND(AH101&gt;=10,$Z101&lt;&gt;""), $Z101,    1, $U101)</f>
        <v>#DIV/0!</v>
      </c>
      <c r="AJ101" s="244" t="e">
        <f aca="false">AH101*AI101</f>
        <v>#DIV/0!</v>
      </c>
      <c r="AK101" s="245"/>
      <c r="AL101" s="245"/>
      <c r="AM101" s="161"/>
      <c r="AN101" s="246" t="n">
        <f aca="false">SUM(AR101,AU101,AX101,BA101,BD101,BG101,BJ101,BM101,BP101,BS101,BV101,BY101,CB101,CE101,CH101)</f>
        <v>0</v>
      </c>
      <c r="AO101" s="241" t="e">
        <f aca="false">_xlfn.IFS(AND(AN101&gt;=60,$AB101&lt;&gt;""), $AB101,    AND(AN101&gt;=30,$AA101&lt;&gt;""), $AA101,    AND(AN101&gt;=10,$Z101&lt;&gt;""), $Z101,    1, $U101)</f>
        <v>#DIV/0!</v>
      </c>
      <c r="AP101" s="242" t="e">
        <f aca="false">$AN101*$AO101</f>
        <v>#DIV/0!</v>
      </c>
      <c r="AQ101" s="247" t="n">
        <f aca="false">COMMANDE!N101</f>
        <v>0</v>
      </c>
      <c r="AR101" s="248" t="str">
        <f aca="false">_xlfn.IFS(AND($AD101=$AH101,$AD101&gt;0,$AH101&gt;0,AQ101&gt;0), AQ101,     AND(NOT($AD101=$AH101),$AD101&gt;0,$AH101&gt;0,AQ101&gt;0), ($AH101*AQ101)/$AD101,     AND($AD101=0,$AH101&gt;0,$AL101&gt;0), IF(INDEX(AQ$12:AQ$263,MATCH($AL101,$AK$12:$AK$263,0))&gt;0,($AH101*INDEX(AQ$12:AQ$263,MATCH($AL101,$AK$12:$AK$263,0)))/INDEX($AD$12:$AD$263,MATCH($AL101,$AK$12:$AK$263,0)), "-"),     1, "-")</f>
        <v>-</v>
      </c>
      <c r="AS101" s="249" t="n">
        <f aca="false">IF(AR$9&gt;0, IF(OR(AR101="",AR101="-"), 0, AR101*$AO101), AQ101*$AE101)</f>
        <v>0</v>
      </c>
      <c r="AT101" s="247" t="n">
        <f aca="false">COMMANDE!P101</f>
        <v>0</v>
      </c>
      <c r="AU101" s="248" t="str">
        <f aca="false">_xlfn.IFS(AND($AD101=$AH101,$AD101&gt;0,$AH101&gt;0,AT101&gt;0), AT101,     AND(NOT($AD101=$AH101),$AD101&gt;0,$AH101&gt;0,AT101&gt;0), ($AH101*AT101)/$AD101,     AND($AD101=0,$AH101&gt;0,$AL101&gt;0), IF(INDEX(AT$12:AT$263,MATCH($AL101,$AK$12:$AK$263,0))&gt;0,($AH101*INDEX(AT$12:AT$263,MATCH($AL101,$AK$12:$AK$263,0)))/INDEX($AD$12:$AD$263,MATCH($AL101,$AK$12:$AK$263,0)), "-"),     1, "-")</f>
        <v>-</v>
      </c>
      <c r="AV101" s="249" t="n">
        <f aca="false">IF(AU$9&gt;0, IF(OR(AU101="",AU101="-"), 0, AU101*$AO101), AT101*$AE101)</f>
        <v>0</v>
      </c>
      <c r="AW101" s="247" t="n">
        <f aca="false">COMMANDE!R101</f>
        <v>0</v>
      </c>
      <c r="AX101" s="248" t="str">
        <f aca="false">_xlfn.IFS(AND($AD101=$AH101,$AD101&gt;0,$AH101&gt;0,AW101&gt;0), AW101,     AND(NOT($AD101=$AH101),$AD101&gt;0,$AH101&gt;0,AW101&gt;0), ($AH101*AW101)/$AD101,     AND($AD101=0,$AH101&gt;0,$AL101&gt;0), IF(INDEX(AW$12:AW$263,MATCH($AL101,$AK$12:$AK$263,0))&gt;0,($AH101*INDEX(AW$12:AW$263,MATCH($AL101,$AK$12:$AK$263,0)))/INDEX($AD$12:$AD$263,MATCH($AL101,$AK$12:$AK$263,0)), "-"),     1, "-")</f>
        <v>-</v>
      </c>
      <c r="AY101" s="249" t="n">
        <f aca="false">IF(AX$9&gt;0, IF(OR(AX101="",AX101="-"), 0, AX101*$AO101), AW101*$AE101)</f>
        <v>0</v>
      </c>
      <c r="AZ101" s="247" t="n">
        <f aca="false">COMMANDE!T101</f>
        <v>0</v>
      </c>
      <c r="BA101" s="248" t="str">
        <f aca="false">_xlfn.IFS(AND($AD101=$AH101,$AD101&gt;0,$AH101&gt;0,AZ101&gt;0), AZ101,     AND(NOT($AD101=$AH101),$AD101&gt;0,$AH101&gt;0,AZ101&gt;0), ($AH101*AZ101)/$AD101,     AND($AD101=0,$AH101&gt;0,$AL101&gt;0), IF(INDEX(AZ$12:AZ$263,MATCH($AL101,$AK$12:$AK$263,0))&gt;0,($AH101*INDEX(AZ$12:AZ$263,MATCH($AL101,$AK$12:$AK$263,0)))/INDEX($AD$12:$AD$263,MATCH($AL101,$AK$12:$AK$263,0)), "-"),     1, "-")</f>
        <v>-</v>
      </c>
      <c r="BB101" s="249" t="n">
        <f aca="false">IF(BA$9&gt;0, IF(OR(BA101="",BA101="-"), 0, BA101*$AO101), AZ101*$AE101)</f>
        <v>0</v>
      </c>
      <c r="BC101" s="247" t="n">
        <f aca="false">COMMANDE!V101</f>
        <v>0</v>
      </c>
      <c r="BD101" s="248" t="str">
        <f aca="false">_xlfn.IFS(AND($AD101=$AH101,$AD101&gt;0,$AH101&gt;0,BC101&gt;0), BC101,     AND(NOT($AD101=$AH101),$AD101&gt;0,$AH101&gt;0,BC101&gt;0), ($AH101*BC101)/$AD101,     AND($AD101=0,$AH101&gt;0,$AL101&gt;0), IF(INDEX(BC$12:BC$263,MATCH($AL101,$AK$12:$AK$263,0))&gt;0,($AH101*INDEX(BC$12:BC$263,MATCH($AL101,$AK$12:$AK$263,0)))/INDEX($AD$12:$AD$263,MATCH($AL101,$AK$12:$AK$263,0)), "-"),     1, "-")</f>
        <v>-</v>
      </c>
      <c r="BE101" s="249" t="n">
        <f aca="false">IF(BD$9&gt;0, IF(OR(BD101="",BD101="-"), 0, BD101*$AO101), BC101*$AE101)</f>
        <v>0</v>
      </c>
      <c r="BF101" s="247" t="n">
        <f aca="false">COMMANDE!X101</f>
        <v>0</v>
      </c>
      <c r="BG101" s="248" t="str">
        <f aca="false">_xlfn.IFS(AND($AD101=$AH101,$AD101&gt;0,$AH101&gt;0,BF101&gt;0), BF101,     AND(NOT($AD101=$AH101),$AD101&gt;0,$AH101&gt;0,BF101&gt;0), ($AH101*BF101)/$AD101,     AND($AD101=0,$AH101&gt;0,$AL101&gt;0), IF(INDEX(BF$12:BF$263,MATCH($AL101,$AK$12:$AK$263,0))&gt;0,($AH101*INDEX(BF$12:BF$263,MATCH($AL101,$AK$12:$AK$263,0)))/INDEX($AD$12:$AD$263,MATCH($AL101,$AK$12:$AK$263,0)), "-"),     1, "-")</f>
        <v>-</v>
      </c>
      <c r="BH101" s="249" t="n">
        <f aca="false">IF(BG$9&gt;0, IF(OR(BG101="",BG101="-"), 0, BG101*$AO101), BF101*$AE101)</f>
        <v>0</v>
      </c>
      <c r="BI101" s="247" t="n">
        <f aca="false">COMMANDE!Z101</f>
        <v>0</v>
      </c>
      <c r="BJ101" s="248" t="str">
        <f aca="false">_xlfn.IFS(AND($AD101=$AH101,$AD101&gt;0,$AH101&gt;0,BI101&gt;0), BI101,     AND(NOT($AD101=$AH101),$AD101&gt;0,$AH101&gt;0,BI101&gt;0), ($AH101*BI101)/$AD101,     AND($AD101=0,$AH101&gt;0,$AL101&gt;0), IF(INDEX(BI$12:BI$263,MATCH($AL101,$AK$12:$AK$263,0))&gt;0,($AH101*INDEX(BI$12:BI$263,MATCH($AL101,$AK$12:$AK$263,0)))/INDEX($AD$12:$AD$263,MATCH($AL101,$AK$12:$AK$263,0)), "-"),     1, "-")</f>
        <v>-</v>
      </c>
      <c r="BK101" s="249" t="n">
        <f aca="false">IF(BJ$9&gt;0, IF(OR(BJ101="",BJ101="-"), 0, BJ101*$AO101), BI101*$AE101)</f>
        <v>0</v>
      </c>
      <c r="BL101" s="247" t="n">
        <f aca="false">COMMANDE!AB101</f>
        <v>0</v>
      </c>
      <c r="BM101" s="248" t="str">
        <f aca="false">_xlfn.IFS(AND($AD101=$AH101,$AD101&gt;0,$AH101&gt;0,BL101&gt;0), BL101,     AND(NOT($AD101=$AH101),$AD101&gt;0,$AH101&gt;0,BL101&gt;0), ($AH101*BL101)/$AD101,     AND($AD101=0,$AH101&gt;0,$AL101&gt;0), IF(INDEX(BL$12:BL$263,MATCH($AL101,$AK$12:$AK$263,0))&gt;0,($AH101*INDEX(BL$12:BL$263,MATCH($AL101,$AK$12:$AK$263,0)))/INDEX($AD$12:$AD$263,MATCH($AL101,$AK$12:$AK$263,0)), "-"),     1, "-")</f>
        <v>-</v>
      </c>
      <c r="BN101" s="249" t="n">
        <f aca="false">IF(BM$9&gt;0, IF(OR(BM101="",BM101="-"), 0, BM101*$AO101), BL101*$AE101)</f>
        <v>0</v>
      </c>
      <c r="BO101" s="247" t="n">
        <f aca="false">COMMANDE!AD101</f>
        <v>0</v>
      </c>
      <c r="BP101" s="248" t="str">
        <f aca="false">_xlfn.IFS(AND($AD101=$AH101,$AD101&gt;0,$AH101&gt;0,BO101&gt;0), BO101,     AND(NOT($AD101=$AH101),$AD101&gt;0,$AH101&gt;0,BO101&gt;0), ($AH101*BO101)/$AD101,     AND($AD101=0,$AH101&gt;0,$AL101&gt;0), IF(INDEX(BO$12:BO$263,MATCH($AL101,$AK$12:$AK$263,0))&gt;0,($AH101*INDEX(BO$12:BO$263,MATCH($AL101,$AK$12:$AK$263,0)))/INDEX($AD$12:$AD$263,MATCH($AL101,$AK$12:$AK$263,0)), "-"),     1, "-")</f>
        <v>-</v>
      </c>
      <c r="BQ101" s="249" t="n">
        <f aca="false">IF(BP$9&gt;0, IF(OR(BP101="",BP101="-"), 0, BP101*$AO101), BO101*$AE101)</f>
        <v>0</v>
      </c>
      <c r="BR101" s="247" t="n">
        <f aca="false">COMMANDE!AF101</f>
        <v>0</v>
      </c>
      <c r="BS101" s="248" t="str">
        <f aca="false">_xlfn.IFS(AND($AD101=$AH101,$AD101&gt;0,$AH101&gt;0,BR101&gt;0), BR101,     AND(NOT($AD101=$AH101),$AD101&gt;0,$AH101&gt;0,BR101&gt;0), ($AH101*BR101)/$AD101,     AND($AD101=0,$AH101&gt;0,$AL101&gt;0), IF(INDEX(BR$12:BR$263,MATCH($AL101,$AK$12:$AK$263,0))&gt;0,($AH101*INDEX(BR$12:BR$263,MATCH($AL101,$AK$12:$AK$263,0)))/INDEX($AD$12:$AD$263,MATCH($AL101,$AK$12:$AK$263,0)), "-"),     1, "-")</f>
        <v>-</v>
      </c>
      <c r="BT101" s="249" t="n">
        <f aca="false">IF(BS$9&gt;0, IF(OR(BS101="",BS101="-"), 0, BS101*$AO101), BR101*$AE101)</f>
        <v>0</v>
      </c>
      <c r="BU101" s="247" t="n">
        <f aca="false">COMMANDE!AH101</f>
        <v>0</v>
      </c>
      <c r="BV101" s="248" t="str">
        <f aca="false">_xlfn.IFS(AND($AD101=$AH101,$AD101&gt;0,$AH101&gt;0,BU101&gt;0), BU101,     AND(NOT($AD101=$AH101),$AD101&gt;0,$AH101&gt;0,BU101&gt;0), ($AH101*BU101)/$AD101,     AND($AD101=0,$AH101&gt;0,$AL101&gt;0), IF(INDEX(BU$12:BU$263,MATCH($AL101,$AK$12:$AK$263,0))&gt;0,($AH101*INDEX(BU$12:BU$263,MATCH($AL101,$AK$12:$AK$263,0)))/INDEX($AD$12:$AD$263,MATCH($AL101,$AK$12:$AK$263,0)), "-"),     1, "-")</f>
        <v>-</v>
      </c>
      <c r="BW101" s="249" t="n">
        <f aca="false">IF(BV$9&gt;0, IF(OR(BV101="",BV101="-"), 0, BV101*$AO101), BU101*$AE101)</f>
        <v>0</v>
      </c>
      <c r="BX101" s="247" t="n">
        <f aca="false">COMMANDE!AJ101</f>
        <v>0</v>
      </c>
      <c r="BY101" s="248" t="str">
        <f aca="false">_xlfn.IFS(AND($AD101=$AH101,$AD101&gt;0,$AH101&gt;0,BX101&gt;0), BX101,     AND(NOT($AD101=$AH101),$AD101&gt;0,$AH101&gt;0,BX101&gt;0), ($AH101*BX101)/$AD101,     AND($AD101=0,$AH101&gt;0,$AL101&gt;0), IF(INDEX(BX$12:BX$263,MATCH($AL101,$AK$12:$AK$263,0))&gt;0,($AH101*INDEX(BX$12:BX$263,MATCH($AL101,$AK$12:$AK$263,0)))/INDEX($AD$12:$AD$263,MATCH($AL101,$AK$12:$AK$263,0)), "-"),     1, "-")</f>
        <v>-</v>
      </c>
      <c r="BZ101" s="249" t="n">
        <f aca="false">IF(BY$9&gt;0, IF(OR(BY101="",BY101="-"), 0, BY101*$AO101), BX101*$AE101)</f>
        <v>0</v>
      </c>
      <c r="CA101" s="247" t="n">
        <f aca="false">COMMANDE!AL101</f>
        <v>0</v>
      </c>
      <c r="CB101" s="248" t="str">
        <f aca="false">_xlfn.IFS(AND($AD101=$AH101,$AD101&gt;0,$AH101&gt;0,CA101&gt;0), CA101,     AND(NOT($AD101=$AH101),$AD101&gt;0,$AH101&gt;0,CA101&gt;0), ($AH101*CA101)/$AD101,     AND($AD101=0,$AH101&gt;0,$AL101&gt;0), IF(INDEX(CA$12:CA$263,MATCH($AL101,$AK$12:$AK$263,0))&gt;0,($AH101*INDEX(CA$12:CA$263,MATCH($AL101,$AK$12:$AK$263,0)))/INDEX($AD$12:$AD$263,MATCH($AL101,$AK$12:$AK$263,0)), "-"),     1, "-")</f>
        <v>-</v>
      </c>
      <c r="CC101" s="249" t="n">
        <f aca="false">IF(CB$9&gt;0, IF(OR(CB101="",CB101="-"), 0, CB101*$AO101), CA101*$AE101)</f>
        <v>0</v>
      </c>
      <c r="CD101" s="247" t="n">
        <f aca="false">COMMANDE!AN101</f>
        <v>0</v>
      </c>
      <c r="CE101" s="248" t="str">
        <f aca="false">_xlfn.IFS(AND($AD101=$AH101,$AD101&gt;0,$AH101&gt;0,CD101&gt;0), CD101,     AND(NOT($AD101=$AH101),$AD101&gt;0,$AH101&gt;0,CD101&gt;0), ($AH101*CD101)/$AD101,     AND($AD101=0,$AH101&gt;0,$AL101&gt;0), IF(INDEX(CD$12:CD$263,MATCH($AL101,$AK$12:$AK$263,0))&gt;0,($AH101*INDEX(CD$12:CD$263,MATCH($AL101,$AK$12:$AK$263,0)))/INDEX($AD$12:$AD$263,MATCH($AL101,$AK$12:$AK$263,0)), "-"),     1, "-")</f>
        <v>-</v>
      </c>
      <c r="CF101" s="249" t="n">
        <f aca="false">IF(CE$9&gt;0, IF(OR(CE101="",CE101="-"), 0, CE101*$AO101), CD101*$AE101)</f>
        <v>0</v>
      </c>
      <c r="CG101" s="247" t="n">
        <f aca="false">COMMANDE!AP101</f>
        <v>0</v>
      </c>
      <c r="CH101" s="248" t="str">
        <f aca="false">_xlfn.IFS(AND($AD101=$AH101,$AD101&gt;0,$AH101&gt;0,CG101&gt;0), CG101,     AND(NOT($AD101=$AH101),$AD101&gt;0,$AH101&gt;0,CG101&gt;0), ($AH101*CG101)/$AD101,     AND($AD101=0,$AH101&gt;0,$AL101&gt;0), IF(INDEX(CG$12:CG$263,MATCH($AL101,$AK$12:$AK$263,0))&gt;0,($AH101*INDEX(CG$12:CG$263,MATCH($AL101,$AK$12:$AK$263,0)))/INDEX($AD$12:$AD$263,MATCH($AL101,$AK$12:$AK$263,0)), "-"),     1, "-")</f>
        <v>-</v>
      </c>
      <c r="CI101" s="249" t="n">
        <f aca="false">IF(CH$9&gt;0, IF(OR(CH101="",CH101="-"), 0, CH101*$AO101), CG101*$AE101)</f>
        <v>0</v>
      </c>
      <c r="CJ101" s="250"/>
    </row>
    <row r="102" customFormat="false" ht="39.95" hidden="false" customHeight="true" outlineLevel="0" collapsed="false">
      <c r="A102" s="230" t="n">
        <f aca="false">IF(OR($AQ102&gt;0, $AS102&gt;0), 1, 0)</f>
        <v>0</v>
      </c>
      <c r="B102" s="230" t="n">
        <f aca="false">IF(OR($AT102&gt;0, $AV102&gt;0), 1, 0)</f>
        <v>0</v>
      </c>
      <c r="C102" s="230" t="n">
        <f aca="false">IF(OR($AW102&gt;0, $AY102&gt;0), 1, 0)</f>
        <v>0</v>
      </c>
      <c r="D102" s="230" t="n">
        <f aca="false">IF(OR($AZ102&gt;0, $BB102&gt;0), 1, 0)</f>
        <v>0</v>
      </c>
      <c r="E102" s="230" t="n">
        <f aca="false">IF(OR($BC102&gt;0, $BE102&gt;0), 1, 0)</f>
        <v>0</v>
      </c>
      <c r="F102" s="230" t="n">
        <f aca="false">IF(OR($BF102&gt;0, $BH102&gt;0), 1, 0)</f>
        <v>0</v>
      </c>
      <c r="G102" s="230" t="n">
        <f aca="false">IF(OR($BI102&gt;0, $BK102&gt;0), 1, 0)</f>
        <v>0</v>
      </c>
      <c r="H102" s="230" t="n">
        <f aca="false">IF(OR($BL102&gt;0, $BN102&gt;0), 1, 0)</f>
        <v>0</v>
      </c>
      <c r="I102" s="230" t="n">
        <f aca="false">IF(OR($BO102&gt;0, $BQ102&gt;0), 1, 0)</f>
        <v>0</v>
      </c>
      <c r="J102" s="230" t="n">
        <f aca="false">IF(OR($BR102&gt;0, $BT102&gt;0), 1, 0)</f>
        <v>0</v>
      </c>
      <c r="K102" s="230" t="n">
        <f aca="false">IF(OR($BU102&gt;0, $BW102&gt;0), 1, 0)</f>
        <v>0</v>
      </c>
      <c r="L102" s="230" t="n">
        <f aca="false">IF(OR($BX102&gt;0, $BZ102&gt;0), 1, 0)</f>
        <v>0</v>
      </c>
      <c r="M102" s="230" t="n">
        <f aca="false">IF(OR($CA102&gt;0, $CC102&gt;0), 1, 0)</f>
        <v>0</v>
      </c>
      <c r="N102" s="230" t="n">
        <f aca="false">IF(OR($CD102&gt;0, $CF102&gt;0), 1, 0)</f>
        <v>0</v>
      </c>
      <c r="O102" s="231" t="n">
        <f aca="false">IF(OR($CG102&gt;0, $CI102&gt;0), 1, 0)</f>
        <v>0</v>
      </c>
      <c r="P102" s="232" t="n">
        <f aca="false">IF(OR($AD102&gt;0,$AH102&gt;0,$AN102&gt;0), 1, 0)</f>
        <v>0</v>
      </c>
      <c r="Q102" s="233" t="n">
        <f aca="false">BDD!A92</f>
        <v>1356</v>
      </c>
      <c r="R102" s="234" t="str">
        <f aca="false">BDD!B92</f>
        <v>Graines de tournesol sans coque CRUES et BIO (env. 500g)</v>
      </c>
      <c r="S102" s="235" t="str">
        <f aca="false">IF(BDD!F92=0, "", BDD!F92)</f>
        <v/>
      </c>
      <c r="T102" s="236" t="n">
        <f aca="false">ROUND(BDD!G92+FDP_CMD_KG, 2)</f>
        <v>4.46</v>
      </c>
      <c r="U102" s="236" t="e">
        <f aca="false">ROUND(BDD!G92+FDP_FACT_KG, 2)</f>
        <v>#DIV/0!</v>
      </c>
      <c r="V102" s="237" t="str">
        <f aca="false">BDD!H92</f>
        <v>Pièce</v>
      </c>
      <c r="W102" s="238" t="str">
        <f aca="false">IF(NOT(ISBLANK(BDD!I92)), ROUND(SUM((BDD!G92*reduc1),FDP_CMD_KG), 2), "")</f>
        <v/>
      </c>
      <c r="X102" s="238" t="str">
        <f aca="false">IF(NOT(ISBLANK(BDD!J92)), ROUND(SUM((BDD!G92*reduc2),FDP_CMD_KG), 2), "")</f>
        <v/>
      </c>
      <c r="Y102" s="238" t="str">
        <f aca="false">IF(NOT(ISBLANK(BDD!K92)), ROUND(SUM((BDD!G92*reduc3),FDP_CMD_KG), 2), "")</f>
        <v/>
      </c>
      <c r="Z102" s="238" t="str">
        <f aca="false">IF(NOT(ISBLANK(BDD!I92)), ROUND(SUM((BDD!G92*reduc1),FDP_FACT_KG), 2), "")</f>
        <v/>
      </c>
      <c r="AA102" s="238" t="str">
        <f aca="false">IF(NOT(ISBLANK(BDD!J92)), ROUND(SUM((BDD!G92*reduc2),FDP_FACT_KG), 2), "")</f>
        <v/>
      </c>
      <c r="AB102" s="238" t="str">
        <f aca="false">IF(NOT(ISBLANK(BDD!K92)), ROUND(SUM((BDD!G92*reduc3),FDP_FACT_KG), 2), "")</f>
        <v/>
      </c>
      <c r="AC102" s="239" t="str">
        <f aca="false">BDD!C92</f>
        <v>Bulgarie</v>
      </c>
      <c r="AD102" s="240" t="n">
        <f aca="false">SUM(AQ102,AT102,AW102,AZ102,BC102,BF102,BI102,BL102,BO102,BR102,BU102,BX102,CA102,CD102,CG102)</f>
        <v>0</v>
      </c>
      <c r="AE102" s="241" t="n">
        <f aca="false">_xlfn.IFS(AND(AD102&gt;=60,$Y102&lt;&gt;""), $Y102,    AND(AD102&gt;=30,$X102&lt;&gt;""), $X102,    AND(AD102&gt;=10,$W102&lt;&gt;""), $W102,    1, $T102)</f>
        <v>4.46</v>
      </c>
      <c r="AF102" s="242" t="n">
        <f aca="false">$AD102*$AE102</f>
        <v>0</v>
      </c>
      <c r="AG102" s="161"/>
      <c r="AH102" s="243"/>
      <c r="AI102" s="241" t="e">
        <f aca="false">_xlfn.IFS(AND(AH102&gt;=60,$AB102&lt;&gt;""), $AB102,    AND(AH102&gt;=30,$AA102&lt;&gt;""), $AA102,    AND(AH102&gt;=10,$Z102&lt;&gt;""), $Z102,    1, $U102)</f>
        <v>#DIV/0!</v>
      </c>
      <c r="AJ102" s="244" t="e">
        <f aca="false">AH102*AI102</f>
        <v>#DIV/0!</v>
      </c>
      <c r="AK102" s="245"/>
      <c r="AL102" s="245"/>
      <c r="AM102" s="161"/>
      <c r="AN102" s="246" t="n">
        <f aca="false">SUM(AR102,AU102,AX102,BA102,BD102,BG102,BJ102,BM102,BP102,BS102,BV102,BY102,CB102,CE102,CH102)</f>
        <v>0</v>
      </c>
      <c r="AO102" s="241" t="e">
        <f aca="false">_xlfn.IFS(AND(AN102&gt;=60,$AB102&lt;&gt;""), $AB102,    AND(AN102&gt;=30,$AA102&lt;&gt;""), $AA102,    AND(AN102&gt;=10,$Z102&lt;&gt;""), $Z102,    1, $U102)</f>
        <v>#DIV/0!</v>
      </c>
      <c r="AP102" s="242" t="e">
        <f aca="false">$AN102*$AO102</f>
        <v>#DIV/0!</v>
      </c>
      <c r="AQ102" s="247" t="n">
        <f aca="false">COMMANDE!N102</f>
        <v>0</v>
      </c>
      <c r="AR102" s="248" t="str">
        <f aca="false">_xlfn.IFS(AND($AD102=$AH102,$AD102&gt;0,$AH102&gt;0,AQ102&gt;0), AQ102,     AND(NOT($AD102=$AH102),$AD102&gt;0,$AH102&gt;0,AQ102&gt;0), ($AH102*AQ102)/$AD102,     AND($AD102=0,$AH102&gt;0,$AL102&gt;0), IF(INDEX(AQ$12:AQ$263,MATCH($AL102,$AK$12:$AK$263,0))&gt;0,($AH102*INDEX(AQ$12:AQ$263,MATCH($AL102,$AK$12:$AK$263,0)))/INDEX($AD$12:$AD$263,MATCH($AL102,$AK$12:$AK$263,0)), "-"),     1, "-")</f>
        <v>-</v>
      </c>
      <c r="AS102" s="249" t="n">
        <f aca="false">IF(AR$9&gt;0, IF(OR(AR102="",AR102="-"), 0, AR102*$AO102), AQ102*$AE102)</f>
        <v>0</v>
      </c>
      <c r="AT102" s="247" t="n">
        <f aca="false">COMMANDE!P102</f>
        <v>0</v>
      </c>
      <c r="AU102" s="248" t="str">
        <f aca="false">_xlfn.IFS(AND($AD102=$AH102,$AD102&gt;0,$AH102&gt;0,AT102&gt;0), AT102,     AND(NOT($AD102=$AH102),$AD102&gt;0,$AH102&gt;0,AT102&gt;0), ($AH102*AT102)/$AD102,     AND($AD102=0,$AH102&gt;0,$AL102&gt;0), IF(INDEX(AT$12:AT$263,MATCH($AL102,$AK$12:$AK$263,0))&gt;0,($AH102*INDEX(AT$12:AT$263,MATCH($AL102,$AK$12:$AK$263,0)))/INDEX($AD$12:$AD$263,MATCH($AL102,$AK$12:$AK$263,0)), "-"),     1, "-")</f>
        <v>-</v>
      </c>
      <c r="AV102" s="249" t="n">
        <f aca="false">IF(AU$9&gt;0, IF(OR(AU102="",AU102="-"), 0, AU102*$AO102), AT102*$AE102)</f>
        <v>0</v>
      </c>
      <c r="AW102" s="247" t="n">
        <f aca="false">COMMANDE!R102</f>
        <v>0</v>
      </c>
      <c r="AX102" s="248" t="str">
        <f aca="false">_xlfn.IFS(AND($AD102=$AH102,$AD102&gt;0,$AH102&gt;0,AW102&gt;0), AW102,     AND(NOT($AD102=$AH102),$AD102&gt;0,$AH102&gt;0,AW102&gt;0), ($AH102*AW102)/$AD102,     AND($AD102=0,$AH102&gt;0,$AL102&gt;0), IF(INDEX(AW$12:AW$263,MATCH($AL102,$AK$12:$AK$263,0))&gt;0,($AH102*INDEX(AW$12:AW$263,MATCH($AL102,$AK$12:$AK$263,0)))/INDEX($AD$12:$AD$263,MATCH($AL102,$AK$12:$AK$263,0)), "-"),     1, "-")</f>
        <v>-</v>
      </c>
      <c r="AY102" s="249" t="n">
        <f aca="false">IF(AX$9&gt;0, IF(OR(AX102="",AX102="-"), 0, AX102*$AO102), AW102*$AE102)</f>
        <v>0</v>
      </c>
      <c r="AZ102" s="247" t="n">
        <f aca="false">COMMANDE!T102</f>
        <v>0</v>
      </c>
      <c r="BA102" s="248" t="str">
        <f aca="false">_xlfn.IFS(AND($AD102=$AH102,$AD102&gt;0,$AH102&gt;0,AZ102&gt;0), AZ102,     AND(NOT($AD102=$AH102),$AD102&gt;0,$AH102&gt;0,AZ102&gt;0), ($AH102*AZ102)/$AD102,     AND($AD102=0,$AH102&gt;0,$AL102&gt;0), IF(INDEX(AZ$12:AZ$263,MATCH($AL102,$AK$12:$AK$263,0))&gt;0,($AH102*INDEX(AZ$12:AZ$263,MATCH($AL102,$AK$12:$AK$263,0)))/INDEX($AD$12:$AD$263,MATCH($AL102,$AK$12:$AK$263,0)), "-"),     1, "-")</f>
        <v>-</v>
      </c>
      <c r="BB102" s="249" t="n">
        <f aca="false">IF(BA$9&gt;0, IF(OR(BA102="",BA102="-"), 0, BA102*$AO102), AZ102*$AE102)</f>
        <v>0</v>
      </c>
      <c r="BC102" s="247" t="n">
        <f aca="false">COMMANDE!V102</f>
        <v>0</v>
      </c>
      <c r="BD102" s="248" t="str">
        <f aca="false">_xlfn.IFS(AND($AD102=$AH102,$AD102&gt;0,$AH102&gt;0,BC102&gt;0), BC102,     AND(NOT($AD102=$AH102),$AD102&gt;0,$AH102&gt;0,BC102&gt;0), ($AH102*BC102)/$AD102,     AND($AD102=0,$AH102&gt;0,$AL102&gt;0), IF(INDEX(BC$12:BC$263,MATCH($AL102,$AK$12:$AK$263,0))&gt;0,($AH102*INDEX(BC$12:BC$263,MATCH($AL102,$AK$12:$AK$263,0)))/INDEX($AD$12:$AD$263,MATCH($AL102,$AK$12:$AK$263,0)), "-"),     1, "-")</f>
        <v>-</v>
      </c>
      <c r="BE102" s="249" t="n">
        <f aca="false">IF(BD$9&gt;0, IF(OR(BD102="",BD102="-"), 0, BD102*$AO102), BC102*$AE102)</f>
        <v>0</v>
      </c>
      <c r="BF102" s="247" t="n">
        <f aca="false">COMMANDE!X102</f>
        <v>0</v>
      </c>
      <c r="BG102" s="248" t="str">
        <f aca="false">_xlfn.IFS(AND($AD102=$AH102,$AD102&gt;0,$AH102&gt;0,BF102&gt;0), BF102,     AND(NOT($AD102=$AH102),$AD102&gt;0,$AH102&gt;0,BF102&gt;0), ($AH102*BF102)/$AD102,     AND($AD102=0,$AH102&gt;0,$AL102&gt;0), IF(INDEX(BF$12:BF$263,MATCH($AL102,$AK$12:$AK$263,0))&gt;0,($AH102*INDEX(BF$12:BF$263,MATCH($AL102,$AK$12:$AK$263,0)))/INDEX($AD$12:$AD$263,MATCH($AL102,$AK$12:$AK$263,0)), "-"),     1, "-")</f>
        <v>-</v>
      </c>
      <c r="BH102" s="249" t="n">
        <f aca="false">IF(BG$9&gt;0, IF(OR(BG102="",BG102="-"), 0, BG102*$AO102), BF102*$AE102)</f>
        <v>0</v>
      </c>
      <c r="BI102" s="247" t="n">
        <f aca="false">COMMANDE!Z102</f>
        <v>0</v>
      </c>
      <c r="BJ102" s="248" t="str">
        <f aca="false">_xlfn.IFS(AND($AD102=$AH102,$AD102&gt;0,$AH102&gt;0,BI102&gt;0), BI102,     AND(NOT($AD102=$AH102),$AD102&gt;0,$AH102&gt;0,BI102&gt;0), ($AH102*BI102)/$AD102,     AND($AD102=0,$AH102&gt;0,$AL102&gt;0), IF(INDEX(BI$12:BI$263,MATCH($AL102,$AK$12:$AK$263,0))&gt;0,($AH102*INDEX(BI$12:BI$263,MATCH($AL102,$AK$12:$AK$263,0)))/INDEX($AD$12:$AD$263,MATCH($AL102,$AK$12:$AK$263,0)), "-"),     1, "-")</f>
        <v>-</v>
      </c>
      <c r="BK102" s="249" t="n">
        <f aca="false">IF(BJ$9&gt;0, IF(OR(BJ102="",BJ102="-"), 0, BJ102*$AO102), BI102*$AE102)</f>
        <v>0</v>
      </c>
      <c r="BL102" s="247" t="n">
        <f aca="false">COMMANDE!AB102</f>
        <v>0</v>
      </c>
      <c r="BM102" s="248" t="str">
        <f aca="false">_xlfn.IFS(AND($AD102=$AH102,$AD102&gt;0,$AH102&gt;0,BL102&gt;0), BL102,     AND(NOT($AD102=$AH102),$AD102&gt;0,$AH102&gt;0,BL102&gt;0), ($AH102*BL102)/$AD102,     AND($AD102=0,$AH102&gt;0,$AL102&gt;0), IF(INDEX(BL$12:BL$263,MATCH($AL102,$AK$12:$AK$263,0))&gt;0,($AH102*INDEX(BL$12:BL$263,MATCH($AL102,$AK$12:$AK$263,0)))/INDEX($AD$12:$AD$263,MATCH($AL102,$AK$12:$AK$263,0)), "-"),     1, "-")</f>
        <v>-</v>
      </c>
      <c r="BN102" s="249" t="n">
        <f aca="false">IF(BM$9&gt;0, IF(OR(BM102="",BM102="-"), 0, BM102*$AO102), BL102*$AE102)</f>
        <v>0</v>
      </c>
      <c r="BO102" s="247" t="n">
        <f aca="false">COMMANDE!AD102</f>
        <v>0</v>
      </c>
      <c r="BP102" s="248" t="str">
        <f aca="false">_xlfn.IFS(AND($AD102=$AH102,$AD102&gt;0,$AH102&gt;0,BO102&gt;0), BO102,     AND(NOT($AD102=$AH102),$AD102&gt;0,$AH102&gt;0,BO102&gt;0), ($AH102*BO102)/$AD102,     AND($AD102=0,$AH102&gt;0,$AL102&gt;0), IF(INDEX(BO$12:BO$263,MATCH($AL102,$AK$12:$AK$263,0))&gt;0,($AH102*INDEX(BO$12:BO$263,MATCH($AL102,$AK$12:$AK$263,0)))/INDEX($AD$12:$AD$263,MATCH($AL102,$AK$12:$AK$263,0)), "-"),     1, "-")</f>
        <v>-</v>
      </c>
      <c r="BQ102" s="249" t="n">
        <f aca="false">IF(BP$9&gt;0, IF(OR(BP102="",BP102="-"), 0, BP102*$AO102), BO102*$AE102)</f>
        <v>0</v>
      </c>
      <c r="BR102" s="247" t="n">
        <f aca="false">COMMANDE!AF102</f>
        <v>0</v>
      </c>
      <c r="BS102" s="248" t="str">
        <f aca="false">_xlfn.IFS(AND($AD102=$AH102,$AD102&gt;0,$AH102&gt;0,BR102&gt;0), BR102,     AND(NOT($AD102=$AH102),$AD102&gt;0,$AH102&gt;0,BR102&gt;0), ($AH102*BR102)/$AD102,     AND($AD102=0,$AH102&gt;0,$AL102&gt;0), IF(INDEX(BR$12:BR$263,MATCH($AL102,$AK$12:$AK$263,0))&gt;0,($AH102*INDEX(BR$12:BR$263,MATCH($AL102,$AK$12:$AK$263,0)))/INDEX($AD$12:$AD$263,MATCH($AL102,$AK$12:$AK$263,0)), "-"),     1, "-")</f>
        <v>-</v>
      </c>
      <c r="BT102" s="249" t="n">
        <f aca="false">IF(BS$9&gt;0, IF(OR(BS102="",BS102="-"), 0, BS102*$AO102), BR102*$AE102)</f>
        <v>0</v>
      </c>
      <c r="BU102" s="247" t="n">
        <f aca="false">COMMANDE!AH102</f>
        <v>0</v>
      </c>
      <c r="BV102" s="248" t="str">
        <f aca="false">_xlfn.IFS(AND($AD102=$AH102,$AD102&gt;0,$AH102&gt;0,BU102&gt;0), BU102,     AND(NOT($AD102=$AH102),$AD102&gt;0,$AH102&gt;0,BU102&gt;0), ($AH102*BU102)/$AD102,     AND($AD102=0,$AH102&gt;0,$AL102&gt;0), IF(INDEX(BU$12:BU$263,MATCH($AL102,$AK$12:$AK$263,0))&gt;0,($AH102*INDEX(BU$12:BU$263,MATCH($AL102,$AK$12:$AK$263,0)))/INDEX($AD$12:$AD$263,MATCH($AL102,$AK$12:$AK$263,0)), "-"),     1, "-")</f>
        <v>-</v>
      </c>
      <c r="BW102" s="249" t="n">
        <f aca="false">IF(BV$9&gt;0, IF(OR(BV102="",BV102="-"), 0, BV102*$AO102), BU102*$AE102)</f>
        <v>0</v>
      </c>
      <c r="BX102" s="247" t="n">
        <f aca="false">COMMANDE!AJ102</f>
        <v>0</v>
      </c>
      <c r="BY102" s="248" t="str">
        <f aca="false">_xlfn.IFS(AND($AD102=$AH102,$AD102&gt;0,$AH102&gt;0,BX102&gt;0), BX102,     AND(NOT($AD102=$AH102),$AD102&gt;0,$AH102&gt;0,BX102&gt;0), ($AH102*BX102)/$AD102,     AND($AD102=0,$AH102&gt;0,$AL102&gt;0), IF(INDEX(BX$12:BX$263,MATCH($AL102,$AK$12:$AK$263,0))&gt;0,($AH102*INDEX(BX$12:BX$263,MATCH($AL102,$AK$12:$AK$263,0)))/INDEX($AD$12:$AD$263,MATCH($AL102,$AK$12:$AK$263,0)), "-"),     1, "-")</f>
        <v>-</v>
      </c>
      <c r="BZ102" s="249" t="n">
        <f aca="false">IF(BY$9&gt;0, IF(OR(BY102="",BY102="-"), 0, BY102*$AO102), BX102*$AE102)</f>
        <v>0</v>
      </c>
      <c r="CA102" s="247" t="n">
        <f aca="false">COMMANDE!AL102</f>
        <v>0</v>
      </c>
      <c r="CB102" s="248" t="str">
        <f aca="false">_xlfn.IFS(AND($AD102=$AH102,$AD102&gt;0,$AH102&gt;0,CA102&gt;0), CA102,     AND(NOT($AD102=$AH102),$AD102&gt;0,$AH102&gt;0,CA102&gt;0), ($AH102*CA102)/$AD102,     AND($AD102=0,$AH102&gt;0,$AL102&gt;0), IF(INDEX(CA$12:CA$263,MATCH($AL102,$AK$12:$AK$263,0))&gt;0,($AH102*INDEX(CA$12:CA$263,MATCH($AL102,$AK$12:$AK$263,0)))/INDEX($AD$12:$AD$263,MATCH($AL102,$AK$12:$AK$263,0)), "-"),     1, "-")</f>
        <v>-</v>
      </c>
      <c r="CC102" s="249" t="n">
        <f aca="false">IF(CB$9&gt;0, IF(OR(CB102="",CB102="-"), 0, CB102*$AO102), CA102*$AE102)</f>
        <v>0</v>
      </c>
      <c r="CD102" s="247" t="n">
        <f aca="false">COMMANDE!AN102</f>
        <v>0</v>
      </c>
      <c r="CE102" s="248" t="str">
        <f aca="false">_xlfn.IFS(AND($AD102=$AH102,$AD102&gt;0,$AH102&gt;0,CD102&gt;0), CD102,     AND(NOT($AD102=$AH102),$AD102&gt;0,$AH102&gt;0,CD102&gt;0), ($AH102*CD102)/$AD102,     AND($AD102=0,$AH102&gt;0,$AL102&gt;0), IF(INDEX(CD$12:CD$263,MATCH($AL102,$AK$12:$AK$263,0))&gt;0,($AH102*INDEX(CD$12:CD$263,MATCH($AL102,$AK$12:$AK$263,0)))/INDEX($AD$12:$AD$263,MATCH($AL102,$AK$12:$AK$263,0)), "-"),     1, "-")</f>
        <v>-</v>
      </c>
      <c r="CF102" s="249" t="n">
        <f aca="false">IF(CE$9&gt;0, IF(OR(CE102="",CE102="-"), 0, CE102*$AO102), CD102*$AE102)</f>
        <v>0</v>
      </c>
      <c r="CG102" s="247" t="n">
        <f aca="false">COMMANDE!AP102</f>
        <v>0</v>
      </c>
      <c r="CH102" s="248" t="str">
        <f aca="false">_xlfn.IFS(AND($AD102=$AH102,$AD102&gt;0,$AH102&gt;0,CG102&gt;0), CG102,     AND(NOT($AD102=$AH102),$AD102&gt;0,$AH102&gt;0,CG102&gt;0), ($AH102*CG102)/$AD102,     AND($AD102=0,$AH102&gt;0,$AL102&gt;0), IF(INDEX(CG$12:CG$263,MATCH($AL102,$AK$12:$AK$263,0))&gt;0,($AH102*INDEX(CG$12:CG$263,MATCH($AL102,$AK$12:$AK$263,0)))/INDEX($AD$12:$AD$263,MATCH($AL102,$AK$12:$AK$263,0)), "-"),     1, "-")</f>
        <v>-</v>
      </c>
      <c r="CI102" s="249" t="n">
        <f aca="false">IF(CH$9&gt;0, IF(OR(CH102="",CH102="-"), 0, CH102*$AO102), CG102*$AE102)</f>
        <v>0</v>
      </c>
      <c r="CJ102" s="250"/>
    </row>
    <row r="103" customFormat="false" ht="39.95" hidden="false" customHeight="true" outlineLevel="0" collapsed="false">
      <c r="A103" s="230" t="n">
        <f aca="false">IF(OR($AQ103&gt;0, $AS103&gt;0), 1, 0)</f>
        <v>0</v>
      </c>
      <c r="B103" s="230" t="n">
        <f aca="false">IF(OR($AT103&gt;0, $AV103&gt;0), 1, 0)</f>
        <v>0</v>
      </c>
      <c r="C103" s="230" t="n">
        <f aca="false">IF(OR($AW103&gt;0, $AY103&gt;0), 1, 0)</f>
        <v>0</v>
      </c>
      <c r="D103" s="230" t="n">
        <f aca="false">IF(OR($AZ103&gt;0, $BB103&gt;0), 1, 0)</f>
        <v>0</v>
      </c>
      <c r="E103" s="230" t="n">
        <f aca="false">IF(OR($BC103&gt;0, $BE103&gt;0), 1, 0)</f>
        <v>0</v>
      </c>
      <c r="F103" s="230" t="n">
        <f aca="false">IF(OR($BF103&gt;0, $BH103&gt;0), 1, 0)</f>
        <v>0</v>
      </c>
      <c r="G103" s="230" t="n">
        <f aca="false">IF(OR($BI103&gt;0, $BK103&gt;0), 1, 0)</f>
        <v>0</v>
      </c>
      <c r="H103" s="230" t="n">
        <f aca="false">IF(OR($BL103&gt;0, $BN103&gt;0), 1, 0)</f>
        <v>0</v>
      </c>
      <c r="I103" s="230" t="n">
        <f aca="false">IF(OR($BO103&gt;0, $BQ103&gt;0), 1, 0)</f>
        <v>0</v>
      </c>
      <c r="J103" s="230" t="n">
        <f aca="false">IF(OR($BR103&gt;0, $BT103&gt;0), 1, 0)</f>
        <v>0</v>
      </c>
      <c r="K103" s="230" t="n">
        <f aca="false">IF(OR($BU103&gt;0, $BW103&gt;0), 1, 0)</f>
        <v>0</v>
      </c>
      <c r="L103" s="230" t="n">
        <f aca="false">IF(OR($BX103&gt;0, $BZ103&gt;0), 1, 0)</f>
        <v>0</v>
      </c>
      <c r="M103" s="230" t="n">
        <f aca="false">IF(OR($CA103&gt;0, $CC103&gt;0), 1, 0)</f>
        <v>0</v>
      </c>
      <c r="N103" s="230" t="n">
        <f aca="false">IF(OR($CD103&gt;0, $CF103&gt;0), 1, 0)</f>
        <v>0</v>
      </c>
      <c r="O103" s="231" t="n">
        <f aca="false">IF(OR($CG103&gt;0, $CI103&gt;0), 1, 0)</f>
        <v>0</v>
      </c>
      <c r="P103" s="232" t="n">
        <f aca="false">IF(OR($AD103&gt;0,$AH103&gt;0,$AN103&gt;0), 1, 0)</f>
        <v>0</v>
      </c>
      <c r="Q103" s="233" t="n">
        <f aca="false">BDD!A93</f>
        <v>3209</v>
      </c>
      <c r="R103" s="234" t="str">
        <f aca="false">BDD!B93</f>
        <v>Grenada</v>
      </c>
      <c r="S103" s="235" t="str">
        <f aca="false">IF(BDD!F93=0, "", BDD!F93)</f>
        <v/>
      </c>
      <c r="T103" s="236" t="n">
        <f aca="false">ROUND(BDD!G93+FDP_CMD_KG, 2)</f>
        <v>4.19</v>
      </c>
      <c r="U103" s="236" t="e">
        <f aca="false">ROUND(BDD!G93+FDP_FACT_KG, 2)</f>
        <v>#DIV/0!</v>
      </c>
      <c r="V103" s="237" t="str">
        <f aca="false">BDD!H93</f>
        <v>kg</v>
      </c>
      <c r="W103" s="238" t="n">
        <f aca="false">IF(NOT(ISBLANK(BDD!I93)), ROUND(SUM((BDD!G93*reduc1),FDP_CMD_KG), 2), "")</f>
        <v>3.93</v>
      </c>
      <c r="X103" s="238" t="n">
        <f aca="false">IF(NOT(ISBLANK(BDD!J93)), ROUND(SUM((BDD!G93*reduc2),FDP_CMD_KG), 2), "")</f>
        <v>3.67</v>
      </c>
      <c r="Y103" s="238" t="n">
        <f aca="false">IF(NOT(ISBLANK(BDD!K93)), ROUND(SUM((BDD!G93*reduc3),FDP_CMD_KG), 2), "")</f>
        <v>3.41</v>
      </c>
      <c r="Z103" s="238" t="e">
        <f aca="false">IF(NOT(ISBLANK(BDD!I93)), ROUND(SUM((BDD!G93*reduc1),FDP_FACT_KG), 2), "")</f>
        <v>#DIV/0!</v>
      </c>
      <c r="AA103" s="238" t="e">
        <f aca="false">IF(NOT(ISBLANK(BDD!J93)), ROUND(SUM((BDD!G93*reduc2),FDP_FACT_KG), 2), "")</f>
        <v>#DIV/0!</v>
      </c>
      <c r="AB103" s="238" t="e">
        <f aca="false">IF(NOT(ISBLANK(BDD!K93)), ROUND(SUM((BDD!G93*reduc3),FDP_FACT_KG), 2), "")</f>
        <v>#DIV/0!</v>
      </c>
      <c r="AC103" s="239" t="str">
        <f aca="false">BDD!C93</f>
        <v>Grenade</v>
      </c>
      <c r="AD103" s="240" t="n">
        <f aca="false">SUM(AQ103,AT103,AW103,AZ103,BC103,BF103,BI103,BL103,BO103,BR103,BU103,BX103,CA103,CD103,CG103)</f>
        <v>0</v>
      </c>
      <c r="AE103" s="241" t="n">
        <f aca="false">_xlfn.IFS(AND(AD103&gt;=60,$Y103&lt;&gt;""), $Y103,    AND(AD103&gt;=30,$X103&lt;&gt;""), $X103,    AND(AD103&gt;=10,$W103&lt;&gt;""), $W103,    1, $T103)</f>
        <v>4.19</v>
      </c>
      <c r="AF103" s="242" t="n">
        <f aca="false">$AD103*$AE103</f>
        <v>0</v>
      </c>
      <c r="AG103" s="161"/>
      <c r="AH103" s="243"/>
      <c r="AI103" s="241" t="e">
        <f aca="false">_xlfn.IFS(AND(AH103&gt;=60,$AB103&lt;&gt;""), $AB103,    AND(AH103&gt;=30,$AA103&lt;&gt;""), $AA103,    AND(AH103&gt;=10,$Z103&lt;&gt;""), $Z103,    1, $U103)</f>
        <v>#DIV/0!</v>
      </c>
      <c r="AJ103" s="244" t="e">
        <f aca="false">AH103*AI103</f>
        <v>#DIV/0!</v>
      </c>
      <c r="AK103" s="245"/>
      <c r="AL103" s="245"/>
      <c r="AM103" s="161"/>
      <c r="AN103" s="246" t="n">
        <f aca="false">SUM(AR103,AU103,AX103,BA103,BD103,BG103,BJ103,BM103,BP103,BS103,BV103,BY103,CB103,CE103,CH103)</f>
        <v>0</v>
      </c>
      <c r="AO103" s="241" t="e">
        <f aca="false">_xlfn.IFS(AND(AN103&gt;=60,$AB103&lt;&gt;""), $AB103,    AND(AN103&gt;=30,$AA103&lt;&gt;""), $AA103,    AND(AN103&gt;=10,$Z103&lt;&gt;""), $Z103,    1, $U103)</f>
        <v>#DIV/0!</v>
      </c>
      <c r="AP103" s="242" t="e">
        <f aca="false">$AN103*$AO103</f>
        <v>#DIV/0!</v>
      </c>
      <c r="AQ103" s="247" t="n">
        <f aca="false">COMMANDE!N103</f>
        <v>0</v>
      </c>
      <c r="AR103" s="248" t="str">
        <f aca="false">_xlfn.IFS(AND($AD103=$AH103,$AD103&gt;0,$AH103&gt;0,AQ103&gt;0), AQ103,     AND(NOT($AD103=$AH103),$AD103&gt;0,$AH103&gt;0,AQ103&gt;0), ($AH103*AQ103)/$AD103,     AND($AD103=0,$AH103&gt;0,$AL103&gt;0), IF(INDEX(AQ$12:AQ$263,MATCH($AL103,$AK$12:$AK$263,0))&gt;0,($AH103*INDEX(AQ$12:AQ$263,MATCH($AL103,$AK$12:$AK$263,0)))/INDEX($AD$12:$AD$263,MATCH($AL103,$AK$12:$AK$263,0)), "-"),     1, "-")</f>
        <v>-</v>
      </c>
      <c r="AS103" s="249" t="n">
        <f aca="false">IF(AR$9&gt;0, IF(OR(AR103="",AR103="-"), 0, AR103*$AO103), AQ103*$AE103)</f>
        <v>0</v>
      </c>
      <c r="AT103" s="247" t="n">
        <f aca="false">COMMANDE!P103</f>
        <v>0</v>
      </c>
      <c r="AU103" s="248" t="str">
        <f aca="false">_xlfn.IFS(AND($AD103=$AH103,$AD103&gt;0,$AH103&gt;0,AT103&gt;0), AT103,     AND(NOT($AD103=$AH103),$AD103&gt;0,$AH103&gt;0,AT103&gt;0), ($AH103*AT103)/$AD103,     AND($AD103=0,$AH103&gt;0,$AL103&gt;0), IF(INDEX(AT$12:AT$263,MATCH($AL103,$AK$12:$AK$263,0))&gt;0,($AH103*INDEX(AT$12:AT$263,MATCH($AL103,$AK$12:$AK$263,0)))/INDEX($AD$12:$AD$263,MATCH($AL103,$AK$12:$AK$263,0)), "-"),     1, "-")</f>
        <v>-</v>
      </c>
      <c r="AV103" s="249" t="n">
        <f aca="false">IF(AU$9&gt;0, IF(OR(AU103="",AU103="-"), 0, AU103*$AO103), AT103*$AE103)</f>
        <v>0</v>
      </c>
      <c r="AW103" s="247" t="n">
        <f aca="false">COMMANDE!R103</f>
        <v>0</v>
      </c>
      <c r="AX103" s="248" t="str">
        <f aca="false">_xlfn.IFS(AND($AD103=$AH103,$AD103&gt;0,$AH103&gt;0,AW103&gt;0), AW103,     AND(NOT($AD103=$AH103),$AD103&gt;0,$AH103&gt;0,AW103&gt;0), ($AH103*AW103)/$AD103,     AND($AD103=0,$AH103&gt;0,$AL103&gt;0), IF(INDEX(AW$12:AW$263,MATCH($AL103,$AK$12:$AK$263,0))&gt;0,($AH103*INDEX(AW$12:AW$263,MATCH($AL103,$AK$12:$AK$263,0)))/INDEX($AD$12:$AD$263,MATCH($AL103,$AK$12:$AK$263,0)), "-"),     1, "-")</f>
        <v>-</v>
      </c>
      <c r="AY103" s="249" t="n">
        <f aca="false">IF(AX$9&gt;0, IF(OR(AX103="",AX103="-"), 0, AX103*$AO103), AW103*$AE103)</f>
        <v>0</v>
      </c>
      <c r="AZ103" s="247" t="n">
        <f aca="false">COMMANDE!T103</f>
        <v>0</v>
      </c>
      <c r="BA103" s="248" t="str">
        <f aca="false">_xlfn.IFS(AND($AD103=$AH103,$AD103&gt;0,$AH103&gt;0,AZ103&gt;0), AZ103,     AND(NOT($AD103=$AH103),$AD103&gt;0,$AH103&gt;0,AZ103&gt;0), ($AH103*AZ103)/$AD103,     AND($AD103=0,$AH103&gt;0,$AL103&gt;0), IF(INDEX(AZ$12:AZ$263,MATCH($AL103,$AK$12:$AK$263,0))&gt;0,($AH103*INDEX(AZ$12:AZ$263,MATCH($AL103,$AK$12:$AK$263,0)))/INDEX($AD$12:$AD$263,MATCH($AL103,$AK$12:$AK$263,0)), "-"),     1, "-")</f>
        <v>-</v>
      </c>
      <c r="BB103" s="249" t="n">
        <f aca="false">IF(BA$9&gt;0, IF(OR(BA103="",BA103="-"), 0, BA103*$AO103), AZ103*$AE103)</f>
        <v>0</v>
      </c>
      <c r="BC103" s="247" t="n">
        <f aca="false">COMMANDE!V103</f>
        <v>0</v>
      </c>
      <c r="BD103" s="248" t="str">
        <f aca="false">_xlfn.IFS(AND($AD103=$AH103,$AD103&gt;0,$AH103&gt;0,BC103&gt;0), BC103,     AND(NOT($AD103=$AH103),$AD103&gt;0,$AH103&gt;0,BC103&gt;0), ($AH103*BC103)/$AD103,     AND($AD103=0,$AH103&gt;0,$AL103&gt;0), IF(INDEX(BC$12:BC$263,MATCH($AL103,$AK$12:$AK$263,0))&gt;0,($AH103*INDEX(BC$12:BC$263,MATCH($AL103,$AK$12:$AK$263,0)))/INDEX($AD$12:$AD$263,MATCH($AL103,$AK$12:$AK$263,0)), "-"),     1, "-")</f>
        <v>-</v>
      </c>
      <c r="BE103" s="249" t="n">
        <f aca="false">IF(BD$9&gt;0, IF(OR(BD103="",BD103="-"), 0, BD103*$AO103), BC103*$AE103)</f>
        <v>0</v>
      </c>
      <c r="BF103" s="247" t="n">
        <f aca="false">COMMANDE!X103</f>
        <v>0</v>
      </c>
      <c r="BG103" s="248" t="str">
        <f aca="false">_xlfn.IFS(AND($AD103=$AH103,$AD103&gt;0,$AH103&gt;0,BF103&gt;0), BF103,     AND(NOT($AD103=$AH103),$AD103&gt;0,$AH103&gt;0,BF103&gt;0), ($AH103*BF103)/$AD103,     AND($AD103=0,$AH103&gt;0,$AL103&gt;0), IF(INDEX(BF$12:BF$263,MATCH($AL103,$AK$12:$AK$263,0))&gt;0,($AH103*INDEX(BF$12:BF$263,MATCH($AL103,$AK$12:$AK$263,0)))/INDEX($AD$12:$AD$263,MATCH($AL103,$AK$12:$AK$263,0)), "-"),     1, "-")</f>
        <v>-</v>
      </c>
      <c r="BH103" s="249" t="n">
        <f aca="false">IF(BG$9&gt;0, IF(OR(BG103="",BG103="-"), 0, BG103*$AO103), BF103*$AE103)</f>
        <v>0</v>
      </c>
      <c r="BI103" s="247" t="n">
        <f aca="false">COMMANDE!Z103</f>
        <v>0</v>
      </c>
      <c r="BJ103" s="248" t="str">
        <f aca="false">_xlfn.IFS(AND($AD103=$AH103,$AD103&gt;0,$AH103&gt;0,BI103&gt;0), BI103,     AND(NOT($AD103=$AH103),$AD103&gt;0,$AH103&gt;0,BI103&gt;0), ($AH103*BI103)/$AD103,     AND($AD103=0,$AH103&gt;0,$AL103&gt;0), IF(INDEX(BI$12:BI$263,MATCH($AL103,$AK$12:$AK$263,0))&gt;0,($AH103*INDEX(BI$12:BI$263,MATCH($AL103,$AK$12:$AK$263,0)))/INDEX($AD$12:$AD$263,MATCH($AL103,$AK$12:$AK$263,0)), "-"),     1, "-")</f>
        <v>-</v>
      </c>
      <c r="BK103" s="249" t="n">
        <f aca="false">IF(BJ$9&gt;0, IF(OR(BJ103="",BJ103="-"), 0, BJ103*$AO103), BI103*$AE103)</f>
        <v>0</v>
      </c>
      <c r="BL103" s="247" t="n">
        <f aca="false">COMMANDE!AB103</f>
        <v>0</v>
      </c>
      <c r="BM103" s="248" t="str">
        <f aca="false">_xlfn.IFS(AND($AD103=$AH103,$AD103&gt;0,$AH103&gt;0,BL103&gt;0), BL103,     AND(NOT($AD103=$AH103),$AD103&gt;0,$AH103&gt;0,BL103&gt;0), ($AH103*BL103)/$AD103,     AND($AD103=0,$AH103&gt;0,$AL103&gt;0), IF(INDEX(BL$12:BL$263,MATCH($AL103,$AK$12:$AK$263,0))&gt;0,($AH103*INDEX(BL$12:BL$263,MATCH($AL103,$AK$12:$AK$263,0)))/INDEX($AD$12:$AD$263,MATCH($AL103,$AK$12:$AK$263,0)), "-"),     1, "-")</f>
        <v>-</v>
      </c>
      <c r="BN103" s="249" t="n">
        <f aca="false">IF(BM$9&gt;0, IF(OR(BM103="",BM103="-"), 0, BM103*$AO103), BL103*$AE103)</f>
        <v>0</v>
      </c>
      <c r="BO103" s="247" t="n">
        <f aca="false">COMMANDE!AD103</f>
        <v>0</v>
      </c>
      <c r="BP103" s="248" t="str">
        <f aca="false">_xlfn.IFS(AND($AD103=$AH103,$AD103&gt;0,$AH103&gt;0,BO103&gt;0), BO103,     AND(NOT($AD103=$AH103),$AD103&gt;0,$AH103&gt;0,BO103&gt;0), ($AH103*BO103)/$AD103,     AND($AD103=0,$AH103&gt;0,$AL103&gt;0), IF(INDEX(BO$12:BO$263,MATCH($AL103,$AK$12:$AK$263,0))&gt;0,($AH103*INDEX(BO$12:BO$263,MATCH($AL103,$AK$12:$AK$263,0)))/INDEX($AD$12:$AD$263,MATCH($AL103,$AK$12:$AK$263,0)), "-"),     1, "-")</f>
        <v>-</v>
      </c>
      <c r="BQ103" s="249" t="n">
        <f aca="false">IF(BP$9&gt;0, IF(OR(BP103="",BP103="-"), 0, BP103*$AO103), BO103*$AE103)</f>
        <v>0</v>
      </c>
      <c r="BR103" s="247" t="n">
        <f aca="false">COMMANDE!AF103</f>
        <v>0</v>
      </c>
      <c r="BS103" s="248" t="str">
        <f aca="false">_xlfn.IFS(AND($AD103=$AH103,$AD103&gt;0,$AH103&gt;0,BR103&gt;0), BR103,     AND(NOT($AD103=$AH103),$AD103&gt;0,$AH103&gt;0,BR103&gt;0), ($AH103*BR103)/$AD103,     AND($AD103=0,$AH103&gt;0,$AL103&gt;0), IF(INDEX(BR$12:BR$263,MATCH($AL103,$AK$12:$AK$263,0))&gt;0,($AH103*INDEX(BR$12:BR$263,MATCH($AL103,$AK$12:$AK$263,0)))/INDEX($AD$12:$AD$263,MATCH($AL103,$AK$12:$AK$263,0)), "-"),     1, "-")</f>
        <v>-</v>
      </c>
      <c r="BT103" s="249" t="n">
        <f aca="false">IF(BS$9&gt;0, IF(OR(BS103="",BS103="-"), 0, BS103*$AO103), BR103*$AE103)</f>
        <v>0</v>
      </c>
      <c r="BU103" s="247" t="n">
        <f aca="false">COMMANDE!AH103</f>
        <v>0</v>
      </c>
      <c r="BV103" s="248" t="str">
        <f aca="false">_xlfn.IFS(AND($AD103=$AH103,$AD103&gt;0,$AH103&gt;0,BU103&gt;0), BU103,     AND(NOT($AD103=$AH103),$AD103&gt;0,$AH103&gt;0,BU103&gt;0), ($AH103*BU103)/$AD103,     AND($AD103=0,$AH103&gt;0,$AL103&gt;0), IF(INDEX(BU$12:BU$263,MATCH($AL103,$AK$12:$AK$263,0))&gt;0,($AH103*INDEX(BU$12:BU$263,MATCH($AL103,$AK$12:$AK$263,0)))/INDEX($AD$12:$AD$263,MATCH($AL103,$AK$12:$AK$263,0)), "-"),     1, "-")</f>
        <v>-</v>
      </c>
      <c r="BW103" s="249" t="n">
        <f aca="false">IF(BV$9&gt;0, IF(OR(BV103="",BV103="-"), 0, BV103*$AO103), BU103*$AE103)</f>
        <v>0</v>
      </c>
      <c r="BX103" s="247" t="n">
        <f aca="false">COMMANDE!AJ103</f>
        <v>0</v>
      </c>
      <c r="BY103" s="248" t="str">
        <f aca="false">_xlfn.IFS(AND($AD103=$AH103,$AD103&gt;0,$AH103&gt;0,BX103&gt;0), BX103,     AND(NOT($AD103=$AH103),$AD103&gt;0,$AH103&gt;0,BX103&gt;0), ($AH103*BX103)/$AD103,     AND($AD103=0,$AH103&gt;0,$AL103&gt;0), IF(INDEX(BX$12:BX$263,MATCH($AL103,$AK$12:$AK$263,0))&gt;0,($AH103*INDEX(BX$12:BX$263,MATCH($AL103,$AK$12:$AK$263,0)))/INDEX($AD$12:$AD$263,MATCH($AL103,$AK$12:$AK$263,0)), "-"),     1, "-")</f>
        <v>-</v>
      </c>
      <c r="BZ103" s="249" t="n">
        <f aca="false">IF(BY$9&gt;0, IF(OR(BY103="",BY103="-"), 0, BY103*$AO103), BX103*$AE103)</f>
        <v>0</v>
      </c>
      <c r="CA103" s="247" t="n">
        <f aca="false">COMMANDE!AL103</f>
        <v>0</v>
      </c>
      <c r="CB103" s="248" t="str">
        <f aca="false">_xlfn.IFS(AND($AD103=$AH103,$AD103&gt;0,$AH103&gt;0,CA103&gt;0), CA103,     AND(NOT($AD103=$AH103),$AD103&gt;0,$AH103&gt;0,CA103&gt;0), ($AH103*CA103)/$AD103,     AND($AD103=0,$AH103&gt;0,$AL103&gt;0), IF(INDEX(CA$12:CA$263,MATCH($AL103,$AK$12:$AK$263,0))&gt;0,($AH103*INDEX(CA$12:CA$263,MATCH($AL103,$AK$12:$AK$263,0)))/INDEX($AD$12:$AD$263,MATCH($AL103,$AK$12:$AK$263,0)), "-"),     1, "-")</f>
        <v>-</v>
      </c>
      <c r="CC103" s="249" t="n">
        <f aca="false">IF(CB$9&gt;0, IF(OR(CB103="",CB103="-"), 0, CB103*$AO103), CA103*$AE103)</f>
        <v>0</v>
      </c>
      <c r="CD103" s="247" t="n">
        <f aca="false">COMMANDE!AN103</f>
        <v>0</v>
      </c>
      <c r="CE103" s="248" t="str">
        <f aca="false">_xlfn.IFS(AND($AD103=$AH103,$AD103&gt;0,$AH103&gt;0,CD103&gt;0), CD103,     AND(NOT($AD103=$AH103),$AD103&gt;0,$AH103&gt;0,CD103&gt;0), ($AH103*CD103)/$AD103,     AND($AD103=0,$AH103&gt;0,$AL103&gt;0), IF(INDEX(CD$12:CD$263,MATCH($AL103,$AK$12:$AK$263,0))&gt;0,($AH103*INDEX(CD$12:CD$263,MATCH($AL103,$AK$12:$AK$263,0)))/INDEX($AD$12:$AD$263,MATCH($AL103,$AK$12:$AK$263,0)), "-"),     1, "-")</f>
        <v>-</v>
      </c>
      <c r="CF103" s="249" t="n">
        <f aca="false">IF(CE$9&gt;0, IF(OR(CE103="",CE103="-"), 0, CE103*$AO103), CD103*$AE103)</f>
        <v>0</v>
      </c>
      <c r="CG103" s="247" t="n">
        <f aca="false">COMMANDE!AP103</f>
        <v>0</v>
      </c>
      <c r="CH103" s="248" t="str">
        <f aca="false">_xlfn.IFS(AND($AD103=$AH103,$AD103&gt;0,$AH103&gt;0,CG103&gt;0), CG103,     AND(NOT($AD103=$AH103),$AD103&gt;0,$AH103&gt;0,CG103&gt;0), ($AH103*CG103)/$AD103,     AND($AD103=0,$AH103&gt;0,$AL103&gt;0), IF(INDEX(CG$12:CG$263,MATCH($AL103,$AK$12:$AK$263,0))&gt;0,($AH103*INDEX(CG$12:CG$263,MATCH($AL103,$AK$12:$AK$263,0)))/INDEX($AD$12:$AD$263,MATCH($AL103,$AK$12:$AK$263,0)), "-"),     1, "-")</f>
        <v>-</v>
      </c>
      <c r="CI103" s="249" t="n">
        <f aca="false">IF(CH$9&gt;0, IF(OR(CH103="",CH103="-"), 0, CH103*$AO103), CG103*$AE103)</f>
        <v>0</v>
      </c>
      <c r="CJ103" s="250"/>
    </row>
    <row r="104" customFormat="false" ht="39.95" hidden="false" customHeight="true" outlineLevel="0" collapsed="false">
      <c r="A104" s="230" t="n">
        <f aca="false">IF(OR($AQ104&gt;0, $AS104&gt;0), 1, 0)</f>
        <v>0</v>
      </c>
      <c r="B104" s="230" t="n">
        <f aca="false">IF(OR($AT104&gt;0, $AV104&gt;0), 1, 0)</f>
        <v>0</v>
      </c>
      <c r="C104" s="230" t="n">
        <f aca="false">IF(OR($AW104&gt;0, $AY104&gt;0), 1, 0)</f>
        <v>0</v>
      </c>
      <c r="D104" s="230" t="n">
        <f aca="false">IF(OR($AZ104&gt;0, $BB104&gt;0), 1, 0)</f>
        <v>0</v>
      </c>
      <c r="E104" s="230" t="n">
        <f aca="false">IF(OR($BC104&gt;0, $BE104&gt;0), 1, 0)</f>
        <v>0</v>
      </c>
      <c r="F104" s="230" t="n">
        <f aca="false">IF(OR($BF104&gt;0, $BH104&gt;0), 1, 0)</f>
        <v>0</v>
      </c>
      <c r="G104" s="230" t="n">
        <f aca="false">IF(OR($BI104&gt;0, $BK104&gt;0), 1, 0)</f>
        <v>0</v>
      </c>
      <c r="H104" s="230" t="n">
        <f aca="false">IF(OR($BL104&gt;0, $BN104&gt;0), 1, 0)</f>
        <v>0</v>
      </c>
      <c r="I104" s="230" t="n">
        <f aca="false">IF(OR($BO104&gt;0, $BQ104&gt;0), 1, 0)</f>
        <v>0</v>
      </c>
      <c r="J104" s="230" t="n">
        <f aca="false">IF(OR($BR104&gt;0, $BT104&gt;0), 1, 0)</f>
        <v>0</v>
      </c>
      <c r="K104" s="230" t="n">
        <f aca="false">IF(OR($BU104&gt;0, $BW104&gt;0), 1, 0)</f>
        <v>0</v>
      </c>
      <c r="L104" s="230" t="n">
        <f aca="false">IF(OR($BX104&gt;0, $BZ104&gt;0), 1, 0)</f>
        <v>0</v>
      </c>
      <c r="M104" s="230" t="n">
        <f aca="false">IF(OR($CA104&gt;0, $CC104&gt;0), 1, 0)</f>
        <v>0</v>
      </c>
      <c r="N104" s="230" t="n">
        <f aca="false">IF(OR($CD104&gt;0, $CF104&gt;0), 1, 0)</f>
        <v>0</v>
      </c>
      <c r="O104" s="231" t="n">
        <f aca="false">IF(OR($CG104&gt;0, $CI104&gt;0), 1, 0)</f>
        <v>0</v>
      </c>
      <c r="P104" s="232" t="n">
        <f aca="false">IF(OR($AD104&gt;0,$AH104&gt;0,$AN104&gt;0), 1, 0)</f>
        <v>0</v>
      </c>
      <c r="Q104" s="233" t="n">
        <f aca="false">BDD!A94</f>
        <v>1121</v>
      </c>
      <c r="R104" s="234" t="str">
        <f aca="false">BDD!B94</f>
        <v>Grenade BIO</v>
      </c>
      <c r="S104" s="235" t="str">
        <f aca="false">IF(BDD!F94=0, "", BDD!F94)</f>
        <v>❤️</v>
      </c>
      <c r="T104" s="236" t="n">
        <f aca="false">ROUND(BDD!G94+FDP_CMD_KG, 2)</f>
        <v>5.42</v>
      </c>
      <c r="U104" s="236" t="e">
        <f aca="false">ROUND(BDD!G94+FDP_FACT_KG, 2)</f>
        <v>#DIV/0!</v>
      </c>
      <c r="V104" s="237" t="str">
        <f aca="false">BDD!H94</f>
        <v>kg</v>
      </c>
      <c r="W104" s="238" t="n">
        <f aca="false">IF(NOT(ISBLANK(BDD!I94)), ROUND(SUM((BDD!G94*reduc1),FDP_CMD_KG), 2), "")</f>
        <v>5.04</v>
      </c>
      <c r="X104" s="238" t="n">
        <f aca="false">IF(NOT(ISBLANK(BDD!J94)), ROUND(SUM((BDD!G94*reduc2),FDP_CMD_KG), 2), "")</f>
        <v>4.65</v>
      </c>
      <c r="Y104" s="238" t="n">
        <f aca="false">IF(NOT(ISBLANK(BDD!K94)), ROUND(SUM((BDD!G94*reduc3),FDP_CMD_KG), 2), "")</f>
        <v>4.27</v>
      </c>
      <c r="Z104" s="238" t="e">
        <f aca="false">IF(NOT(ISBLANK(BDD!I94)), ROUND(SUM((BDD!G94*reduc1),FDP_FACT_KG), 2), "")</f>
        <v>#DIV/0!</v>
      </c>
      <c r="AA104" s="238" t="e">
        <f aca="false">IF(NOT(ISBLANK(BDD!J94)), ROUND(SUM((BDD!G94*reduc2),FDP_FACT_KG), 2), "")</f>
        <v>#DIV/0!</v>
      </c>
      <c r="AB104" s="238" t="e">
        <f aca="false">IF(NOT(ISBLANK(BDD!K94)), ROUND(SUM((BDD!G94*reduc3),FDP_FACT_KG), 2), "")</f>
        <v>#DIV/0!</v>
      </c>
      <c r="AC104" s="239" t="str">
        <f aca="false">BDD!C94</f>
        <v>Grenade</v>
      </c>
      <c r="AD104" s="240" t="n">
        <f aca="false">SUM(AQ104,AT104,AW104,AZ104,BC104,BF104,BI104,BL104,BO104,BR104,BU104,BX104,CA104,CD104,CG104)</f>
        <v>0</v>
      </c>
      <c r="AE104" s="241" t="n">
        <f aca="false">_xlfn.IFS(AND(AD104&gt;=60,$Y104&lt;&gt;""), $Y104,    AND(AD104&gt;=30,$X104&lt;&gt;""), $X104,    AND(AD104&gt;=10,$W104&lt;&gt;""), $W104,    1, $T104)</f>
        <v>5.42</v>
      </c>
      <c r="AF104" s="242" t="n">
        <f aca="false">$AD104*$AE104</f>
        <v>0</v>
      </c>
      <c r="AG104" s="161"/>
      <c r="AH104" s="243"/>
      <c r="AI104" s="241" t="e">
        <f aca="false">_xlfn.IFS(AND(AH104&gt;=60,$AB104&lt;&gt;""), $AB104,    AND(AH104&gt;=30,$AA104&lt;&gt;""), $AA104,    AND(AH104&gt;=10,$Z104&lt;&gt;""), $Z104,    1, $U104)</f>
        <v>#DIV/0!</v>
      </c>
      <c r="AJ104" s="244" t="e">
        <f aca="false">AH104*AI104</f>
        <v>#DIV/0!</v>
      </c>
      <c r="AK104" s="245"/>
      <c r="AL104" s="245"/>
      <c r="AM104" s="161"/>
      <c r="AN104" s="246" t="n">
        <f aca="false">SUM(AR104,AU104,AX104,BA104,BD104,BG104,BJ104,BM104,BP104,BS104,BV104,BY104,CB104,CE104,CH104)</f>
        <v>0</v>
      </c>
      <c r="AO104" s="241" t="e">
        <f aca="false">_xlfn.IFS(AND(AN104&gt;=60,$AB104&lt;&gt;""), $AB104,    AND(AN104&gt;=30,$AA104&lt;&gt;""), $AA104,    AND(AN104&gt;=10,$Z104&lt;&gt;""), $Z104,    1, $U104)</f>
        <v>#DIV/0!</v>
      </c>
      <c r="AP104" s="242" t="e">
        <f aca="false">$AN104*$AO104</f>
        <v>#DIV/0!</v>
      </c>
      <c r="AQ104" s="247" t="n">
        <f aca="false">COMMANDE!N104</f>
        <v>0</v>
      </c>
      <c r="AR104" s="248" t="str">
        <f aca="false">_xlfn.IFS(AND($AD104=$AH104,$AD104&gt;0,$AH104&gt;0,AQ104&gt;0), AQ104,     AND(NOT($AD104=$AH104),$AD104&gt;0,$AH104&gt;0,AQ104&gt;0), ($AH104*AQ104)/$AD104,     AND($AD104=0,$AH104&gt;0,$AL104&gt;0), IF(INDEX(AQ$12:AQ$263,MATCH($AL104,$AK$12:$AK$263,0))&gt;0,($AH104*INDEX(AQ$12:AQ$263,MATCH($AL104,$AK$12:$AK$263,0)))/INDEX($AD$12:$AD$263,MATCH($AL104,$AK$12:$AK$263,0)), "-"),     1, "-")</f>
        <v>-</v>
      </c>
      <c r="AS104" s="249" t="n">
        <f aca="false">IF(AR$9&gt;0, IF(OR(AR104="",AR104="-"), 0, AR104*$AO104), AQ104*$AE104)</f>
        <v>0</v>
      </c>
      <c r="AT104" s="247" t="n">
        <f aca="false">COMMANDE!P104</f>
        <v>0</v>
      </c>
      <c r="AU104" s="248" t="str">
        <f aca="false">_xlfn.IFS(AND($AD104=$AH104,$AD104&gt;0,$AH104&gt;0,AT104&gt;0), AT104,     AND(NOT($AD104=$AH104),$AD104&gt;0,$AH104&gt;0,AT104&gt;0), ($AH104*AT104)/$AD104,     AND($AD104=0,$AH104&gt;0,$AL104&gt;0), IF(INDEX(AT$12:AT$263,MATCH($AL104,$AK$12:$AK$263,0))&gt;0,($AH104*INDEX(AT$12:AT$263,MATCH($AL104,$AK$12:$AK$263,0)))/INDEX($AD$12:$AD$263,MATCH($AL104,$AK$12:$AK$263,0)), "-"),     1, "-")</f>
        <v>-</v>
      </c>
      <c r="AV104" s="249" t="n">
        <f aca="false">IF(AU$9&gt;0, IF(OR(AU104="",AU104="-"), 0, AU104*$AO104), AT104*$AE104)</f>
        <v>0</v>
      </c>
      <c r="AW104" s="247" t="n">
        <f aca="false">COMMANDE!R104</f>
        <v>0</v>
      </c>
      <c r="AX104" s="248" t="str">
        <f aca="false">_xlfn.IFS(AND($AD104=$AH104,$AD104&gt;0,$AH104&gt;0,AW104&gt;0), AW104,     AND(NOT($AD104=$AH104),$AD104&gt;0,$AH104&gt;0,AW104&gt;0), ($AH104*AW104)/$AD104,     AND($AD104=0,$AH104&gt;0,$AL104&gt;0), IF(INDEX(AW$12:AW$263,MATCH($AL104,$AK$12:$AK$263,0))&gt;0,($AH104*INDEX(AW$12:AW$263,MATCH($AL104,$AK$12:$AK$263,0)))/INDEX($AD$12:$AD$263,MATCH($AL104,$AK$12:$AK$263,0)), "-"),     1, "-")</f>
        <v>-</v>
      </c>
      <c r="AY104" s="249" t="n">
        <f aca="false">IF(AX$9&gt;0, IF(OR(AX104="",AX104="-"), 0, AX104*$AO104), AW104*$AE104)</f>
        <v>0</v>
      </c>
      <c r="AZ104" s="247" t="n">
        <f aca="false">COMMANDE!T104</f>
        <v>0</v>
      </c>
      <c r="BA104" s="248" t="str">
        <f aca="false">_xlfn.IFS(AND($AD104=$AH104,$AD104&gt;0,$AH104&gt;0,AZ104&gt;0), AZ104,     AND(NOT($AD104=$AH104),$AD104&gt;0,$AH104&gt;0,AZ104&gt;0), ($AH104*AZ104)/$AD104,     AND($AD104=0,$AH104&gt;0,$AL104&gt;0), IF(INDEX(AZ$12:AZ$263,MATCH($AL104,$AK$12:$AK$263,0))&gt;0,($AH104*INDEX(AZ$12:AZ$263,MATCH($AL104,$AK$12:$AK$263,0)))/INDEX($AD$12:$AD$263,MATCH($AL104,$AK$12:$AK$263,0)), "-"),     1, "-")</f>
        <v>-</v>
      </c>
      <c r="BB104" s="249" t="n">
        <f aca="false">IF(BA$9&gt;0, IF(OR(BA104="",BA104="-"), 0, BA104*$AO104), AZ104*$AE104)</f>
        <v>0</v>
      </c>
      <c r="BC104" s="247" t="n">
        <f aca="false">COMMANDE!V104</f>
        <v>0</v>
      </c>
      <c r="BD104" s="248" t="str">
        <f aca="false">_xlfn.IFS(AND($AD104=$AH104,$AD104&gt;0,$AH104&gt;0,BC104&gt;0), BC104,     AND(NOT($AD104=$AH104),$AD104&gt;0,$AH104&gt;0,BC104&gt;0), ($AH104*BC104)/$AD104,     AND($AD104=0,$AH104&gt;0,$AL104&gt;0), IF(INDEX(BC$12:BC$263,MATCH($AL104,$AK$12:$AK$263,0))&gt;0,($AH104*INDEX(BC$12:BC$263,MATCH($AL104,$AK$12:$AK$263,0)))/INDEX($AD$12:$AD$263,MATCH($AL104,$AK$12:$AK$263,0)), "-"),     1, "-")</f>
        <v>-</v>
      </c>
      <c r="BE104" s="249" t="n">
        <f aca="false">IF(BD$9&gt;0, IF(OR(BD104="",BD104="-"), 0, BD104*$AO104), BC104*$AE104)</f>
        <v>0</v>
      </c>
      <c r="BF104" s="247" t="n">
        <f aca="false">COMMANDE!X104</f>
        <v>0</v>
      </c>
      <c r="BG104" s="248" t="str">
        <f aca="false">_xlfn.IFS(AND($AD104=$AH104,$AD104&gt;0,$AH104&gt;0,BF104&gt;0), BF104,     AND(NOT($AD104=$AH104),$AD104&gt;0,$AH104&gt;0,BF104&gt;0), ($AH104*BF104)/$AD104,     AND($AD104=0,$AH104&gt;0,$AL104&gt;0), IF(INDEX(BF$12:BF$263,MATCH($AL104,$AK$12:$AK$263,0))&gt;0,($AH104*INDEX(BF$12:BF$263,MATCH($AL104,$AK$12:$AK$263,0)))/INDEX($AD$12:$AD$263,MATCH($AL104,$AK$12:$AK$263,0)), "-"),     1, "-")</f>
        <v>-</v>
      </c>
      <c r="BH104" s="249" t="n">
        <f aca="false">IF(BG$9&gt;0, IF(OR(BG104="",BG104="-"), 0, BG104*$AO104), BF104*$AE104)</f>
        <v>0</v>
      </c>
      <c r="BI104" s="247" t="n">
        <f aca="false">COMMANDE!Z104</f>
        <v>0</v>
      </c>
      <c r="BJ104" s="248" t="str">
        <f aca="false">_xlfn.IFS(AND($AD104=$AH104,$AD104&gt;0,$AH104&gt;0,BI104&gt;0), BI104,     AND(NOT($AD104=$AH104),$AD104&gt;0,$AH104&gt;0,BI104&gt;0), ($AH104*BI104)/$AD104,     AND($AD104=0,$AH104&gt;0,$AL104&gt;0), IF(INDEX(BI$12:BI$263,MATCH($AL104,$AK$12:$AK$263,0))&gt;0,($AH104*INDEX(BI$12:BI$263,MATCH($AL104,$AK$12:$AK$263,0)))/INDEX($AD$12:$AD$263,MATCH($AL104,$AK$12:$AK$263,0)), "-"),     1, "-")</f>
        <v>-</v>
      </c>
      <c r="BK104" s="249" t="n">
        <f aca="false">IF(BJ$9&gt;0, IF(OR(BJ104="",BJ104="-"), 0, BJ104*$AO104), BI104*$AE104)</f>
        <v>0</v>
      </c>
      <c r="BL104" s="247" t="n">
        <f aca="false">COMMANDE!AB104</f>
        <v>0</v>
      </c>
      <c r="BM104" s="248" t="str">
        <f aca="false">_xlfn.IFS(AND($AD104=$AH104,$AD104&gt;0,$AH104&gt;0,BL104&gt;0), BL104,     AND(NOT($AD104=$AH104),$AD104&gt;0,$AH104&gt;0,BL104&gt;0), ($AH104*BL104)/$AD104,     AND($AD104=0,$AH104&gt;0,$AL104&gt;0), IF(INDEX(BL$12:BL$263,MATCH($AL104,$AK$12:$AK$263,0))&gt;0,($AH104*INDEX(BL$12:BL$263,MATCH($AL104,$AK$12:$AK$263,0)))/INDEX($AD$12:$AD$263,MATCH($AL104,$AK$12:$AK$263,0)), "-"),     1, "-")</f>
        <v>-</v>
      </c>
      <c r="BN104" s="249" t="n">
        <f aca="false">IF(BM$9&gt;0, IF(OR(BM104="",BM104="-"), 0, BM104*$AO104), BL104*$AE104)</f>
        <v>0</v>
      </c>
      <c r="BO104" s="247" t="n">
        <f aca="false">COMMANDE!AD104</f>
        <v>0</v>
      </c>
      <c r="BP104" s="248" t="str">
        <f aca="false">_xlfn.IFS(AND($AD104=$AH104,$AD104&gt;0,$AH104&gt;0,BO104&gt;0), BO104,     AND(NOT($AD104=$AH104),$AD104&gt;0,$AH104&gt;0,BO104&gt;0), ($AH104*BO104)/$AD104,     AND($AD104=0,$AH104&gt;0,$AL104&gt;0), IF(INDEX(BO$12:BO$263,MATCH($AL104,$AK$12:$AK$263,0))&gt;0,($AH104*INDEX(BO$12:BO$263,MATCH($AL104,$AK$12:$AK$263,0)))/INDEX($AD$12:$AD$263,MATCH($AL104,$AK$12:$AK$263,0)), "-"),     1, "-")</f>
        <v>-</v>
      </c>
      <c r="BQ104" s="249" t="n">
        <f aca="false">IF(BP$9&gt;0, IF(OR(BP104="",BP104="-"), 0, BP104*$AO104), BO104*$AE104)</f>
        <v>0</v>
      </c>
      <c r="BR104" s="247" t="n">
        <f aca="false">COMMANDE!AF104</f>
        <v>0</v>
      </c>
      <c r="BS104" s="248" t="str">
        <f aca="false">_xlfn.IFS(AND($AD104=$AH104,$AD104&gt;0,$AH104&gt;0,BR104&gt;0), BR104,     AND(NOT($AD104=$AH104),$AD104&gt;0,$AH104&gt;0,BR104&gt;0), ($AH104*BR104)/$AD104,     AND($AD104=0,$AH104&gt;0,$AL104&gt;0), IF(INDEX(BR$12:BR$263,MATCH($AL104,$AK$12:$AK$263,0))&gt;0,($AH104*INDEX(BR$12:BR$263,MATCH($AL104,$AK$12:$AK$263,0)))/INDEX($AD$12:$AD$263,MATCH($AL104,$AK$12:$AK$263,0)), "-"),     1, "-")</f>
        <v>-</v>
      </c>
      <c r="BT104" s="249" t="n">
        <f aca="false">IF(BS$9&gt;0, IF(OR(BS104="",BS104="-"), 0, BS104*$AO104), BR104*$AE104)</f>
        <v>0</v>
      </c>
      <c r="BU104" s="247" t="n">
        <f aca="false">COMMANDE!AH104</f>
        <v>0</v>
      </c>
      <c r="BV104" s="248" t="str">
        <f aca="false">_xlfn.IFS(AND($AD104=$AH104,$AD104&gt;0,$AH104&gt;0,BU104&gt;0), BU104,     AND(NOT($AD104=$AH104),$AD104&gt;0,$AH104&gt;0,BU104&gt;0), ($AH104*BU104)/$AD104,     AND($AD104=0,$AH104&gt;0,$AL104&gt;0), IF(INDEX(BU$12:BU$263,MATCH($AL104,$AK$12:$AK$263,0))&gt;0,($AH104*INDEX(BU$12:BU$263,MATCH($AL104,$AK$12:$AK$263,0)))/INDEX($AD$12:$AD$263,MATCH($AL104,$AK$12:$AK$263,0)), "-"),     1, "-")</f>
        <v>-</v>
      </c>
      <c r="BW104" s="249" t="n">
        <f aca="false">IF(BV$9&gt;0, IF(OR(BV104="",BV104="-"), 0, BV104*$AO104), BU104*$AE104)</f>
        <v>0</v>
      </c>
      <c r="BX104" s="247" t="n">
        <f aca="false">COMMANDE!AJ104</f>
        <v>0</v>
      </c>
      <c r="BY104" s="248" t="str">
        <f aca="false">_xlfn.IFS(AND($AD104=$AH104,$AD104&gt;0,$AH104&gt;0,BX104&gt;0), BX104,     AND(NOT($AD104=$AH104),$AD104&gt;0,$AH104&gt;0,BX104&gt;0), ($AH104*BX104)/$AD104,     AND($AD104=0,$AH104&gt;0,$AL104&gt;0), IF(INDEX(BX$12:BX$263,MATCH($AL104,$AK$12:$AK$263,0))&gt;0,($AH104*INDEX(BX$12:BX$263,MATCH($AL104,$AK$12:$AK$263,0)))/INDEX($AD$12:$AD$263,MATCH($AL104,$AK$12:$AK$263,0)), "-"),     1, "-")</f>
        <v>-</v>
      </c>
      <c r="BZ104" s="249" t="n">
        <f aca="false">IF(BY$9&gt;0, IF(OR(BY104="",BY104="-"), 0, BY104*$AO104), BX104*$AE104)</f>
        <v>0</v>
      </c>
      <c r="CA104" s="247" t="n">
        <f aca="false">COMMANDE!AL104</f>
        <v>0</v>
      </c>
      <c r="CB104" s="248" t="str">
        <f aca="false">_xlfn.IFS(AND($AD104=$AH104,$AD104&gt;0,$AH104&gt;0,CA104&gt;0), CA104,     AND(NOT($AD104=$AH104),$AD104&gt;0,$AH104&gt;0,CA104&gt;0), ($AH104*CA104)/$AD104,     AND($AD104=0,$AH104&gt;0,$AL104&gt;0), IF(INDEX(CA$12:CA$263,MATCH($AL104,$AK$12:$AK$263,0))&gt;0,($AH104*INDEX(CA$12:CA$263,MATCH($AL104,$AK$12:$AK$263,0)))/INDEX($AD$12:$AD$263,MATCH($AL104,$AK$12:$AK$263,0)), "-"),     1, "-")</f>
        <v>-</v>
      </c>
      <c r="CC104" s="249" t="n">
        <f aca="false">IF(CB$9&gt;0, IF(OR(CB104="",CB104="-"), 0, CB104*$AO104), CA104*$AE104)</f>
        <v>0</v>
      </c>
      <c r="CD104" s="247" t="n">
        <f aca="false">COMMANDE!AN104</f>
        <v>0</v>
      </c>
      <c r="CE104" s="248" t="str">
        <f aca="false">_xlfn.IFS(AND($AD104=$AH104,$AD104&gt;0,$AH104&gt;0,CD104&gt;0), CD104,     AND(NOT($AD104=$AH104),$AD104&gt;0,$AH104&gt;0,CD104&gt;0), ($AH104*CD104)/$AD104,     AND($AD104=0,$AH104&gt;0,$AL104&gt;0), IF(INDEX(CD$12:CD$263,MATCH($AL104,$AK$12:$AK$263,0))&gt;0,($AH104*INDEX(CD$12:CD$263,MATCH($AL104,$AK$12:$AK$263,0)))/INDEX($AD$12:$AD$263,MATCH($AL104,$AK$12:$AK$263,0)), "-"),     1, "-")</f>
        <v>-</v>
      </c>
      <c r="CF104" s="249" t="n">
        <f aca="false">IF(CE$9&gt;0, IF(OR(CE104="",CE104="-"), 0, CE104*$AO104), CD104*$AE104)</f>
        <v>0</v>
      </c>
      <c r="CG104" s="247" t="n">
        <f aca="false">COMMANDE!AP104</f>
        <v>0</v>
      </c>
      <c r="CH104" s="248" t="str">
        <f aca="false">_xlfn.IFS(AND($AD104=$AH104,$AD104&gt;0,$AH104&gt;0,CG104&gt;0), CG104,     AND(NOT($AD104=$AH104),$AD104&gt;0,$AH104&gt;0,CG104&gt;0), ($AH104*CG104)/$AD104,     AND($AD104=0,$AH104&gt;0,$AL104&gt;0), IF(INDEX(CG$12:CG$263,MATCH($AL104,$AK$12:$AK$263,0))&gt;0,($AH104*INDEX(CG$12:CG$263,MATCH($AL104,$AK$12:$AK$263,0)))/INDEX($AD$12:$AD$263,MATCH($AL104,$AK$12:$AK$263,0)), "-"),     1, "-")</f>
        <v>-</v>
      </c>
      <c r="CI104" s="249" t="n">
        <f aca="false">IF(CH$9&gt;0, IF(OR(CH104="",CH104="-"), 0, CH104*$AO104), CG104*$AE104)</f>
        <v>0</v>
      </c>
      <c r="CJ104" s="250"/>
    </row>
    <row r="105" customFormat="false" ht="39.95" hidden="false" customHeight="true" outlineLevel="0" collapsed="false">
      <c r="A105" s="230" t="n">
        <f aca="false">IF(OR($AQ105&gt;0, $AS105&gt;0), 1, 0)</f>
        <v>0</v>
      </c>
      <c r="B105" s="230" t="n">
        <f aca="false">IF(OR($AT105&gt;0, $AV105&gt;0), 1, 0)</f>
        <v>0</v>
      </c>
      <c r="C105" s="230" t="n">
        <f aca="false">IF(OR($AW105&gt;0, $AY105&gt;0), 1, 0)</f>
        <v>0</v>
      </c>
      <c r="D105" s="230" t="n">
        <f aca="false">IF(OR($AZ105&gt;0, $BB105&gt;0), 1, 0)</f>
        <v>0</v>
      </c>
      <c r="E105" s="230" t="n">
        <f aca="false">IF(OR($BC105&gt;0, $BE105&gt;0), 1, 0)</f>
        <v>0</v>
      </c>
      <c r="F105" s="230" t="n">
        <f aca="false">IF(OR($BF105&gt;0, $BH105&gt;0), 1, 0)</f>
        <v>0</v>
      </c>
      <c r="G105" s="230" t="n">
        <f aca="false">IF(OR($BI105&gt;0, $BK105&gt;0), 1, 0)</f>
        <v>0</v>
      </c>
      <c r="H105" s="230" t="n">
        <f aca="false">IF(OR($BL105&gt;0, $BN105&gt;0), 1, 0)</f>
        <v>0</v>
      </c>
      <c r="I105" s="230" t="n">
        <f aca="false">IF(OR($BO105&gt;0, $BQ105&gt;0), 1, 0)</f>
        <v>0</v>
      </c>
      <c r="J105" s="230" t="n">
        <f aca="false">IF(OR($BR105&gt;0, $BT105&gt;0), 1, 0)</f>
        <v>0</v>
      </c>
      <c r="K105" s="230" t="n">
        <f aca="false">IF(OR($BU105&gt;0, $BW105&gt;0), 1, 0)</f>
        <v>0</v>
      </c>
      <c r="L105" s="230" t="n">
        <f aca="false">IF(OR($BX105&gt;0, $BZ105&gt;0), 1, 0)</f>
        <v>0</v>
      </c>
      <c r="M105" s="230" t="n">
        <f aca="false">IF(OR($CA105&gt;0, $CC105&gt;0), 1, 0)</f>
        <v>0</v>
      </c>
      <c r="N105" s="230" t="n">
        <f aca="false">IF(OR($CD105&gt;0, $CF105&gt;0), 1, 0)</f>
        <v>0</v>
      </c>
      <c r="O105" s="231" t="n">
        <f aca="false">IF(OR($CG105&gt;0, $CI105&gt;0), 1, 0)</f>
        <v>0</v>
      </c>
      <c r="P105" s="232" t="n">
        <f aca="false">IF(OR($AD105&gt;0,$AH105&gt;0,$AN105&gt;0), 1, 0)</f>
        <v>0</v>
      </c>
      <c r="Q105" s="233" t="n">
        <f aca="false">BDD!A95</f>
        <v>6120</v>
      </c>
      <c r="R105" s="234" t="str">
        <f aca="false">BDD!B95</f>
        <v>Grenade Purple Queen BIO </v>
      </c>
      <c r="S105" s="235" t="str">
        <f aca="false">IF(BDD!F95=0, "", BDD!F95)</f>
        <v/>
      </c>
      <c r="T105" s="236" t="n">
        <f aca="false">ROUND(BDD!G95+FDP_CMD_KG, 2)</f>
        <v>5.42</v>
      </c>
      <c r="U105" s="236" t="e">
        <f aca="false">ROUND(BDD!G95+FDP_FACT_KG, 2)</f>
        <v>#DIV/0!</v>
      </c>
      <c r="V105" s="237" t="str">
        <f aca="false">BDD!H95</f>
        <v>kg</v>
      </c>
      <c r="W105" s="238" t="n">
        <f aca="false">IF(NOT(ISBLANK(BDD!I95)), ROUND(SUM((BDD!G95*reduc1),FDP_CMD_KG), 2), "")</f>
        <v>5.04</v>
      </c>
      <c r="X105" s="238" t="n">
        <f aca="false">IF(NOT(ISBLANK(BDD!J95)), ROUND(SUM((BDD!G95*reduc2),FDP_CMD_KG), 2), "")</f>
        <v>4.65</v>
      </c>
      <c r="Y105" s="238" t="n">
        <f aca="false">IF(NOT(ISBLANK(BDD!K95)), ROUND(SUM((BDD!G95*reduc3),FDP_CMD_KG), 2), "")</f>
        <v>4.27</v>
      </c>
      <c r="Z105" s="238" t="e">
        <f aca="false">IF(NOT(ISBLANK(BDD!I95)), ROUND(SUM((BDD!G95*reduc1),FDP_FACT_KG), 2), "")</f>
        <v>#DIV/0!</v>
      </c>
      <c r="AA105" s="238" t="e">
        <f aca="false">IF(NOT(ISBLANK(BDD!J95)), ROUND(SUM((BDD!G95*reduc2),FDP_FACT_KG), 2), "")</f>
        <v>#DIV/0!</v>
      </c>
      <c r="AB105" s="238" t="e">
        <f aca="false">IF(NOT(ISBLANK(BDD!K95)), ROUND(SUM((BDD!G95*reduc3),FDP_FACT_KG), 2), "")</f>
        <v>#DIV/0!</v>
      </c>
      <c r="AC105" s="239" t="str">
        <f aca="false">BDD!C95</f>
        <v>Malaga</v>
      </c>
      <c r="AD105" s="240" t="n">
        <f aca="false">SUM(AQ105,AT105,AW105,AZ105,BC105,BF105,BI105,BL105,BO105,BR105,BU105,BX105,CA105,CD105,CG105)</f>
        <v>0</v>
      </c>
      <c r="AE105" s="241" t="n">
        <f aca="false">_xlfn.IFS(AND(AD105&gt;=60,$Y105&lt;&gt;""), $Y105,    AND(AD105&gt;=30,$X105&lt;&gt;""), $X105,    AND(AD105&gt;=10,$W105&lt;&gt;""), $W105,    1, $T105)</f>
        <v>5.42</v>
      </c>
      <c r="AF105" s="242" t="n">
        <f aca="false">$AD105*$AE105</f>
        <v>0</v>
      </c>
      <c r="AG105" s="161"/>
      <c r="AH105" s="243"/>
      <c r="AI105" s="241" t="e">
        <f aca="false">_xlfn.IFS(AND(AH105&gt;=60,$AB105&lt;&gt;""), $AB105,    AND(AH105&gt;=30,$AA105&lt;&gt;""), $AA105,    AND(AH105&gt;=10,$Z105&lt;&gt;""), $Z105,    1, $U105)</f>
        <v>#DIV/0!</v>
      </c>
      <c r="AJ105" s="244" t="e">
        <f aca="false">AH105*AI105</f>
        <v>#DIV/0!</v>
      </c>
      <c r="AK105" s="245"/>
      <c r="AL105" s="245"/>
      <c r="AM105" s="161"/>
      <c r="AN105" s="246" t="n">
        <f aca="false">SUM(AR105,AU105,AX105,BA105,BD105,BG105,BJ105,BM105,BP105,BS105,BV105,BY105,CB105,CE105,CH105)</f>
        <v>0</v>
      </c>
      <c r="AO105" s="241" t="e">
        <f aca="false">_xlfn.IFS(AND(AN105&gt;=60,$AB105&lt;&gt;""), $AB105,    AND(AN105&gt;=30,$AA105&lt;&gt;""), $AA105,    AND(AN105&gt;=10,$Z105&lt;&gt;""), $Z105,    1, $U105)</f>
        <v>#DIV/0!</v>
      </c>
      <c r="AP105" s="242" t="e">
        <f aca="false">$AN105*$AO105</f>
        <v>#DIV/0!</v>
      </c>
      <c r="AQ105" s="247" t="n">
        <f aca="false">COMMANDE!N105</f>
        <v>0</v>
      </c>
      <c r="AR105" s="248" t="str">
        <f aca="false">_xlfn.IFS(AND($AD105=$AH105,$AD105&gt;0,$AH105&gt;0,AQ105&gt;0), AQ105,     AND(NOT($AD105=$AH105),$AD105&gt;0,$AH105&gt;0,AQ105&gt;0), ($AH105*AQ105)/$AD105,     AND($AD105=0,$AH105&gt;0,$AL105&gt;0), IF(INDEX(AQ$12:AQ$263,MATCH($AL105,$AK$12:$AK$263,0))&gt;0,($AH105*INDEX(AQ$12:AQ$263,MATCH($AL105,$AK$12:$AK$263,0)))/INDEX($AD$12:$AD$263,MATCH($AL105,$AK$12:$AK$263,0)), "-"),     1, "-")</f>
        <v>-</v>
      </c>
      <c r="AS105" s="249" t="n">
        <f aca="false">IF(AR$9&gt;0, IF(OR(AR105="",AR105="-"), 0, AR105*$AO105), AQ105*$AE105)</f>
        <v>0</v>
      </c>
      <c r="AT105" s="247" t="n">
        <f aca="false">COMMANDE!P105</f>
        <v>0</v>
      </c>
      <c r="AU105" s="248" t="str">
        <f aca="false">_xlfn.IFS(AND($AD105=$AH105,$AD105&gt;0,$AH105&gt;0,AT105&gt;0), AT105,     AND(NOT($AD105=$AH105),$AD105&gt;0,$AH105&gt;0,AT105&gt;0), ($AH105*AT105)/$AD105,     AND($AD105=0,$AH105&gt;0,$AL105&gt;0), IF(INDEX(AT$12:AT$263,MATCH($AL105,$AK$12:$AK$263,0))&gt;0,($AH105*INDEX(AT$12:AT$263,MATCH($AL105,$AK$12:$AK$263,0)))/INDEX($AD$12:$AD$263,MATCH($AL105,$AK$12:$AK$263,0)), "-"),     1, "-")</f>
        <v>-</v>
      </c>
      <c r="AV105" s="249" t="n">
        <f aca="false">IF(AU$9&gt;0, IF(OR(AU105="",AU105="-"), 0, AU105*$AO105), AT105*$AE105)</f>
        <v>0</v>
      </c>
      <c r="AW105" s="247" t="n">
        <f aca="false">COMMANDE!R105</f>
        <v>0</v>
      </c>
      <c r="AX105" s="248" t="str">
        <f aca="false">_xlfn.IFS(AND($AD105=$AH105,$AD105&gt;0,$AH105&gt;0,AW105&gt;0), AW105,     AND(NOT($AD105=$AH105),$AD105&gt;0,$AH105&gt;0,AW105&gt;0), ($AH105*AW105)/$AD105,     AND($AD105=0,$AH105&gt;0,$AL105&gt;0), IF(INDEX(AW$12:AW$263,MATCH($AL105,$AK$12:$AK$263,0))&gt;0,($AH105*INDEX(AW$12:AW$263,MATCH($AL105,$AK$12:$AK$263,0)))/INDEX($AD$12:$AD$263,MATCH($AL105,$AK$12:$AK$263,0)), "-"),     1, "-")</f>
        <v>-</v>
      </c>
      <c r="AY105" s="249" t="n">
        <f aca="false">IF(AX$9&gt;0, IF(OR(AX105="",AX105="-"), 0, AX105*$AO105), AW105*$AE105)</f>
        <v>0</v>
      </c>
      <c r="AZ105" s="247" t="n">
        <f aca="false">COMMANDE!T105</f>
        <v>0</v>
      </c>
      <c r="BA105" s="248" t="str">
        <f aca="false">_xlfn.IFS(AND($AD105=$AH105,$AD105&gt;0,$AH105&gt;0,AZ105&gt;0), AZ105,     AND(NOT($AD105=$AH105),$AD105&gt;0,$AH105&gt;0,AZ105&gt;0), ($AH105*AZ105)/$AD105,     AND($AD105=0,$AH105&gt;0,$AL105&gt;0), IF(INDEX(AZ$12:AZ$263,MATCH($AL105,$AK$12:$AK$263,0))&gt;0,($AH105*INDEX(AZ$12:AZ$263,MATCH($AL105,$AK$12:$AK$263,0)))/INDEX($AD$12:$AD$263,MATCH($AL105,$AK$12:$AK$263,0)), "-"),     1, "-")</f>
        <v>-</v>
      </c>
      <c r="BB105" s="249" t="n">
        <f aca="false">IF(BA$9&gt;0, IF(OR(BA105="",BA105="-"), 0, BA105*$AO105), AZ105*$AE105)</f>
        <v>0</v>
      </c>
      <c r="BC105" s="247" t="n">
        <f aca="false">COMMANDE!V105</f>
        <v>0</v>
      </c>
      <c r="BD105" s="248" t="str">
        <f aca="false">_xlfn.IFS(AND($AD105=$AH105,$AD105&gt;0,$AH105&gt;0,BC105&gt;0), BC105,     AND(NOT($AD105=$AH105),$AD105&gt;0,$AH105&gt;0,BC105&gt;0), ($AH105*BC105)/$AD105,     AND($AD105=0,$AH105&gt;0,$AL105&gt;0), IF(INDEX(BC$12:BC$263,MATCH($AL105,$AK$12:$AK$263,0))&gt;0,($AH105*INDEX(BC$12:BC$263,MATCH($AL105,$AK$12:$AK$263,0)))/INDEX($AD$12:$AD$263,MATCH($AL105,$AK$12:$AK$263,0)), "-"),     1, "-")</f>
        <v>-</v>
      </c>
      <c r="BE105" s="249" t="n">
        <f aca="false">IF(BD$9&gt;0, IF(OR(BD105="",BD105="-"), 0, BD105*$AO105), BC105*$AE105)</f>
        <v>0</v>
      </c>
      <c r="BF105" s="247" t="n">
        <f aca="false">COMMANDE!X105</f>
        <v>0</v>
      </c>
      <c r="BG105" s="248" t="str">
        <f aca="false">_xlfn.IFS(AND($AD105=$AH105,$AD105&gt;0,$AH105&gt;0,BF105&gt;0), BF105,     AND(NOT($AD105=$AH105),$AD105&gt;0,$AH105&gt;0,BF105&gt;0), ($AH105*BF105)/$AD105,     AND($AD105=0,$AH105&gt;0,$AL105&gt;0), IF(INDEX(BF$12:BF$263,MATCH($AL105,$AK$12:$AK$263,0))&gt;0,($AH105*INDEX(BF$12:BF$263,MATCH($AL105,$AK$12:$AK$263,0)))/INDEX($AD$12:$AD$263,MATCH($AL105,$AK$12:$AK$263,0)), "-"),     1, "-")</f>
        <v>-</v>
      </c>
      <c r="BH105" s="249" t="n">
        <f aca="false">IF(BG$9&gt;0, IF(OR(BG105="",BG105="-"), 0, BG105*$AO105), BF105*$AE105)</f>
        <v>0</v>
      </c>
      <c r="BI105" s="247" t="n">
        <f aca="false">COMMANDE!Z105</f>
        <v>0</v>
      </c>
      <c r="BJ105" s="248" t="str">
        <f aca="false">_xlfn.IFS(AND($AD105=$AH105,$AD105&gt;0,$AH105&gt;0,BI105&gt;0), BI105,     AND(NOT($AD105=$AH105),$AD105&gt;0,$AH105&gt;0,BI105&gt;0), ($AH105*BI105)/$AD105,     AND($AD105=0,$AH105&gt;0,$AL105&gt;0), IF(INDEX(BI$12:BI$263,MATCH($AL105,$AK$12:$AK$263,0))&gt;0,($AH105*INDEX(BI$12:BI$263,MATCH($AL105,$AK$12:$AK$263,0)))/INDEX($AD$12:$AD$263,MATCH($AL105,$AK$12:$AK$263,0)), "-"),     1, "-")</f>
        <v>-</v>
      </c>
      <c r="BK105" s="249" t="n">
        <f aca="false">IF(BJ$9&gt;0, IF(OR(BJ105="",BJ105="-"), 0, BJ105*$AO105), BI105*$AE105)</f>
        <v>0</v>
      </c>
      <c r="BL105" s="247" t="n">
        <f aca="false">COMMANDE!AB105</f>
        <v>0</v>
      </c>
      <c r="BM105" s="248" t="str">
        <f aca="false">_xlfn.IFS(AND($AD105=$AH105,$AD105&gt;0,$AH105&gt;0,BL105&gt;0), BL105,     AND(NOT($AD105=$AH105),$AD105&gt;0,$AH105&gt;0,BL105&gt;0), ($AH105*BL105)/$AD105,     AND($AD105=0,$AH105&gt;0,$AL105&gt;0), IF(INDEX(BL$12:BL$263,MATCH($AL105,$AK$12:$AK$263,0))&gt;0,($AH105*INDEX(BL$12:BL$263,MATCH($AL105,$AK$12:$AK$263,0)))/INDEX($AD$12:$AD$263,MATCH($AL105,$AK$12:$AK$263,0)), "-"),     1, "-")</f>
        <v>-</v>
      </c>
      <c r="BN105" s="249" t="n">
        <f aca="false">IF(BM$9&gt;0, IF(OR(BM105="",BM105="-"), 0, BM105*$AO105), BL105*$AE105)</f>
        <v>0</v>
      </c>
      <c r="BO105" s="247" t="n">
        <f aca="false">COMMANDE!AD105</f>
        <v>0</v>
      </c>
      <c r="BP105" s="248" t="str">
        <f aca="false">_xlfn.IFS(AND($AD105=$AH105,$AD105&gt;0,$AH105&gt;0,BO105&gt;0), BO105,     AND(NOT($AD105=$AH105),$AD105&gt;0,$AH105&gt;0,BO105&gt;0), ($AH105*BO105)/$AD105,     AND($AD105=0,$AH105&gt;0,$AL105&gt;0), IF(INDEX(BO$12:BO$263,MATCH($AL105,$AK$12:$AK$263,0))&gt;0,($AH105*INDEX(BO$12:BO$263,MATCH($AL105,$AK$12:$AK$263,0)))/INDEX($AD$12:$AD$263,MATCH($AL105,$AK$12:$AK$263,0)), "-"),     1, "-")</f>
        <v>-</v>
      </c>
      <c r="BQ105" s="249" t="n">
        <f aca="false">IF(BP$9&gt;0, IF(OR(BP105="",BP105="-"), 0, BP105*$AO105), BO105*$AE105)</f>
        <v>0</v>
      </c>
      <c r="BR105" s="247" t="n">
        <f aca="false">COMMANDE!AF105</f>
        <v>0</v>
      </c>
      <c r="BS105" s="248" t="str">
        <f aca="false">_xlfn.IFS(AND($AD105=$AH105,$AD105&gt;0,$AH105&gt;0,BR105&gt;0), BR105,     AND(NOT($AD105=$AH105),$AD105&gt;0,$AH105&gt;0,BR105&gt;0), ($AH105*BR105)/$AD105,     AND($AD105=0,$AH105&gt;0,$AL105&gt;0), IF(INDEX(BR$12:BR$263,MATCH($AL105,$AK$12:$AK$263,0))&gt;0,($AH105*INDEX(BR$12:BR$263,MATCH($AL105,$AK$12:$AK$263,0)))/INDEX($AD$12:$AD$263,MATCH($AL105,$AK$12:$AK$263,0)), "-"),     1, "-")</f>
        <v>-</v>
      </c>
      <c r="BT105" s="249" t="n">
        <f aca="false">IF(BS$9&gt;0, IF(OR(BS105="",BS105="-"), 0, BS105*$AO105), BR105*$AE105)</f>
        <v>0</v>
      </c>
      <c r="BU105" s="247" t="n">
        <f aca="false">COMMANDE!AH105</f>
        <v>0</v>
      </c>
      <c r="BV105" s="248" t="str">
        <f aca="false">_xlfn.IFS(AND($AD105=$AH105,$AD105&gt;0,$AH105&gt;0,BU105&gt;0), BU105,     AND(NOT($AD105=$AH105),$AD105&gt;0,$AH105&gt;0,BU105&gt;0), ($AH105*BU105)/$AD105,     AND($AD105=0,$AH105&gt;0,$AL105&gt;0), IF(INDEX(BU$12:BU$263,MATCH($AL105,$AK$12:$AK$263,0))&gt;0,($AH105*INDEX(BU$12:BU$263,MATCH($AL105,$AK$12:$AK$263,0)))/INDEX($AD$12:$AD$263,MATCH($AL105,$AK$12:$AK$263,0)), "-"),     1, "-")</f>
        <v>-</v>
      </c>
      <c r="BW105" s="249" t="n">
        <f aca="false">IF(BV$9&gt;0, IF(OR(BV105="",BV105="-"), 0, BV105*$AO105), BU105*$AE105)</f>
        <v>0</v>
      </c>
      <c r="BX105" s="247" t="n">
        <f aca="false">COMMANDE!AJ105</f>
        <v>0</v>
      </c>
      <c r="BY105" s="248" t="str">
        <f aca="false">_xlfn.IFS(AND($AD105=$AH105,$AD105&gt;0,$AH105&gt;0,BX105&gt;0), BX105,     AND(NOT($AD105=$AH105),$AD105&gt;0,$AH105&gt;0,BX105&gt;0), ($AH105*BX105)/$AD105,     AND($AD105=0,$AH105&gt;0,$AL105&gt;0), IF(INDEX(BX$12:BX$263,MATCH($AL105,$AK$12:$AK$263,0))&gt;0,($AH105*INDEX(BX$12:BX$263,MATCH($AL105,$AK$12:$AK$263,0)))/INDEX($AD$12:$AD$263,MATCH($AL105,$AK$12:$AK$263,0)), "-"),     1, "-")</f>
        <v>-</v>
      </c>
      <c r="BZ105" s="249" t="n">
        <f aca="false">IF(BY$9&gt;0, IF(OR(BY105="",BY105="-"), 0, BY105*$AO105), BX105*$AE105)</f>
        <v>0</v>
      </c>
      <c r="CA105" s="247" t="n">
        <f aca="false">COMMANDE!AL105</f>
        <v>0</v>
      </c>
      <c r="CB105" s="248" t="str">
        <f aca="false">_xlfn.IFS(AND($AD105=$AH105,$AD105&gt;0,$AH105&gt;0,CA105&gt;0), CA105,     AND(NOT($AD105=$AH105),$AD105&gt;0,$AH105&gt;0,CA105&gt;0), ($AH105*CA105)/$AD105,     AND($AD105=0,$AH105&gt;0,$AL105&gt;0), IF(INDEX(CA$12:CA$263,MATCH($AL105,$AK$12:$AK$263,0))&gt;0,($AH105*INDEX(CA$12:CA$263,MATCH($AL105,$AK$12:$AK$263,0)))/INDEX($AD$12:$AD$263,MATCH($AL105,$AK$12:$AK$263,0)), "-"),     1, "-")</f>
        <v>-</v>
      </c>
      <c r="CC105" s="249" t="n">
        <f aca="false">IF(CB$9&gt;0, IF(OR(CB105="",CB105="-"), 0, CB105*$AO105), CA105*$AE105)</f>
        <v>0</v>
      </c>
      <c r="CD105" s="247" t="n">
        <f aca="false">COMMANDE!AN105</f>
        <v>0</v>
      </c>
      <c r="CE105" s="248" t="str">
        <f aca="false">_xlfn.IFS(AND($AD105=$AH105,$AD105&gt;0,$AH105&gt;0,CD105&gt;0), CD105,     AND(NOT($AD105=$AH105),$AD105&gt;0,$AH105&gt;0,CD105&gt;0), ($AH105*CD105)/$AD105,     AND($AD105=0,$AH105&gt;0,$AL105&gt;0), IF(INDEX(CD$12:CD$263,MATCH($AL105,$AK$12:$AK$263,0))&gt;0,($AH105*INDEX(CD$12:CD$263,MATCH($AL105,$AK$12:$AK$263,0)))/INDEX($AD$12:$AD$263,MATCH($AL105,$AK$12:$AK$263,0)), "-"),     1, "-")</f>
        <v>-</v>
      </c>
      <c r="CF105" s="249" t="n">
        <f aca="false">IF(CE$9&gt;0, IF(OR(CE105="",CE105="-"), 0, CE105*$AO105), CD105*$AE105)</f>
        <v>0</v>
      </c>
      <c r="CG105" s="247" t="n">
        <f aca="false">COMMANDE!AP105</f>
        <v>0</v>
      </c>
      <c r="CH105" s="248" t="str">
        <f aca="false">_xlfn.IFS(AND($AD105=$AH105,$AD105&gt;0,$AH105&gt;0,CG105&gt;0), CG105,     AND(NOT($AD105=$AH105),$AD105&gt;0,$AH105&gt;0,CG105&gt;0), ($AH105*CG105)/$AD105,     AND($AD105=0,$AH105&gt;0,$AL105&gt;0), IF(INDEX(CG$12:CG$263,MATCH($AL105,$AK$12:$AK$263,0))&gt;0,($AH105*INDEX(CG$12:CG$263,MATCH($AL105,$AK$12:$AK$263,0)))/INDEX($AD$12:$AD$263,MATCH($AL105,$AK$12:$AK$263,0)), "-"),     1, "-")</f>
        <v>-</v>
      </c>
      <c r="CI105" s="249" t="n">
        <f aca="false">IF(CH$9&gt;0, IF(OR(CH105="",CH105="-"), 0, CH105*$AO105), CG105*$AE105)</f>
        <v>0</v>
      </c>
      <c r="CJ105" s="250"/>
    </row>
    <row r="106" customFormat="false" ht="39.95" hidden="false" customHeight="true" outlineLevel="0" collapsed="false">
      <c r="A106" s="230" t="n">
        <f aca="false">IF(OR($AQ106&gt;0, $AS106&gt;0), 1, 0)</f>
        <v>0</v>
      </c>
      <c r="B106" s="230" t="n">
        <f aca="false">IF(OR($AT106&gt;0, $AV106&gt;0), 1, 0)</f>
        <v>0</v>
      </c>
      <c r="C106" s="230" t="n">
        <f aca="false">IF(OR($AW106&gt;0, $AY106&gt;0), 1, 0)</f>
        <v>0</v>
      </c>
      <c r="D106" s="230" t="n">
        <f aca="false">IF(OR($AZ106&gt;0, $BB106&gt;0), 1, 0)</f>
        <v>0</v>
      </c>
      <c r="E106" s="230" t="n">
        <f aca="false">IF(OR($BC106&gt;0, $BE106&gt;0), 1, 0)</f>
        <v>0</v>
      </c>
      <c r="F106" s="230" t="n">
        <f aca="false">IF(OR($BF106&gt;0, $BH106&gt;0), 1, 0)</f>
        <v>0</v>
      </c>
      <c r="G106" s="230" t="n">
        <f aca="false">IF(OR($BI106&gt;0, $BK106&gt;0), 1, 0)</f>
        <v>0</v>
      </c>
      <c r="H106" s="230" t="n">
        <f aca="false">IF(OR($BL106&gt;0, $BN106&gt;0), 1, 0)</f>
        <v>0</v>
      </c>
      <c r="I106" s="230" t="n">
        <f aca="false">IF(OR($BO106&gt;0, $BQ106&gt;0), 1, 0)</f>
        <v>0</v>
      </c>
      <c r="J106" s="230" t="n">
        <f aca="false">IF(OR($BR106&gt;0, $BT106&gt;0), 1, 0)</f>
        <v>0</v>
      </c>
      <c r="K106" s="230" t="n">
        <f aca="false">IF(OR($BU106&gt;0, $BW106&gt;0), 1, 0)</f>
        <v>0</v>
      </c>
      <c r="L106" s="230" t="n">
        <f aca="false">IF(OR($BX106&gt;0, $BZ106&gt;0), 1, 0)</f>
        <v>0</v>
      </c>
      <c r="M106" s="230" t="n">
        <f aca="false">IF(OR($CA106&gt;0, $CC106&gt;0), 1, 0)</f>
        <v>0</v>
      </c>
      <c r="N106" s="230" t="n">
        <f aca="false">IF(OR($CD106&gt;0, $CF106&gt;0), 1, 0)</f>
        <v>0</v>
      </c>
      <c r="O106" s="231" t="n">
        <f aca="false">IF(OR($CG106&gt;0, $CI106&gt;0), 1, 0)</f>
        <v>0</v>
      </c>
      <c r="P106" s="232" t="n">
        <f aca="false">IF(OR($AD106&gt;0,$AH106&gt;0,$AN106&gt;0), 1, 0)</f>
        <v>0</v>
      </c>
      <c r="Q106" s="233" t="n">
        <f aca="false">BDD!A96</f>
        <v>3273</v>
      </c>
      <c r="R106" s="234" t="str">
        <f aca="false">BDD!B96</f>
        <v>Haricot</v>
      </c>
      <c r="S106" s="235" t="str">
        <f aca="false">IF(BDD!F96=0, "", BDD!F96)</f>
        <v/>
      </c>
      <c r="T106" s="236" t="n">
        <f aca="false">ROUND(BDD!G96+FDP_CMD_KG, 2)</f>
        <v>5.68</v>
      </c>
      <c r="U106" s="236" t="e">
        <f aca="false">ROUND(BDD!G96+FDP_FACT_KG, 2)</f>
        <v>#DIV/0!</v>
      </c>
      <c r="V106" s="237" t="str">
        <f aca="false">BDD!H96</f>
        <v>kg</v>
      </c>
      <c r="W106" s="238" t="str">
        <f aca="false">IF(NOT(ISBLANK(BDD!I96)), ROUND(SUM((BDD!G96*reduc1),FDP_CMD_KG), 2), "")</f>
        <v/>
      </c>
      <c r="X106" s="238" t="str">
        <f aca="false">IF(NOT(ISBLANK(BDD!J96)), ROUND(SUM((BDD!G96*reduc2),FDP_CMD_KG), 2), "")</f>
        <v/>
      </c>
      <c r="Y106" s="238" t="str">
        <f aca="false">IF(NOT(ISBLANK(BDD!K96)), ROUND(SUM((BDD!G96*reduc3),FDP_CMD_KG), 2), "")</f>
        <v/>
      </c>
      <c r="Z106" s="238" t="str">
        <f aca="false">IF(NOT(ISBLANK(BDD!I96)), ROUND(SUM((BDD!G96*reduc1),FDP_FACT_KG), 2), "")</f>
        <v/>
      </c>
      <c r="AA106" s="238" t="str">
        <f aca="false">IF(NOT(ISBLANK(BDD!J96)), ROUND(SUM((BDD!G96*reduc2),FDP_FACT_KG), 2), "")</f>
        <v/>
      </c>
      <c r="AB106" s="238" t="str">
        <f aca="false">IF(NOT(ISBLANK(BDD!K96)), ROUND(SUM((BDD!G96*reduc3),FDP_FACT_KG), 2), "")</f>
        <v/>
      </c>
      <c r="AC106" s="239" t="str">
        <f aca="false">BDD!C96</f>
        <v>Grenade</v>
      </c>
      <c r="AD106" s="240" t="n">
        <f aca="false">SUM(AQ106,AT106,AW106,AZ106,BC106,BF106,BI106,BL106,BO106,BR106,BU106,BX106,CA106,CD106,CG106)</f>
        <v>0</v>
      </c>
      <c r="AE106" s="241" t="n">
        <f aca="false">_xlfn.IFS(AND(AD106&gt;=60,$Y106&lt;&gt;""), $Y106,    AND(AD106&gt;=30,$X106&lt;&gt;""), $X106,    AND(AD106&gt;=10,$W106&lt;&gt;""), $W106,    1, $T106)</f>
        <v>5.68</v>
      </c>
      <c r="AF106" s="242" t="n">
        <f aca="false">$AD106*$AE106</f>
        <v>0</v>
      </c>
      <c r="AG106" s="161"/>
      <c r="AH106" s="243"/>
      <c r="AI106" s="241" t="e">
        <f aca="false">_xlfn.IFS(AND(AH106&gt;=60,$AB106&lt;&gt;""), $AB106,    AND(AH106&gt;=30,$AA106&lt;&gt;""), $AA106,    AND(AH106&gt;=10,$Z106&lt;&gt;""), $Z106,    1, $U106)</f>
        <v>#DIV/0!</v>
      </c>
      <c r="AJ106" s="244" t="e">
        <f aca="false">AH106*AI106</f>
        <v>#DIV/0!</v>
      </c>
      <c r="AK106" s="245"/>
      <c r="AL106" s="245"/>
      <c r="AM106" s="161"/>
      <c r="AN106" s="246" t="n">
        <f aca="false">SUM(AR106,AU106,AX106,BA106,BD106,BG106,BJ106,BM106,BP106,BS106,BV106,BY106,CB106,CE106,CH106)</f>
        <v>0</v>
      </c>
      <c r="AO106" s="241" t="e">
        <f aca="false">_xlfn.IFS(AND(AN106&gt;=60,$AB106&lt;&gt;""), $AB106,    AND(AN106&gt;=30,$AA106&lt;&gt;""), $AA106,    AND(AN106&gt;=10,$Z106&lt;&gt;""), $Z106,    1, $U106)</f>
        <v>#DIV/0!</v>
      </c>
      <c r="AP106" s="242" t="e">
        <f aca="false">$AN106*$AO106</f>
        <v>#DIV/0!</v>
      </c>
      <c r="AQ106" s="247" t="n">
        <f aca="false">COMMANDE!N106</f>
        <v>0</v>
      </c>
      <c r="AR106" s="248" t="str">
        <f aca="false">_xlfn.IFS(AND($AD106=$AH106,$AD106&gt;0,$AH106&gt;0,AQ106&gt;0), AQ106,     AND(NOT($AD106=$AH106),$AD106&gt;0,$AH106&gt;0,AQ106&gt;0), ($AH106*AQ106)/$AD106,     AND($AD106=0,$AH106&gt;0,$AL106&gt;0), IF(INDEX(AQ$12:AQ$263,MATCH($AL106,$AK$12:$AK$263,0))&gt;0,($AH106*INDEX(AQ$12:AQ$263,MATCH($AL106,$AK$12:$AK$263,0)))/INDEX($AD$12:$AD$263,MATCH($AL106,$AK$12:$AK$263,0)), "-"),     1, "-")</f>
        <v>-</v>
      </c>
      <c r="AS106" s="249" t="n">
        <f aca="false">IF(AR$9&gt;0, IF(OR(AR106="",AR106="-"), 0, AR106*$AO106), AQ106*$AE106)</f>
        <v>0</v>
      </c>
      <c r="AT106" s="247" t="n">
        <f aca="false">COMMANDE!P106</f>
        <v>0</v>
      </c>
      <c r="AU106" s="248" t="str">
        <f aca="false">_xlfn.IFS(AND($AD106=$AH106,$AD106&gt;0,$AH106&gt;0,AT106&gt;0), AT106,     AND(NOT($AD106=$AH106),$AD106&gt;0,$AH106&gt;0,AT106&gt;0), ($AH106*AT106)/$AD106,     AND($AD106=0,$AH106&gt;0,$AL106&gt;0), IF(INDEX(AT$12:AT$263,MATCH($AL106,$AK$12:$AK$263,0))&gt;0,($AH106*INDEX(AT$12:AT$263,MATCH($AL106,$AK$12:$AK$263,0)))/INDEX($AD$12:$AD$263,MATCH($AL106,$AK$12:$AK$263,0)), "-"),     1, "-")</f>
        <v>-</v>
      </c>
      <c r="AV106" s="249" t="n">
        <f aca="false">IF(AU$9&gt;0, IF(OR(AU106="",AU106="-"), 0, AU106*$AO106), AT106*$AE106)</f>
        <v>0</v>
      </c>
      <c r="AW106" s="247" t="n">
        <f aca="false">COMMANDE!R106</f>
        <v>0</v>
      </c>
      <c r="AX106" s="248" t="str">
        <f aca="false">_xlfn.IFS(AND($AD106=$AH106,$AD106&gt;0,$AH106&gt;0,AW106&gt;0), AW106,     AND(NOT($AD106=$AH106),$AD106&gt;0,$AH106&gt;0,AW106&gt;0), ($AH106*AW106)/$AD106,     AND($AD106=0,$AH106&gt;0,$AL106&gt;0), IF(INDEX(AW$12:AW$263,MATCH($AL106,$AK$12:$AK$263,0))&gt;0,($AH106*INDEX(AW$12:AW$263,MATCH($AL106,$AK$12:$AK$263,0)))/INDEX($AD$12:$AD$263,MATCH($AL106,$AK$12:$AK$263,0)), "-"),     1, "-")</f>
        <v>-</v>
      </c>
      <c r="AY106" s="249" t="n">
        <f aca="false">IF(AX$9&gt;0, IF(OR(AX106="",AX106="-"), 0, AX106*$AO106), AW106*$AE106)</f>
        <v>0</v>
      </c>
      <c r="AZ106" s="247" t="n">
        <f aca="false">COMMANDE!T106</f>
        <v>0</v>
      </c>
      <c r="BA106" s="248" t="str">
        <f aca="false">_xlfn.IFS(AND($AD106=$AH106,$AD106&gt;0,$AH106&gt;0,AZ106&gt;0), AZ106,     AND(NOT($AD106=$AH106),$AD106&gt;0,$AH106&gt;0,AZ106&gt;0), ($AH106*AZ106)/$AD106,     AND($AD106=0,$AH106&gt;0,$AL106&gt;0), IF(INDEX(AZ$12:AZ$263,MATCH($AL106,$AK$12:$AK$263,0))&gt;0,($AH106*INDEX(AZ$12:AZ$263,MATCH($AL106,$AK$12:$AK$263,0)))/INDEX($AD$12:$AD$263,MATCH($AL106,$AK$12:$AK$263,0)), "-"),     1, "-")</f>
        <v>-</v>
      </c>
      <c r="BB106" s="249" t="n">
        <f aca="false">IF(BA$9&gt;0, IF(OR(BA106="",BA106="-"), 0, BA106*$AO106), AZ106*$AE106)</f>
        <v>0</v>
      </c>
      <c r="BC106" s="247" t="n">
        <f aca="false">COMMANDE!V106</f>
        <v>0</v>
      </c>
      <c r="BD106" s="248" t="str">
        <f aca="false">_xlfn.IFS(AND($AD106=$AH106,$AD106&gt;0,$AH106&gt;0,BC106&gt;0), BC106,     AND(NOT($AD106=$AH106),$AD106&gt;0,$AH106&gt;0,BC106&gt;0), ($AH106*BC106)/$AD106,     AND($AD106=0,$AH106&gt;0,$AL106&gt;0), IF(INDEX(BC$12:BC$263,MATCH($AL106,$AK$12:$AK$263,0))&gt;0,($AH106*INDEX(BC$12:BC$263,MATCH($AL106,$AK$12:$AK$263,0)))/INDEX($AD$12:$AD$263,MATCH($AL106,$AK$12:$AK$263,0)), "-"),     1, "-")</f>
        <v>-</v>
      </c>
      <c r="BE106" s="249" t="n">
        <f aca="false">IF(BD$9&gt;0, IF(OR(BD106="",BD106="-"), 0, BD106*$AO106), BC106*$AE106)</f>
        <v>0</v>
      </c>
      <c r="BF106" s="247" t="n">
        <f aca="false">COMMANDE!X106</f>
        <v>0</v>
      </c>
      <c r="BG106" s="248" t="str">
        <f aca="false">_xlfn.IFS(AND($AD106=$AH106,$AD106&gt;0,$AH106&gt;0,BF106&gt;0), BF106,     AND(NOT($AD106=$AH106),$AD106&gt;0,$AH106&gt;0,BF106&gt;0), ($AH106*BF106)/$AD106,     AND($AD106=0,$AH106&gt;0,$AL106&gt;0), IF(INDEX(BF$12:BF$263,MATCH($AL106,$AK$12:$AK$263,0))&gt;0,($AH106*INDEX(BF$12:BF$263,MATCH($AL106,$AK$12:$AK$263,0)))/INDEX($AD$12:$AD$263,MATCH($AL106,$AK$12:$AK$263,0)), "-"),     1, "-")</f>
        <v>-</v>
      </c>
      <c r="BH106" s="249" t="n">
        <f aca="false">IF(BG$9&gt;0, IF(OR(BG106="",BG106="-"), 0, BG106*$AO106), BF106*$AE106)</f>
        <v>0</v>
      </c>
      <c r="BI106" s="247" t="n">
        <f aca="false">COMMANDE!Z106</f>
        <v>0</v>
      </c>
      <c r="BJ106" s="248" t="str">
        <f aca="false">_xlfn.IFS(AND($AD106=$AH106,$AD106&gt;0,$AH106&gt;0,BI106&gt;0), BI106,     AND(NOT($AD106=$AH106),$AD106&gt;0,$AH106&gt;0,BI106&gt;0), ($AH106*BI106)/$AD106,     AND($AD106=0,$AH106&gt;0,$AL106&gt;0), IF(INDEX(BI$12:BI$263,MATCH($AL106,$AK$12:$AK$263,0))&gt;0,($AH106*INDEX(BI$12:BI$263,MATCH($AL106,$AK$12:$AK$263,0)))/INDEX($AD$12:$AD$263,MATCH($AL106,$AK$12:$AK$263,0)), "-"),     1, "-")</f>
        <v>-</v>
      </c>
      <c r="BK106" s="249" t="n">
        <f aca="false">IF(BJ$9&gt;0, IF(OR(BJ106="",BJ106="-"), 0, BJ106*$AO106), BI106*$AE106)</f>
        <v>0</v>
      </c>
      <c r="BL106" s="247" t="n">
        <f aca="false">COMMANDE!AB106</f>
        <v>0</v>
      </c>
      <c r="BM106" s="248" t="str">
        <f aca="false">_xlfn.IFS(AND($AD106=$AH106,$AD106&gt;0,$AH106&gt;0,BL106&gt;0), BL106,     AND(NOT($AD106=$AH106),$AD106&gt;0,$AH106&gt;0,BL106&gt;0), ($AH106*BL106)/$AD106,     AND($AD106=0,$AH106&gt;0,$AL106&gt;0), IF(INDEX(BL$12:BL$263,MATCH($AL106,$AK$12:$AK$263,0))&gt;0,($AH106*INDEX(BL$12:BL$263,MATCH($AL106,$AK$12:$AK$263,0)))/INDEX($AD$12:$AD$263,MATCH($AL106,$AK$12:$AK$263,0)), "-"),     1, "-")</f>
        <v>-</v>
      </c>
      <c r="BN106" s="249" t="n">
        <f aca="false">IF(BM$9&gt;0, IF(OR(BM106="",BM106="-"), 0, BM106*$AO106), BL106*$AE106)</f>
        <v>0</v>
      </c>
      <c r="BO106" s="247" t="n">
        <f aca="false">COMMANDE!AD106</f>
        <v>0</v>
      </c>
      <c r="BP106" s="248" t="str">
        <f aca="false">_xlfn.IFS(AND($AD106=$AH106,$AD106&gt;0,$AH106&gt;0,BO106&gt;0), BO106,     AND(NOT($AD106=$AH106),$AD106&gt;0,$AH106&gt;0,BO106&gt;0), ($AH106*BO106)/$AD106,     AND($AD106=0,$AH106&gt;0,$AL106&gt;0), IF(INDEX(BO$12:BO$263,MATCH($AL106,$AK$12:$AK$263,0))&gt;0,($AH106*INDEX(BO$12:BO$263,MATCH($AL106,$AK$12:$AK$263,0)))/INDEX($AD$12:$AD$263,MATCH($AL106,$AK$12:$AK$263,0)), "-"),     1, "-")</f>
        <v>-</v>
      </c>
      <c r="BQ106" s="249" t="n">
        <f aca="false">IF(BP$9&gt;0, IF(OR(BP106="",BP106="-"), 0, BP106*$AO106), BO106*$AE106)</f>
        <v>0</v>
      </c>
      <c r="BR106" s="247" t="n">
        <f aca="false">COMMANDE!AF106</f>
        <v>0</v>
      </c>
      <c r="BS106" s="248" t="str">
        <f aca="false">_xlfn.IFS(AND($AD106=$AH106,$AD106&gt;0,$AH106&gt;0,BR106&gt;0), BR106,     AND(NOT($AD106=$AH106),$AD106&gt;0,$AH106&gt;0,BR106&gt;0), ($AH106*BR106)/$AD106,     AND($AD106=0,$AH106&gt;0,$AL106&gt;0), IF(INDEX(BR$12:BR$263,MATCH($AL106,$AK$12:$AK$263,0))&gt;0,($AH106*INDEX(BR$12:BR$263,MATCH($AL106,$AK$12:$AK$263,0)))/INDEX($AD$12:$AD$263,MATCH($AL106,$AK$12:$AK$263,0)), "-"),     1, "-")</f>
        <v>-</v>
      </c>
      <c r="BT106" s="249" t="n">
        <f aca="false">IF(BS$9&gt;0, IF(OR(BS106="",BS106="-"), 0, BS106*$AO106), BR106*$AE106)</f>
        <v>0</v>
      </c>
      <c r="BU106" s="247" t="n">
        <f aca="false">COMMANDE!AH106</f>
        <v>0</v>
      </c>
      <c r="BV106" s="248" t="str">
        <f aca="false">_xlfn.IFS(AND($AD106=$AH106,$AD106&gt;0,$AH106&gt;0,BU106&gt;0), BU106,     AND(NOT($AD106=$AH106),$AD106&gt;0,$AH106&gt;0,BU106&gt;0), ($AH106*BU106)/$AD106,     AND($AD106=0,$AH106&gt;0,$AL106&gt;0), IF(INDEX(BU$12:BU$263,MATCH($AL106,$AK$12:$AK$263,0))&gt;0,($AH106*INDEX(BU$12:BU$263,MATCH($AL106,$AK$12:$AK$263,0)))/INDEX($AD$12:$AD$263,MATCH($AL106,$AK$12:$AK$263,0)), "-"),     1, "-")</f>
        <v>-</v>
      </c>
      <c r="BW106" s="249" t="n">
        <f aca="false">IF(BV$9&gt;0, IF(OR(BV106="",BV106="-"), 0, BV106*$AO106), BU106*$AE106)</f>
        <v>0</v>
      </c>
      <c r="BX106" s="247" t="n">
        <f aca="false">COMMANDE!AJ106</f>
        <v>0</v>
      </c>
      <c r="BY106" s="248" t="str">
        <f aca="false">_xlfn.IFS(AND($AD106=$AH106,$AD106&gt;0,$AH106&gt;0,BX106&gt;0), BX106,     AND(NOT($AD106=$AH106),$AD106&gt;0,$AH106&gt;0,BX106&gt;0), ($AH106*BX106)/$AD106,     AND($AD106=0,$AH106&gt;0,$AL106&gt;0), IF(INDEX(BX$12:BX$263,MATCH($AL106,$AK$12:$AK$263,0))&gt;0,($AH106*INDEX(BX$12:BX$263,MATCH($AL106,$AK$12:$AK$263,0)))/INDEX($AD$12:$AD$263,MATCH($AL106,$AK$12:$AK$263,0)), "-"),     1, "-")</f>
        <v>-</v>
      </c>
      <c r="BZ106" s="249" t="n">
        <f aca="false">IF(BY$9&gt;0, IF(OR(BY106="",BY106="-"), 0, BY106*$AO106), BX106*$AE106)</f>
        <v>0</v>
      </c>
      <c r="CA106" s="247" t="n">
        <f aca="false">COMMANDE!AL106</f>
        <v>0</v>
      </c>
      <c r="CB106" s="248" t="str">
        <f aca="false">_xlfn.IFS(AND($AD106=$AH106,$AD106&gt;0,$AH106&gt;0,CA106&gt;0), CA106,     AND(NOT($AD106=$AH106),$AD106&gt;0,$AH106&gt;0,CA106&gt;0), ($AH106*CA106)/$AD106,     AND($AD106=0,$AH106&gt;0,$AL106&gt;0), IF(INDEX(CA$12:CA$263,MATCH($AL106,$AK$12:$AK$263,0))&gt;0,($AH106*INDEX(CA$12:CA$263,MATCH($AL106,$AK$12:$AK$263,0)))/INDEX($AD$12:$AD$263,MATCH($AL106,$AK$12:$AK$263,0)), "-"),     1, "-")</f>
        <v>-</v>
      </c>
      <c r="CC106" s="249" t="n">
        <f aca="false">IF(CB$9&gt;0, IF(OR(CB106="",CB106="-"), 0, CB106*$AO106), CA106*$AE106)</f>
        <v>0</v>
      </c>
      <c r="CD106" s="247" t="n">
        <f aca="false">COMMANDE!AN106</f>
        <v>0</v>
      </c>
      <c r="CE106" s="248" t="str">
        <f aca="false">_xlfn.IFS(AND($AD106=$AH106,$AD106&gt;0,$AH106&gt;0,CD106&gt;0), CD106,     AND(NOT($AD106=$AH106),$AD106&gt;0,$AH106&gt;0,CD106&gt;0), ($AH106*CD106)/$AD106,     AND($AD106=0,$AH106&gt;0,$AL106&gt;0), IF(INDEX(CD$12:CD$263,MATCH($AL106,$AK$12:$AK$263,0))&gt;0,($AH106*INDEX(CD$12:CD$263,MATCH($AL106,$AK$12:$AK$263,0)))/INDEX($AD$12:$AD$263,MATCH($AL106,$AK$12:$AK$263,0)), "-"),     1, "-")</f>
        <v>-</v>
      </c>
      <c r="CF106" s="249" t="n">
        <f aca="false">IF(CE$9&gt;0, IF(OR(CE106="",CE106="-"), 0, CE106*$AO106), CD106*$AE106)</f>
        <v>0</v>
      </c>
      <c r="CG106" s="247" t="n">
        <f aca="false">COMMANDE!AP106</f>
        <v>0</v>
      </c>
      <c r="CH106" s="248" t="str">
        <f aca="false">_xlfn.IFS(AND($AD106=$AH106,$AD106&gt;0,$AH106&gt;0,CG106&gt;0), CG106,     AND(NOT($AD106=$AH106),$AD106&gt;0,$AH106&gt;0,CG106&gt;0), ($AH106*CG106)/$AD106,     AND($AD106=0,$AH106&gt;0,$AL106&gt;0), IF(INDEX(CG$12:CG$263,MATCH($AL106,$AK$12:$AK$263,0))&gt;0,($AH106*INDEX(CG$12:CG$263,MATCH($AL106,$AK$12:$AK$263,0)))/INDEX($AD$12:$AD$263,MATCH($AL106,$AK$12:$AK$263,0)), "-"),     1, "-")</f>
        <v>-</v>
      </c>
      <c r="CI106" s="249" t="n">
        <f aca="false">IF(CH$9&gt;0, IF(OR(CH106="",CH106="-"), 0, CH106*$AO106), CG106*$AE106)</f>
        <v>0</v>
      </c>
      <c r="CJ106" s="250"/>
    </row>
    <row r="107" customFormat="false" ht="39.95" hidden="false" customHeight="true" outlineLevel="0" collapsed="false">
      <c r="A107" s="230" t="n">
        <f aca="false">IF(OR($AQ107&gt;0, $AS107&gt;0), 1, 0)</f>
        <v>0</v>
      </c>
      <c r="B107" s="230" t="n">
        <f aca="false">IF(OR($AT107&gt;0, $AV107&gt;0), 1, 0)</f>
        <v>0</v>
      </c>
      <c r="C107" s="230" t="n">
        <f aca="false">IF(OR($AW107&gt;0, $AY107&gt;0), 1, 0)</f>
        <v>0</v>
      </c>
      <c r="D107" s="230" t="n">
        <f aca="false">IF(OR($AZ107&gt;0, $BB107&gt;0), 1, 0)</f>
        <v>0</v>
      </c>
      <c r="E107" s="230" t="n">
        <f aca="false">IF(OR($BC107&gt;0, $BE107&gt;0), 1, 0)</f>
        <v>0</v>
      </c>
      <c r="F107" s="230" t="n">
        <f aca="false">IF(OR($BF107&gt;0, $BH107&gt;0), 1, 0)</f>
        <v>0</v>
      </c>
      <c r="G107" s="230" t="n">
        <f aca="false">IF(OR($BI107&gt;0, $BK107&gt;0), 1, 0)</f>
        <v>0</v>
      </c>
      <c r="H107" s="230" t="n">
        <f aca="false">IF(OR($BL107&gt;0, $BN107&gt;0), 1, 0)</f>
        <v>0</v>
      </c>
      <c r="I107" s="230" t="n">
        <f aca="false">IF(OR($BO107&gt;0, $BQ107&gt;0), 1, 0)</f>
        <v>0</v>
      </c>
      <c r="J107" s="230" t="n">
        <f aca="false">IF(OR($BR107&gt;0, $BT107&gt;0), 1, 0)</f>
        <v>0</v>
      </c>
      <c r="K107" s="230" t="n">
        <f aca="false">IF(OR($BU107&gt;0, $BW107&gt;0), 1, 0)</f>
        <v>0</v>
      </c>
      <c r="L107" s="230" t="n">
        <f aca="false">IF(OR($BX107&gt;0, $BZ107&gt;0), 1, 0)</f>
        <v>0</v>
      </c>
      <c r="M107" s="230" t="n">
        <f aca="false">IF(OR($CA107&gt;0, $CC107&gt;0), 1, 0)</f>
        <v>0</v>
      </c>
      <c r="N107" s="230" t="n">
        <f aca="false">IF(OR($CD107&gt;0, $CF107&gt;0), 1, 0)</f>
        <v>0</v>
      </c>
      <c r="O107" s="231" t="n">
        <f aca="false">IF(OR($CG107&gt;0, $CI107&gt;0), 1, 0)</f>
        <v>0</v>
      </c>
      <c r="P107" s="232" t="n">
        <f aca="false">IF(OR($AD107&gt;0,$AH107&gt;0,$AN107&gt;0), 1, 0)</f>
        <v>0</v>
      </c>
      <c r="Q107" s="233" t="n">
        <f aca="false">BDD!A97</f>
        <v>6064</v>
      </c>
      <c r="R107" s="234" t="str">
        <f aca="false">BDD!B97</f>
        <v>Huile d'olive Aloreña 5L BIO</v>
      </c>
      <c r="S107" s="235" t="str">
        <f aca="false">IF(BDD!F97=0, "", BDD!F97)</f>
        <v>❤️</v>
      </c>
      <c r="T107" s="236" t="n">
        <f aca="false">ROUND(BDD!G97+FDP_CMD_KG, 2)</f>
        <v>42.67</v>
      </c>
      <c r="U107" s="236" t="e">
        <f aca="false">ROUND(BDD!G97+FDP_FACT_KG, 2)</f>
        <v>#DIV/0!</v>
      </c>
      <c r="V107" s="237" t="str">
        <f aca="false">BDD!H97</f>
        <v>5l</v>
      </c>
      <c r="W107" s="238" t="str">
        <f aca="false">IF(NOT(ISBLANK(BDD!I97)), ROUND(SUM((BDD!G97*reduc1),FDP_CMD_KG), 2), "")</f>
        <v/>
      </c>
      <c r="X107" s="238" t="str">
        <f aca="false">IF(NOT(ISBLANK(BDD!J97)), ROUND(SUM((BDD!G97*reduc2),FDP_CMD_KG), 2), "")</f>
        <v/>
      </c>
      <c r="Y107" s="238" t="str">
        <f aca="false">IF(NOT(ISBLANK(BDD!K97)), ROUND(SUM((BDD!G97*reduc3),FDP_CMD_KG), 2), "")</f>
        <v/>
      </c>
      <c r="Z107" s="238" t="str">
        <f aca="false">IF(NOT(ISBLANK(BDD!I97)), ROUND(SUM((BDD!G97*reduc1),FDP_FACT_KG), 2), "")</f>
        <v/>
      </c>
      <c r="AA107" s="238" t="str">
        <f aca="false">IF(NOT(ISBLANK(BDD!J97)), ROUND(SUM((BDD!G97*reduc2),FDP_FACT_KG), 2), "")</f>
        <v/>
      </c>
      <c r="AB107" s="238" t="str">
        <f aca="false">IF(NOT(ISBLANK(BDD!K97)), ROUND(SUM((BDD!G97*reduc3),FDP_FACT_KG), 2), "")</f>
        <v/>
      </c>
      <c r="AC107" s="239" t="str">
        <f aca="false">BDD!C97</f>
        <v>Malagua</v>
      </c>
      <c r="AD107" s="240" t="n">
        <f aca="false">SUM(AQ107,AT107,AW107,AZ107,BC107,BF107,BI107,BL107,BO107,BR107,BU107,BX107,CA107,CD107,CG107)</f>
        <v>0</v>
      </c>
      <c r="AE107" s="241" t="n">
        <f aca="false">_xlfn.IFS(AND(AD107&gt;=60,$Y107&lt;&gt;""), $Y107,    AND(AD107&gt;=30,$X107&lt;&gt;""), $X107,    AND(AD107&gt;=10,$W107&lt;&gt;""), $W107,    1, $T107)</f>
        <v>42.67</v>
      </c>
      <c r="AF107" s="242" t="n">
        <f aca="false">$AD107*$AE107</f>
        <v>0</v>
      </c>
      <c r="AG107" s="161"/>
      <c r="AH107" s="243"/>
      <c r="AI107" s="241" t="e">
        <f aca="false">_xlfn.IFS(AND(AH107&gt;=60,$AB107&lt;&gt;""), $AB107,    AND(AH107&gt;=30,$AA107&lt;&gt;""), $AA107,    AND(AH107&gt;=10,$Z107&lt;&gt;""), $Z107,    1, $U107)</f>
        <v>#DIV/0!</v>
      </c>
      <c r="AJ107" s="244" t="e">
        <f aca="false">AH107*AI107</f>
        <v>#DIV/0!</v>
      </c>
      <c r="AK107" s="245"/>
      <c r="AL107" s="245"/>
      <c r="AM107" s="161"/>
      <c r="AN107" s="246" t="n">
        <f aca="false">SUM(AR107,AU107,AX107,BA107,BD107,BG107,BJ107,BM107,BP107,BS107,BV107,BY107,CB107,CE107,CH107)</f>
        <v>0</v>
      </c>
      <c r="AO107" s="241" t="e">
        <f aca="false">_xlfn.IFS(AND(AN107&gt;=60,$AB107&lt;&gt;""), $AB107,    AND(AN107&gt;=30,$AA107&lt;&gt;""), $AA107,    AND(AN107&gt;=10,$Z107&lt;&gt;""), $Z107,    1, $U107)</f>
        <v>#DIV/0!</v>
      </c>
      <c r="AP107" s="242" t="e">
        <f aca="false">$AN107*$AO107</f>
        <v>#DIV/0!</v>
      </c>
      <c r="AQ107" s="247" t="n">
        <f aca="false">COMMANDE!N107</f>
        <v>0</v>
      </c>
      <c r="AR107" s="248" t="str">
        <f aca="false">_xlfn.IFS(AND($AD107=$AH107,$AD107&gt;0,$AH107&gt;0,AQ107&gt;0), AQ107,     AND(NOT($AD107=$AH107),$AD107&gt;0,$AH107&gt;0,AQ107&gt;0), ($AH107*AQ107)/$AD107,     AND($AD107=0,$AH107&gt;0,$AL107&gt;0), IF(INDEX(AQ$12:AQ$263,MATCH($AL107,$AK$12:$AK$263,0))&gt;0,($AH107*INDEX(AQ$12:AQ$263,MATCH($AL107,$AK$12:$AK$263,0)))/INDEX($AD$12:$AD$263,MATCH($AL107,$AK$12:$AK$263,0)), "-"),     1, "-")</f>
        <v>-</v>
      </c>
      <c r="AS107" s="249" t="n">
        <f aca="false">IF(AR$9&gt;0, IF(OR(AR107="",AR107="-"), 0, AR107*$AO107), AQ107*$AE107)</f>
        <v>0</v>
      </c>
      <c r="AT107" s="247" t="n">
        <f aca="false">COMMANDE!P107</f>
        <v>0</v>
      </c>
      <c r="AU107" s="248" t="str">
        <f aca="false">_xlfn.IFS(AND($AD107=$AH107,$AD107&gt;0,$AH107&gt;0,AT107&gt;0), AT107,     AND(NOT($AD107=$AH107),$AD107&gt;0,$AH107&gt;0,AT107&gt;0), ($AH107*AT107)/$AD107,     AND($AD107=0,$AH107&gt;0,$AL107&gt;0), IF(INDEX(AT$12:AT$263,MATCH($AL107,$AK$12:$AK$263,0))&gt;0,($AH107*INDEX(AT$12:AT$263,MATCH($AL107,$AK$12:$AK$263,0)))/INDEX($AD$12:$AD$263,MATCH($AL107,$AK$12:$AK$263,0)), "-"),     1, "-")</f>
        <v>-</v>
      </c>
      <c r="AV107" s="249" t="n">
        <f aca="false">IF(AU$9&gt;0, IF(OR(AU107="",AU107="-"), 0, AU107*$AO107), AT107*$AE107)</f>
        <v>0</v>
      </c>
      <c r="AW107" s="247" t="n">
        <f aca="false">COMMANDE!R107</f>
        <v>0</v>
      </c>
      <c r="AX107" s="248" t="str">
        <f aca="false">_xlfn.IFS(AND($AD107=$AH107,$AD107&gt;0,$AH107&gt;0,AW107&gt;0), AW107,     AND(NOT($AD107=$AH107),$AD107&gt;0,$AH107&gt;0,AW107&gt;0), ($AH107*AW107)/$AD107,     AND($AD107=0,$AH107&gt;0,$AL107&gt;0), IF(INDEX(AW$12:AW$263,MATCH($AL107,$AK$12:$AK$263,0))&gt;0,($AH107*INDEX(AW$12:AW$263,MATCH($AL107,$AK$12:$AK$263,0)))/INDEX($AD$12:$AD$263,MATCH($AL107,$AK$12:$AK$263,0)), "-"),     1, "-")</f>
        <v>-</v>
      </c>
      <c r="AY107" s="249" t="n">
        <f aca="false">IF(AX$9&gt;0, IF(OR(AX107="",AX107="-"), 0, AX107*$AO107), AW107*$AE107)</f>
        <v>0</v>
      </c>
      <c r="AZ107" s="247" t="n">
        <f aca="false">COMMANDE!T107</f>
        <v>0</v>
      </c>
      <c r="BA107" s="248" t="str">
        <f aca="false">_xlfn.IFS(AND($AD107=$AH107,$AD107&gt;0,$AH107&gt;0,AZ107&gt;0), AZ107,     AND(NOT($AD107=$AH107),$AD107&gt;0,$AH107&gt;0,AZ107&gt;0), ($AH107*AZ107)/$AD107,     AND($AD107=0,$AH107&gt;0,$AL107&gt;0), IF(INDEX(AZ$12:AZ$263,MATCH($AL107,$AK$12:$AK$263,0))&gt;0,($AH107*INDEX(AZ$12:AZ$263,MATCH($AL107,$AK$12:$AK$263,0)))/INDEX($AD$12:$AD$263,MATCH($AL107,$AK$12:$AK$263,0)), "-"),     1, "-")</f>
        <v>-</v>
      </c>
      <c r="BB107" s="249" t="n">
        <f aca="false">IF(BA$9&gt;0, IF(OR(BA107="",BA107="-"), 0, BA107*$AO107), AZ107*$AE107)</f>
        <v>0</v>
      </c>
      <c r="BC107" s="247" t="n">
        <f aca="false">COMMANDE!V107</f>
        <v>0</v>
      </c>
      <c r="BD107" s="248" t="str">
        <f aca="false">_xlfn.IFS(AND($AD107=$AH107,$AD107&gt;0,$AH107&gt;0,BC107&gt;0), BC107,     AND(NOT($AD107=$AH107),$AD107&gt;0,$AH107&gt;0,BC107&gt;0), ($AH107*BC107)/$AD107,     AND($AD107=0,$AH107&gt;0,$AL107&gt;0), IF(INDEX(BC$12:BC$263,MATCH($AL107,$AK$12:$AK$263,0))&gt;0,($AH107*INDEX(BC$12:BC$263,MATCH($AL107,$AK$12:$AK$263,0)))/INDEX($AD$12:$AD$263,MATCH($AL107,$AK$12:$AK$263,0)), "-"),     1, "-")</f>
        <v>-</v>
      </c>
      <c r="BE107" s="249" t="n">
        <f aca="false">IF(BD$9&gt;0, IF(OR(BD107="",BD107="-"), 0, BD107*$AO107), BC107*$AE107)</f>
        <v>0</v>
      </c>
      <c r="BF107" s="247" t="n">
        <f aca="false">COMMANDE!X107</f>
        <v>0</v>
      </c>
      <c r="BG107" s="248" t="str">
        <f aca="false">_xlfn.IFS(AND($AD107=$AH107,$AD107&gt;0,$AH107&gt;0,BF107&gt;0), BF107,     AND(NOT($AD107=$AH107),$AD107&gt;0,$AH107&gt;0,BF107&gt;0), ($AH107*BF107)/$AD107,     AND($AD107=0,$AH107&gt;0,$AL107&gt;0), IF(INDEX(BF$12:BF$263,MATCH($AL107,$AK$12:$AK$263,0))&gt;0,($AH107*INDEX(BF$12:BF$263,MATCH($AL107,$AK$12:$AK$263,0)))/INDEX($AD$12:$AD$263,MATCH($AL107,$AK$12:$AK$263,0)), "-"),     1, "-")</f>
        <v>-</v>
      </c>
      <c r="BH107" s="249" t="n">
        <f aca="false">IF(BG$9&gt;0, IF(OR(BG107="",BG107="-"), 0, BG107*$AO107), BF107*$AE107)</f>
        <v>0</v>
      </c>
      <c r="BI107" s="247" t="n">
        <f aca="false">COMMANDE!Z107</f>
        <v>0</v>
      </c>
      <c r="BJ107" s="248" t="str">
        <f aca="false">_xlfn.IFS(AND($AD107=$AH107,$AD107&gt;0,$AH107&gt;0,BI107&gt;0), BI107,     AND(NOT($AD107=$AH107),$AD107&gt;0,$AH107&gt;0,BI107&gt;0), ($AH107*BI107)/$AD107,     AND($AD107=0,$AH107&gt;0,$AL107&gt;0), IF(INDEX(BI$12:BI$263,MATCH($AL107,$AK$12:$AK$263,0))&gt;0,($AH107*INDEX(BI$12:BI$263,MATCH($AL107,$AK$12:$AK$263,0)))/INDEX($AD$12:$AD$263,MATCH($AL107,$AK$12:$AK$263,0)), "-"),     1, "-")</f>
        <v>-</v>
      </c>
      <c r="BK107" s="249" t="n">
        <f aca="false">IF(BJ$9&gt;0, IF(OR(BJ107="",BJ107="-"), 0, BJ107*$AO107), BI107*$AE107)</f>
        <v>0</v>
      </c>
      <c r="BL107" s="247" t="n">
        <f aca="false">COMMANDE!AB107</f>
        <v>0</v>
      </c>
      <c r="BM107" s="248" t="str">
        <f aca="false">_xlfn.IFS(AND($AD107=$AH107,$AD107&gt;0,$AH107&gt;0,BL107&gt;0), BL107,     AND(NOT($AD107=$AH107),$AD107&gt;0,$AH107&gt;0,BL107&gt;0), ($AH107*BL107)/$AD107,     AND($AD107=0,$AH107&gt;0,$AL107&gt;0), IF(INDEX(BL$12:BL$263,MATCH($AL107,$AK$12:$AK$263,0))&gt;0,($AH107*INDEX(BL$12:BL$263,MATCH($AL107,$AK$12:$AK$263,0)))/INDEX($AD$12:$AD$263,MATCH($AL107,$AK$12:$AK$263,0)), "-"),     1, "-")</f>
        <v>-</v>
      </c>
      <c r="BN107" s="249" t="n">
        <f aca="false">IF(BM$9&gt;0, IF(OR(BM107="",BM107="-"), 0, BM107*$AO107), BL107*$AE107)</f>
        <v>0</v>
      </c>
      <c r="BO107" s="247" t="n">
        <f aca="false">COMMANDE!AD107</f>
        <v>0</v>
      </c>
      <c r="BP107" s="248" t="str">
        <f aca="false">_xlfn.IFS(AND($AD107=$AH107,$AD107&gt;0,$AH107&gt;0,BO107&gt;0), BO107,     AND(NOT($AD107=$AH107),$AD107&gt;0,$AH107&gt;0,BO107&gt;0), ($AH107*BO107)/$AD107,     AND($AD107=0,$AH107&gt;0,$AL107&gt;0), IF(INDEX(BO$12:BO$263,MATCH($AL107,$AK$12:$AK$263,0))&gt;0,($AH107*INDEX(BO$12:BO$263,MATCH($AL107,$AK$12:$AK$263,0)))/INDEX($AD$12:$AD$263,MATCH($AL107,$AK$12:$AK$263,0)), "-"),     1, "-")</f>
        <v>-</v>
      </c>
      <c r="BQ107" s="249" t="n">
        <f aca="false">IF(BP$9&gt;0, IF(OR(BP107="",BP107="-"), 0, BP107*$AO107), BO107*$AE107)</f>
        <v>0</v>
      </c>
      <c r="BR107" s="247" t="n">
        <f aca="false">COMMANDE!AF107</f>
        <v>0</v>
      </c>
      <c r="BS107" s="248" t="str">
        <f aca="false">_xlfn.IFS(AND($AD107=$AH107,$AD107&gt;0,$AH107&gt;0,BR107&gt;0), BR107,     AND(NOT($AD107=$AH107),$AD107&gt;0,$AH107&gt;0,BR107&gt;0), ($AH107*BR107)/$AD107,     AND($AD107=0,$AH107&gt;0,$AL107&gt;0), IF(INDEX(BR$12:BR$263,MATCH($AL107,$AK$12:$AK$263,0))&gt;0,($AH107*INDEX(BR$12:BR$263,MATCH($AL107,$AK$12:$AK$263,0)))/INDEX($AD$12:$AD$263,MATCH($AL107,$AK$12:$AK$263,0)), "-"),     1, "-")</f>
        <v>-</v>
      </c>
      <c r="BT107" s="249" t="n">
        <f aca="false">IF(BS$9&gt;0, IF(OR(BS107="",BS107="-"), 0, BS107*$AO107), BR107*$AE107)</f>
        <v>0</v>
      </c>
      <c r="BU107" s="247" t="n">
        <f aca="false">COMMANDE!AH107</f>
        <v>0</v>
      </c>
      <c r="BV107" s="248" t="str">
        <f aca="false">_xlfn.IFS(AND($AD107=$AH107,$AD107&gt;0,$AH107&gt;0,BU107&gt;0), BU107,     AND(NOT($AD107=$AH107),$AD107&gt;0,$AH107&gt;0,BU107&gt;0), ($AH107*BU107)/$AD107,     AND($AD107=0,$AH107&gt;0,$AL107&gt;0), IF(INDEX(BU$12:BU$263,MATCH($AL107,$AK$12:$AK$263,0))&gt;0,($AH107*INDEX(BU$12:BU$263,MATCH($AL107,$AK$12:$AK$263,0)))/INDEX($AD$12:$AD$263,MATCH($AL107,$AK$12:$AK$263,0)), "-"),     1, "-")</f>
        <v>-</v>
      </c>
      <c r="BW107" s="249" t="n">
        <f aca="false">IF(BV$9&gt;0, IF(OR(BV107="",BV107="-"), 0, BV107*$AO107), BU107*$AE107)</f>
        <v>0</v>
      </c>
      <c r="BX107" s="247" t="n">
        <f aca="false">COMMANDE!AJ107</f>
        <v>0</v>
      </c>
      <c r="BY107" s="248" t="str">
        <f aca="false">_xlfn.IFS(AND($AD107=$AH107,$AD107&gt;0,$AH107&gt;0,BX107&gt;0), BX107,     AND(NOT($AD107=$AH107),$AD107&gt;0,$AH107&gt;0,BX107&gt;0), ($AH107*BX107)/$AD107,     AND($AD107=0,$AH107&gt;0,$AL107&gt;0), IF(INDEX(BX$12:BX$263,MATCH($AL107,$AK$12:$AK$263,0))&gt;0,($AH107*INDEX(BX$12:BX$263,MATCH($AL107,$AK$12:$AK$263,0)))/INDEX($AD$12:$AD$263,MATCH($AL107,$AK$12:$AK$263,0)), "-"),     1, "-")</f>
        <v>-</v>
      </c>
      <c r="BZ107" s="249" t="n">
        <f aca="false">IF(BY$9&gt;0, IF(OR(BY107="",BY107="-"), 0, BY107*$AO107), BX107*$AE107)</f>
        <v>0</v>
      </c>
      <c r="CA107" s="247" t="n">
        <f aca="false">COMMANDE!AL107</f>
        <v>0</v>
      </c>
      <c r="CB107" s="248" t="str">
        <f aca="false">_xlfn.IFS(AND($AD107=$AH107,$AD107&gt;0,$AH107&gt;0,CA107&gt;0), CA107,     AND(NOT($AD107=$AH107),$AD107&gt;0,$AH107&gt;0,CA107&gt;0), ($AH107*CA107)/$AD107,     AND($AD107=0,$AH107&gt;0,$AL107&gt;0), IF(INDEX(CA$12:CA$263,MATCH($AL107,$AK$12:$AK$263,0))&gt;0,($AH107*INDEX(CA$12:CA$263,MATCH($AL107,$AK$12:$AK$263,0)))/INDEX($AD$12:$AD$263,MATCH($AL107,$AK$12:$AK$263,0)), "-"),     1, "-")</f>
        <v>-</v>
      </c>
      <c r="CC107" s="249" t="n">
        <f aca="false">IF(CB$9&gt;0, IF(OR(CB107="",CB107="-"), 0, CB107*$AO107), CA107*$AE107)</f>
        <v>0</v>
      </c>
      <c r="CD107" s="247" t="n">
        <f aca="false">COMMANDE!AN107</f>
        <v>0</v>
      </c>
      <c r="CE107" s="248" t="str">
        <f aca="false">_xlfn.IFS(AND($AD107=$AH107,$AD107&gt;0,$AH107&gt;0,CD107&gt;0), CD107,     AND(NOT($AD107=$AH107),$AD107&gt;0,$AH107&gt;0,CD107&gt;0), ($AH107*CD107)/$AD107,     AND($AD107=0,$AH107&gt;0,$AL107&gt;0), IF(INDEX(CD$12:CD$263,MATCH($AL107,$AK$12:$AK$263,0))&gt;0,($AH107*INDEX(CD$12:CD$263,MATCH($AL107,$AK$12:$AK$263,0)))/INDEX($AD$12:$AD$263,MATCH($AL107,$AK$12:$AK$263,0)), "-"),     1, "-")</f>
        <v>-</v>
      </c>
      <c r="CF107" s="249" t="n">
        <f aca="false">IF(CE$9&gt;0, IF(OR(CE107="",CE107="-"), 0, CE107*$AO107), CD107*$AE107)</f>
        <v>0</v>
      </c>
      <c r="CG107" s="247" t="n">
        <f aca="false">COMMANDE!AP107</f>
        <v>0</v>
      </c>
      <c r="CH107" s="248" t="str">
        <f aca="false">_xlfn.IFS(AND($AD107=$AH107,$AD107&gt;0,$AH107&gt;0,CG107&gt;0), CG107,     AND(NOT($AD107=$AH107),$AD107&gt;0,$AH107&gt;0,CG107&gt;0), ($AH107*CG107)/$AD107,     AND($AD107=0,$AH107&gt;0,$AL107&gt;0), IF(INDEX(CG$12:CG$263,MATCH($AL107,$AK$12:$AK$263,0))&gt;0,($AH107*INDEX(CG$12:CG$263,MATCH($AL107,$AK$12:$AK$263,0)))/INDEX($AD$12:$AD$263,MATCH($AL107,$AK$12:$AK$263,0)), "-"),     1, "-")</f>
        <v>-</v>
      </c>
      <c r="CI107" s="249" t="n">
        <f aca="false">IF(CH$9&gt;0, IF(OR(CH107="",CH107="-"), 0, CH107*$AO107), CG107*$AE107)</f>
        <v>0</v>
      </c>
      <c r="CJ107" s="250"/>
    </row>
    <row r="108" customFormat="false" ht="39.95" hidden="false" customHeight="true" outlineLevel="0" collapsed="false">
      <c r="A108" s="230" t="n">
        <f aca="false">IF(OR($AQ108&gt;0, $AS108&gt;0), 1, 0)</f>
        <v>0</v>
      </c>
      <c r="B108" s="230" t="n">
        <f aca="false">IF(OR($AT108&gt;0, $AV108&gt;0), 1, 0)</f>
        <v>0</v>
      </c>
      <c r="C108" s="230" t="n">
        <f aca="false">IF(OR($AW108&gt;0, $AY108&gt;0), 1, 0)</f>
        <v>0</v>
      </c>
      <c r="D108" s="230" t="n">
        <f aca="false">IF(OR($AZ108&gt;0, $BB108&gt;0), 1, 0)</f>
        <v>0</v>
      </c>
      <c r="E108" s="230" t="n">
        <f aca="false">IF(OR($BC108&gt;0, $BE108&gt;0), 1, 0)</f>
        <v>0</v>
      </c>
      <c r="F108" s="230" t="n">
        <f aca="false">IF(OR($BF108&gt;0, $BH108&gt;0), 1, 0)</f>
        <v>0</v>
      </c>
      <c r="G108" s="230" t="n">
        <f aca="false">IF(OR($BI108&gt;0, $BK108&gt;0), 1, 0)</f>
        <v>0</v>
      </c>
      <c r="H108" s="230" t="n">
        <f aca="false">IF(OR($BL108&gt;0, $BN108&gt;0), 1, 0)</f>
        <v>0</v>
      </c>
      <c r="I108" s="230" t="n">
        <f aca="false">IF(OR($BO108&gt;0, $BQ108&gt;0), 1, 0)</f>
        <v>0</v>
      </c>
      <c r="J108" s="230" t="n">
        <f aca="false">IF(OR($BR108&gt;0, $BT108&gt;0), 1, 0)</f>
        <v>0</v>
      </c>
      <c r="K108" s="230" t="n">
        <f aca="false">IF(OR($BU108&gt;0, $BW108&gt;0), 1, 0)</f>
        <v>0</v>
      </c>
      <c r="L108" s="230" t="n">
        <f aca="false">IF(OR($BX108&gt;0, $BZ108&gt;0), 1, 0)</f>
        <v>0</v>
      </c>
      <c r="M108" s="230" t="n">
        <f aca="false">IF(OR($CA108&gt;0, $CC108&gt;0), 1, 0)</f>
        <v>0</v>
      </c>
      <c r="N108" s="230" t="n">
        <f aca="false">IF(OR($CD108&gt;0, $CF108&gt;0), 1, 0)</f>
        <v>0</v>
      </c>
      <c r="O108" s="231" t="n">
        <f aca="false">IF(OR($CG108&gt;0, $CI108&gt;0), 1, 0)</f>
        <v>0</v>
      </c>
      <c r="P108" s="232" t="n">
        <f aca="false">IF(OR($AD108&gt;0,$AH108&gt;0,$AN108&gt;0), 1, 0)</f>
        <v>0</v>
      </c>
      <c r="Q108" s="233" t="n">
        <f aca="false">BDD!A98</f>
        <v>3704</v>
      </c>
      <c r="R108" s="234" t="str">
        <f aca="false">BDD!B98</f>
        <v>Jujube</v>
      </c>
      <c r="S108" s="235" t="str">
        <f aca="false">IF(BDD!F98=0, "", BDD!F98)</f>
        <v/>
      </c>
      <c r="T108" s="236" t="n">
        <f aca="false">ROUND(BDD!G98+FDP_CMD_KG, 2)</f>
        <v>7.48</v>
      </c>
      <c r="U108" s="236" t="e">
        <f aca="false">ROUND(BDD!G98+FDP_FACT_KG, 2)</f>
        <v>#DIV/0!</v>
      </c>
      <c r="V108" s="237" t="str">
        <f aca="false">BDD!H98</f>
        <v>kg</v>
      </c>
      <c r="W108" s="238" t="n">
        <f aca="false">IF(NOT(ISBLANK(BDD!I98)), ROUND(SUM((BDD!G98*reduc1),FDP_CMD_KG), 2), "")</f>
        <v>6.89</v>
      </c>
      <c r="X108" s="238" t="n">
        <f aca="false">IF(NOT(ISBLANK(BDD!J98)), ROUND(SUM((BDD!G98*reduc2),FDP_CMD_KG), 2), "")</f>
        <v>6.3</v>
      </c>
      <c r="Y108" s="238" t="str">
        <f aca="false">IF(NOT(ISBLANK(BDD!K98)), ROUND(SUM((BDD!G98*reduc3),FDP_CMD_KG), 2), "")</f>
        <v/>
      </c>
      <c r="Z108" s="238" t="e">
        <f aca="false">IF(NOT(ISBLANK(BDD!I98)), ROUND(SUM((BDD!G98*reduc1),FDP_FACT_KG), 2), "")</f>
        <v>#DIV/0!</v>
      </c>
      <c r="AA108" s="238" t="e">
        <f aca="false">IF(NOT(ISBLANK(BDD!J98)), ROUND(SUM((BDD!G98*reduc2),FDP_FACT_KG), 2), "")</f>
        <v>#DIV/0!</v>
      </c>
      <c r="AB108" s="238" t="str">
        <f aca="false">IF(NOT(ISBLANK(BDD!K98)), ROUND(SUM((BDD!G98*reduc3),FDP_FACT_KG), 2), "")</f>
        <v/>
      </c>
      <c r="AC108" s="239" t="str">
        <f aca="false">BDD!C98</f>
        <v>Grenade</v>
      </c>
      <c r="AD108" s="240" t="n">
        <f aca="false">SUM(AQ108,AT108,AW108,AZ108,BC108,BF108,BI108,BL108,BO108,BR108,BU108,BX108,CA108,CD108,CG108)</f>
        <v>0</v>
      </c>
      <c r="AE108" s="241" t="n">
        <f aca="false">_xlfn.IFS(AND(AD108&gt;=60,$Y108&lt;&gt;""), $Y108,    AND(AD108&gt;=30,$X108&lt;&gt;""), $X108,    AND(AD108&gt;=10,$W108&lt;&gt;""), $W108,    1, $T108)</f>
        <v>7.48</v>
      </c>
      <c r="AF108" s="242" t="n">
        <f aca="false">$AD108*$AE108</f>
        <v>0</v>
      </c>
      <c r="AG108" s="161"/>
      <c r="AH108" s="243"/>
      <c r="AI108" s="241" t="e">
        <f aca="false">_xlfn.IFS(AND(AH108&gt;=60,$AB108&lt;&gt;""), $AB108,    AND(AH108&gt;=30,$AA108&lt;&gt;""), $AA108,    AND(AH108&gt;=10,$Z108&lt;&gt;""), $Z108,    1, $U108)</f>
        <v>#DIV/0!</v>
      </c>
      <c r="AJ108" s="244" t="e">
        <f aca="false">AH108*AI108</f>
        <v>#DIV/0!</v>
      </c>
      <c r="AK108" s="245"/>
      <c r="AL108" s="245"/>
      <c r="AM108" s="161"/>
      <c r="AN108" s="246" t="n">
        <f aca="false">SUM(AR108,AU108,AX108,BA108,BD108,BG108,BJ108,BM108,BP108,BS108,BV108,BY108,CB108,CE108,CH108)</f>
        <v>0</v>
      </c>
      <c r="AO108" s="241" t="e">
        <f aca="false">_xlfn.IFS(AND(AN108&gt;=60,$AB108&lt;&gt;""), $AB108,    AND(AN108&gt;=30,$AA108&lt;&gt;""), $AA108,    AND(AN108&gt;=10,$Z108&lt;&gt;""), $Z108,    1, $U108)</f>
        <v>#DIV/0!</v>
      </c>
      <c r="AP108" s="242" t="e">
        <f aca="false">$AN108*$AO108</f>
        <v>#DIV/0!</v>
      </c>
      <c r="AQ108" s="247" t="n">
        <f aca="false">COMMANDE!N108</f>
        <v>0</v>
      </c>
      <c r="AR108" s="248" t="str">
        <f aca="false">_xlfn.IFS(AND($AD108=$AH108,$AD108&gt;0,$AH108&gt;0,AQ108&gt;0), AQ108,     AND(NOT($AD108=$AH108),$AD108&gt;0,$AH108&gt;0,AQ108&gt;0), ($AH108*AQ108)/$AD108,     AND($AD108=0,$AH108&gt;0,$AL108&gt;0), IF(INDEX(AQ$12:AQ$263,MATCH($AL108,$AK$12:$AK$263,0))&gt;0,($AH108*INDEX(AQ$12:AQ$263,MATCH($AL108,$AK$12:$AK$263,0)))/INDEX($AD$12:$AD$263,MATCH($AL108,$AK$12:$AK$263,0)), "-"),     1, "-")</f>
        <v>-</v>
      </c>
      <c r="AS108" s="249" t="n">
        <f aca="false">IF(AR$9&gt;0, IF(OR(AR108="",AR108="-"), 0, AR108*$AO108), AQ108*$AE108)</f>
        <v>0</v>
      </c>
      <c r="AT108" s="247" t="n">
        <f aca="false">COMMANDE!P108</f>
        <v>0</v>
      </c>
      <c r="AU108" s="248" t="str">
        <f aca="false">_xlfn.IFS(AND($AD108=$AH108,$AD108&gt;0,$AH108&gt;0,AT108&gt;0), AT108,     AND(NOT($AD108=$AH108),$AD108&gt;0,$AH108&gt;0,AT108&gt;0), ($AH108*AT108)/$AD108,     AND($AD108=0,$AH108&gt;0,$AL108&gt;0), IF(INDEX(AT$12:AT$263,MATCH($AL108,$AK$12:$AK$263,0))&gt;0,($AH108*INDEX(AT$12:AT$263,MATCH($AL108,$AK$12:$AK$263,0)))/INDEX($AD$12:$AD$263,MATCH($AL108,$AK$12:$AK$263,0)), "-"),     1, "-")</f>
        <v>-</v>
      </c>
      <c r="AV108" s="249" t="n">
        <f aca="false">IF(AU$9&gt;0, IF(OR(AU108="",AU108="-"), 0, AU108*$AO108), AT108*$AE108)</f>
        <v>0</v>
      </c>
      <c r="AW108" s="247" t="n">
        <f aca="false">COMMANDE!R108</f>
        <v>0</v>
      </c>
      <c r="AX108" s="248" t="str">
        <f aca="false">_xlfn.IFS(AND($AD108=$AH108,$AD108&gt;0,$AH108&gt;0,AW108&gt;0), AW108,     AND(NOT($AD108=$AH108),$AD108&gt;0,$AH108&gt;0,AW108&gt;0), ($AH108*AW108)/$AD108,     AND($AD108=0,$AH108&gt;0,$AL108&gt;0), IF(INDEX(AW$12:AW$263,MATCH($AL108,$AK$12:$AK$263,0))&gt;0,($AH108*INDEX(AW$12:AW$263,MATCH($AL108,$AK$12:$AK$263,0)))/INDEX($AD$12:$AD$263,MATCH($AL108,$AK$12:$AK$263,0)), "-"),     1, "-")</f>
        <v>-</v>
      </c>
      <c r="AY108" s="249" t="n">
        <f aca="false">IF(AX$9&gt;0, IF(OR(AX108="",AX108="-"), 0, AX108*$AO108), AW108*$AE108)</f>
        <v>0</v>
      </c>
      <c r="AZ108" s="247" t="n">
        <f aca="false">COMMANDE!T108</f>
        <v>0</v>
      </c>
      <c r="BA108" s="248" t="str">
        <f aca="false">_xlfn.IFS(AND($AD108=$AH108,$AD108&gt;0,$AH108&gt;0,AZ108&gt;0), AZ108,     AND(NOT($AD108=$AH108),$AD108&gt;0,$AH108&gt;0,AZ108&gt;0), ($AH108*AZ108)/$AD108,     AND($AD108=0,$AH108&gt;0,$AL108&gt;0), IF(INDEX(AZ$12:AZ$263,MATCH($AL108,$AK$12:$AK$263,0))&gt;0,($AH108*INDEX(AZ$12:AZ$263,MATCH($AL108,$AK$12:$AK$263,0)))/INDEX($AD$12:$AD$263,MATCH($AL108,$AK$12:$AK$263,0)), "-"),     1, "-")</f>
        <v>-</v>
      </c>
      <c r="BB108" s="249" t="n">
        <f aca="false">IF(BA$9&gt;0, IF(OR(BA108="",BA108="-"), 0, BA108*$AO108), AZ108*$AE108)</f>
        <v>0</v>
      </c>
      <c r="BC108" s="247" t="n">
        <f aca="false">COMMANDE!V108</f>
        <v>0</v>
      </c>
      <c r="BD108" s="248" t="str">
        <f aca="false">_xlfn.IFS(AND($AD108=$AH108,$AD108&gt;0,$AH108&gt;0,BC108&gt;0), BC108,     AND(NOT($AD108=$AH108),$AD108&gt;0,$AH108&gt;0,BC108&gt;0), ($AH108*BC108)/$AD108,     AND($AD108=0,$AH108&gt;0,$AL108&gt;0), IF(INDEX(BC$12:BC$263,MATCH($AL108,$AK$12:$AK$263,0))&gt;0,($AH108*INDEX(BC$12:BC$263,MATCH($AL108,$AK$12:$AK$263,0)))/INDEX($AD$12:$AD$263,MATCH($AL108,$AK$12:$AK$263,0)), "-"),     1, "-")</f>
        <v>-</v>
      </c>
      <c r="BE108" s="249" t="n">
        <f aca="false">IF(BD$9&gt;0, IF(OR(BD108="",BD108="-"), 0, BD108*$AO108), BC108*$AE108)</f>
        <v>0</v>
      </c>
      <c r="BF108" s="247" t="n">
        <f aca="false">COMMANDE!X108</f>
        <v>0</v>
      </c>
      <c r="BG108" s="248" t="str">
        <f aca="false">_xlfn.IFS(AND($AD108=$AH108,$AD108&gt;0,$AH108&gt;0,BF108&gt;0), BF108,     AND(NOT($AD108=$AH108),$AD108&gt;0,$AH108&gt;0,BF108&gt;0), ($AH108*BF108)/$AD108,     AND($AD108=0,$AH108&gt;0,$AL108&gt;0), IF(INDEX(BF$12:BF$263,MATCH($AL108,$AK$12:$AK$263,0))&gt;0,($AH108*INDEX(BF$12:BF$263,MATCH($AL108,$AK$12:$AK$263,0)))/INDEX($AD$12:$AD$263,MATCH($AL108,$AK$12:$AK$263,0)), "-"),     1, "-")</f>
        <v>-</v>
      </c>
      <c r="BH108" s="249" t="n">
        <f aca="false">IF(BG$9&gt;0, IF(OR(BG108="",BG108="-"), 0, BG108*$AO108), BF108*$AE108)</f>
        <v>0</v>
      </c>
      <c r="BI108" s="247" t="n">
        <f aca="false">COMMANDE!Z108</f>
        <v>0</v>
      </c>
      <c r="BJ108" s="248" t="str">
        <f aca="false">_xlfn.IFS(AND($AD108=$AH108,$AD108&gt;0,$AH108&gt;0,BI108&gt;0), BI108,     AND(NOT($AD108=$AH108),$AD108&gt;0,$AH108&gt;0,BI108&gt;0), ($AH108*BI108)/$AD108,     AND($AD108=0,$AH108&gt;0,$AL108&gt;0), IF(INDEX(BI$12:BI$263,MATCH($AL108,$AK$12:$AK$263,0))&gt;0,($AH108*INDEX(BI$12:BI$263,MATCH($AL108,$AK$12:$AK$263,0)))/INDEX($AD$12:$AD$263,MATCH($AL108,$AK$12:$AK$263,0)), "-"),     1, "-")</f>
        <v>-</v>
      </c>
      <c r="BK108" s="249" t="n">
        <f aca="false">IF(BJ$9&gt;0, IF(OR(BJ108="",BJ108="-"), 0, BJ108*$AO108), BI108*$AE108)</f>
        <v>0</v>
      </c>
      <c r="BL108" s="247" t="n">
        <f aca="false">COMMANDE!AB108</f>
        <v>0</v>
      </c>
      <c r="BM108" s="248" t="str">
        <f aca="false">_xlfn.IFS(AND($AD108=$AH108,$AD108&gt;0,$AH108&gt;0,BL108&gt;0), BL108,     AND(NOT($AD108=$AH108),$AD108&gt;0,$AH108&gt;0,BL108&gt;0), ($AH108*BL108)/$AD108,     AND($AD108=0,$AH108&gt;0,$AL108&gt;0), IF(INDEX(BL$12:BL$263,MATCH($AL108,$AK$12:$AK$263,0))&gt;0,($AH108*INDEX(BL$12:BL$263,MATCH($AL108,$AK$12:$AK$263,0)))/INDEX($AD$12:$AD$263,MATCH($AL108,$AK$12:$AK$263,0)), "-"),     1, "-")</f>
        <v>-</v>
      </c>
      <c r="BN108" s="249" t="n">
        <f aca="false">IF(BM$9&gt;0, IF(OR(BM108="",BM108="-"), 0, BM108*$AO108), BL108*$AE108)</f>
        <v>0</v>
      </c>
      <c r="BO108" s="247" t="n">
        <f aca="false">COMMANDE!AD108</f>
        <v>0</v>
      </c>
      <c r="BP108" s="248" t="str">
        <f aca="false">_xlfn.IFS(AND($AD108=$AH108,$AD108&gt;0,$AH108&gt;0,BO108&gt;0), BO108,     AND(NOT($AD108=$AH108),$AD108&gt;0,$AH108&gt;0,BO108&gt;0), ($AH108*BO108)/$AD108,     AND($AD108=0,$AH108&gt;0,$AL108&gt;0), IF(INDEX(BO$12:BO$263,MATCH($AL108,$AK$12:$AK$263,0))&gt;0,($AH108*INDEX(BO$12:BO$263,MATCH($AL108,$AK$12:$AK$263,0)))/INDEX($AD$12:$AD$263,MATCH($AL108,$AK$12:$AK$263,0)), "-"),     1, "-")</f>
        <v>-</v>
      </c>
      <c r="BQ108" s="249" t="n">
        <f aca="false">IF(BP$9&gt;0, IF(OR(BP108="",BP108="-"), 0, BP108*$AO108), BO108*$AE108)</f>
        <v>0</v>
      </c>
      <c r="BR108" s="247" t="n">
        <f aca="false">COMMANDE!AF108</f>
        <v>0</v>
      </c>
      <c r="BS108" s="248" t="str">
        <f aca="false">_xlfn.IFS(AND($AD108=$AH108,$AD108&gt;0,$AH108&gt;0,BR108&gt;0), BR108,     AND(NOT($AD108=$AH108),$AD108&gt;0,$AH108&gt;0,BR108&gt;0), ($AH108*BR108)/$AD108,     AND($AD108=0,$AH108&gt;0,$AL108&gt;0), IF(INDEX(BR$12:BR$263,MATCH($AL108,$AK$12:$AK$263,0))&gt;0,($AH108*INDEX(BR$12:BR$263,MATCH($AL108,$AK$12:$AK$263,0)))/INDEX($AD$12:$AD$263,MATCH($AL108,$AK$12:$AK$263,0)), "-"),     1, "-")</f>
        <v>-</v>
      </c>
      <c r="BT108" s="249" t="n">
        <f aca="false">IF(BS$9&gt;0, IF(OR(BS108="",BS108="-"), 0, BS108*$AO108), BR108*$AE108)</f>
        <v>0</v>
      </c>
      <c r="BU108" s="247" t="n">
        <f aca="false">COMMANDE!AH108</f>
        <v>0</v>
      </c>
      <c r="BV108" s="248" t="str">
        <f aca="false">_xlfn.IFS(AND($AD108=$AH108,$AD108&gt;0,$AH108&gt;0,BU108&gt;0), BU108,     AND(NOT($AD108=$AH108),$AD108&gt;0,$AH108&gt;0,BU108&gt;0), ($AH108*BU108)/$AD108,     AND($AD108=0,$AH108&gt;0,$AL108&gt;0), IF(INDEX(BU$12:BU$263,MATCH($AL108,$AK$12:$AK$263,0))&gt;0,($AH108*INDEX(BU$12:BU$263,MATCH($AL108,$AK$12:$AK$263,0)))/INDEX($AD$12:$AD$263,MATCH($AL108,$AK$12:$AK$263,0)), "-"),     1, "-")</f>
        <v>-</v>
      </c>
      <c r="BW108" s="249" t="n">
        <f aca="false">IF(BV$9&gt;0, IF(OR(BV108="",BV108="-"), 0, BV108*$AO108), BU108*$AE108)</f>
        <v>0</v>
      </c>
      <c r="BX108" s="247" t="n">
        <f aca="false">COMMANDE!AJ108</f>
        <v>0</v>
      </c>
      <c r="BY108" s="248" t="str">
        <f aca="false">_xlfn.IFS(AND($AD108=$AH108,$AD108&gt;0,$AH108&gt;0,BX108&gt;0), BX108,     AND(NOT($AD108=$AH108),$AD108&gt;0,$AH108&gt;0,BX108&gt;0), ($AH108*BX108)/$AD108,     AND($AD108=0,$AH108&gt;0,$AL108&gt;0), IF(INDEX(BX$12:BX$263,MATCH($AL108,$AK$12:$AK$263,0))&gt;0,($AH108*INDEX(BX$12:BX$263,MATCH($AL108,$AK$12:$AK$263,0)))/INDEX($AD$12:$AD$263,MATCH($AL108,$AK$12:$AK$263,0)), "-"),     1, "-")</f>
        <v>-</v>
      </c>
      <c r="BZ108" s="249" t="n">
        <f aca="false">IF(BY$9&gt;0, IF(OR(BY108="",BY108="-"), 0, BY108*$AO108), BX108*$AE108)</f>
        <v>0</v>
      </c>
      <c r="CA108" s="247" t="n">
        <f aca="false">COMMANDE!AL108</f>
        <v>0</v>
      </c>
      <c r="CB108" s="248" t="str">
        <f aca="false">_xlfn.IFS(AND($AD108=$AH108,$AD108&gt;0,$AH108&gt;0,CA108&gt;0), CA108,     AND(NOT($AD108=$AH108),$AD108&gt;0,$AH108&gt;0,CA108&gt;0), ($AH108*CA108)/$AD108,     AND($AD108=0,$AH108&gt;0,$AL108&gt;0), IF(INDEX(CA$12:CA$263,MATCH($AL108,$AK$12:$AK$263,0))&gt;0,($AH108*INDEX(CA$12:CA$263,MATCH($AL108,$AK$12:$AK$263,0)))/INDEX($AD$12:$AD$263,MATCH($AL108,$AK$12:$AK$263,0)), "-"),     1, "-")</f>
        <v>-</v>
      </c>
      <c r="CC108" s="249" t="n">
        <f aca="false">IF(CB$9&gt;0, IF(OR(CB108="",CB108="-"), 0, CB108*$AO108), CA108*$AE108)</f>
        <v>0</v>
      </c>
      <c r="CD108" s="247" t="n">
        <f aca="false">COMMANDE!AN108</f>
        <v>0</v>
      </c>
      <c r="CE108" s="248" t="str">
        <f aca="false">_xlfn.IFS(AND($AD108=$AH108,$AD108&gt;0,$AH108&gt;0,CD108&gt;0), CD108,     AND(NOT($AD108=$AH108),$AD108&gt;0,$AH108&gt;0,CD108&gt;0), ($AH108*CD108)/$AD108,     AND($AD108=0,$AH108&gt;0,$AL108&gt;0), IF(INDEX(CD$12:CD$263,MATCH($AL108,$AK$12:$AK$263,0))&gt;0,($AH108*INDEX(CD$12:CD$263,MATCH($AL108,$AK$12:$AK$263,0)))/INDEX($AD$12:$AD$263,MATCH($AL108,$AK$12:$AK$263,0)), "-"),     1, "-")</f>
        <v>-</v>
      </c>
      <c r="CF108" s="249" t="n">
        <f aca="false">IF(CE$9&gt;0, IF(OR(CE108="",CE108="-"), 0, CE108*$AO108), CD108*$AE108)</f>
        <v>0</v>
      </c>
      <c r="CG108" s="247" t="n">
        <f aca="false">COMMANDE!AP108</f>
        <v>0</v>
      </c>
      <c r="CH108" s="248" t="str">
        <f aca="false">_xlfn.IFS(AND($AD108=$AH108,$AD108&gt;0,$AH108&gt;0,CG108&gt;0), CG108,     AND(NOT($AD108=$AH108),$AD108&gt;0,$AH108&gt;0,CG108&gt;0), ($AH108*CG108)/$AD108,     AND($AD108=0,$AH108&gt;0,$AL108&gt;0), IF(INDEX(CG$12:CG$263,MATCH($AL108,$AK$12:$AK$263,0))&gt;0,($AH108*INDEX(CG$12:CG$263,MATCH($AL108,$AK$12:$AK$263,0)))/INDEX($AD$12:$AD$263,MATCH($AL108,$AK$12:$AK$263,0)), "-"),     1, "-")</f>
        <v>-</v>
      </c>
      <c r="CI108" s="249" t="n">
        <f aca="false">IF(CH$9&gt;0, IF(OR(CH108="",CH108="-"), 0, CH108*$AO108), CG108*$AE108)</f>
        <v>0</v>
      </c>
      <c r="CJ108" s="250"/>
    </row>
    <row r="109" customFormat="false" ht="39.95" hidden="false" customHeight="true" outlineLevel="0" collapsed="false">
      <c r="A109" s="230" t="n">
        <f aca="false">IF(OR($AQ109&gt;0, $AS109&gt;0), 1, 0)</f>
        <v>0</v>
      </c>
      <c r="B109" s="230" t="n">
        <f aca="false">IF(OR($AT109&gt;0, $AV109&gt;0), 1, 0)</f>
        <v>0</v>
      </c>
      <c r="C109" s="230" t="n">
        <f aca="false">IF(OR($AW109&gt;0, $AY109&gt;0), 1, 0)</f>
        <v>0</v>
      </c>
      <c r="D109" s="230" t="n">
        <f aca="false">IF(OR($AZ109&gt;0, $BB109&gt;0), 1, 0)</f>
        <v>0</v>
      </c>
      <c r="E109" s="230" t="n">
        <f aca="false">IF(OR($BC109&gt;0, $BE109&gt;0), 1, 0)</f>
        <v>0</v>
      </c>
      <c r="F109" s="230" t="n">
        <f aca="false">IF(OR($BF109&gt;0, $BH109&gt;0), 1, 0)</f>
        <v>0</v>
      </c>
      <c r="G109" s="230" t="n">
        <f aca="false">IF(OR($BI109&gt;0, $BK109&gt;0), 1, 0)</f>
        <v>0</v>
      </c>
      <c r="H109" s="230" t="n">
        <f aca="false">IF(OR($BL109&gt;0, $BN109&gt;0), 1, 0)</f>
        <v>0</v>
      </c>
      <c r="I109" s="230" t="n">
        <f aca="false">IF(OR($BO109&gt;0, $BQ109&gt;0), 1, 0)</f>
        <v>0</v>
      </c>
      <c r="J109" s="230" t="n">
        <f aca="false">IF(OR($BR109&gt;0, $BT109&gt;0), 1, 0)</f>
        <v>0</v>
      </c>
      <c r="K109" s="230" t="n">
        <f aca="false">IF(OR($BU109&gt;0, $BW109&gt;0), 1, 0)</f>
        <v>0</v>
      </c>
      <c r="L109" s="230" t="n">
        <f aca="false">IF(OR($BX109&gt;0, $BZ109&gt;0), 1, 0)</f>
        <v>0</v>
      </c>
      <c r="M109" s="230" t="n">
        <f aca="false">IF(OR($CA109&gt;0, $CC109&gt;0), 1, 0)</f>
        <v>0</v>
      </c>
      <c r="N109" s="230" t="n">
        <f aca="false">IF(OR($CD109&gt;0, $CF109&gt;0), 1, 0)</f>
        <v>0</v>
      </c>
      <c r="O109" s="231" t="n">
        <f aca="false">IF(OR($CG109&gt;0, $CI109&gt;0), 1, 0)</f>
        <v>0</v>
      </c>
      <c r="P109" s="232" t="n">
        <f aca="false">IF(OR($AD109&gt;0,$AH109&gt;0,$AN109&gt;0), 1, 0)</f>
        <v>0</v>
      </c>
      <c r="Q109" s="233" t="str">
        <f aca="false">BDD!A99</f>
        <v>3601-5043-3261</v>
      </c>
      <c r="R109" s="234" t="str">
        <f aca="false">BDD!B99</f>
        <v>Kaki différentes variétés</v>
      </c>
      <c r="S109" s="235" t="str">
        <f aca="false">IF(BDD!F99=0, "", BDD!F99)</f>
        <v>❤️</v>
      </c>
      <c r="T109" s="236" t="n">
        <f aca="false">ROUND(BDD!G99+FDP_CMD_KG, 2)</f>
        <v>5.01</v>
      </c>
      <c r="U109" s="236" t="e">
        <f aca="false">ROUND(BDD!G99+FDP_FACT_KG, 2)</f>
        <v>#DIV/0!</v>
      </c>
      <c r="V109" s="237" t="str">
        <f aca="false">BDD!H99</f>
        <v>kg</v>
      </c>
      <c r="W109" s="238" t="n">
        <f aca="false">IF(NOT(ISBLANK(BDD!I99)), ROUND(SUM((BDD!G99*reduc1),FDP_CMD_KG), 2), "")</f>
        <v>4.67</v>
      </c>
      <c r="X109" s="238" t="n">
        <f aca="false">IF(NOT(ISBLANK(BDD!J99)), ROUND(SUM((BDD!G99*reduc2),FDP_CMD_KG), 2), "")</f>
        <v>4.33</v>
      </c>
      <c r="Y109" s="238" t="str">
        <f aca="false">IF(NOT(ISBLANK(BDD!K99)), ROUND(SUM((BDD!G99*reduc3),FDP_CMD_KG), 2), "")</f>
        <v/>
      </c>
      <c r="Z109" s="238" t="e">
        <f aca="false">IF(NOT(ISBLANK(BDD!I99)), ROUND(SUM((BDD!G99*reduc1),FDP_FACT_KG), 2), "")</f>
        <v>#DIV/0!</v>
      </c>
      <c r="AA109" s="238" t="e">
        <f aca="false">IF(NOT(ISBLANK(BDD!J99)), ROUND(SUM((BDD!G99*reduc2),FDP_FACT_KG), 2), "")</f>
        <v>#DIV/0!</v>
      </c>
      <c r="AB109" s="238" t="str">
        <f aca="false">IF(NOT(ISBLANK(BDD!K99)), ROUND(SUM((BDD!G99*reduc3),FDP_FACT_KG), 2), "")</f>
        <v/>
      </c>
      <c r="AC109" s="239" t="str">
        <f aca="false">BDD!C99</f>
        <v>Grenade</v>
      </c>
      <c r="AD109" s="240" t="n">
        <f aca="false">SUM(AQ109,AT109,AW109,AZ109,BC109,BF109,BI109,BL109,BO109,BR109,BU109,BX109,CA109,CD109,CG109)</f>
        <v>0</v>
      </c>
      <c r="AE109" s="241" t="n">
        <f aca="false">_xlfn.IFS(AND(AD109&gt;=60,$Y109&lt;&gt;""), $Y109,    AND(AD109&gt;=30,$X109&lt;&gt;""), $X109,    AND(AD109&gt;=10,$W109&lt;&gt;""), $W109,    1, $T109)</f>
        <v>5.01</v>
      </c>
      <c r="AF109" s="242" t="n">
        <f aca="false">$AD109*$AE109</f>
        <v>0</v>
      </c>
      <c r="AG109" s="161"/>
      <c r="AH109" s="243"/>
      <c r="AI109" s="241" t="e">
        <f aca="false">_xlfn.IFS(AND(AH109&gt;=60,$AB109&lt;&gt;""), $AB109,    AND(AH109&gt;=30,$AA109&lt;&gt;""), $AA109,    AND(AH109&gt;=10,$Z109&lt;&gt;""), $Z109,    1, $U109)</f>
        <v>#DIV/0!</v>
      </c>
      <c r="AJ109" s="244" t="e">
        <f aca="false">AH109*AI109</f>
        <v>#DIV/0!</v>
      </c>
      <c r="AK109" s="245"/>
      <c r="AL109" s="245"/>
      <c r="AM109" s="161"/>
      <c r="AN109" s="246" t="n">
        <f aca="false">SUM(AR109,AU109,AX109,BA109,BD109,BG109,BJ109,BM109,BP109,BS109,BV109,BY109,CB109,CE109,CH109)</f>
        <v>0</v>
      </c>
      <c r="AO109" s="241" t="e">
        <f aca="false">_xlfn.IFS(AND(AN109&gt;=60,$AB109&lt;&gt;""), $AB109,    AND(AN109&gt;=30,$AA109&lt;&gt;""), $AA109,    AND(AN109&gt;=10,$Z109&lt;&gt;""), $Z109,    1, $U109)</f>
        <v>#DIV/0!</v>
      </c>
      <c r="AP109" s="242" t="e">
        <f aca="false">$AN109*$AO109</f>
        <v>#DIV/0!</v>
      </c>
      <c r="AQ109" s="247" t="n">
        <f aca="false">COMMANDE!N109</f>
        <v>0</v>
      </c>
      <c r="AR109" s="248" t="str">
        <f aca="false">_xlfn.IFS(AND($AD109=$AH109,$AD109&gt;0,$AH109&gt;0,AQ109&gt;0), AQ109,     AND(NOT($AD109=$AH109),$AD109&gt;0,$AH109&gt;0,AQ109&gt;0), ($AH109*AQ109)/$AD109,     AND($AD109=0,$AH109&gt;0,$AL109&gt;0), IF(INDEX(AQ$12:AQ$263,MATCH($AL109,$AK$12:$AK$263,0))&gt;0,($AH109*INDEX(AQ$12:AQ$263,MATCH($AL109,$AK$12:$AK$263,0)))/INDEX($AD$12:$AD$263,MATCH($AL109,$AK$12:$AK$263,0)), "-"),     1, "-")</f>
        <v>-</v>
      </c>
      <c r="AS109" s="249" t="n">
        <f aca="false">IF(AR$9&gt;0, IF(OR(AR109="",AR109="-"), 0, AR109*$AO109), AQ109*$AE109)</f>
        <v>0</v>
      </c>
      <c r="AT109" s="247" t="n">
        <f aca="false">COMMANDE!P109</f>
        <v>0</v>
      </c>
      <c r="AU109" s="248" t="str">
        <f aca="false">_xlfn.IFS(AND($AD109=$AH109,$AD109&gt;0,$AH109&gt;0,AT109&gt;0), AT109,     AND(NOT($AD109=$AH109),$AD109&gt;0,$AH109&gt;0,AT109&gt;0), ($AH109*AT109)/$AD109,     AND($AD109=0,$AH109&gt;0,$AL109&gt;0), IF(INDEX(AT$12:AT$263,MATCH($AL109,$AK$12:$AK$263,0))&gt;0,($AH109*INDEX(AT$12:AT$263,MATCH($AL109,$AK$12:$AK$263,0)))/INDEX($AD$12:$AD$263,MATCH($AL109,$AK$12:$AK$263,0)), "-"),     1, "-")</f>
        <v>-</v>
      </c>
      <c r="AV109" s="249" t="n">
        <f aca="false">IF(AU$9&gt;0, IF(OR(AU109="",AU109="-"), 0, AU109*$AO109), AT109*$AE109)</f>
        <v>0</v>
      </c>
      <c r="AW109" s="247" t="n">
        <f aca="false">COMMANDE!R109</f>
        <v>0</v>
      </c>
      <c r="AX109" s="248" t="str">
        <f aca="false">_xlfn.IFS(AND($AD109=$AH109,$AD109&gt;0,$AH109&gt;0,AW109&gt;0), AW109,     AND(NOT($AD109=$AH109),$AD109&gt;0,$AH109&gt;0,AW109&gt;0), ($AH109*AW109)/$AD109,     AND($AD109=0,$AH109&gt;0,$AL109&gt;0), IF(INDEX(AW$12:AW$263,MATCH($AL109,$AK$12:$AK$263,0))&gt;0,($AH109*INDEX(AW$12:AW$263,MATCH($AL109,$AK$12:$AK$263,0)))/INDEX($AD$12:$AD$263,MATCH($AL109,$AK$12:$AK$263,0)), "-"),     1, "-")</f>
        <v>-</v>
      </c>
      <c r="AY109" s="249" t="n">
        <f aca="false">IF(AX$9&gt;0, IF(OR(AX109="",AX109="-"), 0, AX109*$AO109), AW109*$AE109)</f>
        <v>0</v>
      </c>
      <c r="AZ109" s="247" t="n">
        <f aca="false">COMMANDE!T109</f>
        <v>0</v>
      </c>
      <c r="BA109" s="248" t="str">
        <f aca="false">_xlfn.IFS(AND($AD109=$AH109,$AD109&gt;0,$AH109&gt;0,AZ109&gt;0), AZ109,     AND(NOT($AD109=$AH109),$AD109&gt;0,$AH109&gt;0,AZ109&gt;0), ($AH109*AZ109)/$AD109,     AND($AD109=0,$AH109&gt;0,$AL109&gt;0), IF(INDEX(AZ$12:AZ$263,MATCH($AL109,$AK$12:$AK$263,0))&gt;0,($AH109*INDEX(AZ$12:AZ$263,MATCH($AL109,$AK$12:$AK$263,0)))/INDEX($AD$12:$AD$263,MATCH($AL109,$AK$12:$AK$263,0)), "-"),     1, "-")</f>
        <v>-</v>
      </c>
      <c r="BB109" s="249" t="n">
        <f aca="false">IF(BA$9&gt;0, IF(OR(BA109="",BA109="-"), 0, BA109*$AO109), AZ109*$AE109)</f>
        <v>0</v>
      </c>
      <c r="BC109" s="247" t="n">
        <f aca="false">COMMANDE!V109</f>
        <v>0</v>
      </c>
      <c r="BD109" s="248" t="str">
        <f aca="false">_xlfn.IFS(AND($AD109=$AH109,$AD109&gt;0,$AH109&gt;0,BC109&gt;0), BC109,     AND(NOT($AD109=$AH109),$AD109&gt;0,$AH109&gt;0,BC109&gt;0), ($AH109*BC109)/$AD109,     AND($AD109=0,$AH109&gt;0,$AL109&gt;0), IF(INDEX(BC$12:BC$263,MATCH($AL109,$AK$12:$AK$263,0))&gt;0,($AH109*INDEX(BC$12:BC$263,MATCH($AL109,$AK$12:$AK$263,0)))/INDEX($AD$12:$AD$263,MATCH($AL109,$AK$12:$AK$263,0)), "-"),     1, "-")</f>
        <v>-</v>
      </c>
      <c r="BE109" s="249" t="n">
        <f aca="false">IF(BD$9&gt;0, IF(OR(BD109="",BD109="-"), 0, BD109*$AO109), BC109*$AE109)</f>
        <v>0</v>
      </c>
      <c r="BF109" s="247" t="n">
        <f aca="false">COMMANDE!X109</f>
        <v>0</v>
      </c>
      <c r="BG109" s="248" t="str">
        <f aca="false">_xlfn.IFS(AND($AD109=$AH109,$AD109&gt;0,$AH109&gt;0,BF109&gt;0), BF109,     AND(NOT($AD109=$AH109),$AD109&gt;0,$AH109&gt;0,BF109&gt;0), ($AH109*BF109)/$AD109,     AND($AD109=0,$AH109&gt;0,$AL109&gt;0), IF(INDEX(BF$12:BF$263,MATCH($AL109,$AK$12:$AK$263,0))&gt;0,($AH109*INDEX(BF$12:BF$263,MATCH($AL109,$AK$12:$AK$263,0)))/INDEX($AD$12:$AD$263,MATCH($AL109,$AK$12:$AK$263,0)), "-"),     1, "-")</f>
        <v>-</v>
      </c>
      <c r="BH109" s="249" t="n">
        <f aca="false">IF(BG$9&gt;0, IF(OR(BG109="",BG109="-"), 0, BG109*$AO109), BF109*$AE109)</f>
        <v>0</v>
      </c>
      <c r="BI109" s="247" t="n">
        <f aca="false">COMMANDE!Z109</f>
        <v>0</v>
      </c>
      <c r="BJ109" s="248" t="str">
        <f aca="false">_xlfn.IFS(AND($AD109=$AH109,$AD109&gt;0,$AH109&gt;0,BI109&gt;0), BI109,     AND(NOT($AD109=$AH109),$AD109&gt;0,$AH109&gt;0,BI109&gt;0), ($AH109*BI109)/$AD109,     AND($AD109=0,$AH109&gt;0,$AL109&gt;0), IF(INDEX(BI$12:BI$263,MATCH($AL109,$AK$12:$AK$263,0))&gt;0,($AH109*INDEX(BI$12:BI$263,MATCH($AL109,$AK$12:$AK$263,0)))/INDEX($AD$12:$AD$263,MATCH($AL109,$AK$12:$AK$263,0)), "-"),     1, "-")</f>
        <v>-</v>
      </c>
      <c r="BK109" s="249" t="n">
        <f aca="false">IF(BJ$9&gt;0, IF(OR(BJ109="",BJ109="-"), 0, BJ109*$AO109), BI109*$AE109)</f>
        <v>0</v>
      </c>
      <c r="BL109" s="247" t="n">
        <f aca="false">COMMANDE!AB109</f>
        <v>0</v>
      </c>
      <c r="BM109" s="248" t="str">
        <f aca="false">_xlfn.IFS(AND($AD109=$AH109,$AD109&gt;0,$AH109&gt;0,BL109&gt;0), BL109,     AND(NOT($AD109=$AH109),$AD109&gt;0,$AH109&gt;0,BL109&gt;0), ($AH109*BL109)/$AD109,     AND($AD109=0,$AH109&gt;0,$AL109&gt;0), IF(INDEX(BL$12:BL$263,MATCH($AL109,$AK$12:$AK$263,0))&gt;0,($AH109*INDEX(BL$12:BL$263,MATCH($AL109,$AK$12:$AK$263,0)))/INDEX($AD$12:$AD$263,MATCH($AL109,$AK$12:$AK$263,0)), "-"),     1, "-")</f>
        <v>-</v>
      </c>
      <c r="BN109" s="249" t="n">
        <f aca="false">IF(BM$9&gt;0, IF(OR(BM109="",BM109="-"), 0, BM109*$AO109), BL109*$AE109)</f>
        <v>0</v>
      </c>
      <c r="BO109" s="247" t="n">
        <f aca="false">COMMANDE!AD109</f>
        <v>0</v>
      </c>
      <c r="BP109" s="248" t="str">
        <f aca="false">_xlfn.IFS(AND($AD109=$AH109,$AD109&gt;0,$AH109&gt;0,BO109&gt;0), BO109,     AND(NOT($AD109=$AH109),$AD109&gt;0,$AH109&gt;0,BO109&gt;0), ($AH109*BO109)/$AD109,     AND($AD109=0,$AH109&gt;0,$AL109&gt;0), IF(INDEX(BO$12:BO$263,MATCH($AL109,$AK$12:$AK$263,0))&gt;0,($AH109*INDEX(BO$12:BO$263,MATCH($AL109,$AK$12:$AK$263,0)))/INDEX($AD$12:$AD$263,MATCH($AL109,$AK$12:$AK$263,0)), "-"),     1, "-")</f>
        <v>-</v>
      </c>
      <c r="BQ109" s="249" t="n">
        <f aca="false">IF(BP$9&gt;0, IF(OR(BP109="",BP109="-"), 0, BP109*$AO109), BO109*$AE109)</f>
        <v>0</v>
      </c>
      <c r="BR109" s="247" t="n">
        <f aca="false">COMMANDE!AF109</f>
        <v>0</v>
      </c>
      <c r="BS109" s="248" t="str">
        <f aca="false">_xlfn.IFS(AND($AD109=$AH109,$AD109&gt;0,$AH109&gt;0,BR109&gt;0), BR109,     AND(NOT($AD109=$AH109),$AD109&gt;0,$AH109&gt;0,BR109&gt;0), ($AH109*BR109)/$AD109,     AND($AD109=0,$AH109&gt;0,$AL109&gt;0), IF(INDEX(BR$12:BR$263,MATCH($AL109,$AK$12:$AK$263,0))&gt;0,($AH109*INDEX(BR$12:BR$263,MATCH($AL109,$AK$12:$AK$263,0)))/INDEX($AD$12:$AD$263,MATCH($AL109,$AK$12:$AK$263,0)), "-"),     1, "-")</f>
        <v>-</v>
      </c>
      <c r="BT109" s="249" t="n">
        <f aca="false">IF(BS$9&gt;0, IF(OR(BS109="",BS109="-"), 0, BS109*$AO109), BR109*$AE109)</f>
        <v>0</v>
      </c>
      <c r="BU109" s="247" t="n">
        <f aca="false">COMMANDE!AH109</f>
        <v>0</v>
      </c>
      <c r="BV109" s="248" t="str">
        <f aca="false">_xlfn.IFS(AND($AD109=$AH109,$AD109&gt;0,$AH109&gt;0,BU109&gt;0), BU109,     AND(NOT($AD109=$AH109),$AD109&gt;0,$AH109&gt;0,BU109&gt;0), ($AH109*BU109)/$AD109,     AND($AD109=0,$AH109&gt;0,$AL109&gt;0), IF(INDEX(BU$12:BU$263,MATCH($AL109,$AK$12:$AK$263,0))&gt;0,($AH109*INDEX(BU$12:BU$263,MATCH($AL109,$AK$12:$AK$263,0)))/INDEX($AD$12:$AD$263,MATCH($AL109,$AK$12:$AK$263,0)), "-"),     1, "-")</f>
        <v>-</v>
      </c>
      <c r="BW109" s="249" t="n">
        <f aca="false">IF(BV$9&gt;0, IF(OR(BV109="",BV109="-"), 0, BV109*$AO109), BU109*$AE109)</f>
        <v>0</v>
      </c>
      <c r="BX109" s="247" t="n">
        <f aca="false">COMMANDE!AJ109</f>
        <v>0</v>
      </c>
      <c r="BY109" s="248" t="str">
        <f aca="false">_xlfn.IFS(AND($AD109=$AH109,$AD109&gt;0,$AH109&gt;0,BX109&gt;0), BX109,     AND(NOT($AD109=$AH109),$AD109&gt;0,$AH109&gt;0,BX109&gt;0), ($AH109*BX109)/$AD109,     AND($AD109=0,$AH109&gt;0,$AL109&gt;0), IF(INDEX(BX$12:BX$263,MATCH($AL109,$AK$12:$AK$263,0))&gt;0,($AH109*INDEX(BX$12:BX$263,MATCH($AL109,$AK$12:$AK$263,0)))/INDEX($AD$12:$AD$263,MATCH($AL109,$AK$12:$AK$263,0)), "-"),     1, "-")</f>
        <v>-</v>
      </c>
      <c r="BZ109" s="249" t="n">
        <f aca="false">IF(BY$9&gt;0, IF(OR(BY109="",BY109="-"), 0, BY109*$AO109), BX109*$AE109)</f>
        <v>0</v>
      </c>
      <c r="CA109" s="247" t="n">
        <f aca="false">COMMANDE!AL109</f>
        <v>0</v>
      </c>
      <c r="CB109" s="248" t="str">
        <f aca="false">_xlfn.IFS(AND($AD109=$AH109,$AD109&gt;0,$AH109&gt;0,CA109&gt;0), CA109,     AND(NOT($AD109=$AH109),$AD109&gt;0,$AH109&gt;0,CA109&gt;0), ($AH109*CA109)/$AD109,     AND($AD109=0,$AH109&gt;0,$AL109&gt;0), IF(INDEX(CA$12:CA$263,MATCH($AL109,$AK$12:$AK$263,0))&gt;0,($AH109*INDEX(CA$12:CA$263,MATCH($AL109,$AK$12:$AK$263,0)))/INDEX($AD$12:$AD$263,MATCH($AL109,$AK$12:$AK$263,0)), "-"),     1, "-")</f>
        <v>-</v>
      </c>
      <c r="CC109" s="249" t="n">
        <f aca="false">IF(CB$9&gt;0, IF(OR(CB109="",CB109="-"), 0, CB109*$AO109), CA109*$AE109)</f>
        <v>0</v>
      </c>
      <c r="CD109" s="247" t="n">
        <f aca="false">COMMANDE!AN109</f>
        <v>0</v>
      </c>
      <c r="CE109" s="248" t="str">
        <f aca="false">_xlfn.IFS(AND($AD109=$AH109,$AD109&gt;0,$AH109&gt;0,CD109&gt;0), CD109,     AND(NOT($AD109=$AH109),$AD109&gt;0,$AH109&gt;0,CD109&gt;0), ($AH109*CD109)/$AD109,     AND($AD109=0,$AH109&gt;0,$AL109&gt;0), IF(INDEX(CD$12:CD$263,MATCH($AL109,$AK$12:$AK$263,0))&gt;0,($AH109*INDEX(CD$12:CD$263,MATCH($AL109,$AK$12:$AK$263,0)))/INDEX($AD$12:$AD$263,MATCH($AL109,$AK$12:$AK$263,0)), "-"),     1, "-")</f>
        <v>-</v>
      </c>
      <c r="CF109" s="249" t="n">
        <f aca="false">IF(CE$9&gt;0, IF(OR(CE109="",CE109="-"), 0, CE109*$AO109), CD109*$AE109)</f>
        <v>0</v>
      </c>
      <c r="CG109" s="247" t="n">
        <f aca="false">COMMANDE!AP109</f>
        <v>0</v>
      </c>
      <c r="CH109" s="248" t="str">
        <f aca="false">_xlfn.IFS(AND($AD109=$AH109,$AD109&gt;0,$AH109&gt;0,CG109&gt;0), CG109,     AND(NOT($AD109=$AH109),$AD109&gt;0,$AH109&gt;0,CG109&gt;0), ($AH109*CG109)/$AD109,     AND($AD109=0,$AH109&gt;0,$AL109&gt;0), IF(INDEX(CG$12:CG$263,MATCH($AL109,$AK$12:$AK$263,0))&gt;0,($AH109*INDEX(CG$12:CG$263,MATCH($AL109,$AK$12:$AK$263,0)))/INDEX($AD$12:$AD$263,MATCH($AL109,$AK$12:$AK$263,0)), "-"),     1, "-")</f>
        <v>-</v>
      </c>
      <c r="CI109" s="249" t="n">
        <f aca="false">IF(CH$9&gt;0, IF(OR(CH109="",CH109="-"), 0, CH109*$AO109), CG109*$AE109)</f>
        <v>0</v>
      </c>
      <c r="CJ109" s="250"/>
    </row>
    <row r="110" customFormat="false" ht="39.95" hidden="false" customHeight="true" outlineLevel="0" collapsed="false">
      <c r="A110" s="230" t="n">
        <f aca="false">IF(OR($AQ110&gt;0, $AS110&gt;0), 1, 0)</f>
        <v>0</v>
      </c>
      <c r="B110" s="230" t="n">
        <f aca="false">IF(OR($AT110&gt;0, $AV110&gt;0), 1, 0)</f>
        <v>0</v>
      </c>
      <c r="C110" s="230" t="n">
        <f aca="false">IF(OR($AW110&gt;0, $AY110&gt;0), 1, 0)</f>
        <v>0</v>
      </c>
      <c r="D110" s="230" t="n">
        <f aca="false">IF(OR($AZ110&gt;0, $BB110&gt;0), 1, 0)</f>
        <v>0</v>
      </c>
      <c r="E110" s="230" t="n">
        <f aca="false">IF(OR($BC110&gt;0, $BE110&gt;0), 1, 0)</f>
        <v>0</v>
      </c>
      <c r="F110" s="230" t="n">
        <f aca="false">IF(OR($BF110&gt;0, $BH110&gt;0), 1, 0)</f>
        <v>0</v>
      </c>
      <c r="G110" s="230" t="n">
        <f aca="false">IF(OR($BI110&gt;0, $BK110&gt;0), 1, 0)</f>
        <v>0</v>
      </c>
      <c r="H110" s="230" t="n">
        <f aca="false">IF(OR($BL110&gt;0, $BN110&gt;0), 1, 0)</f>
        <v>0</v>
      </c>
      <c r="I110" s="230" t="n">
        <f aca="false">IF(OR($BO110&gt;0, $BQ110&gt;0), 1, 0)</f>
        <v>0</v>
      </c>
      <c r="J110" s="230" t="n">
        <f aca="false">IF(OR($BR110&gt;0, $BT110&gt;0), 1, 0)</f>
        <v>0</v>
      </c>
      <c r="K110" s="230" t="n">
        <f aca="false">IF(OR($BU110&gt;0, $BW110&gt;0), 1, 0)</f>
        <v>0</v>
      </c>
      <c r="L110" s="230" t="n">
        <f aca="false">IF(OR($BX110&gt;0, $BZ110&gt;0), 1, 0)</f>
        <v>0</v>
      </c>
      <c r="M110" s="230" t="n">
        <f aca="false">IF(OR($CA110&gt;0, $CC110&gt;0), 1, 0)</f>
        <v>0</v>
      </c>
      <c r="N110" s="230" t="n">
        <f aca="false">IF(OR($CD110&gt;0, $CF110&gt;0), 1, 0)</f>
        <v>0</v>
      </c>
      <c r="O110" s="231" t="n">
        <f aca="false">IF(OR($CG110&gt;0, $CI110&gt;0), 1, 0)</f>
        <v>0</v>
      </c>
      <c r="P110" s="232" t="n">
        <f aca="false">IF(OR($AD110&gt;0,$AH110&gt;0,$AN110&gt;0), 1, 0)</f>
        <v>0</v>
      </c>
      <c r="Q110" s="233" t="n">
        <f aca="false">BDD!A100</f>
        <v>3265</v>
      </c>
      <c r="R110" s="234" t="str">
        <f aca="false">BDD!B100</f>
        <v>Kaki Fuyu</v>
      </c>
      <c r="S110" s="235" t="str">
        <f aca="false">IF(BDD!F100=0, "", BDD!F100)</f>
        <v>❤️</v>
      </c>
      <c r="T110" s="236" t="n">
        <f aca="false">ROUND(BDD!G100+FDP_CMD_KG, 2)</f>
        <v>5.15</v>
      </c>
      <c r="U110" s="236" t="e">
        <f aca="false">ROUND(BDD!G100+FDP_FACT_KG, 2)</f>
        <v>#DIV/0!</v>
      </c>
      <c r="V110" s="237" t="str">
        <f aca="false">BDD!H100</f>
        <v>kg</v>
      </c>
      <c r="W110" s="238" t="n">
        <f aca="false">IF(NOT(ISBLANK(BDD!I100)), ROUND(SUM((BDD!G100*reduc1),FDP_CMD_KG), 2), "")</f>
        <v>4.79</v>
      </c>
      <c r="X110" s="238" t="n">
        <f aca="false">IF(NOT(ISBLANK(BDD!J100)), ROUND(SUM((BDD!G100*reduc2),FDP_CMD_KG), 2), "")</f>
        <v>4.44</v>
      </c>
      <c r="Y110" s="238" t="str">
        <f aca="false">IF(NOT(ISBLANK(BDD!K100)), ROUND(SUM((BDD!G100*reduc3),FDP_CMD_KG), 2), "")</f>
        <v/>
      </c>
      <c r="Z110" s="238" t="e">
        <f aca="false">IF(NOT(ISBLANK(BDD!I100)), ROUND(SUM((BDD!G100*reduc1),FDP_FACT_KG), 2), "")</f>
        <v>#DIV/0!</v>
      </c>
      <c r="AA110" s="238" t="e">
        <f aca="false">IF(NOT(ISBLANK(BDD!J100)), ROUND(SUM((BDD!G100*reduc2),FDP_FACT_KG), 2), "")</f>
        <v>#DIV/0!</v>
      </c>
      <c r="AB110" s="238" t="str">
        <f aca="false">IF(NOT(ISBLANK(BDD!K100)), ROUND(SUM((BDD!G100*reduc3),FDP_FACT_KG), 2), "")</f>
        <v/>
      </c>
      <c r="AC110" s="239" t="str">
        <f aca="false">BDD!C100</f>
        <v>Grenade</v>
      </c>
      <c r="AD110" s="240" t="n">
        <f aca="false">SUM(AQ110,AT110,AW110,AZ110,BC110,BF110,BI110,BL110,BO110,BR110,BU110,BX110,CA110,CD110,CG110)</f>
        <v>0</v>
      </c>
      <c r="AE110" s="241" t="n">
        <f aca="false">_xlfn.IFS(AND(AD110&gt;=60,$Y110&lt;&gt;""), $Y110,    AND(AD110&gt;=30,$X110&lt;&gt;""), $X110,    AND(AD110&gt;=10,$W110&lt;&gt;""), $W110,    1, $T110)</f>
        <v>5.15</v>
      </c>
      <c r="AF110" s="242" t="n">
        <f aca="false">$AD110*$AE110</f>
        <v>0</v>
      </c>
      <c r="AG110" s="161"/>
      <c r="AH110" s="243"/>
      <c r="AI110" s="241" t="e">
        <f aca="false">_xlfn.IFS(AND(AH110&gt;=60,$AB110&lt;&gt;""), $AB110,    AND(AH110&gt;=30,$AA110&lt;&gt;""), $AA110,    AND(AH110&gt;=10,$Z110&lt;&gt;""), $Z110,    1, $U110)</f>
        <v>#DIV/0!</v>
      </c>
      <c r="AJ110" s="244" t="e">
        <f aca="false">AH110*AI110</f>
        <v>#DIV/0!</v>
      </c>
      <c r="AK110" s="245"/>
      <c r="AL110" s="245"/>
      <c r="AM110" s="161"/>
      <c r="AN110" s="246" t="n">
        <f aca="false">SUM(AR110,AU110,AX110,BA110,BD110,BG110,BJ110,BM110,BP110,BS110,BV110,BY110,CB110,CE110,CH110)</f>
        <v>0</v>
      </c>
      <c r="AO110" s="241" t="e">
        <f aca="false">_xlfn.IFS(AND(AN110&gt;=60,$AB110&lt;&gt;""), $AB110,    AND(AN110&gt;=30,$AA110&lt;&gt;""), $AA110,    AND(AN110&gt;=10,$Z110&lt;&gt;""), $Z110,    1, $U110)</f>
        <v>#DIV/0!</v>
      </c>
      <c r="AP110" s="242" t="e">
        <f aca="false">$AN110*$AO110</f>
        <v>#DIV/0!</v>
      </c>
      <c r="AQ110" s="247" t="n">
        <f aca="false">COMMANDE!N110</f>
        <v>0</v>
      </c>
      <c r="AR110" s="248" t="str">
        <f aca="false">_xlfn.IFS(AND($AD110=$AH110,$AD110&gt;0,$AH110&gt;0,AQ110&gt;0), AQ110,     AND(NOT($AD110=$AH110),$AD110&gt;0,$AH110&gt;0,AQ110&gt;0), ($AH110*AQ110)/$AD110,     AND($AD110=0,$AH110&gt;0,$AL110&gt;0), IF(INDEX(AQ$12:AQ$263,MATCH($AL110,$AK$12:$AK$263,0))&gt;0,($AH110*INDEX(AQ$12:AQ$263,MATCH($AL110,$AK$12:$AK$263,0)))/INDEX($AD$12:$AD$263,MATCH($AL110,$AK$12:$AK$263,0)), "-"),     1, "-")</f>
        <v>-</v>
      </c>
      <c r="AS110" s="249" t="n">
        <f aca="false">IF(AR$9&gt;0, IF(OR(AR110="",AR110="-"), 0, AR110*$AO110), AQ110*$AE110)</f>
        <v>0</v>
      </c>
      <c r="AT110" s="247" t="n">
        <f aca="false">COMMANDE!P110</f>
        <v>0</v>
      </c>
      <c r="AU110" s="248" t="str">
        <f aca="false">_xlfn.IFS(AND($AD110=$AH110,$AD110&gt;0,$AH110&gt;0,AT110&gt;0), AT110,     AND(NOT($AD110=$AH110),$AD110&gt;0,$AH110&gt;0,AT110&gt;0), ($AH110*AT110)/$AD110,     AND($AD110=0,$AH110&gt;0,$AL110&gt;0), IF(INDEX(AT$12:AT$263,MATCH($AL110,$AK$12:$AK$263,0))&gt;0,($AH110*INDEX(AT$12:AT$263,MATCH($AL110,$AK$12:$AK$263,0)))/INDEX($AD$12:$AD$263,MATCH($AL110,$AK$12:$AK$263,0)), "-"),     1, "-")</f>
        <v>-</v>
      </c>
      <c r="AV110" s="249" t="n">
        <f aca="false">IF(AU$9&gt;0, IF(OR(AU110="",AU110="-"), 0, AU110*$AO110), AT110*$AE110)</f>
        <v>0</v>
      </c>
      <c r="AW110" s="247" t="n">
        <f aca="false">COMMANDE!R110</f>
        <v>0</v>
      </c>
      <c r="AX110" s="248" t="str">
        <f aca="false">_xlfn.IFS(AND($AD110=$AH110,$AD110&gt;0,$AH110&gt;0,AW110&gt;0), AW110,     AND(NOT($AD110=$AH110),$AD110&gt;0,$AH110&gt;0,AW110&gt;0), ($AH110*AW110)/$AD110,     AND($AD110=0,$AH110&gt;0,$AL110&gt;0), IF(INDEX(AW$12:AW$263,MATCH($AL110,$AK$12:$AK$263,0))&gt;0,($AH110*INDEX(AW$12:AW$263,MATCH($AL110,$AK$12:$AK$263,0)))/INDEX($AD$12:$AD$263,MATCH($AL110,$AK$12:$AK$263,0)), "-"),     1, "-")</f>
        <v>-</v>
      </c>
      <c r="AY110" s="249" t="n">
        <f aca="false">IF(AX$9&gt;0, IF(OR(AX110="",AX110="-"), 0, AX110*$AO110), AW110*$AE110)</f>
        <v>0</v>
      </c>
      <c r="AZ110" s="247" t="n">
        <f aca="false">COMMANDE!T110</f>
        <v>0</v>
      </c>
      <c r="BA110" s="248" t="str">
        <f aca="false">_xlfn.IFS(AND($AD110=$AH110,$AD110&gt;0,$AH110&gt;0,AZ110&gt;0), AZ110,     AND(NOT($AD110=$AH110),$AD110&gt;0,$AH110&gt;0,AZ110&gt;0), ($AH110*AZ110)/$AD110,     AND($AD110=0,$AH110&gt;0,$AL110&gt;0), IF(INDEX(AZ$12:AZ$263,MATCH($AL110,$AK$12:$AK$263,0))&gt;0,($AH110*INDEX(AZ$12:AZ$263,MATCH($AL110,$AK$12:$AK$263,0)))/INDEX($AD$12:$AD$263,MATCH($AL110,$AK$12:$AK$263,0)), "-"),     1, "-")</f>
        <v>-</v>
      </c>
      <c r="BB110" s="249" t="n">
        <f aca="false">IF(BA$9&gt;0, IF(OR(BA110="",BA110="-"), 0, BA110*$AO110), AZ110*$AE110)</f>
        <v>0</v>
      </c>
      <c r="BC110" s="247" t="n">
        <f aca="false">COMMANDE!V110</f>
        <v>0</v>
      </c>
      <c r="BD110" s="248" t="str">
        <f aca="false">_xlfn.IFS(AND($AD110=$AH110,$AD110&gt;0,$AH110&gt;0,BC110&gt;0), BC110,     AND(NOT($AD110=$AH110),$AD110&gt;0,$AH110&gt;0,BC110&gt;0), ($AH110*BC110)/$AD110,     AND($AD110=0,$AH110&gt;0,$AL110&gt;0), IF(INDEX(BC$12:BC$263,MATCH($AL110,$AK$12:$AK$263,0))&gt;0,($AH110*INDEX(BC$12:BC$263,MATCH($AL110,$AK$12:$AK$263,0)))/INDEX($AD$12:$AD$263,MATCH($AL110,$AK$12:$AK$263,0)), "-"),     1, "-")</f>
        <v>-</v>
      </c>
      <c r="BE110" s="249" t="n">
        <f aca="false">IF(BD$9&gt;0, IF(OR(BD110="",BD110="-"), 0, BD110*$AO110), BC110*$AE110)</f>
        <v>0</v>
      </c>
      <c r="BF110" s="247" t="n">
        <f aca="false">COMMANDE!X110</f>
        <v>0</v>
      </c>
      <c r="BG110" s="248" t="str">
        <f aca="false">_xlfn.IFS(AND($AD110=$AH110,$AD110&gt;0,$AH110&gt;0,BF110&gt;0), BF110,     AND(NOT($AD110=$AH110),$AD110&gt;0,$AH110&gt;0,BF110&gt;0), ($AH110*BF110)/$AD110,     AND($AD110=0,$AH110&gt;0,$AL110&gt;0), IF(INDEX(BF$12:BF$263,MATCH($AL110,$AK$12:$AK$263,0))&gt;0,($AH110*INDEX(BF$12:BF$263,MATCH($AL110,$AK$12:$AK$263,0)))/INDEX($AD$12:$AD$263,MATCH($AL110,$AK$12:$AK$263,0)), "-"),     1, "-")</f>
        <v>-</v>
      </c>
      <c r="BH110" s="249" t="n">
        <f aca="false">IF(BG$9&gt;0, IF(OR(BG110="",BG110="-"), 0, BG110*$AO110), BF110*$AE110)</f>
        <v>0</v>
      </c>
      <c r="BI110" s="247" t="n">
        <f aca="false">COMMANDE!Z110</f>
        <v>0</v>
      </c>
      <c r="BJ110" s="248" t="str">
        <f aca="false">_xlfn.IFS(AND($AD110=$AH110,$AD110&gt;0,$AH110&gt;0,BI110&gt;0), BI110,     AND(NOT($AD110=$AH110),$AD110&gt;0,$AH110&gt;0,BI110&gt;0), ($AH110*BI110)/$AD110,     AND($AD110=0,$AH110&gt;0,$AL110&gt;0), IF(INDEX(BI$12:BI$263,MATCH($AL110,$AK$12:$AK$263,0))&gt;0,($AH110*INDEX(BI$12:BI$263,MATCH($AL110,$AK$12:$AK$263,0)))/INDEX($AD$12:$AD$263,MATCH($AL110,$AK$12:$AK$263,0)), "-"),     1, "-")</f>
        <v>-</v>
      </c>
      <c r="BK110" s="249" t="n">
        <f aca="false">IF(BJ$9&gt;0, IF(OR(BJ110="",BJ110="-"), 0, BJ110*$AO110), BI110*$AE110)</f>
        <v>0</v>
      </c>
      <c r="BL110" s="247" t="n">
        <f aca="false">COMMANDE!AB110</f>
        <v>0</v>
      </c>
      <c r="BM110" s="248" t="str">
        <f aca="false">_xlfn.IFS(AND($AD110=$AH110,$AD110&gt;0,$AH110&gt;0,BL110&gt;0), BL110,     AND(NOT($AD110=$AH110),$AD110&gt;0,$AH110&gt;0,BL110&gt;0), ($AH110*BL110)/$AD110,     AND($AD110=0,$AH110&gt;0,$AL110&gt;0), IF(INDEX(BL$12:BL$263,MATCH($AL110,$AK$12:$AK$263,0))&gt;0,($AH110*INDEX(BL$12:BL$263,MATCH($AL110,$AK$12:$AK$263,0)))/INDEX($AD$12:$AD$263,MATCH($AL110,$AK$12:$AK$263,0)), "-"),     1, "-")</f>
        <v>-</v>
      </c>
      <c r="BN110" s="249" t="n">
        <f aca="false">IF(BM$9&gt;0, IF(OR(BM110="",BM110="-"), 0, BM110*$AO110), BL110*$AE110)</f>
        <v>0</v>
      </c>
      <c r="BO110" s="247" t="n">
        <f aca="false">COMMANDE!AD110</f>
        <v>0</v>
      </c>
      <c r="BP110" s="248" t="str">
        <f aca="false">_xlfn.IFS(AND($AD110=$AH110,$AD110&gt;0,$AH110&gt;0,BO110&gt;0), BO110,     AND(NOT($AD110=$AH110),$AD110&gt;0,$AH110&gt;0,BO110&gt;0), ($AH110*BO110)/$AD110,     AND($AD110=0,$AH110&gt;0,$AL110&gt;0), IF(INDEX(BO$12:BO$263,MATCH($AL110,$AK$12:$AK$263,0))&gt;0,($AH110*INDEX(BO$12:BO$263,MATCH($AL110,$AK$12:$AK$263,0)))/INDEX($AD$12:$AD$263,MATCH($AL110,$AK$12:$AK$263,0)), "-"),     1, "-")</f>
        <v>-</v>
      </c>
      <c r="BQ110" s="249" t="n">
        <f aca="false">IF(BP$9&gt;0, IF(OR(BP110="",BP110="-"), 0, BP110*$AO110), BO110*$AE110)</f>
        <v>0</v>
      </c>
      <c r="BR110" s="247" t="n">
        <f aca="false">COMMANDE!AF110</f>
        <v>0</v>
      </c>
      <c r="BS110" s="248" t="str">
        <f aca="false">_xlfn.IFS(AND($AD110=$AH110,$AD110&gt;0,$AH110&gt;0,BR110&gt;0), BR110,     AND(NOT($AD110=$AH110),$AD110&gt;0,$AH110&gt;0,BR110&gt;0), ($AH110*BR110)/$AD110,     AND($AD110=0,$AH110&gt;0,$AL110&gt;0), IF(INDEX(BR$12:BR$263,MATCH($AL110,$AK$12:$AK$263,0))&gt;0,($AH110*INDEX(BR$12:BR$263,MATCH($AL110,$AK$12:$AK$263,0)))/INDEX($AD$12:$AD$263,MATCH($AL110,$AK$12:$AK$263,0)), "-"),     1, "-")</f>
        <v>-</v>
      </c>
      <c r="BT110" s="249" t="n">
        <f aca="false">IF(BS$9&gt;0, IF(OR(BS110="",BS110="-"), 0, BS110*$AO110), BR110*$AE110)</f>
        <v>0</v>
      </c>
      <c r="BU110" s="247" t="n">
        <f aca="false">COMMANDE!AH110</f>
        <v>0</v>
      </c>
      <c r="BV110" s="248" t="str">
        <f aca="false">_xlfn.IFS(AND($AD110=$AH110,$AD110&gt;0,$AH110&gt;0,BU110&gt;0), BU110,     AND(NOT($AD110=$AH110),$AD110&gt;0,$AH110&gt;0,BU110&gt;0), ($AH110*BU110)/$AD110,     AND($AD110=0,$AH110&gt;0,$AL110&gt;0), IF(INDEX(BU$12:BU$263,MATCH($AL110,$AK$12:$AK$263,0))&gt;0,($AH110*INDEX(BU$12:BU$263,MATCH($AL110,$AK$12:$AK$263,0)))/INDEX($AD$12:$AD$263,MATCH($AL110,$AK$12:$AK$263,0)), "-"),     1, "-")</f>
        <v>-</v>
      </c>
      <c r="BW110" s="249" t="n">
        <f aca="false">IF(BV$9&gt;0, IF(OR(BV110="",BV110="-"), 0, BV110*$AO110), BU110*$AE110)</f>
        <v>0</v>
      </c>
      <c r="BX110" s="247" t="n">
        <f aca="false">COMMANDE!AJ110</f>
        <v>0</v>
      </c>
      <c r="BY110" s="248" t="str">
        <f aca="false">_xlfn.IFS(AND($AD110=$AH110,$AD110&gt;0,$AH110&gt;0,BX110&gt;0), BX110,     AND(NOT($AD110=$AH110),$AD110&gt;0,$AH110&gt;0,BX110&gt;0), ($AH110*BX110)/$AD110,     AND($AD110=0,$AH110&gt;0,$AL110&gt;0), IF(INDEX(BX$12:BX$263,MATCH($AL110,$AK$12:$AK$263,0))&gt;0,($AH110*INDEX(BX$12:BX$263,MATCH($AL110,$AK$12:$AK$263,0)))/INDEX($AD$12:$AD$263,MATCH($AL110,$AK$12:$AK$263,0)), "-"),     1, "-")</f>
        <v>-</v>
      </c>
      <c r="BZ110" s="249" t="n">
        <f aca="false">IF(BY$9&gt;0, IF(OR(BY110="",BY110="-"), 0, BY110*$AO110), BX110*$AE110)</f>
        <v>0</v>
      </c>
      <c r="CA110" s="247" t="n">
        <f aca="false">COMMANDE!AL110</f>
        <v>0</v>
      </c>
      <c r="CB110" s="248" t="str">
        <f aca="false">_xlfn.IFS(AND($AD110=$AH110,$AD110&gt;0,$AH110&gt;0,CA110&gt;0), CA110,     AND(NOT($AD110=$AH110),$AD110&gt;0,$AH110&gt;0,CA110&gt;0), ($AH110*CA110)/$AD110,     AND($AD110=0,$AH110&gt;0,$AL110&gt;0), IF(INDEX(CA$12:CA$263,MATCH($AL110,$AK$12:$AK$263,0))&gt;0,($AH110*INDEX(CA$12:CA$263,MATCH($AL110,$AK$12:$AK$263,0)))/INDEX($AD$12:$AD$263,MATCH($AL110,$AK$12:$AK$263,0)), "-"),     1, "-")</f>
        <v>-</v>
      </c>
      <c r="CC110" s="249" t="n">
        <f aca="false">IF(CB$9&gt;0, IF(OR(CB110="",CB110="-"), 0, CB110*$AO110), CA110*$AE110)</f>
        <v>0</v>
      </c>
      <c r="CD110" s="247" t="n">
        <f aca="false">COMMANDE!AN110</f>
        <v>0</v>
      </c>
      <c r="CE110" s="248" t="str">
        <f aca="false">_xlfn.IFS(AND($AD110=$AH110,$AD110&gt;0,$AH110&gt;0,CD110&gt;0), CD110,     AND(NOT($AD110=$AH110),$AD110&gt;0,$AH110&gt;0,CD110&gt;0), ($AH110*CD110)/$AD110,     AND($AD110=0,$AH110&gt;0,$AL110&gt;0), IF(INDEX(CD$12:CD$263,MATCH($AL110,$AK$12:$AK$263,0))&gt;0,($AH110*INDEX(CD$12:CD$263,MATCH($AL110,$AK$12:$AK$263,0)))/INDEX($AD$12:$AD$263,MATCH($AL110,$AK$12:$AK$263,0)), "-"),     1, "-")</f>
        <v>-</v>
      </c>
      <c r="CF110" s="249" t="n">
        <f aca="false">IF(CE$9&gt;0, IF(OR(CE110="",CE110="-"), 0, CE110*$AO110), CD110*$AE110)</f>
        <v>0</v>
      </c>
      <c r="CG110" s="247" t="n">
        <f aca="false">COMMANDE!AP110</f>
        <v>0</v>
      </c>
      <c r="CH110" s="248" t="str">
        <f aca="false">_xlfn.IFS(AND($AD110=$AH110,$AD110&gt;0,$AH110&gt;0,CG110&gt;0), CG110,     AND(NOT($AD110=$AH110),$AD110&gt;0,$AH110&gt;0,CG110&gt;0), ($AH110*CG110)/$AD110,     AND($AD110=0,$AH110&gt;0,$AL110&gt;0), IF(INDEX(CG$12:CG$263,MATCH($AL110,$AK$12:$AK$263,0))&gt;0,($AH110*INDEX(CG$12:CG$263,MATCH($AL110,$AK$12:$AK$263,0)))/INDEX($AD$12:$AD$263,MATCH($AL110,$AK$12:$AK$263,0)), "-"),     1, "-")</f>
        <v>-</v>
      </c>
      <c r="CI110" s="249" t="n">
        <f aca="false">IF(CH$9&gt;0, IF(OR(CH110="",CH110="-"), 0, CH110*$AO110), CG110*$AE110)</f>
        <v>0</v>
      </c>
      <c r="CJ110" s="250"/>
    </row>
    <row r="111" customFormat="false" ht="39.95" hidden="false" customHeight="true" outlineLevel="0" collapsed="false">
      <c r="A111" s="230" t="n">
        <f aca="false">IF(OR($AQ111&gt;0, $AS111&gt;0), 1, 0)</f>
        <v>0</v>
      </c>
      <c r="B111" s="230" t="n">
        <f aca="false">IF(OR($AT111&gt;0, $AV111&gt;0), 1, 0)</f>
        <v>0</v>
      </c>
      <c r="C111" s="230" t="n">
        <f aca="false">IF(OR($AW111&gt;0, $AY111&gt;0), 1, 0)</f>
        <v>0</v>
      </c>
      <c r="D111" s="230" t="n">
        <f aca="false">IF(OR($AZ111&gt;0, $BB111&gt;0), 1, 0)</f>
        <v>0</v>
      </c>
      <c r="E111" s="230" t="n">
        <f aca="false">IF(OR($BC111&gt;0, $BE111&gt;0), 1, 0)</f>
        <v>0</v>
      </c>
      <c r="F111" s="230" t="n">
        <f aca="false">IF(OR($BF111&gt;0, $BH111&gt;0), 1, 0)</f>
        <v>0</v>
      </c>
      <c r="G111" s="230" t="n">
        <f aca="false">IF(OR($BI111&gt;0, $BK111&gt;0), 1, 0)</f>
        <v>0</v>
      </c>
      <c r="H111" s="230" t="n">
        <f aca="false">IF(OR($BL111&gt;0, $BN111&gt;0), 1, 0)</f>
        <v>0</v>
      </c>
      <c r="I111" s="230" t="n">
        <f aca="false">IF(OR($BO111&gt;0, $BQ111&gt;0), 1, 0)</f>
        <v>0</v>
      </c>
      <c r="J111" s="230" t="n">
        <f aca="false">IF(OR($BR111&gt;0, $BT111&gt;0), 1, 0)</f>
        <v>0</v>
      </c>
      <c r="K111" s="230" t="n">
        <f aca="false">IF(OR($BU111&gt;0, $BW111&gt;0), 1, 0)</f>
        <v>0</v>
      </c>
      <c r="L111" s="230" t="n">
        <f aca="false">IF(OR($BX111&gt;0, $BZ111&gt;0), 1, 0)</f>
        <v>0</v>
      </c>
      <c r="M111" s="230" t="n">
        <f aca="false">IF(OR($CA111&gt;0, $CC111&gt;0), 1, 0)</f>
        <v>0</v>
      </c>
      <c r="N111" s="230" t="n">
        <f aca="false">IF(OR($CD111&gt;0, $CF111&gt;0), 1, 0)</f>
        <v>0</v>
      </c>
      <c r="O111" s="231" t="n">
        <f aca="false">IF(OR($CG111&gt;0, $CI111&gt;0), 1, 0)</f>
        <v>0</v>
      </c>
      <c r="P111" s="232" t="n">
        <f aca="false">IF(OR($AD111&gt;0,$AH111&gt;0,$AN111&gt;0), 1, 0)</f>
        <v>0</v>
      </c>
      <c r="Q111" s="233" t="n">
        <f aca="false">BDD!A101</f>
        <v>1618</v>
      </c>
      <c r="R111" s="234" t="str">
        <f aca="false">BDD!B101</f>
        <v>Kaki Fuyu BIO</v>
      </c>
      <c r="S111" s="235" t="str">
        <f aca="false">IF(BDD!F101=0, "", BDD!F101)</f>
        <v>❤️</v>
      </c>
      <c r="T111" s="236" t="n">
        <f aca="false">ROUND(BDD!G101+FDP_CMD_KG, 2)</f>
        <v>5.83</v>
      </c>
      <c r="U111" s="236" t="e">
        <f aca="false">ROUND(BDD!G101+FDP_FACT_KG, 2)</f>
        <v>#DIV/0!</v>
      </c>
      <c r="V111" s="237" t="str">
        <f aca="false">BDD!H101</f>
        <v>kg</v>
      </c>
      <c r="W111" s="238" t="n">
        <f aca="false">IF(NOT(ISBLANK(BDD!I101)), ROUND(SUM((BDD!G101*reduc1),FDP_CMD_KG), 2), "")</f>
        <v>5.4</v>
      </c>
      <c r="X111" s="238" t="n">
        <f aca="false">IF(NOT(ISBLANK(BDD!J101)), ROUND(SUM((BDD!G101*reduc2),FDP_CMD_KG), 2), "")</f>
        <v>4.98</v>
      </c>
      <c r="Y111" s="238" t="str">
        <f aca="false">IF(NOT(ISBLANK(BDD!K101)), ROUND(SUM((BDD!G101*reduc3),FDP_CMD_KG), 2), "")</f>
        <v/>
      </c>
      <c r="Z111" s="238" t="e">
        <f aca="false">IF(NOT(ISBLANK(BDD!I101)), ROUND(SUM((BDD!G101*reduc1),FDP_FACT_KG), 2), "")</f>
        <v>#DIV/0!</v>
      </c>
      <c r="AA111" s="238" t="e">
        <f aca="false">IF(NOT(ISBLANK(BDD!J101)), ROUND(SUM((BDD!G101*reduc2),FDP_FACT_KG), 2), "")</f>
        <v>#DIV/0!</v>
      </c>
      <c r="AB111" s="238" t="str">
        <f aca="false">IF(NOT(ISBLANK(BDD!K101)), ROUND(SUM((BDD!G101*reduc3),FDP_FACT_KG), 2), "")</f>
        <v/>
      </c>
      <c r="AC111" s="239" t="str">
        <f aca="false">BDD!C101</f>
        <v>Grenade</v>
      </c>
      <c r="AD111" s="240" t="n">
        <f aca="false">SUM(AQ111,AT111,AW111,AZ111,BC111,BF111,BI111,BL111,BO111,BR111,BU111,BX111,CA111,CD111,CG111)</f>
        <v>0</v>
      </c>
      <c r="AE111" s="241" t="n">
        <f aca="false">_xlfn.IFS(AND(AD111&gt;=60,$Y111&lt;&gt;""), $Y111,    AND(AD111&gt;=30,$X111&lt;&gt;""), $X111,    AND(AD111&gt;=10,$W111&lt;&gt;""), $W111,    1, $T111)</f>
        <v>5.83</v>
      </c>
      <c r="AF111" s="242" t="n">
        <f aca="false">$AD111*$AE111</f>
        <v>0</v>
      </c>
      <c r="AG111" s="161"/>
      <c r="AH111" s="243"/>
      <c r="AI111" s="241" t="e">
        <f aca="false">_xlfn.IFS(AND(AH111&gt;=60,$AB111&lt;&gt;""), $AB111,    AND(AH111&gt;=30,$AA111&lt;&gt;""), $AA111,    AND(AH111&gt;=10,$Z111&lt;&gt;""), $Z111,    1, $U111)</f>
        <v>#DIV/0!</v>
      </c>
      <c r="AJ111" s="244" t="e">
        <f aca="false">AH111*AI111</f>
        <v>#DIV/0!</v>
      </c>
      <c r="AK111" s="245"/>
      <c r="AL111" s="245"/>
      <c r="AM111" s="161"/>
      <c r="AN111" s="246" t="n">
        <f aca="false">SUM(AR111,AU111,AX111,BA111,BD111,BG111,BJ111,BM111,BP111,BS111,BV111,BY111,CB111,CE111,CH111)</f>
        <v>0</v>
      </c>
      <c r="AO111" s="241" t="e">
        <f aca="false">_xlfn.IFS(AND(AN111&gt;=60,$AB111&lt;&gt;""), $AB111,    AND(AN111&gt;=30,$AA111&lt;&gt;""), $AA111,    AND(AN111&gt;=10,$Z111&lt;&gt;""), $Z111,    1, $U111)</f>
        <v>#DIV/0!</v>
      </c>
      <c r="AP111" s="242" t="e">
        <f aca="false">$AN111*$AO111</f>
        <v>#DIV/0!</v>
      </c>
      <c r="AQ111" s="247" t="n">
        <f aca="false">COMMANDE!N111</f>
        <v>0</v>
      </c>
      <c r="AR111" s="248" t="str">
        <f aca="false">_xlfn.IFS(AND($AD111=$AH111,$AD111&gt;0,$AH111&gt;0,AQ111&gt;0), AQ111,     AND(NOT($AD111=$AH111),$AD111&gt;0,$AH111&gt;0,AQ111&gt;0), ($AH111*AQ111)/$AD111,     AND($AD111=0,$AH111&gt;0,$AL111&gt;0), IF(INDEX(AQ$12:AQ$263,MATCH($AL111,$AK$12:$AK$263,0))&gt;0,($AH111*INDEX(AQ$12:AQ$263,MATCH($AL111,$AK$12:$AK$263,0)))/INDEX($AD$12:$AD$263,MATCH($AL111,$AK$12:$AK$263,0)), "-"),     1, "-")</f>
        <v>-</v>
      </c>
      <c r="AS111" s="249" t="n">
        <f aca="false">IF(AR$9&gt;0, IF(OR(AR111="",AR111="-"), 0, AR111*$AO111), AQ111*$AE111)</f>
        <v>0</v>
      </c>
      <c r="AT111" s="247" t="n">
        <f aca="false">COMMANDE!P111</f>
        <v>0</v>
      </c>
      <c r="AU111" s="248" t="str">
        <f aca="false">_xlfn.IFS(AND($AD111=$AH111,$AD111&gt;0,$AH111&gt;0,AT111&gt;0), AT111,     AND(NOT($AD111=$AH111),$AD111&gt;0,$AH111&gt;0,AT111&gt;0), ($AH111*AT111)/$AD111,     AND($AD111=0,$AH111&gt;0,$AL111&gt;0), IF(INDEX(AT$12:AT$263,MATCH($AL111,$AK$12:$AK$263,0))&gt;0,($AH111*INDEX(AT$12:AT$263,MATCH($AL111,$AK$12:$AK$263,0)))/INDEX($AD$12:$AD$263,MATCH($AL111,$AK$12:$AK$263,0)), "-"),     1, "-")</f>
        <v>-</v>
      </c>
      <c r="AV111" s="249" t="n">
        <f aca="false">IF(AU$9&gt;0, IF(OR(AU111="",AU111="-"), 0, AU111*$AO111), AT111*$AE111)</f>
        <v>0</v>
      </c>
      <c r="AW111" s="247" t="n">
        <f aca="false">COMMANDE!R111</f>
        <v>0</v>
      </c>
      <c r="AX111" s="248" t="str">
        <f aca="false">_xlfn.IFS(AND($AD111=$AH111,$AD111&gt;0,$AH111&gt;0,AW111&gt;0), AW111,     AND(NOT($AD111=$AH111),$AD111&gt;0,$AH111&gt;0,AW111&gt;0), ($AH111*AW111)/$AD111,     AND($AD111=0,$AH111&gt;0,$AL111&gt;0), IF(INDEX(AW$12:AW$263,MATCH($AL111,$AK$12:$AK$263,0))&gt;0,($AH111*INDEX(AW$12:AW$263,MATCH($AL111,$AK$12:$AK$263,0)))/INDEX($AD$12:$AD$263,MATCH($AL111,$AK$12:$AK$263,0)), "-"),     1, "-")</f>
        <v>-</v>
      </c>
      <c r="AY111" s="249" t="n">
        <f aca="false">IF(AX$9&gt;0, IF(OR(AX111="",AX111="-"), 0, AX111*$AO111), AW111*$AE111)</f>
        <v>0</v>
      </c>
      <c r="AZ111" s="247" t="n">
        <f aca="false">COMMANDE!T111</f>
        <v>0</v>
      </c>
      <c r="BA111" s="248" t="str">
        <f aca="false">_xlfn.IFS(AND($AD111=$AH111,$AD111&gt;0,$AH111&gt;0,AZ111&gt;0), AZ111,     AND(NOT($AD111=$AH111),$AD111&gt;0,$AH111&gt;0,AZ111&gt;0), ($AH111*AZ111)/$AD111,     AND($AD111=0,$AH111&gt;0,$AL111&gt;0), IF(INDEX(AZ$12:AZ$263,MATCH($AL111,$AK$12:$AK$263,0))&gt;0,($AH111*INDEX(AZ$12:AZ$263,MATCH($AL111,$AK$12:$AK$263,0)))/INDEX($AD$12:$AD$263,MATCH($AL111,$AK$12:$AK$263,0)), "-"),     1, "-")</f>
        <v>-</v>
      </c>
      <c r="BB111" s="249" t="n">
        <f aca="false">IF(BA$9&gt;0, IF(OR(BA111="",BA111="-"), 0, BA111*$AO111), AZ111*$AE111)</f>
        <v>0</v>
      </c>
      <c r="BC111" s="247" t="n">
        <f aca="false">COMMANDE!V111</f>
        <v>0</v>
      </c>
      <c r="BD111" s="248" t="str">
        <f aca="false">_xlfn.IFS(AND($AD111=$AH111,$AD111&gt;0,$AH111&gt;0,BC111&gt;0), BC111,     AND(NOT($AD111=$AH111),$AD111&gt;0,$AH111&gt;0,BC111&gt;0), ($AH111*BC111)/$AD111,     AND($AD111=0,$AH111&gt;0,$AL111&gt;0), IF(INDEX(BC$12:BC$263,MATCH($AL111,$AK$12:$AK$263,0))&gt;0,($AH111*INDEX(BC$12:BC$263,MATCH($AL111,$AK$12:$AK$263,0)))/INDEX($AD$12:$AD$263,MATCH($AL111,$AK$12:$AK$263,0)), "-"),     1, "-")</f>
        <v>-</v>
      </c>
      <c r="BE111" s="249" t="n">
        <f aca="false">IF(BD$9&gt;0, IF(OR(BD111="",BD111="-"), 0, BD111*$AO111), BC111*$AE111)</f>
        <v>0</v>
      </c>
      <c r="BF111" s="247" t="n">
        <f aca="false">COMMANDE!X111</f>
        <v>0</v>
      </c>
      <c r="BG111" s="248" t="str">
        <f aca="false">_xlfn.IFS(AND($AD111=$AH111,$AD111&gt;0,$AH111&gt;0,BF111&gt;0), BF111,     AND(NOT($AD111=$AH111),$AD111&gt;0,$AH111&gt;0,BF111&gt;0), ($AH111*BF111)/$AD111,     AND($AD111=0,$AH111&gt;0,$AL111&gt;0), IF(INDEX(BF$12:BF$263,MATCH($AL111,$AK$12:$AK$263,0))&gt;0,($AH111*INDEX(BF$12:BF$263,MATCH($AL111,$AK$12:$AK$263,0)))/INDEX($AD$12:$AD$263,MATCH($AL111,$AK$12:$AK$263,0)), "-"),     1, "-")</f>
        <v>-</v>
      </c>
      <c r="BH111" s="249" t="n">
        <f aca="false">IF(BG$9&gt;0, IF(OR(BG111="",BG111="-"), 0, BG111*$AO111), BF111*$AE111)</f>
        <v>0</v>
      </c>
      <c r="BI111" s="247" t="n">
        <f aca="false">COMMANDE!Z111</f>
        <v>0</v>
      </c>
      <c r="BJ111" s="248" t="str">
        <f aca="false">_xlfn.IFS(AND($AD111=$AH111,$AD111&gt;0,$AH111&gt;0,BI111&gt;0), BI111,     AND(NOT($AD111=$AH111),$AD111&gt;0,$AH111&gt;0,BI111&gt;0), ($AH111*BI111)/$AD111,     AND($AD111=0,$AH111&gt;0,$AL111&gt;0), IF(INDEX(BI$12:BI$263,MATCH($AL111,$AK$12:$AK$263,0))&gt;0,($AH111*INDEX(BI$12:BI$263,MATCH($AL111,$AK$12:$AK$263,0)))/INDEX($AD$12:$AD$263,MATCH($AL111,$AK$12:$AK$263,0)), "-"),     1, "-")</f>
        <v>-</v>
      </c>
      <c r="BK111" s="249" t="n">
        <f aca="false">IF(BJ$9&gt;0, IF(OR(BJ111="",BJ111="-"), 0, BJ111*$AO111), BI111*$AE111)</f>
        <v>0</v>
      </c>
      <c r="BL111" s="247" t="n">
        <f aca="false">COMMANDE!AB111</f>
        <v>0</v>
      </c>
      <c r="BM111" s="248" t="str">
        <f aca="false">_xlfn.IFS(AND($AD111=$AH111,$AD111&gt;0,$AH111&gt;0,BL111&gt;0), BL111,     AND(NOT($AD111=$AH111),$AD111&gt;0,$AH111&gt;0,BL111&gt;0), ($AH111*BL111)/$AD111,     AND($AD111=0,$AH111&gt;0,$AL111&gt;0), IF(INDEX(BL$12:BL$263,MATCH($AL111,$AK$12:$AK$263,0))&gt;0,($AH111*INDEX(BL$12:BL$263,MATCH($AL111,$AK$12:$AK$263,0)))/INDEX($AD$12:$AD$263,MATCH($AL111,$AK$12:$AK$263,0)), "-"),     1, "-")</f>
        <v>-</v>
      </c>
      <c r="BN111" s="249" t="n">
        <f aca="false">IF(BM$9&gt;0, IF(OR(BM111="",BM111="-"), 0, BM111*$AO111), BL111*$AE111)</f>
        <v>0</v>
      </c>
      <c r="BO111" s="247" t="n">
        <f aca="false">COMMANDE!AD111</f>
        <v>0</v>
      </c>
      <c r="BP111" s="248" t="str">
        <f aca="false">_xlfn.IFS(AND($AD111=$AH111,$AD111&gt;0,$AH111&gt;0,BO111&gt;0), BO111,     AND(NOT($AD111=$AH111),$AD111&gt;0,$AH111&gt;0,BO111&gt;0), ($AH111*BO111)/$AD111,     AND($AD111=0,$AH111&gt;0,$AL111&gt;0), IF(INDEX(BO$12:BO$263,MATCH($AL111,$AK$12:$AK$263,0))&gt;0,($AH111*INDEX(BO$12:BO$263,MATCH($AL111,$AK$12:$AK$263,0)))/INDEX($AD$12:$AD$263,MATCH($AL111,$AK$12:$AK$263,0)), "-"),     1, "-")</f>
        <v>-</v>
      </c>
      <c r="BQ111" s="249" t="n">
        <f aca="false">IF(BP$9&gt;0, IF(OR(BP111="",BP111="-"), 0, BP111*$AO111), BO111*$AE111)</f>
        <v>0</v>
      </c>
      <c r="BR111" s="247" t="n">
        <f aca="false">COMMANDE!AF111</f>
        <v>0</v>
      </c>
      <c r="BS111" s="248" t="str">
        <f aca="false">_xlfn.IFS(AND($AD111=$AH111,$AD111&gt;0,$AH111&gt;0,BR111&gt;0), BR111,     AND(NOT($AD111=$AH111),$AD111&gt;0,$AH111&gt;0,BR111&gt;0), ($AH111*BR111)/$AD111,     AND($AD111=0,$AH111&gt;0,$AL111&gt;0), IF(INDEX(BR$12:BR$263,MATCH($AL111,$AK$12:$AK$263,0))&gt;0,($AH111*INDEX(BR$12:BR$263,MATCH($AL111,$AK$12:$AK$263,0)))/INDEX($AD$12:$AD$263,MATCH($AL111,$AK$12:$AK$263,0)), "-"),     1, "-")</f>
        <v>-</v>
      </c>
      <c r="BT111" s="249" t="n">
        <f aca="false">IF(BS$9&gt;0, IF(OR(BS111="",BS111="-"), 0, BS111*$AO111), BR111*$AE111)</f>
        <v>0</v>
      </c>
      <c r="BU111" s="247" t="n">
        <f aca="false">COMMANDE!AH111</f>
        <v>0</v>
      </c>
      <c r="BV111" s="248" t="str">
        <f aca="false">_xlfn.IFS(AND($AD111=$AH111,$AD111&gt;0,$AH111&gt;0,BU111&gt;0), BU111,     AND(NOT($AD111=$AH111),$AD111&gt;0,$AH111&gt;0,BU111&gt;0), ($AH111*BU111)/$AD111,     AND($AD111=0,$AH111&gt;0,$AL111&gt;0), IF(INDEX(BU$12:BU$263,MATCH($AL111,$AK$12:$AK$263,0))&gt;0,($AH111*INDEX(BU$12:BU$263,MATCH($AL111,$AK$12:$AK$263,0)))/INDEX($AD$12:$AD$263,MATCH($AL111,$AK$12:$AK$263,0)), "-"),     1, "-")</f>
        <v>-</v>
      </c>
      <c r="BW111" s="249" t="n">
        <f aca="false">IF(BV$9&gt;0, IF(OR(BV111="",BV111="-"), 0, BV111*$AO111), BU111*$AE111)</f>
        <v>0</v>
      </c>
      <c r="BX111" s="247" t="n">
        <f aca="false">COMMANDE!AJ111</f>
        <v>0</v>
      </c>
      <c r="BY111" s="248" t="str">
        <f aca="false">_xlfn.IFS(AND($AD111=$AH111,$AD111&gt;0,$AH111&gt;0,BX111&gt;0), BX111,     AND(NOT($AD111=$AH111),$AD111&gt;0,$AH111&gt;0,BX111&gt;0), ($AH111*BX111)/$AD111,     AND($AD111=0,$AH111&gt;0,$AL111&gt;0), IF(INDEX(BX$12:BX$263,MATCH($AL111,$AK$12:$AK$263,0))&gt;0,($AH111*INDEX(BX$12:BX$263,MATCH($AL111,$AK$12:$AK$263,0)))/INDEX($AD$12:$AD$263,MATCH($AL111,$AK$12:$AK$263,0)), "-"),     1, "-")</f>
        <v>-</v>
      </c>
      <c r="BZ111" s="249" t="n">
        <f aca="false">IF(BY$9&gt;0, IF(OR(BY111="",BY111="-"), 0, BY111*$AO111), BX111*$AE111)</f>
        <v>0</v>
      </c>
      <c r="CA111" s="247" t="n">
        <f aca="false">COMMANDE!AL111</f>
        <v>0</v>
      </c>
      <c r="CB111" s="248" t="str">
        <f aca="false">_xlfn.IFS(AND($AD111=$AH111,$AD111&gt;0,$AH111&gt;0,CA111&gt;0), CA111,     AND(NOT($AD111=$AH111),$AD111&gt;0,$AH111&gt;0,CA111&gt;0), ($AH111*CA111)/$AD111,     AND($AD111=0,$AH111&gt;0,$AL111&gt;0), IF(INDEX(CA$12:CA$263,MATCH($AL111,$AK$12:$AK$263,0))&gt;0,($AH111*INDEX(CA$12:CA$263,MATCH($AL111,$AK$12:$AK$263,0)))/INDEX($AD$12:$AD$263,MATCH($AL111,$AK$12:$AK$263,0)), "-"),     1, "-")</f>
        <v>-</v>
      </c>
      <c r="CC111" s="249" t="n">
        <f aca="false">IF(CB$9&gt;0, IF(OR(CB111="",CB111="-"), 0, CB111*$AO111), CA111*$AE111)</f>
        <v>0</v>
      </c>
      <c r="CD111" s="247" t="n">
        <f aca="false">COMMANDE!AN111</f>
        <v>0</v>
      </c>
      <c r="CE111" s="248" t="str">
        <f aca="false">_xlfn.IFS(AND($AD111=$AH111,$AD111&gt;0,$AH111&gt;0,CD111&gt;0), CD111,     AND(NOT($AD111=$AH111),$AD111&gt;0,$AH111&gt;0,CD111&gt;0), ($AH111*CD111)/$AD111,     AND($AD111=0,$AH111&gt;0,$AL111&gt;0), IF(INDEX(CD$12:CD$263,MATCH($AL111,$AK$12:$AK$263,0))&gt;0,($AH111*INDEX(CD$12:CD$263,MATCH($AL111,$AK$12:$AK$263,0)))/INDEX($AD$12:$AD$263,MATCH($AL111,$AK$12:$AK$263,0)), "-"),     1, "-")</f>
        <v>-</v>
      </c>
      <c r="CF111" s="249" t="n">
        <f aca="false">IF(CE$9&gt;0, IF(OR(CE111="",CE111="-"), 0, CE111*$AO111), CD111*$AE111)</f>
        <v>0</v>
      </c>
      <c r="CG111" s="247" t="n">
        <f aca="false">COMMANDE!AP111</f>
        <v>0</v>
      </c>
      <c r="CH111" s="248" t="str">
        <f aca="false">_xlfn.IFS(AND($AD111=$AH111,$AD111&gt;0,$AH111&gt;0,CG111&gt;0), CG111,     AND(NOT($AD111=$AH111),$AD111&gt;0,$AH111&gt;0,CG111&gt;0), ($AH111*CG111)/$AD111,     AND($AD111=0,$AH111&gt;0,$AL111&gt;0), IF(INDEX(CG$12:CG$263,MATCH($AL111,$AK$12:$AK$263,0))&gt;0,($AH111*INDEX(CG$12:CG$263,MATCH($AL111,$AK$12:$AK$263,0)))/INDEX($AD$12:$AD$263,MATCH($AL111,$AK$12:$AK$263,0)), "-"),     1, "-")</f>
        <v>-</v>
      </c>
      <c r="CI111" s="249" t="n">
        <f aca="false">IF(CH$9&gt;0, IF(OR(CH111="",CH111="-"), 0, CH111*$AO111), CG111*$AE111)</f>
        <v>0</v>
      </c>
      <c r="CJ111" s="250"/>
    </row>
    <row r="112" customFormat="false" ht="39.95" hidden="false" customHeight="true" outlineLevel="0" collapsed="false">
      <c r="A112" s="230" t="n">
        <f aca="false">IF(OR($AQ112&gt;0, $AS112&gt;0), 1, 0)</f>
        <v>0</v>
      </c>
      <c r="B112" s="230" t="n">
        <f aca="false">IF(OR($AT112&gt;0, $AV112&gt;0), 1, 0)</f>
        <v>0</v>
      </c>
      <c r="C112" s="230" t="n">
        <f aca="false">IF(OR($AW112&gt;0, $AY112&gt;0), 1, 0)</f>
        <v>0</v>
      </c>
      <c r="D112" s="230" t="n">
        <f aca="false">IF(OR($AZ112&gt;0, $BB112&gt;0), 1, 0)</f>
        <v>0</v>
      </c>
      <c r="E112" s="230" t="n">
        <f aca="false">IF(OR($BC112&gt;0, $BE112&gt;0), 1, 0)</f>
        <v>0</v>
      </c>
      <c r="F112" s="230" t="n">
        <f aca="false">IF(OR($BF112&gt;0, $BH112&gt;0), 1, 0)</f>
        <v>0</v>
      </c>
      <c r="G112" s="230" t="n">
        <f aca="false">IF(OR($BI112&gt;0, $BK112&gt;0), 1, 0)</f>
        <v>0</v>
      </c>
      <c r="H112" s="230" t="n">
        <f aca="false">IF(OR($BL112&gt;0, $BN112&gt;0), 1, 0)</f>
        <v>0</v>
      </c>
      <c r="I112" s="230" t="n">
        <f aca="false">IF(OR($BO112&gt;0, $BQ112&gt;0), 1, 0)</f>
        <v>0</v>
      </c>
      <c r="J112" s="230" t="n">
        <f aca="false">IF(OR($BR112&gt;0, $BT112&gt;0), 1, 0)</f>
        <v>0</v>
      </c>
      <c r="K112" s="230" t="n">
        <f aca="false">IF(OR($BU112&gt;0, $BW112&gt;0), 1, 0)</f>
        <v>0</v>
      </c>
      <c r="L112" s="230" t="n">
        <f aca="false">IF(OR($BX112&gt;0, $BZ112&gt;0), 1, 0)</f>
        <v>0</v>
      </c>
      <c r="M112" s="230" t="n">
        <f aca="false">IF(OR($CA112&gt;0, $CC112&gt;0), 1, 0)</f>
        <v>0</v>
      </c>
      <c r="N112" s="230" t="n">
        <f aca="false">IF(OR($CD112&gt;0, $CF112&gt;0), 1, 0)</f>
        <v>0</v>
      </c>
      <c r="O112" s="231" t="n">
        <f aca="false">IF(OR($CG112&gt;0, $CI112&gt;0), 1, 0)</f>
        <v>0</v>
      </c>
      <c r="P112" s="232" t="n">
        <f aca="false">IF(OR($AD112&gt;0,$AH112&gt;0,$AN112&gt;0), 1, 0)</f>
        <v>0</v>
      </c>
      <c r="Q112" s="233" t="n">
        <f aca="false">BDD!A102</f>
        <v>3159</v>
      </c>
      <c r="R112" s="234" t="str">
        <f aca="false">BDD!B102</f>
        <v>Kiwano </v>
      </c>
      <c r="S112" s="235" t="str">
        <f aca="false">IF(BDD!F102=0, "", BDD!F102)</f>
        <v/>
      </c>
      <c r="T112" s="236" t="n">
        <f aca="false">ROUND(BDD!G102+FDP_CMD_KG, 2)</f>
        <v>6.93</v>
      </c>
      <c r="U112" s="236" t="e">
        <f aca="false">ROUND(BDD!G102+FDP_FACT_KG, 2)</f>
        <v>#DIV/0!</v>
      </c>
      <c r="V112" s="237" t="str">
        <f aca="false">BDD!H102</f>
        <v>kg</v>
      </c>
      <c r="W112" s="238" t="n">
        <f aca="false">IF(NOT(ISBLANK(BDD!I102)), ROUND(SUM((BDD!G102*reduc1),FDP_CMD_KG), 2), "")</f>
        <v>6.39</v>
      </c>
      <c r="X112" s="238" t="n">
        <f aca="false">IF(NOT(ISBLANK(BDD!J102)), ROUND(SUM((BDD!G102*reduc2),FDP_CMD_KG), 2), "")</f>
        <v>5.86</v>
      </c>
      <c r="Y112" s="238" t="str">
        <f aca="false">IF(NOT(ISBLANK(BDD!K102)), ROUND(SUM((BDD!G102*reduc3),FDP_CMD_KG), 2), "")</f>
        <v/>
      </c>
      <c r="Z112" s="238" t="e">
        <f aca="false">IF(NOT(ISBLANK(BDD!I102)), ROUND(SUM((BDD!G102*reduc1),FDP_FACT_KG), 2), "")</f>
        <v>#DIV/0!</v>
      </c>
      <c r="AA112" s="238" t="e">
        <f aca="false">IF(NOT(ISBLANK(BDD!J102)), ROUND(SUM((BDD!G102*reduc2),FDP_FACT_KG), 2), "")</f>
        <v>#DIV/0!</v>
      </c>
      <c r="AB112" s="238" t="str">
        <f aca="false">IF(NOT(ISBLANK(BDD!K102)), ROUND(SUM((BDD!G102*reduc3),FDP_FACT_KG), 2), "")</f>
        <v/>
      </c>
      <c r="AC112" s="239" t="str">
        <f aca="false">BDD!C102</f>
        <v>Grenade</v>
      </c>
      <c r="AD112" s="240" t="n">
        <f aca="false">SUM(AQ112,AT112,AW112,AZ112,BC112,BF112,BI112,BL112,BO112,BR112,BU112,BX112,CA112,CD112,CG112)</f>
        <v>0</v>
      </c>
      <c r="AE112" s="241" t="n">
        <f aca="false">_xlfn.IFS(AND(AD112&gt;=60,$Y112&lt;&gt;""), $Y112,    AND(AD112&gt;=30,$X112&lt;&gt;""), $X112,    AND(AD112&gt;=10,$W112&lt;&gt;""), $W112,    1, $T112)</f>
        <v>6.93</v>
      </c>
      <c r="AF112" s="242" t="n">
        <f aca="false">$AD112*$AE112</f>
        <v>0</v>
      </c>
      <c r="AG112" s="161"/>
      <c r="AH112" s="243"/>
      <c r="AI112" s="241" t="e">
        <f aca="false">_xlfn.IFS(AND(AH112&gt;=60,$AB112&lt;&gt;""), $AB112,    AND(AH112&gt;=30,$AA112&lt;&gt;""), $AA112,    AND(AH112&gt;=10,$Z112&lt;&gt;""), $Z112,    1, $U112)</f>
        <v>#DIV/0!</v>
      </c>
      <c r="AJ112" s="244" t="e">
        <f aca="false">AH112*AI112</f>
        <v>#DIV/0!</v>
      </c>
      <c r="AK112" s="245"/>
      <c r="AL112" s="245"/>
      <c r="AM112" s="161"/>
      <c r="AN112" s="246" t="n">
        <f aca="false">SUM(AR112,AU112,AX112,BA112,BD112,BG112,BJ112,BM112,BP112,BS112,BV112,BY112,CB112,CE112,CH112)</f>
        <v>0</v>
      </c>
      <c r="AO112" s="241" t="e">
        <f aca="false">_xlfn.IFS(AND(AN112&gt;=60,$AB112&lt;&gt;""), $AB112,    AND(AN112&gt;=30,$AA112&lt;&gt;""), $AA112,    AND(AN112&gt;=10,$Z112&lt;&gt;""), $Z112,    1, $U112)</f>
        <v>#DIV/0!</v>
      </c>
      <c r="AP112" s="242" t="e">
        <f aca="false">$AN112*$AO112</f>
        <v>#DIV/0!</v>
      </c>
      <c r="AQ112" s="247" t="n">
        <f aca="false">COMMANDE!N112</f>
        <v>0</v>
      </c>
      <c r="AR112" s="248" t="str">
        <f aca="false">_xlfn.IFS(AND($AD112=$AH112,$AD112&gt;0,$AH112&gt;0,AQ112&gt;0), AQ112,     AND(NOT($AD112=$AH112),$AD112&gt;0,$AH112&gt;0,AQ112&gt;0), ($AH112*AQ112)/$AD112,     AND($AD112=0,$AH112&gt;0,$AL112&gt;0), IF(INDEX(AQ$12:AQ$263,MATCH($AL112,$AK$12:$AK$263,0))&gt;0,($AH112*INDEX(AQ$12:AQ$263,MATCH($AL112,$AK$12:$AK$263,0)))/INDEX($AD$12:$AD$263,MATCH($AL112,$AK$12:$AK$263,0)), "-"),     1, "-")</f>
        <v>-</v>
      </c>
      <c r="AS112" s="249" t="n">
        <f aca="false">IF(AR$9&gt;0, IF(OR(AR112="",AR112="-"), 0, AR112*$AO112), AQ112*$AE112)</f>
        <v>0</v>
      </c>
      <c r="AT112" s="247" t="n">
        <f aca="false">COMMANDE!P112</f>
        <v>0</v>
      </c>
      <c r="AU112" s="248" t="str">
        <f aca="false">_xlfn.IFS(AND($AD112=$AH112,$AD112&gt;0,$AH112&gt;0,AT112&gt;0), AT112,     AND(NOT($AD112=$AH112),$AD112&gt;0,$AH112&gt;0,AT112&gt;0), ($AH112*AT112)/$AD112,     AND($AD112=0,$AH112&gt;0,$AL112&gt;0), IF(INDEX(AT$12:AT$263,MATCH($AL112,$AK$12:$AK$263,0))&gt;0,($AH112*INDEX(AT$12:AT$263,MATCH($AL112,$AK$12:$AK$263,0)))/INDEX($AD$12:$AD$263,MATCH($AL112,$AK$12:$AK$263,0)), "-"),     1, "-")</f>
        <v>-</v>
      </c>
      <c r="AV112" s="249" t="n">
        <f aca="false">IF(AU$9&gt;0, IF(OR(AU112="",AU112="-"), 0, AU112*$AO112), AT112*$AE112)</f>
        <v>0</v>
      </c>
      <c r="AW112" s="247" t="n">
        <f aca="false">COMMANDE!R112</f>
        <v>0</v>
      </c>
      <c r="AX112" s="248" t="str">
        <f aca="false">_xlfn.IFS(AND($AD112=$AH112,$AD112&gt;0,$AH112&gt;0,AW112&gt;0), AW112,     AND(NOT($AD112=$AH112),$AD112&gt;0,$AH112&gt;0,AW112&gt;0), ($AH112*AW112)/$AD112,     AND($AD112=0,$AH112&gt;0,$AL112&gt;0), IF(INDEX(AW$12:AW$263,MATCH($AL112,$AK$12:$AK$263,0))&gt;0,($AH112*INDEX(AW$12:AW$263,MATCH($AL112,$AK$12:$AK$263,0)))/INDEX($AD$12:$AD$263,MATCH($AL112,$AK$12:$AK$263,0)), "-"),     1, "-")</f>
        <v>-</v>
      </c>
      <c r="AY112" s="249" t="n">
        <f aca="false">IF(AX$9&gt;0, IF(OR(AX112="",AX112="-"), 0, AX112*$AO112), AW112*$AE112)</f>
        <v>0</v>
      </c>
      <c r="AZ112" s="247" t="n">
        <f aca="false">COMMANDE!T112</f>
        <v>0</v>
      </c>
      <c r="BA112" s="248" t="str">
        <f aca="false">_xlfn.IFS(AND($AD112=$AH112,$AD112&gt;0,$AH112&gt;0,AZ112&gt;0), AZ112,     AND(NOT($AD112=$AH112),$AD112&gt;0,$AH112&gt;0,AZ112&gt;0), ($AH112*AZ112)/$AD112,     AND($AD112=0,$AH112&gt;0,$AL112&gt;0), IF(INDEX(AZ$12:AZ$263,MATCH($AL112,$AK$12:$AK$263,0))&gt;0,($AH112*INDEX(AZ$12:AZ$263,MATCH($AL112,$AK$12:$AK$263,0)))/INDEX($AD$12:$AD$263,MATCH($AL112,$AK$12:$AK$263,0)), "-"),     1, "-")</f>
        <v>-</v>
      </c>
      <c r="BB112" s="249" t="n">
        <f aca="false">IF(BA$9&gt;0, IF(OR(BA112="",BA112="-"), 0, BA112*$AO112), AZ112*$AE112)</f>
        <v>0</v>
      </c>
      <c r="BC112" s="247" t="n">
        <f aca="false">COMMANDE!V112</f>
        <v>0</v>
      </c>
      <c r="BD112" s="248" t="str">
        <f aca="false">_xlfn.IFS(AND($AD112=$AH112,$AD112&gt;0,$AH112&gt;0,BC112&gt;0), BC112,     AND(NOT($AD112=$AH112),$AD112&gt;0,$AH112&gt;0,BC112&gt;0), ($AH112*BC112)/$AD112,     AND($AD112=0,$AH112&gt;0,$AL112&gt;0), IF(INDEX(BC$12:BC$263,MATCH($AL112,$AK$12:$AK$263,0))&gt;0,($AH112*INDEX(BC$12:BC$263,MATCH($AL112,$AK$12:$AK$263,0)))/INDEX($AD$12:$AD$263,MATCH($AL112,$AK$12:$AK$263,0)), "-"),     1, "-")</f>
        <v>-</v>
      </c>
      <c r="BE112" s="249" t="n">
        <f aca="false">IF(BD$9&gt;0, IF(OR(BD112="",BD112="-"), 0, BD112*$AO112), BC112*$AE112)</f>
        <v>0</v>
      </c>
      <c r="BF112" s="247" t="n">
        <f aca="false">COMMANDE!X112</f>
        <v>0</v>
      </c>
      <c r="BG112" s="248" t="str">
        <f aca="false">_xlfn.IFS(AND($AD112=$AH112,$AD112&gt;0,$AH112&gt;0,BF112&gt;0), BF112,     AND(NOT($AD112=$AH112),$AD112&gt;0,$AH112&gt;0,BF112&gt;0), ($AH112*BF112)/$AD112,     AND($AD112=0,$AH112&gt;0,$AL112&gt;0), IF(INDEX(BF$12:BF$263,MATCH($AL112,$AK$12:$AK$263,0))&gt;0,($AH112*INDEX(BF$12:BF$263,MATCH($AL112,$AK$12:$AK$263,0)))/INDEX($AD$12:$AD$263,MATCH($AL112,$AK$12:$AK$263,0)), "-"),     1, "-")</f>
        <v>-</v>
      </c>
      <c r="BH112" s="249" t="n">
        <f aca="false">IF(BG$9&gt;0, IF(OR(BG112="",BG112="-"), 0, BG112*$AO112), BF112*$AE112)</f>
        <v>0</v>
      </c>
      <c r="BI112" s="247" t="n">
        <f aca="false">COMMANDE!Z112</f>
        <v>0</v>
      </c>
      <c r="BJ112" s="248" t="str">
        <f aca="false">_xlfn.IFS(AND($AD112=$AH112,$AD112&gt;0,$AH112&gt;0,BI112&gt;0), BI112,     AND(NOT($AD112=$AH112),$AD112&gt;0,$AH112&gt;0,BI112&gt;0), ($AH112*BI112)/$AD112,     AND($AD112=0,$AH112&gt;0,$AL112&gt;0), IF(INDEX(BI$12:BI$263,MATCH($AL112,$AK$12:$AK$263,0))&gt;0,($AH112*INDEX(BI$12:BI$263,MATCH($AL112,$AK$12:$AK$263,0)))/INDEX($AD$12:$AD$263,MATCH($AL112,$AK$12:$AK$263,0)), "-"),     1, "-")</f>
        <v>-</v>
      </c>
      <c r="BK112" s="249" t="n">
        <f aca="false">IF(BJ$9&gt;0, IF(OR(BJ112="",BJ112="-"), 0, BJ112*$AO112), BI112*$AE112)</f>
        <v>0</v>
      </c>
      <c r="BL112" s="247" t="n">
        <f aca="false">COMMANDE!AB112</f>
        <v>0</v>
      </c>
      <c r="BM112" s="248" t="str">
        <f aca="false">_xlfn.IFS(AND($AD112=$AH112,$AD112&gt;0,$AH112&gt;0,BL112&gt;0), BL112,     AND(NOT($AD112=$AH112),$AD112&gt;0,$AH112&gt;0,BL112&gt;0), ($AH112*BL112)/$AD112,     AND($AD112=0,$AH112&gt;0,$AL112&gt;0), IF(INDEX(BL$12:BL$263,MATCH($AL112,$AK$12:$AK$263,0))&gt;0,($AH112*INDEX(BL$12:BL$263,MATCH($AL112,$AK$12:$AK$263,0)))/INDEX($AD$12:$AD$263,MATCH($AL112,$AK$12:$AK$263,0)), "-"),     1, "-")</f>
        <v>-</v>
      </c>
      <c r="BN112" s="249" t="n">
        <f aca="false">IF(BM$9&gt;0, IF(OR(BM112="",BM112="-"), 0, BM112*$AO112), BL112*$AE112)</f>
        <v>0</v>
      </c>
      <c r="BO112" s="247" t="n">
        <f aca="false">COMMANDE!AD112</f>
        <v>0</v>
      </c>
      <c r="BP112" s="248" t="str">
        <f aca="false">_xlfn.IFS(AND($AD112=$AH112,$AD112&gt;0,$AH112&gt;0,BO112&gt;0), BO112,     AND(NOT($AD112=$AH112),$AD112&gt;0,$AH112&gt;0,BO112&gt;0), ($AH112*BO112)/$AD112,     AND($AD112=0,$AH112&gt;0,$AL112&gt;0), IF(INDEX(BO$12:BO$263,MATCH($AL112,$AK$12:$AK$263,0))&gt;0,($AH112*INDEX(BO$12:BO$263,MATCH($AL112,$AK$12:$AK$263,0)))/INDEX($AD$12:$AD$263,MATCH($AL112,$AK$12:$AK$263,0)), "-"),     1, "-")</f>
        <v>-</v>
      </c>
      <c r="BQ112" s="249" t="n">
        <f aca="false">IF(BP$9&gt;0, IF(OR(BP112="",BP112="-"), 0, BP112*$AO112), BO112*$AE112)</f>
        <v>0</v>
      </c>
      <c r="BR112" s="247" t="n">
        <f aca="false">COMMANDE!AF112</f>
        <v>0</v>
      </c>
      <c r="BS112" s="248" t="str">
        <f aca="false">_xlfn.IFS(AND($AD112=$AH112,$AD112&gt;0,$AH112&gt;0,BR112&gt;0), BR112,     AND(NOT($AD112=$AH112),$AD112&gt;0,$AH112&gt;0,BR112&gt;0), ($AH112*BR112)/$AD112,     AND($AD112=0,$AH112&gt;0,$AL112&gt;0), IF(INDEX(BR$12:BR$263,MATCH($AL112,$AK$12:$AK$263,0))&gt;0,($AH112*INDEX(BR$12:BR$263,MATCH($AL112,$AK$12:$AK$263,0)))/INDEX($AD$12:$AD$263,MATCH($AL112,$AK$12:$AK$263,0)), "-"),     1, "-")</f>
        <v>-</v>
      </c>
      <c r="BT112" s="249" t="n">
        <f aca="false">IF(BS$9&gt;0, IF(OR(BS112="",BS112="-"), 0, BS112*$AO112), BR112*$AE112)</f>
        <v>0</v>
      </c>
      <c r="BU112" s="247" t="n">
        <f aca="false">COMMANDE!AH112</f>
        <v>0</v>
      </c>
      <c r="BV112" s="248" t="str">
        <f aca="false">_xlfn.IFS(AND($AD112=$AH112,$AD112&gt;0,$AH112&gt;0,BU112&gt;0), BU112,     AND(NOT($AD112=$AH112),$AD112&gt;0,$AH112&gt;0,BU112&gt;0), ($AH112*BU112)/$AD112,     AND($AD112=0,$AH112&gt;0,$AL112&gt;0), IF(INDEX(BU$12:BU$263,MATCH($AL112,$AK$12:$AK$263,0))&gt;0,($AH112*INDEX(BU$12:BU$263,MATCH($AL112,$AK$12:$AK$263,0)))/INDEX($AD$12:$AD$263,MATCH($AL112,$AK$12:$AK$263,0)), "-"),     1, "-")</f>
        <v>-</v>
      </c>
      <c r="BW112" s="249" t="n">
        <f aca="false">IF(BV$9&gt;0, IF(OR(BV112="",BV112="-"), 0, BV112*$AO112), BU112*$AE112)</f>
        <v>0</v>
      </c>
      <c r="BX112" s="247" t="n">
        <f aca="false">COMMANDE!AJ112</f>
        <v>0</v>
      </c>
      <c r="BY112" s="248" t="str">
        <f aca="false">_xlfn.IFS(AND($AD112=$AH112,$AD112&gt;0,$AH112&gt;0,BX112&gt;0), BX112,     AND(NOT($AD112=$AH112),$AD112&gt;0,$AH112&gt;0,BX112&gt;0), ($AH112*BX112)/$AD112,     AND($AD112=0,$AH112&gt;0,$AL112&gt;0), IF(INDEX(BX$12:BX$263,MATCH($AL112,$AK$12:$AK$263,0))&gt;0,($AH112*INDEX(BX$12:BX$263,MATCH($AL112,$AK$12:$AK$263,0)))/INDEX($AD$12:$AD$263,MATCH($AL112,$AK$12:$AK$263,0)), "-"),     1, "-")</f>
        <v>-</v>
      </c>
      <c r="BZ112" s="249" t="n">
        <f aca="false">IF(BY$9&gt;0, IF(OR(BY112="",BY112="-"), 0, BY112*$AO112), BX112*$AE112)</f>
        <v>0</v>
      </c>
      <c r="CA112" s="247" t="n">
        <f aca="false">COMMANDE!AL112</f>
        <v>0</v>
      </c>
      <c r="CB112" s="248" t="str">
        <f aca="false">_xlfn.IFS(AND($AD112=$AH112,$AD112&gt;0,$AH112&gt;0,CA112&gt;0), CA112,     AND(NOT($AD112=$AH112),$AD112&gt;0,$AH112&gt;0,CA112&gt;0), ($AH112*CA112)/$AD112,     AND($AD112=0,$AH112&gt;0,$AL112&gt;0), IF(INDEX(CA$12:CA$263,MATCH($AL112,$AK$12:$AK$263,0))&gt;0,($AH112*INDEX(CA$12:CA$263,MATCH($AL112,$AK$12:$AK$263,0)))/INDEX($AD$12:$AD$263,MATCH($AL112,$AK$12:$AK$263,0)), "-"),     1, "-")</f>
        <v>-</v>
      </c>
      <c r="CC112" s="249" t="n">
        <f aca="false">IF(CB$9&gt;0, IF(OR(CB112="",CB112="-"), 0, CB112*$AO112), CA112*$AE112)</f>
        <v>0</v>
      </c>
      <c r="CD112" s="247" t="n">
        <f aca="false">COMMANDE!AN112</f>
        <v>0</v>
      </c>
      <c r="CE112" s="248" t="str">
        <f aca="false">_xlfn.IFS(AND($AD112=$AH112,$AD112&gt;0,$AH112&gt;0,CD112&gt;0), CD112,     AND(NOT($AD112=$AH112),$AD112&gt;0,$AH112&gt;0,CD112&gt;0), ($AH112*CD112)/$AD112,     AND($AD112=0,$AH112&gt;0,$AL112&gt;0), IF(INDEX(CD$12:CD$263,MATCH($AL112,$AK$12:$AK$263,0))&gt;0,($AH112*INDEX(CD$12:CD$263,MATCH($AL112,$AK$12:$AK$263,0)))/INDEX($AD$12:$AD$263,MATCH($AL112,$AK$12:$AK$263,0)), "-"),     1, "-")</f>
        <v>-</v>
      </c>
      <c r="CF112" s="249" t="n">
        <f aca="false">IF(CE$9&gt;0, IF(OR(CE112="",CE112="-"), 0, CE112*$AO112), CD112*$AE112)</f>
        <v>0</v>
      </c>
      <c r="CG112" s="247" t="n">
        <f aca="false">COMMANDE!AP112</f>
        <v>0</v>
      </c>
      <c r="CH112" s="248" t="str">
        <f aca="false">_xlfn.IFS(AND($AD112=$AH112,$AD112&gt;0,$AH112&gt;0,CG112&gt;0), CG112,     AND(NOT($AD112=$AH112),$AD112&gt;0,$AH112&gt;0,CG112&gt;0), ($AH112*CG112)/$AD112,     AND($AD112=0,$AH112&gt;0,$AL112&gt;0), IF(INDEX(CG$12:CG$263,MATCH($AL112,$AK$12:$AK$263,0))&gt;0,($AH112*INDEX(CG$12:CG$263,MATCH($AL112,$AK$12:$AK$263,0)))/INDEX($AD$12:$AD$263,MATCH($AL112,$AK$12:$AK$263,0)), "-"),     1, "-")</f>
        <v>-</v>
      </c>
      <c r="CI112" s="249" t="n">
        <f aca="false">IF(CH$9&gt;0, IF(OR(CH112="",CH112="-"), 0, CH112*$AO112), CG112*$AE112)</f>
        <v>0</v>
      </c>
      <c r="CJ112" s="250"/>
    </row>
    <row r="113" customFormat="false" ht="39.95" hidden="false" customHeight="true" outlineLevel="0" collapsed="false">
      <c r="A113" s="230" t="n">
        <f aca="false">IF(OR($AQ113&gt;0, $AS113&gt;0), 1, 0)</f>
        <v>0</v>
      </c>
      <c r="B113" s="230" t="n">
        <f aca="false">IF(OR($AT113&gt;0, $AV113&gt;0), 1, 0)</f>
        <v>0</v>
      </c>
      <c r="C113" s="230" t="n">
        <f aca="false">IF(OR($AW113&gt;0, $AY113&gt;0), 1, 0)</f>
        <v>0</v>
      </c>
      <c r="D113" s="230" t="n">
        <f aca="false">IF(OR($AZ113&gt;0, $BB113&gt;0), 1, 0)</f>
        <v>0</v>
      </c>
      <c r="E113" s="230" t="n">
        <f aca="false">IF(OR($BC113&gt;0, $BE113&gt;0), 1, 0)</f>
        <v>0</v>
      </c>
      <c r="F113" s="230" t="n">
        <f aca="false">IF(OR($BF113&gt;0, $BH113&gt;0), 1, 0)</f>
        <v>0</v>
      </c>
      <c r="G113" s="230" t="n">
        <f aca="false">IF(OR($BI113&gt;0, $BK113&gt;0), 1, 0)</f>
        <v>0</v>
      </c>
      <c r="H113" s="230" t="n">
        <f aca="false">IF(OR($BL113&gt;0, $BN113&gt;0), 1, 0)</f>
        <v>0</v>
      </c>
      <c r="I113" s="230" t="n">
        <f aca="false">IF(OR($BO113&gt;0, $BQ113&gt;0), 1, 0)</f>
        <v>0</v>
      </c>
      <c r="J113" s="230" t="n">
        <f aca="false">IF(OR($BR113&gt;0, $BT113&gt;0), 1, 0)</f>
        <v>0</v>
      </c>
      <c r="K113" s="230" t="n">
        <f aca="false">IF(OR($BU113&gt;0, $BW113&gt;0), 1, 0)</f>
        <v>0</v>
      </c>
      <c r="L113" s="230" t="n">
        <f aca="false">IF(OR($BX113&gt;0, $BZ113&gt;0), 1, 0)</f>
        <v>0</v>
      </c>
      <c r="M113" s="230" t="n">
        <f aca="false">IF(OR($CA113&gt;0, $CC113&gt;0), 1, 0)</f>
        <v>0</v>
      </c>
      <c r="N113" s="230" t="n">
        <f aca="false">IF(OR($CD113&gt;0, $CF113&gt;0), 1, 0)</f>
        <v>0</v>
      </c>
      <c r="O113" s="231" t="n">
        <f aca="false">IF(OR($CG113&gt;0, $CI113&gt;0), 1, 0)</f>
        <v>0</v>
      </c>
      <c r="P113" s="232" t="n">
        <f aca="false">IF(OR($AD113&gt;0,$AH113&gt;0,$AN113&gt;0), 1, 0)</f>
        <v>0</v>
      </c>
      <c r="Q113" s="233" t="n">
        <f aca="false">BDD!A103</f>
        <v>3276</v>
      </c>
      <c r="R113" s="234" t="str">
        <f aca="false">BDD!B103</f>
        <v>Kiwi </v>
      </c>
      <c r="S113" s="235" t="str">
        <f aca="false">IF(BDD!F103=0, "", BDD!F103)</f>
        <v/>
      </c>
      <c r="T113" s="236" t="n">
        <f aca="false">ROUND(BDD!G103+FDP_CMD_KG, 2)</f>
        <v>7.05</v>
      </c>
      <c r="U113" s="236" t="e">
        <f aca="false">ROUND(BDD!G103+FDP_FACT_KG, 2)</f>
        <v>#DIV/0!</v>
      </c>
      <c r="V113" s="237" t="str">
        <f aca="false">BDD!H103</f>
        <v>kg</v>
      </c>
      <c r="W113" s="238" t="n">
        <f aca="false">IF(NOT(ISBLANK(BDD!I103)), ROUND(SUM((BDD!G103*reduc1),FDP_CMD_KG), 2), "")</f>
        <v>6.5</v>
      </c>
      <c r="X113" s="238" t="n">
        <f aca="false">IF(NOT(ISBLANK(BDD!J103)), ROUND(SUM((BDD!G103*reduc2),FDP_CMD_KG), 2), "")</f>
        <v>5.96</v>
      </c>
      <c r="Y113" s="238" t="str">
        <f aca="false">IF(NOT(ISBLANK(BDD!K103)), ROUND(SUM((BDD!G103*reduc3),FDP_CMD_KG), 2), "")</f>
        <v/>
      </c>
      <c r="Z113" s="238" t="e">
        <f aca="false">IF(NOT(ISBLANK(BDD!I103)), ROUND(SUM((BDD!G103*reduc1),FDP_FACT_KG), 2), "")</f>
        <v>#DIV/0!</v>
      </c>
      <c r="AA113" s="238" t="e">
        <f aca="false">IF(NOT(ISBLANK(BDD!J103)), ROUND(SUM((BDD!G103*reduc2),FDP_FACT_KG), 2), "")</f>
        <v>#DIV/0!</v>
      </c>
      <c r="AB113" s="238" t="str">
        <f aca="false">IF(NOT(ISBLANK(BDD!K103)), ROUND(SUM((BDD!G103*reduc3),FDP_FACT_KG), 2), "")</f>
        <v/>
      </c>
      <c r="AC113" s="239" t="str">
        <f aca="false">BDD!C103</f>
        <v>Grenade</v>
      </c>
      <c r="AD113" s="240" t="n">
        <f aca="false">SUM(AQ113,AT113,AW113,AZ113,BC113,BF113,BI113,BL113,BO113,BR113,BU113,BX113,CA113,CD113,CG113)</f>
        <v>0</v>
      </c>
      <c r="AE113" s="241" t="n">
        <f aca="false">_xlfn.IFS(AND(AD113&gt;=60,$Y113&lt;&gt;""), $Y113,    AND(AD113&gt;=30,$X113&lt;&gt;""), $X113,    AND(AD113&gt;=10,$W113&lt;&gt;""), $W113,    1, $T113)</f>
        <v>7.05</v>
      </c>
      <c r="AF113" s="242" t="n">
        <f aca="false">$AD113*$AE113</f>
        <v>0</v>
      </c>
      <c r="AG113" s="161"/>
      <c r="AH113" s="243"/>
      <c r="AI113" s="241" t="e">
        <f aca="false">_xlfn.IFS(AND(AH113&gt;=60,$AB113&lt;&gt;""), $AB113,    AND(AH113&gt;=30,$AA113&lt;&gt;""), $AA113,    AND(AH113&gt;=10,$Z113&lt;&gt;""), $Z113,    1, $U113)</f>
        <v>#DIV/0!</v>
      </c>
      <c r="AJ113" s="244" t="e">
        <f aca="false">AH113*AI113</f>
        <v>#DIV/0!</v>
      </c>
      <c r="AK113" s="245"/>
      <c r="AL113" s="245"/>
      <c r="AM113" s="161"/>
      <c r="AN113" s="246" t="n">
        <f aca="false">SUM(AR113,AU113,AX113,BA113,BD113,BG113,BJ113,BM113,BP113,BS113,BV113,BY113,CB113,CE113,CH113)</f>
        <v>0</v>
      </c>
      <c r="AO113" s="241" t="e">
        <f aca="false">_xlfn.IFS(AND(AN113&gt;=60,$AB113&lt;&gt;""), $AB113,    AND(AN113&gt;=30,$AA113&lt;&gt;""), $AA113,    AND(AN113&gt;=10,$Z113&lt;&gt;""), $Z113,    1, $U113)</f>
        <v>#DIV/0!</v>
      </c>
      <c r="AP113" s="242" t="e">
        <f aca="false">$AN113*$AO113</f>
        <v>#DIV/0!</v>
      </c>
      <c r="AQ113" s="247" t="n">
        <f aca="false">COMMANDE!N113</f>
        <v>0</v>
      </c>
      <c r="AR113" s="248" t="str">
        <f aca="false">_xlfn.IFS(AND($AD113=$AH113,$AD113&gt;0,$AH113&gt;0,AQ113&gt;0), AQ113,     AND(NOT($AD113=$AH113),$AD113&gt;0,$AH113&gt;0,AQ113&gt;0), ($AH113*AQ113)/$AD113,     AND($AD113=0,$AH113&gt;0,$AL113&gt;0), IF(INDEX(AQ$12:AQ$263,MATCH($AL113,$AK$12:$AK$263,0))&gt;0,($AH113*INDEX(AQ$12:AQ$263,MATCH($AL113,$AK$12:$AK$263,0)))/INDEX($AD$12:$AD$263,MATCH($AL113,$AK$12:$AK$263,0)), "-"),     1, "-")</f>
        <v>-</v>
      </c>
      <c r="AS113" s="249" t="n">
        <f aca="false">IF(AR$9&gt;0, IF(OR(AR113="",AR113="-"), 0, AR113*$AO113), AQ113*$AE113)</f>
        <v>0</v>
      </c>
      <c r="AT113" s="247" t="n">
        <f aca="false">COMMANDE!P113</f>
        <v>0</v>
      </c>
      <c r="AU113" s="248" t="str">
        <f aca="false">_xlfn.IFS(AND($AD113=$AH113,$AD113&gt;0,$AH113&gt;0,AT113&gt;0), AT113,     AND(NOT($AD113=$AH113),$AD113&gt;0,$AH113&gt;0,AT113&gt;0), ($AH113*AT113)/$AD113,     AND($AD113=0,$AH113&gt;0,$AL113&gt;0), IF(INDEX(AT$12:AT$263,MATCH($AL113,$AK$12:$AK$263,0))&gt;0,($AH113*INDEX(AT$12:AT$263,MATCH($AL113,$AK$12:$AK$263,0)))/INDEX($AD$12:$AD$263,MATCH($AL113,$AK$12:$AK$263,0)), "-"),     1, "-")</f>
        <v>-</v>
      </c>
      <c r="AV113" s="249" t="n">
        <f aca="false">IF(AU$9&gt;0, IF(OR(AU113="",AU113="-"), 0, AU113*$AO113), AT113*$AE113)</f>
        <v>0</v>
      </c>
      <c r="AW113" s="247" t="n">
        <f aca="false">COMMANDE!R113</f>
        <v>0</v>
      </c>
      <c r="AX113" s="248" t="str">
        <f aca="false">_xlfn.IFS(AND($AD113=$AH113,$AD113&gt;0,$AH113&gt;0,AW113&gt;0), AW113,     AND(NOT($AD113=$AH113),$AD113&gt;0,$AH113&gt;0,AW113&gt;0), ($AH113*AW113)/$AD113,     AND($AD113=0,$AH113&gt;0,$AL113&gt;0), IF(INDEX(AW$12:AW$263,MATCH($AL113,$AK$12:$AK$263,0))&gt;0,($AH113*INDEX(AW$12:AW$263,MATCH($AL113,$AK$12:$AK$263,0)))/INDEX($AD$12:$AD$263,MATCH($AL113,$AK$12:$AK$263,0)), "-"),     1, "-")</f>
        <v>-</v>
      </c>
      <c r="AY113" s="249" t="n">
        <f aca="false">IF(AX$9&gt;0, IF(OR(AX113="",AX113="-"), 0, AX113*$AO113), AW113*$AE113)</f>
        <v>0</v>
      </c>
      <c r="AZ113" s="247" t="n">
        <f aca="false">COMMANDE!T113</f>
        <v>0</v>
      </c>
      <c r="BA113" s="248" t="str">
        <f aca="false">_xlfn.IFS(AND($AD113=$AH113,$AD113&gt;0,$AH113&gt;0,AZ113&gt;0), AZ113,     AND(NOT($AD113=$AH113),$AD113&gt;0,$AH113&gt;0,AZ113&gt;0), ($AH113*AZ113)/$AD113,     AND($AD113=0,$AH113&gt;0,$AL113&gt;0), IF(INDEX(AZ$12:AZ$263,MATCH($AL113,$AK$12:$AK$263,0))&gt;0,($AH113*INDEX(AZ$12:AZ$263,MATCH($AL113,$AK$12:$AK$263,0)))/INDEX($AD$12:$AD$263,MATCH($AL113,$AK$12:$AK$263,0)), "-"),     1, "-")</f>
        <v>-</v>
      </c>
      <c r="BB113" s="249" t="n">
        <f aca="false">IF(BA$9&gt;0, IF(OR(BA113="",BA113="-"), 0, BA113*$AO113), AZ113*$AE113)</f>
        <v>0</v>
      </c>
      <c r="BC113" s="247" t="n">
        <f aca="false">COMMANDE!V113</f>
        <v>0</v>
      </c>
      <c r="BD113" s="248" t="str">
        <f aca="false">_xlfn.IFS(AND($AD113=$AH113,$AD113&gt;0,$AH113&gt;0,BC113&gt;0), BC113,     AND(NOT($AD113=$AH113),$AD113&gt;0,$AH113&gt;0,BC113&gt;0), ($AH113*BC113)/$AD113,     AND($AD113=0,$AH113&gt;0,$AL113&gt;0), IF(INDEX(BC$12:BC$263,MATCH($AL113,$AK$12:$AK$263,0))&gt;0,($AH113*INDEX(BC$12:BC$263,MATCH($AL113,$AK$12:$AK$263,0)))/INDEX($AD$12:$AD$263,MATCH($AL113,$AK$12:$AK$263,0)), "-"),     1, "-")</f>
        <v>-</v>
      </c>
      <c r="BE113" s="249" t="n">
        <f aca="false">IF(BD$9&gt;0, IF(OR(BD113="",BD113="-"), 0, BD113*$AO113), BC113*$AE113)</f>
        <v>0</v>
      </c>
      <c r="BF113" s="247" t="n">
        <f aca="false">COMMANDE!X113</f>
        <v>0</v>
      </c>
      <c r="BG113" s="248" t="str">
        <f aca="false">_xlfn.IFS(AND($AD113=$AH113,$AD113&gt;0,$AH113&gt;0,BF113&gt;0), BF113,     AND(NOT($AD113=$AH113),$AD113&gt;0,$AH113&gt;0,BF113&gt;0), ($AH113*BF113)/$AD113,     AND($AD113=0,$AH113&gt;0,$AL113&gt;0), IF(INDEX(BF$12:BF$263,MATCH($AL113,$AK$12:$AK$263,0))&gt;0,($AH113*INDEX(BF$12:BF$263,MATCH($AL113,$AK$12:$AK$263,0)))/INDEX($AD$12:$AD$263,MATCH($AL113,$AK$12:$AK$263,0)), "-"),     1, "-")</f>
        <v>-</v>
      </c>
      <c r="BH113" s="249" t="n">
        <f aca="false">IF(BG$9&gt;0, IF(OR(BG113="",BG113="-"), 0, BG113*$AO113), BF113*$AE113)</f>
        <v>0</v>
      </c>
      <c r="BI113" s="247" t="n">
        <f aca="false">COMMANDE!Z113</f>
        <v>0</v>
      </c>
      <c r="BJ113" s="248" t="str">
        <f aca="false">_xlfn.IFS(AND($AD113=$AH113,$AD113&gt;0,$AH113&gt;0,BI113&gt;0), BI113,     AND(NOT($AD113=$AH113),$AD113&gt;0,$AH113&gt;0,BI113&gt;0), ($AH113*BI113)/$AD113,     AND($AD113=0,$AH113&gt;0,$AL113&gt;0), IF(INDEX(BI$12:BI$263,MATCH($AL113,$AK$12:$AK$263,0))&gt;0,($AH113*INDEX(BI$12:BI$263,MATCH($AL113,$AK$12:$AK$263,0)))/INDEX($AD$12:$AD$263,MATCH($AL113,$AK$12:$AK$263,0)), "-"),     1, "-")</f>
        <v>-</v>
      </c>
      <c r="BK113" s="249" t="n">
        <f aca="false">IF(BJ$9&gt;0, IF(OR(BJ113="",BJ113="-"), 0, BJ113*$AO113), BI113*$AE113)</f>
        <v>0</v>
      </c>
      <c r="BL113" s="247" t="n">
        <f aca="false">COMMANDE!AB113</f>
        <v>0</v>
      </c>
      <c r="BM113" s="248" t="str">
        <f aca="false">_xlfn.IFS(AND($AD113=$AH113,$AD113&gt;0,$AH113&gt;0,BL113&gt;0), BL113,     AND(NOT($AD113=$AH113),$AD113&gt;0,$AH113&gt;0,BL113&gt;0), ($AH113*BL113)/$AD113,     AND($AD113=0,$AH113&gt;0,$AL113&gt;0), IF(INDEX(BL$12:BL$263,MATCH($AL113,$AK$12:$AK$263,0))&gt;0,($AH113*INDEX(BL$12:BL$263,MATCH($AL113,$AK$12:$AK$263,0)))/INDEX($AD$12:$AD$263,MATCH($AL113,$AK$12:$AK$263,0)), "-"),     1, "-")</f>
        <v>-</v>
      </c>
      <c r="BN113" s="249" t="n">
        <f aca="false">IF(BM$9&gt;0, IF(OR(BM113="",BM113="-"), 0, BM113*$AO113), BL113*$AE113)</f>
        <v>0</v>
      </c>
      <c r="BO113" s="247" t="n">
        <f aca="false">COMMANDE!AD113</f>
        <v>0</v>
      </c>
      <c r="BP113" s="248" t="str">
        <f aca="false">_xlfn.IFS(AND($AD113=$AH113,$AD113&gt;0,$AH113&gt;0,BO113&gt;0), BO113,     AND(NOT($AD113=$AH113),$AD113&gt;0,$AH113&gt;0,BO113&gt;0), ($AH113*BO113)/$AD113,     AND($AD113=0,$AH113&gt;0,$AL113&gt;0), IF(INDEX(BO$12:BO$263,MATCH($AL113,$AK$12:$AK$263,0))&gt;0,($AH113*INDEX(BO$12:BO$263,MATCH($AL113,$AK$12:$AK$263,0)))/INDEX($AD$12:$AD$263,MATCH($AL113,$AK$12:$AK$263,0)), "-"),     1, "-")</f>
        <v>-</v>
      </c>
      <c r="BQ113" s="249" t="n">
        <f aca="false">IF(BP$9&gt;0, IF(OR(BP113="",BP113="-"), 0, BP113*$AO113), BO113*$AE113)</f>
        <v>0</v>
      </c>
      <c r="BR113" s="247" t="n">
        <f aca="false">COMMANDE!AF113</f>
        <v>0</v>
      </c>
      <c r="BS113" s="248" t="str">
        <f aca="false">_xlfn.IFS(AND($AD113=$AH113,$AD113&gt;0,$AH113&gt;0,BR113&gt;0), BR113,     AND(NOT($AD113=$AH113),$AD113&gt;0,$AH113&gt;0,BR113&gt;0), ($AH113*BR113)/$AD113,     AND($AD113=0,$AH113&gt;0,$AL113&gt;0), IF(INDEX(BR$12:BR$263,MATCH($AL113,$AK$12:$AK$263,0))&gt;0,($AH113*INDEX(BR$12:BR$263,MATCH($AL113,$AK$12:$AK$263,0)))/INDEX($AD$12:$AD$263,MATCH($AL113,$AK$12:$AK$263,0)), "-"),     1, "-")</f>
        <v>-</v>
      </c>
      <c r="BT113" s="249" t="n">
        <f aca="false">IF(BS$9&gt;0, IF(OR(BS113="",BS113="-"), 0, BS113*$AO113), BR113*$AE113)</f>
        <v>0</v>
      </c>
      <c r="BU113" s="247" t="n">
        <f aca="false">COMMANDE!AH113</f>
        <v>0</v>
      </c>
      <c r="BV113" s="248" t="str">
        <f aca="false">_xlfn.IFS(AND($AD113=$AH113,$AD113&gt;0,$AH113&gt;0,BU113&gt;0), BU113,     AND(NOT($AD113=$AH113),$AD113&gt;0,$AH113&gt;0,BU113&gt;0), ($AH113*BU113)/$AD113,     AND($AD113=0,$AH113&gt;0,$AL113&gt;0), IF(INDEX(BU$12:BU$263,MATCH($AL113,$AK$12:$AK$263,0))&gt;0,($AH113*INDEX(BU$12:BU$263,MATCH($AL113,$AK$12:$AK$263,0)))/INDEX($AD$12:$AD$263,MATCH($AL113,$AK$12:$AK$263,0)), "-"),     1, "-")</f>
        <v>-</v>
      </c>
      <c r="BW113" s="249" t="n">
        <f aca="false">IF(BV$9&gt;0, IF(OR(BV113="",BV113="-"), 0, BV113*$AO113), BU113*$AE113)</f>
        <v>0</v>
      </c>
      <c r="BX113" s="247" t="n">
        <f aca="false">COMMANDE!AJ113</f>
        <v>0</v>
      </c>
      <c r="BY113" s="248" t="str">
        <f aca="false">_xlfn.IFS(AND($AD113=$AH113,$AD113&gt;0,$AH113&gt;0,BX113&gt;0), BX113,     AND(NOT($AD113=$AH113),$AD113&gt;0,$AH113&gt;0,BX113&gt;0), ($AH113*BX113)/$AD113,     AND($AD113=0,$AH113&gt;0,$AL113&gt;0), IF(INDEX(BX$12:BX$263,MATCH($AL113,$AK$12:$AK$263,0))&gt;0,($AH113*INDEX(BX$12:BX$263,MATCH($AL113,$AK$12:$AK$263,0)))/INDEX($AD$12:$AD$263,MATCH($AL113,$AK$12:$AK$263,0)), "-"),     1, "-")</f>
        <v>-</v>
      </c>
      <c r="BZ113" s="249" t="n">
        <f aca="false">IF(BY$9&gt;0, IF(OR(BY113="",BY113="-"), 0, BY113*$AO113), BX113*$AE113)</f>
        <v>0</v>
      </c>
      <c r="CA113" s="247" t="n">
        <f aca="false">COMMANDE!AL113</f>
        <v>0</v>
      </c>
      <c r="CB113" s="248" t="str">
        <f aca="false">_xlfn.IFS(AND($AD113=$AH113,$AD113&gt;0,$AH113&gt;0,CA113&gt;0), CA113,     AND(NOT($AD113=$AH113),$AD113&gt;0,$AH113&gt;0,CA113&gt;0), ($AH113*CA113)/$AD113,     AND($AD113=0,$AH113&gt;0,$AL113&gt;0), IF(INDEX(CA$12:CA$263,MATCH($AL113,$AK$12:$AK$263,0))&gt;0,($AH113*INDEX(CA$12:CA$263,MATCH($AL113,$AK$12:$AK$263,0)))/INDEX($AD$12:$AD$263,MATCH($AL113,$AK$12:$AK$263,0)), "-"),     1, "-")</f>
        <v>-</v>
      </c>
      <c r="CC113" s="249" t="n">
        <f aca="false">IF(CB$9&gt;0, IF(OR(CB113="",CB113="-"), 0, CB113*$AO113), CA113*$AE113)</f>
        <v>0</v>
      </c>
      <c r="CD113" s="247" t="n">
        <f aca="false">COMMANDE!AN113</f>
        <v>0</v>
      </c>
      <c r="CE113" s="248" t="str">
        <f aca="false">_xlfn.IFS(AND($AD113=$AH113,$AD113&gt;0,$AH113&gt;0,CD113&gt;0), CD113,     AND(NOT($AD113=$AH113),$AD113&gt;0,$AH113&gt;0,CD113&gt;0), ($AH113*CD113)/$AD113,     AND($AD113=0,$AH113&gt;0,$AL113&gt;0), IF(INDEX(CD$12:CD$263,MATCH($AL113,$AK$12:$AK$263,0))&gt;0,($AH113*INDEX(CD$12:CD$263,MATCH($AL113,$AK$12:$AK$263,0)))/INDEX($AD$12:$AD$263,MATCH($AL113,$AK$12:$AK$263,0)), "-"),     1, "-")</f>
        <v>-</v>
      </c>
      <c r="CF113" s="249" t="n">
        <f aca="false">IF(CE$9&gt;0, IF(OR(CE113="",CE113="-"), 0, CE113*$AO113), CD113*$AE113)</f>
        <v>0</v>
      </c>
      <c r="CG113" s="247" t="n">
        <f aca="false">COMMANDE!AP113</f>
        <v>0</v>
      </c>
      <c r="CH113" s="248" t="str">
        <f aca="false">_xlfn.IFS(AND($AD113=$AH113,$AD113&gt;0,$AH113&gt;0,CG113&gt;0), CG113,     AND(NOT($AD113=$AH113),$AD113&gt;0,$AH113&gt;0,CG113&gt;0), ($AH113*CG113)/$AD113,     AND($AD113=0,$AH113&gt;0,$AL113&gt;0), IF(INDEX(CG$12:CG$263,MATCH($AL113,$AK$12:$AK$263,0))&gt;0,($AH113*INDEX(CG$12:CG$263,MATCH($AL113,$AK$12:$AK$263,0)))/INDEX($AD$12:$AD$263,MATCH($AL113,$AK$12:$AK$263,0)), "-"),     1, "-")</f>
        <v>-</v>
      </c>
      <c r="CI113" s="249" t="n">
        <f aca="false">IF(CH$9&gt;0, IF(OR(CH113="",CH113="-"), 0, CH113*$AO113), CG113*$AE113)</f>
        <v>0</v>
      </c>
      <c r="CJ113" s="250"/>
    </row>
    <row r="114" customFormat="false" ht="39.95" hidden="false" customHeight="true" outlineLevel="0" collapsed="false">
      <c r="A114" s="230" t="n">
        <f aca="false">IF(OR($AQ114&gt;0, $AS114&gt;0), 1, 0)</f>
        <v>0</v>
      </c>
      <c r="B114" s="230" t="n">
        <f aca="false">IF(OR($AT114&gt;0, $AV114&gt;0), 1, 0)</f>
        <v>0</v>
      </c>
      <c r="C114" s="230" t="n">
        <f aca="false">IF(OR($AW114&gt;0, $AY114&gt;0), 1, 0)</f>
        <v>0</v>
      </c>
      <c r="D114" s="230" t="n">
        <f aca="false">IF(OR($AZ114&gt;0, $BB114&gt;0), 1, 0)</f>
        <v>0</v>
      </c>
      <c r="E114" s="230" t="n">
        <f aca="false">IF(OR($BC114&gt;0, $BE114&gt;0), 1, 0)</f>
        <v>0</v>
      </c>
      <c r="F114" s="230" t="n">
        <f aca="false">IF(OR($BF114&gt;0, $BH114&gt;0), 1, 0)</f>
        <v>0</v>
      </c>
      <c r="G114" s="230" t="n">
        <f aca="false">IF(OR($BI114&gt;0, $BK114&gt;0), 1, 0)</f>
        <v>0</v>
      </c>
      <c r="H114" s="230" t="n">
        <f aca="false">IF(OR($BL114&gt;0, $BN114&gt;0), 1, 0)</f>
        <v>0</v>
      </c>
      <c r="I114" s="230" t="n">
        <f aca="false">IF(OR($BO114&gt;0, $BQ114&gt;0), 1, 0)</f>
        <v>0</v>
      </c>
      <c r="J114" s="230" t="n">
        <f aca="false">IF(OR($BR114&gt;0, $BT114&gt;0), 1, 0)</f>
        <v>0</v>
      </c>
      <c r="K114" s="230" t="n">
        <f aca="false">IF(OR($BU114&gt;0, $BW114&gt;0), 1, 0)</f>
        <v>0</v>
      </c>
      <c r="L114" s="230" t="n">
        <f aca="false">IF(OR($BX114&gt;0, $BZ114&gt;0), 1, 0)</f>
        <v>0</v>
      </c>
      <c r="M114" s="230" t="n">
        <f aca="false">IF(OR($CA114&gt;0, $CC114&gt;0), 1, 0)</f>
        <v>0</v>
      </c>
      <c r="N114" s="230" t="n">
        <f aca="false">IF(OR($CD114&gt;0, $CF114&gt;0), 1, 0)</f>
        <v>0</v>
      </c>
      <c r="O114" s="231" t="n">
        <f aca="false">IF(OR($CG114&gt;0, $CI114&gt;0), 1, 0)</f>
        <v>0</v>
      </c>
      <c r="P114" s="232" t="n">
        <f aca="false">IF(OR($AD114&gt;0,$AH114&gt;0,$AN114&gt;0), 1, 0)</f>
        <v>0</v>
      </c>
      <c r="Q114" s="233" t="n">
        <f aca="false">BDD!A104</f>
        <v>3941</v>
      </c>
      <c r="R114" s="234" t="str">
        <f aca="false">BDD!B104</f>
        <v>Kiwi Sun Gold</v>
      </c>
      <c r="S114" s="235" t="str">
        <f aca="false">IF(BDD!F104=0, "", BDD!F104)</f>
        <v/>
      </c>
      <c r="T114" s="236" t="n">
        <f aca="false">ROUND(BDD!G104+FDP_CMD_KG, 2)</f>
        <v>11.04</v>
      </c>
      <c r="U114" s="236" t="e">
        <f aca="false">ROUND(BDD!G104+FDP_FACT_KG, 2)</f>
        <v>#DIV/0!</v>
      </c>
      <c r="V114" s="237" t="str">
        <f aca="false">BDD!H104</f>
        <v>kg</v>
      </c>
      <c r="W114" s="238" t="str">
        <f aca="false">IF(NOT(ISBLANK(BDD!I104)), ROUND(SUM((BDD!G104*reduc1),FDP_CMD_KG), 2), "")</f>
        <v/>
      </c>
      <c r="X114" s="238" t="str">
        <f aca="false">IF(NOT(ISBLANK(BDD!J104)), ROUND(SUM((BDD!G104*reduc2),FDP_CMD_KG), 2), "")</f>
        <v/>
      </c>
      <c r="Y114" s="238" t="str">
        <f aca="false">IF(NOT(ISBLANK(BDD!K104)), ROUND(SUM((BDD!G104*reduc3),FDP_CMD_KG), 2), "")</f>
        <v/>
      </c>
      <c r="Z114" s="238" t="str">
        <f aca="false">IF(NOT(ISBLANK(BDD!I104)), ROUND(SUM((BDD!G104*reduc1),FDP_FACT_KG), 2), "")</f>
        <v/>
      </c>
      <c r="AA114" s="238" t="str">
        <f aca="false">IF(NOT(ISBLANK(BDD!J104)), ROUND(SUM((BDD!G104*reduc2),FDP_FACT_KG), 2), "")</f>
        <v/>
      </c>
      <c r="AB114" s="238" t="str">
        <f aca="false">IF(NOT(ISBLANK(BDD!K104)), ROUND(SUM((BDD!G104*reduc3),FDP_FACT_KG), 2), "")</f>
        <v/>
      </c>
      <c r="AC114" s="239" t="str">
        <f aca="false">BDD!C104</f>
        <v>Nouvelle
Zélande</v>
      </c>
      <c r="AD114" s="240" t="n">
        <f aca="false">SUM(AQ114,AT114,AW114,AZ114,BC114,BF114,BI114,BL114,BO114,BR114,BU114,BX114,CA114,CD114,CG114)</f>
        <v>0</v>
      </c>
      <c r="AE114" s="241" t="n">
        <f aca="false">_xlfn.IFS(AND(AD114&gt;=60,$Y114&lt;&gt;""), $Y114,    AND(AD114&gt;=30,$X114&lt;&gt;""), $X114,    AND(AD114&gt;=10,$W114&lt;&gt;""), $W114,    1, $T114)</f>
        <v>11.04</v>
      </c>
      <c r="AF114" s="242" t="n">
        <f aca="false">$AD114*$AE114</f>
        <v>0</v>
      </c>
      <c r="AG114" s="161"/>
      <c r="AH114" s="243"/>
      <c r="AI114" s="241" t="e">
        <f aca="false">_xlfn.IFS(AND(AH114&gt;=60,$AB114&lt;&gt;""), $AB114,    AND(AH114&gt;=30,$AA114&lt;&gt;""), $AA114,    AND(AH114&gt;=10,$Z114&lt;&gt;""), $Z114,    1, $U114)</f>
        <v>#DIV/0!</v>
      </c>
      <c r="AJ114" s="244" t="e">
        <f aca="false">AH114*AI114</f>
        <v>#DIV/0!</v>
      </c>
      <c r="AK114" s="245"/>
      <c r="AL114" s="245"/>
      <c r="AM114" s="161"/>
      <c r="AN114" s="246" t="n">
        <f aca="false">SUM(AR114,AU114,AX114,BA114,BD114,BG114,BJ114,BM114,BP114,BS114,BV114,BY114,CB114,CE114,CH114)</f>
        <v>0</v>
      </c>
      <c r="AO114" s="241" t="e">
        <f aca="false">_xlfn.IFS(AND(AN114&gt;=60,$AB114&lt;&gt;""), $AB114,    AND(AN114&gt;=30,$AA114&lt;&gt;""), $AA114,    AND(AN114&gt;=10,$Z114&lt;&gt;""), $Z114,    1, $U114)</f>
        <v>#DIV/0!</v>
      </c>
      <c r="AP114" s="242" t="e">
        <f aca="false">$AN114*$AO114</f>
        <v>#DIV/0!</v>
      </c>
      <c r="AQ114" s="247" t="n">
        <f aca="false">COMMANDE!N114</f>
        <v>0</v>
      </c>
      <c r="AR114" s="248" t="str">
        <f aca="false">_xlfn.IFS(AND($AD114=$AH114,$AD114&gt;0,$AH114&gt;0,AQ114&gt;0), AQ114,     AND(NOT($AD114=$AH114),$AD114&gt;0,$AH114&gt;0,AQ114&gt;0), ($AH114*AQ114)/$AD114,     AND($AD114=0,$AH114&gt;0,$AL114&gt;0), IF(INDEX(AQ$12:AQ$263,MATCH($AL114,$AK$12:$AK$263,0))&gt;0,($AH114*INDEX(AQ$12:AQ$263,MATCH($AL114,$AK$12:$AK$263,0)))/INDEX($AD$12:$AD$263,MATCH($AL114,$AK$12:$AK$263,0)), "-"),     1, "-")</f>
        <v>-</v>
      </c>
      <c r="AS114" s="249" t="n">
        <f aca="false">IF(AR$9&gt;0, IF(OR(AR114="",AR114="-"), 0, AR114*$AO114), AQ114*$AE114)</f>
        <v>0</v>
      </c>
      <c r="AT114" s="247" t="n">
        <f aca="false">COMMANDE!P114</f>
        <v>0</v>
      </c>
      <c r="AU114" s="248" t="str">
        <f aca="false">_xlfn.IFS(AND($AD114=$AH114,$AD114&gt;0,$AH114&gt;0,AT114&gt;0), AT114,     AND(NOT($AD114=$AH114),$AD114&gt;0,$AH114&gt;0,AT114&gt;0), ($AH114*AT114)/$AD114,     AND($AD114=0,$AH114&gt;0,$AL114&gt;0), IF(INDEX(AT$12:AT$263,MATCH($AL114,$AK$12:$AK$263,0))&gt;0,($AH114*INDEX(AT$12:AT$263,MATCH($AL114,$AK$12:$AK$263,0)))/INDEX($AD$12:$AD$263,MATCH($AL114,$AK$12:$AK$263,0)), "-"),     1, "-")</f>
        <v>-</v>
      </c>
      <c r="AV114" s="249" t="n">
        <f aca="false">IF(AU$9&gt;0, IF(OR(AU114="",AU114="-"), 0, AU114*$AO114), AT114*$AE114)</f>
        <v>0</v>
      </c>
      <c r="AW114" s="247" t="n">
        <f aca="false">COMMANDE!R114</f>
        <v>0</v>
      </c>
      <c r="AX114" s="248" t="str">
        <f aca="false">_xlfn.IFS(AND($AD114=$AH114,$AD114&gt;0,$AH114&gt;0,AW114&gt;0), AW114,     AND(NOT($AD114=$AH114),$AD114&gt;0,$AH114&gt;0,AW114&gt;0), ($AH114*AW114)/$AD114,     AND($AD114=0,$AH114&gt;0,$AL114&gt;0), IF(INDEX(AW$12:AW$263,MATCH($AL114,$AK$12:$AK$263,0))&gt;0,($AH114*INDEX(AW$12:AW$263,MATCH($AL114,$AK$12:$AK$263,0)))/INDEX($AD$12:$AD$263,MATCH($AL114,$AK$12:$AK$263,0)), "-"),     1, "-")</f>
        <v>-</v>
      </c>
      <c r="AY114" s="249" t="n">
        <f aca="false">IF(AX$9&gt;0, IF(OR(AX114="",AX114="-"), 0, AX114*$AO114), AW114*$AE114)</f>
        <v>0</v>
      </c>
      <c r="AZ114" s="247" t="n">
        <f aca="false">COMMANDE!T114</f>
        <v>0</v>
      </c>
      <c r="BA114" s="248" t="str">
        <f aca="false">_xlfn.IFS(AND($AD114=$AH114,$AD114&gt;0,$AH114&gt;0,AZ114&gt;0), AZ114,     AND(NOT($AD114=$AH114),$AD114&gt;0,$AH114&gt;0,AZ114&gt;0), ($AH114*AZ114)/$AD114,     AND($AD114=0,$AH114&gt;0,$AL114&gt;0), IF(INDEX(AZ$12:AZ$263,MATCH($AL114,$AK$12:$AK$263,0))&gt;0,($AH114*INDEX(AZ$12:AZ$263,MATCH($AL114,$AK$12:$AK$263,0)))/INDEX($AD$12:$AD$263,MATCH($AL114,$AK$12:$AK$263,0)), "-"),     1, "-")</f>
        <v>-</v>
      </c>
      <c r="BB114" s="249" t="n">
        <f aca="false">IF(BA$9&gt;0, IF(OR(BA114="",BA114="-"), 0, BA114*$AO114), AZ114*$AE114)</f>
        <v>0</v>
      </c>
      <c r="BC114" s="247" t="n">
        <f aca="false">COMMANDE!V114</f>
        <v>0</v>
      </c>
      <c r="BD114" s="248" t="str">
        <f aca="false">_xlfn.IFS(AND($AD114=$AH114,$AD114&gt;0,$AH114&gt;0,BC114&gt;0), BC114,     AND(NOT($AD114=$AH114),$AD114&gt;0,$AH114&gt;0,BC114&gt;0), ($AH114*BC114)/$AD114,     AND($AD114=0,$AH114&gt;0,$AL114&gt;0), IF(INDEX(BC$12:BC$263,MATCH($AL114,$AK$12:$AK$263,0))&gt;0,($AH114*INDEX(BC$12:BC$263,MATCH($AL114,$AK$12:$AK$263,0)))/INDEX($AD$12:$AD$263,MATCH($AL114,$AK$12:$AK$263,0)), "-"),     1, "-")</f>
        <v>-</v>
      </c>
      <c r="BE114" s="249" t="n">
        <f aca="false">IF(BD$9&gt;0, IF(OR(BD114="",BD114="-"), 0, BD114*$AO114), BC114*$AE114)</f>
        <v>0</v>
      </c>
      <c r="BF114" s="247" t="n">
        <f aca="false">COMMANDE!X114</f>
        <v>0</v>
      </c>
      <c r="BG114" s="248" t="str">
        <f aca="false">_xlfn.IFS(AND($AD114=$AH114,$AD114&gt;0,$AH114&gt;0,BF114&gt;0), BF114,     AND(NOT($AD114=$AH114),$AD114&gt;0,$AH114&gt;0,BF114&gt;0), ($AH114*BF114)/$AD114,     AND($AD114=0,$AH114&gt;0,$AL114&gt;0), IF(INDEX(BF$12:BF$263,MATCH($AL114,$AK$12:$AK$263,0))&gt;0,($AH114*INDEX(BF$12:BF$263,MATCH($AL114,$AK$12:$AK$263,0)))/INDEX($AD$12:$AD$263,MATCH($AL114,$AK$12:$AK$263,0)), "-"),     1, "-")</f>
        <v>-</v>
      </c>
      <c r="BH114" s="249" t="n">
        <f aca="false">IF(BG$9&gt;0, IF(OR(BG114="",BG114="-"), 0, BG114*$AO114), BF114*$AE114)</f>
        <v>0</v>
      </c>
      <c r="BI114" s="247" t="n">
        <f aca="false">COMMANDE!Z114</f>
        <v>0</v>
      </c>
      <c r="BJ114" s="248" t="str">
        <f aca="false">_xlfn.IFS(AND($AD114=$AH114,$AD114&gt;0,$AH114&gt;0,BI114&gt;0), BI114,     AND(NOT($AD114=$AH114),$AD114&gt;0,$AH114&gt;0,BI114&gt;0), ($AH114*BI114)/$AD114,     AND($AD114=0,$AH114&gt;0,$AL114&gt;0), IF(INDEX(BI$12:BI$263,MATCH($AL114,$AK$12:$AK$263,0))&gt;0,($AH114*INDEX(BI$12:BI$263,MATCH($AL114,$AK$12:$AK$263,0)))/INDEX($AD$12:$AD$263,MATCH($AL114,$AK$12:$AK$263,0)), "-"),     1, "-")</f>
        <v>-</v>
      </c>
      <c r="BK114" s="249" t="n">
        <f aca="false">IF(BJ$9&gt;0, IF(OR(BJ114="",BJ114="-"), 0, BJ114*$AO114), BI114*$AE114)</f>
        <v>0</v>
      </c>
      <c r="BL114" s="247" t="n">
        <f aca="false">COMMANDE!AB114</f>
        <v>0</v>
      </c>
      <c r="BM114" s="248" t="str">
        <f aca="false">_xlfn.IFS(AND($AD114=$AH114,$AD114&gt;0,$AH114&gt;0,BL114&gt;0), BL114,     AND(NOT($AD114=$AH114),$AD114&gt;0,$AH114&gt;0,BL114&gt;0), ($AH114*BL114)/$AD114,     AND($AD114=0,$AH114&gt;0,$AL114&gt;0), IF(INDEX(BL$12:BL$263,MATCH($AL114,$AK$12:$AK$263,0))&gt;0,($AH114*INDEX(BL$12:BL$263,MATCH($AL114,$AK$12:$AK$263,0)))/INDEX($AD$12:$AD$263,MATCH($AL114,$AK$12:$AK$263,0)), "-"),     1, "-")</f>
        <v>-</v>
      </c>
      <c r="BN114" s="249" t="n">
        <f aca="false">IF(BM$9&gt;0, IF(OR(BM114="",BM114="-"), 0, BM114*$AO114), BL114*$AE114)</f>
        <v>0</v>
      </c>
      <c r="BO114" s="247" t="n">
        <f aca="false">COMMANDE!AD114</f>
        <v>0</v>
      </c>
      <c r="BP114" s="248" t="str">
        <f aca="false">_xlfn.IFS(AND($AD114=$AH114,$AD114&gt;0,$AH114&gt;0,BO114&gt;0), BO114,     AND(NOT($AD114=$AH114),$AD114&gt;0,$AH114&gt;0,BO114&gt;0), ($AH114*BO114)/$AD114,     AND($AD114=0,$AH114&gt;0,$AL114&gt;0), IF(INDEX(BO$12:BO$263,MATCH($AL114,$AK$12:$AK$263,0))&gt;0,($AH114*INDEX(BO$12:BO$263,MATCH($AL114,$AK$12:$AK$263,0)))/INDEX($AD$12:$AD$263,MATCH($AL114,$AK$12:$AK$263,0)), "-"),     1, "-")</f>
        <v>-</v>
      </c>
      <c r="BQ114" s="249" t="n">
        <f aca="false">IF(BP$9&gt;0, IF(OR(BP114="",BP114="-"), 0, BP114*$AO114), BO114*$AE114)</f>
        <v>0</v>
      </c>
      <c r="BR114" s="247" t="n">
        <f aca="false">COMMANDE!AF114</f>
        <v>0</v>
      </c>
      <c r="BS114" s="248" t="str">
        <f aca="false">_xlfn.IFS(AND($AD114=$AH114,$AD114&gt;0,$AH114&gt;0,BR114&gt;0), BR114,     AND(NOT($AD114=$AH114),$AD114&gt;0,$AH114&gt;0,BR114&gt;0), ($AH114*BR114)/$AD114,     AND($AD114=0,$AH114&gt;0,$AL114&gt;0), IF(INDEX(BR$12:BR$263,MATCH($AL114,$AK$12:$AK$263,0))&gt;0,($AH114*INDEX(BR$12:BR$263,MATCH($AL114,$AK$12:$AK$263,0)))/INDEX($AD$12:$AD$263,MATCH($AL114,$AK$12:$AK$263,0)), "-"),     1, "-")</f>
        <v>-</v>
      </c>
      <c r="BT114" s="249" t="n">
        <f aca="false">IF(BS$9&gt;0, IF(OR(BS114="",BS114="-"), 0, BS114*$AO114), BR114*$AE114)</f>
        <v>0</v>
      </c>
      <c r="BU114" s="247" t="n">
        <f aca="false">COMMANDE!AH114</f>
        <v>0</v>
      </c>
      <c r="BV114" s="248" t="str">
        <f aca="false">_xlfn.IFS(AND($AD114=$AH114,$AD114&gt;0,$AH114&gt;0,BU114&gt;0), BU114,     AND(NOT($AD114=$AH114),$AD114&gt;0,$AH114&gt;0,BU114&gt;0), ($AH114*BU114)/$AD114,     AND($AD114=0,$AH114&gt;0,$AL114&gt;0), IF(INDEX(BU$12:BU$263,MATCH($AL114,$AK$12:$AK$263,0))&gt;0,($AH114*INDEX(BU$12:BU$263,MATCH($AL114,$AK$12:$AK$263,0)))/INDEX($AD$12:$AD$263,MATCH($AL114,$AK$12:$AK$263,0)), "-"),     1, "-")</f>
        <v>-</v>
      </c>
      <c r="BW114" s="249" t="n">
        <f aca="false">IF(BV$9&gt;0, IF(OR(BV114="",BV114="-"), 0, BV114*$AO114), BU114*$AE114)</f>
        <v>0</v>
      </c>
      <c r="BX114" s="247" t="n">
        <f aca="false">COMMANDE!AJ114</f>
        <v>0</v>
      </c>
      <c r="BY114" s="248" t="str">
        <f aca="false">_xlfn.IFS(AND($AD114=$AH114,$AD114&gt;0,$AH114&gt;0,BX114&gt;0), BX114,     AND(NOT($AD114=$AH114),$AD114&gt;0,$AH114&gt;0,BX114&gt;0), ($AH114*BX114)/$AD114,     AND($AD114=0,$AH114&gt;0,$AL114&gt;0), IF(INDEX(BX$12:BX$263,MATCH($AL114,$AK$12:$AK$263,0))&gt;0,($AH114*INDEX(BX$12:BX$263,MATCH($AL114,$AK$12:$AK$263,0)))/INDEX($AD$12:$AD$263,MATCH($AL114,$AK$12:$AK$263,0)), "-"),     1, "-")</f>
        <v>-</v>
      </c>
      <c r="BZ114" s="249" t="n">
        <f aca="false">IF(BY$9&gt;0, IF(OR(BY114="",BY114="-"), 0, BY114*$AO114), BX114*$AE114)</f>
        <v>0</v>
      </c>
      <c r="CA114" s="247" t="n">
        <f aca="false">COMMANDE!AL114</f>
        <v>0</v>
      </c>
      <c r="CB114" s="248" t="str">
        <f aca="false">_xlfn.IFS(AND($AD114=$AH114,$AD114&gt;0,$AH114&gt;0,CA114&gt;0), CA114,     AND(NOT($AD114=$AH114),$AD114&gt;0,$AH114&gt;0,CA114&gt;0), ($AH114*CA114)/$AD114,     AND($AD114=0,$AH114&gt;0,$AL114&gt;0), IF(INDEX(CA$12:CA$263,MATCH($AL114,$AK$12:$AK$263,0))&gt;0,($AH114*INDEX(CA$12:CA$263,MATCH($AL114,$AK$12:$AK$263,0)))/INDEX($AD$12:$AD$263,MATCH($AL114,$AK$12:$AK$263,0)), "-"),     1, "-")</f>
        <v>-</v>
      </c>
      <c r="CC114" s="249" t="n">
        <f aca="false">IF(CB$9&gt;0, IF(OR(CB114="",CB114="-"), 0, CB114*$AO114), CA114*$AE114)</f>
        <v>0</v>
      </c>
      <c r="CD114" s="247" t="n">
        <f aca="false">COMMANDE!AN114</f>
        <v>0</v>
      </c>
      <c r="CE114" s="248" t="str">
        <f aca="false">_xlfn.IFS(AND($AD114=$AH114,$AD114&gt;0,$AH114&gt;0,CD114&gt;0), CD114,     AND(NOT($AD114=$AH114),$AD114&gt;0,$AH114&gt;0,CD114&gt;0), ($AH114*CD114)/$AD114,     AND($AD114=0,$AH114&gt;0,$AL114&gt;0), IF(INDEX(CD$12:CD$263,MATCH($AL114,$AK$12:$AK$263,0))&gt;0,($AH114*INDEX(CD$12:CD$263,MATCH($AL114,$AK$12:$AK$263,0)))/INDEX($AD$12:$AD$263,MATCH($AL114,$AK$12:$AK$263,0)), "-"),     1, "-")</f>
        <v>-</v>
      </c>
      <c r="CF114" s="249" t="n">
        <f aca="false">IF(CE$9&gt;0, IF(OR(CE114="",CE114="-"), 0, CE114*$AO114), CD114*$AE114)</f>
        <v>0</v>
      </c>
      <c r="CG114" s="247" t="n">
        <f aca="false">COMMANDE!AP114</f>
        <v>0</v>
      </c>
      <c r="CH114" s="248" t="str">
        <f aca="false">_xlfn.IFS(AND($AD114=$AH114,$AD114&gt;0,$AH114&gt;0,CG114&gt;0), CG114,     AND(NOT($AD114=$AH114),$AD114&gt;0,$AH114&gt;0,CG114&gt;0), ($AH114*CG114)/$AD114,     AND($AD114=0,$AH114&gt;0,$AL114&gt;0), IF(INDEX(CG$12:CG$263,MATCH($AL114,$AK$12:$AK$263,0))&gt;0,($AH114*INDEX(CG$12:CG$263,MATCH($AL114,$AK$12:$AK$263,0)))/INDEX($AD$12:$AD$263,MATCH($AL114,$AK$12:$AK$263,0)), "-"),     1, "-")</f>
        <v>-</v>
      </c>
      <c r="CI114" s="249" t="n">
        <f aca="false">IF(CH$9&gt;0, IF(OR(CH114="",CH114="-"), 0, CH114*$AO114), CG114*$AE114)</f>
        <v>0</v>
      </c>
      <c r="CJ114" s="250"/>
    </row>
    <row r="115" customFormat="false" ht="39.95" hidden="false" customHeight="true" outlineLevel="0" collapsed="false">
      <c r="A115" s="230" t="n">
        <f aca="false">IF(OR($AQ115&gt;0, $AS115&gt;0), 1, 0)</f>
        <v>0</v>
      </c>
      <c r="B115" s="230" t="n">
        <f aca="false">IF(OR($AT115&gt;0, $AV115&gt;0), 1, 0)</f>
        <v>0</v>
      </c>
      <c r="C115" s="230" t="n">
        <f aca="false">IF(OR($AW115&gt;0, $AY115&gt;0), 1, 0)</f>
        <v>0</v>
      </c>
      <c r="D115" s="230" t="n">
        <f aca="false">IF(OR($AZ115&gt;0, $BB115&gt;0), 1, 0)</f>
        <v>0</v>
      </c>
      <c r="E115" s="230" t="n">
        <f aca="false">IF(OR($BC115&gt;0, $BE115&gt;0), 1, 0)</f>
        <v>0</v>
      </c>
      <c r="F115" s="230" t="n">
        <f aca="false">IF(OR($BF115&gt;0, $BH115&gt;0), 1, 0)</f>
        <v>0</v>
      </c>
      <c r="G115" s="230" t="n">
        <f aca="false">IF(OR($BI115&gt;0, $BK115&gt;0), 1, 0)</f>
        <v>0</v>
      </c>
      <c r="H115" s="230" t="n">
        <f aca="false">IF(OR($BL115&gt;0, $BN115&gt;0), 1, 0)</f>
        <v>0</v>
      </c>
      <c r="I115" s="230" t="n">
        <f aca="false">IF(OR($BO115&gt;0, $BQ115&gt;0), 1, 0)</f>
        <v>0</v>
      </c>
      <c r="J115" s="230" t="n">
        <f aca="false">IF(OR($BR115&gt;0, $BT115&gt;0), 1, 0)</f>
        <v>0</v>
      </c>
      <c r="K115" s="230" t="n">
        <f aca="false">IF(OR($BU115&gt;0, $BW115&gt;0), 1, 0)</f>
        <v>0</v>
      </c>
      <c r="L115" s="230" t="n">
        <f aca="false">IF(OR($BX115&gt;0, $BZ115&gt;0), 1, 0)</f>
        <v>0</v>
      </c>
      <c r="M115" s="230" t="n">
        <f aca="false">IF(OR($CA115&gt;0, $CC115&gt;0), 1, 0)</f>
        <v>0</v>
      </c>
      <c r="N115" s="230" t="n">
        <f aca="false">IF(OR($CD115&gt;0, $CF115&gt;0), 1, 0)</f>
        <v>0</v>
      </c>
      <c r="O115" s="231" t="n">
        <f aca="false">IF(OR($CG115&gt;0, $CI115&gt;0), 1, 0)</f>
        <v>0</v>
      </c>
      <c r="P115" s="232" t="n">
        <f aca="false">IF(OR($AD115&gt;0,$AH115&gt;0,$AN115&gt;0), 1, 0)</f>
        <v>0</v>
      </c>
      <c r="Q115" s="233" t="n">
        <f aca="false">BDD!A105</f>
        <v>1961</v>
      </c>
      <c r="R115" s="234" t="str">
        <f aca="false">BDD!B105</f>
        <v>Kiwi Zespri BIO</v>
      </c>
      <c r="S115" s="235" t="str">
        <f aca="false">IF(BDD!F105=0, "", BDD!F105)</f>
        <v/>
      </c>
      <c r="T115" s="236" t="n">
        <f aca="false">ROUND(BDD!G105+FDP_CMD_KG, 2)</f>
        <v>8.42</v>
      </c>
      <c r="U115" s="236" t="e">
        <f aca="false">ROUND(BDD!G105+FDP_FACT_KG, 2)</f>
        <v>#DIV/0!</v>
      </c>
      <c r="V115" s="237" t="str">
        <f aca="false">BDD!H105</f>
        <v>kg</v>
      </c>
      <c r="W115" s="238" t="n">
        <f aca="false">IF(NOT(ISBLANK(BDD!I105)), ROUND(SUM((BDD!G105*reduc1),FDP_CMD_KG), 2), "")</f>
        <v>7.74</v>
      </c>
      <c r="X115" s="238" t="str">
        <f aca="false">IF(NOT(ISBLANK(BDD!J105)), ROUND(SUM((BDD!G105*reduc2),FDP_CMD_KG), 2), "")</f>
        <v/>
      </c>
      <c r="Y115" s="238" t="str">
        <f aca="false">IF(NOT(ISBLANK(BDD!K105)), ROUND(SUM((BDD!G105*reduc3),FDP_CMD_KG), 2), "")</f>
        <v/>
      </c>
      <c r="Z115" s="238" t="e">
        <f aca="false">IF(NOT(ISBLANK(BDD!I105)), ROUND(SUM((BDD!G105*reduc1),FDP_FACT_KG), 2), "")</f>
        <v>#DIV/0!</v>
      </c>
      <c r="AA115" s="238" t="str">
        <f aca="false">IF(NOT(ISBLANK(BDD!J105)), ROUND(SUM((BDD!G105*reduc2),FDP_FACT_KG), 2), "")</f>
        <v/>
      </c>
      <c r="AB115" s="238" t="str">
        <f aca="false">IF(NOT(ISBLANK(BDD!K105)), ROUND(SUM((BDD!G105*reduc3),FDP_FACT_KG), 2), "")</f>
        <v/>
      </c>
      <c r="AC115" s="239" t="str">
        <f aca="false">BDD!C105</f>
        <v>Nouvelle Zélande</v>
      </c>
      <c r="AD115" s="240" t="n">
        <f aca="false">SUM(AQ115,AT115,AW115,AZ115,BC115,BF115,BI115,BL115,BO115,BR115,BU115,BX115,CA115,CD115,CG115)</f>
        <v>0</v>
      </c>
      <c r="AE115" s="241" t="n">
        <f aca="false">_xlfn.IFS(AND(AD115&gt;=60,$Y115&lt;&gt;""), $Y115,    AND(AD115&gt;=30,$X115&lt;&gt;""), $X115,    AND(AD115&gt;=10,$W115&lt;&gt;""), $W115,    1, $T115)</f>
        <v>8.42</v>
      </c>
      <c r="AF115" s="242" t="n">
        <f aca="false">$AD115*$AE115</f>
        <v>0</v>
      </c>
      <c r="AG115" s="161"/>
      <c r="AH115" s="243"/>
      <c r="AI115" s="241" t="e">
        <f aca="false">_xlfn.IFS(AND(AH115&gt;=60,$AB115&lt;&gt;""), $AB115,    AND(AH115&gt;=30,$AA115&lt;&gt;""), $AA115,    AND(AH115&gt;=10,$Z115&lt;&gt;""), $Z115,    1, $U115)</f>
        <v>#DIV/0!</v>
      </c>
      <c r="AJ115" s="244" t="e">
        <f aca="false">AH115*AI115</f>
        <v>#DIV/0!</v>
      </c>
      <c r="AK115" s="245"/>
      <c r="AL115" s="245"/>
      <c r="AM115" s="161"/>
      <c r="AN115" s="246" t="n">
        <f aca="false">SUM(AR115,AU115,AX115,BA115,BD115,BG115,BJ115,BM115,BP115,BS115,BV115,BY115,CB115,CE115,CH115)</f>
        <v>0</v>
      </c>
      <c r="AO115" s="241" t="e">
        <f aca="false">_xlfn.IFS(AND(AN115&gt;=60,$AB115&lt;&gt;""), $AB115,    AND(AN115&gt;=30,$AA115&lt;&gt;""), $AA115,    AND(AN115&gt;=10,$Z115&lt;&gt;""), $Z115,    1, $U115)</f>
        <v>#DIV/0!</v>
      </c>
      <c r="AP115" s="242" t="e">
        <f aca="false">$AN115*$AO115</f>
        <v>#DIV/0!</v>
      </c>
      <c r="AQ115" s="247" t="n">
        <f aca="false">COMMANDE!N115</f>
        <v>0</v>
      </c>
      <c r="AR115" s="248" t="str">
        <f aca="false">_xlfn.IFS(AND($AD115=$AH115,$AD115&gt;0,$AH115&gt;0,AQ115&gt;0), AQ115,     AND(NOT($AD115=$AH115),$AD115&gt;0,$AH115&gt;0,AQ115&gt;0), ($AH115*AQ115)/$AD115,     AND($AD115=0,$AH115&gt;0,$AL115&gt;0), IF(INDEX(AQ$12:AQ$263,MATCH($AL115,$AK$12:$AK$263,0))&gt;0,($AH115*INDEX(AQ$12:AQ$263,MATCH($AL115,$AK$12:$AK$263,0)))/INDEX($AD$12:$AD$263,MATCH($AL115,$AK$12:$AK$263,0)), "-"),     1, "-")</f>
        <v>-</v>
      </c>
      <c r="AS115" s="249" t="n">
        <f aca="false">IF(AR$9&gt;0, IF(OR(AR115="",AR115="-"), 0, AR115*$AO115), AQ115*$AE115)</f>
        <v>0</v>
      </c>
      <c r="AT115" s="247" t="n">
        <f aca="false">COMMANDE!P115</f>
        <v>0</v>
      </c>
      <c r="AU115" s="248" t="str">
        <f aca="false">_xlfn.IFS(AND($AD115=$AH115,$AD115&gt;0,$AH115&gt;0,AT115&gt;0), AT115,     AND(NOT($AD115=$AH115),$AD115&gt;0,$AH115&gt;0,AT115&gt;0), ($AH115*AT115)/$AD115,     AND($AD115=0,$AH115&gt;0,$AL115&gt;0), IF(INDEX(AT$12:AT$263,MATCH($AL115,$AK$12:$AK$263,0))&gt;0,($AH115*INDEX(AT$12:AT$263,MATCH($AL115,$AK$12:$AK$263,0)))/INDEX($AD$12:$AD$263,MATCH($AL115,$AK$12:$AK$263,0)), "-"),     1, "-")</f>
        <v>-</v>
      </c>
      <c r="AV115" s="249" t="n">
        <f aca="false">IF(AU$9&gt;0, IF(OR(AU115="",AU115="-"), 0, AU115*$AO115), AT115*$AE115)</f>
        <v>0</v>
      </c>
      <c r="AW115" s="247" t="n">
        <f aca="false">COMMANDE!R115</f>
        <v>0</v>
      </c>
      <c r="AX115" s="248" t="str">
        <f aca="false">_xlfn.IFS(AND($AD115=$AH115,$AD115&gt;0,$AH115&gt;0,AW115&gt;0), AW115,     AND(NOT($AD115=$AH115),$AD115&gt;0,$AH115&gt;0,AW115&gt;0), ($AH115*AW115)/$AD115,     AND($AD115=0,$AH115&gt;0,$AL115&gt;0), IF(INDEX(AW$12:AW$263,MATCH($AL115,$AK$12:$AK$263,0))&gt;0,($AH115*INDEX(AW$12:AW$263,MATCH($AL115,$AK$12:$AK$263,0)))/INDEX($AD$12:$AD$263,MATCH($AL115,$AK$12:$AK$263,0)), "-"),     1, "-")</f>
        <v>-</v>
      </c>
      <c r="AY115" s="249" t="n">
        <f aca="false">IF(AX$9&gt;0, IF(OR(AX115="",AX115="-"), 0, AX115*$AO115), AW115*$AE115)</f>
        <v>0</v>
      </c>
      <c r="AZ115" s="247" t="n">
        <f aca="false">COMMANDE!T115</f>
        <v>0</v>
      </c>
      <c r="BA115" s="248" t="str">
        <f aca="false">_xlfn.IFS(AND($AD115=$AH115,$AD115&gt;0,$AH115&gt;0,AZ115&gt;0), AZ115,     AND(NOT($AD115=$AH115),$AD115&gt;0,$AH115&gt;0,AZ115&gt;0), ($AH115*AZ115)/$AD115,     AND($AD115=0,$AH115&gt;0,$AL115&gt;0), IF(INDEX(AZ$12:AZ$263,MATCH($AL115,$AK$12:$AK$263,0))&gt;0,($AH115*INDEX(AZ$12:AZ$263,MATCH($AL115,$AK$12:$AK$263,0)))/INDEX($AD$12:$AD$263,MATCH($AL115,$AK$12:$AK$263,0)), "-"),     1, "-")</f>
        <v>-</v>
      </c>
      <c r="BB115" s="249" t="n">
        <f aca="false">IF(BA$9&gt;0, IF(OR(BA115="",BA115="-"), 0, BA115*$AO115), AZ115*$AE115)</f>
        <v>0</v>
      </c>
      <c r="BC115" s="247" t="n">
        <f aca="false">COMMANDE!V115</f>
        <v>0</v>
      </c>
      <c r="BD115" s="248" t="str">
        <f aca="false">_xlfn.IFS(AND($AD115=$AH115,$AD115&gt;0,$AH115&gt;0,BC115&gt;0), BC115,     AND(NOT($AD115=$AH115),$AD115&gt;0,$AH115&gt;0,BC115&gt;0), ($AH115*BC115)/$AD115,     AND($AD115=0,$AH115&gt;0,$AL115&gt;0), IF(INDEX(BC$12:BC$263,MATCH($AL115,$AK$12:$AK$263,0))&gt;0,($AH115*INDEX(BC$12:BC$263,MATCH($AL115,$AK$12:$AK$263,0)))/INDEX($AD$12:$AD$263,MATCH($AL115,$AK$12:$AK$263,0)), "-"),     1, "-")</f>
        <v>-</v>
      </c>
      <c r="BE115" s="249" t="n">
        <f aca="false">IF(BD$9&gt;0, IF(OR(BD115="",BD115="-"), 0, BD115*$AO115), BC115*$AE115)</f>
        <v>0</v>
      </c>
      <c r="BF115" s="247" t="n">
        <f aca="false">COMMANDE!X115</f>
        <v>0</v>
      </c>
      <c r="BG115" s="248" t="str">
        <f aca="false">_xlfn.IFS(AND($AD115=$AH115,$AD115&gt;0,$AH115&gt;0,BF115&gt;0), BF115,     AND(NOT($AD115=$AH115),$AD115&gt;0,$AH115&gt;0,BF115&gt;0), ($AH115*BF115)/$AD115,     AND($AD115=0,$AH115&gt;0,$AL115&gt;0), IF(INDEX(BF$12:BF$263,MATCH($AL115,$AK$12:$AK$263,0))&gt;0,($AH115*INDEX(BF$12:BF$263,MATCH($AL115,$AK$12:$AK$263,0)))/INDEX($AD$12:$AD$263,MATCH($AL115,$AK$12:$AK$263,0)), "-"),     1, "-")</f>
        <v>-</v>
      </c>
      <c r="BH115" s="249" t="n">
        <f aca="false">IF(BG$9&gt;0, IF(OR(BG115="",BG115="-"), 0, BG115*$AO115), BF115*$AE115)</f>
        <v>0</v>
      </c>
      <c r="BI115" s="247" t="n">
        <f aca="false">COMMANDE!Z115</f>
        <v>0</v>
      </c>
      <c r="BJ115" s="248" t="str">
        <f aca="false">_xlfn.IFS(AND($AD115=$AH115,$AD115&gt;0,$AH115&gt;0,BI115&gt;0), BI115,     AND(NOT($AD115=$AH115),$AD115&gt;0,$AH115&gt;0,BI115&gt;0), ($AH115*BI115)/$AD115,     AND($AD115=0,$AH115&gt;0,$AL115&gt;0), IF(INDEX(BI$12:BI$263,MATCH($AL115,$AK$12:$AK$263,0))&gt;0,($AH115*INDEX(BI$12:BI$263,MATCH($AL115,$AK$12:$AK$263,0)))/INDEX($AD$12:$AD$263,MATCH($AL115,$AK$12:$AK$263,0)), "-"),     1, "-")</f>
        <v>-</v>
      </c>
      <c r="BK115" s="249" t="n">
        <f aca="false">IF(BJ$9&gt;0, IF(OR(BJ115="",BJ115="-"), 0, BJ115*$AO115), BI115*$AE115)</f>
        <v>0</v>
      </c>
      <c r="BL115" s="247" t="n">
        <f aca="false">COMMANDE!AB115</f>
        <v>0</v>
      </c>
      <c r="BM115" s="248" t="str">
        <f aca="false">_xlfn.IFS(AND($AD115=$AH115,$AD115&gt;0,$AH115&gt;0,BL115&gt;0), BL115,     AND(NOT($AD115=$AH115),$AD115&gt;0,$AH115&gt;0,BL115&gt;0), ($AH115*BL115)/$AD115,     AND($AD115=0,$AH115&gt;0,$AL115&gt;0), IF(INDEX(BL$12:BL$263,MATCH($AL115,$AK$12:$AK$263,0))&gt;0,($AH115*INDEX(BL$12:BL$263,MATCH($AL115,$AK$12:$AK$263,0)))/INDEX($AD$12:$AD$263,MATCH($AL115,$AK$12:$AK$263,0)), "-"),     1, "-")</f>
        <v>-</v>
      </c>
      <c r="BN115" s="249" t="n">
        <f aca="false">IF(BM$9&gt;0, IF(OR(BM115="",BM115="-"), 0, BM115*$AO115), BL115*$AE115)</f>
        <v>0</v>
      </c>
      <c r="BO115" s="247" t="n">
        <f aca="false">COMMANDE!AD115</f>
        <v>0</v>
      </c>
      <c r="BP115" s="248" t="str">
        <f aca="false">_xlfn.IFS(AND($AD115=$AH115,$AD115&gt;0,$AH115&gt;0,BO115&gt;0), BO115,     AND(NOT($AD115=$AH115),$AD115&gt;0,$AH115&gt;0,BO115&gt;0), ($AH115*BO115)/$AD115,     AND($AD115=0,$AH115&gt;0,$AL115&gt;0), IF(INDEX(BO$12:BO$263,MATCH($AL115,$AK$12:$AK$263,0))&gt;0,($AH115*INDEX(BO$12:BO$263,MATCH($AL115,$AK$12:$AK$263,0)))/INDEX($AD$12:$AD$263,MATCH($AL115,$AK$12:$AK$263,0)), "-"),     1, "-")</f>
        <v>-</v>
      </c>
      <c r="BQ115" s="249" t="n">
        <f aca="false">IF(BP$9&gt;0, IF(OR(BP115="",BP115="-"), 0, BP115*$AO115), BO115*$AE115)</f>
        <v>0</v>
      </c>
      <c r="BR115" s="247" t="n">
        <f aca="false">COMMANDE!AF115</f>
        <v>0</v>
      </c>
      <c r="BS115" s="248" t="str">
        <f aca="false">_xlfn.IFS(AND($AD115=$AH115,$AD115&gt;0,$AH115&gt;0,BR115&gt;0), BR115,     AND(NOT($AD115=$AH115),$AD115&gt;0,$AH115&gt;0,BR115&gt;0), ($AH115*BR115)/$AD115,     AND($AD115=0,$AH115&gt;0,$AL115&gt;0), IF(INDEX(BR$12:BR$263,MATCH($AL115,$AK$12:$AK$263,0))&gt;0,($AH115*INDEX(BR$12:BR$263,MATCH($AL115,$AK$12:$AK$263,0)))/INDEX($AD$12:$AD$263,MATCH($AL115,$AK$12:$AK$263,0)), "-"),     1, "-")</f>
        <v>-</v>
      </c>
      <c r="BT115" s="249" t="n">
        <f aca="false">IF(BS$9&gt;0, IF(OR(BS115="",BS115="-"), 0, BS115*$AO115), BR115*$AE115)</f>
        <v>0</v>
      </c>
      <c r="BU115" s="247" t="n">
        <f aca="false">COMMANDE!AH115</f>
        <v>0</v>
      </c>
      <c r="BV115" s="248" t="str">
        <f aca="false">_xlfn.IFS(AND($AD115=$AH115,$AD115&gt;0,$AH115&gt;0,BU115&gt;0), BU115,     AND(NOT($AD115=$AH115),$AD115&gt;0,$AH115&gt;0,BU115&gt;0), ($AH115*BU115)/$AD115,     AND($AD115=0,$AH115&gt;0,$AL115&gt;0), IF(INDEX(BU$12:BU$263,MATCH($AL115,$AK$12:$AK$263,0))&gt;0,($AH115*INDEX(BU$12:BU$263,MATCH($AL115,$AK$12:$AK$263,0)))/INDEX($AD$12:$AD$263,MATCH($AL115,$AK$12:$AK$263,0)), "-"),     1, "-")</f>
        <v>-</v>
      </c>
      <c r="BW115" s="249" t="n">
        <f aca="false">IF(BV$9&gt;0, IF(OR(BV115="",BV115="-"), 0, BV115*$AO115), BU115*$AE115)</f>
        <v>0</v>
      </c>
      <c r="BX115" s="247" t="n">
        <f aca="false">COMMANDE!AJ115</f>
        <v>0</v>
      </c>
      <c r="BY115" s="248" t="str">
        <f aca="false">_xlfn.IFS(AND($AD115=$AH115,$AD115&gt;0,$AH115&gt;0,BX115&gt;0), BX115,     AND(NOT($AD115=$AH115),$AD115&gt;0,$AH115&gt;0,BX115&gt;0), ($AH115*BX115)/$AD115,     AND($AD115=0,$AH115&gt;0,$AL115&gt;0), IF(INDEX(BX$12:BX$263,MATCH($AL115,$AK$12:$AK$263,0))&gt;0,($AH115*INDEX(BX$12:BX$263,MATCH($AL115,$AK$12:$AK$263,0)))/INDEX($AD$12:$AD$263,MATCH($AL115,$AK$12:$AK$263,0)), "-"),     1, "-")</f>
        <v>-</v>
      </c>
      <c r="BZ115" s="249" t="n">
        <f aca="false">IF(BY$9&gt;0, IF(OR(BY115="",BY115="-"), 0, BY115*$AO115), BX115*$AE115)</f>
        <v>0</v>
      </c>
      <c r="CA115" s="247" t="n">
        <f aca="false">COMMANDE!AL115</f>
        <v>0</v>
      </c>
      <c r="CB115" s="248" t="str">
        <f aca="false">_xlfn.IFS(AND($AD115=$AH115,$AD115&gt;0,$AH115&gt;0,CA115&gt;0), CA115,     AND(NOT($AD115=$AH115),$AD115&gt;0,$AH115&gt;0,CA115&gt;0), ($AH115*CA115)/$AD115,     AND($AD115=0,$AH115&gt;0,$AL115&gt;0), IF(INDEX(CA$12:CA$263,MATCH($AL115,$AK$12:$AK$263,0))&gt;0,($AH115*INDEX(CA$12:CA$263,MATCH($AL115,$AK$12:$AK$263,0)))/INDEX($AD$12:$AD$263,MATCH($AL115,$AK$12:$AK$263,0)), "-"),     1, "-")</f>
        <v>-</v>
      </c>
      <c r="CC115" s="249" t="n">
        <f aca="false">IF(CB$9&gt;0, IF(OR(CB115="",CB115="-"), 0, CB115*$AO115), CA115*$AE115)</f>
        <v>0</v>
      </c>
      <c r="CD115" s="247" t="n">
        <f aca="false">COMMANDE!AN115</f>
        <v>0</v>
      </c>
      <c r="CE115" s="248" t="str">
        <f aca="false">_xlfn.IFS(AND($AD115=$AH115,$AD115&gt;0,$AH115&gt;0,CD115&gt;0), CD115,     AND(NOT($AD115=$AH115),$AD115&gt;0,$AH115&gt;0,CD115&gt;0), ($AH115*CD115)/$AD115,     AND($AD115=0,$AH115&gt;0,$AL115&gt;0), IF(INDEX(CD$12:CD$263,MATCH($AL115,$AK$12:$AK$263,0))&gt;0,($AH115*INDEX(CD$12:CD$263,MATCH($AL115,$AK$12:$AK$263,0)))/INDEX($AD$12:$AD$263,MATCH($AL115,$AK$12:$AK$263,0)), "-"),     1, "-")</f>
        <v>-</v>
      </c>
      <c r="CF115" s="249" t="n">
        <f aca="false">IF(CE$9&gt;0, IF(OR(CE115="",CE115="-"), 0, CE115*$AO115), CD115*$AE115)</f>
        <v>0</v>
      </c>
      <c r="CG115" s="247" t="n">
        <f aca="false">COMMANDE!AP115</f>
        <v>0</v>
      </c>
      <c r="CH115" s="248" t="str">
        <f aca="false">_xlfn.IFS(AND($AD115=$AH115,$AD115&gt;0,$AH115&gt;0,CG115&gt;0), CG115,     AND(NOT($AD115=$AH115),$AD115&gt;0,$AH115&gt;0,CG115&gt;0), ($AH115*CG115)/$AD115,     AND($AD115=0,$AH115&gt;0,$AL115&gt;0), IF(INDEX(CG$12:CG$263,MATCH($AL115,$AK$12:$AK$263,0))&gt;0,($AH115*INDEX(CG$12:CG$263,MATCH($AL115,$AK$12:$AK$263,0)))/INDEX($AD$12:$AD$263,MATCH($AL115,$AK$12:$AK$263,0)), "-"),     1, "-")</f>
        <v>-</v>
      </c>
      <c r="CI115" s="249" t="n">
        <f aca="false">IF(CH$9&gt;0, IF(OR(CH115="",CH115="-"), 0, CH115*$AO115), CG115*$AE115)</f>
        <v>0</v>
      </c>
      <c r="CJ115" s="250"/>
    </row>
    <row r="116" customFormat="false" ht="39.95" hidden="false" customHeight="true" outlineLevel="0" collapsed="false">
      <c r="A116" s="230" t="n">
        <f aca="false">IF(OR($AQ116&gt;0, $AS116&gt;0), 1, 0)</f>
        <v>0</v>
      </c>
      <c r="B116" s="230" t="n">
        <f aca="false">IF(OR($AT116&gt;0, $AV116&gt;0), 1, 0)</f>
        <v>0</v>
      </c>
      <c r="C116" s="230" t="n">
        <f aca="false">IF(OR($AW116&gt;0, $AY116&gt;0), 1, 0)</f>
        <v>0</v>
      </c>
      <c r="D116" s="230" t="n">
        <f aca="false">IF(OR($AZ116&gt;0, $BB116&gt;0), 1, 0)</f>
        <v>0</v>
      </c>
      <c r="E116" s="230" t="n">
        <f aca="false">IF(OR($BC116&gt;0, $BE116&gt;0), 1, 0)</f>
        <v>0</v>
      </c>
      <c r="F116" s="230" t="n">
        <f aca="false">IF(OR($BF116&gt;0, $BH116&gt;0), 1, 0)</f>
        <v>0</v>
      </c>
      <c r="G116" s="230" t="n">
        <f aca="false">IF(OR($BI116&gt;0, $BK116&gt;0), 1, 0)</f>
        <v>0</v>
      </c>
      <c r="H116" s="230" t="n">
        <f aca="false">IF(OR($BL116&gt;0, $BN116&gt;0), 1, 0)</f>
        <v>0</v>
      </c>
      <c r="I116" s="230" t="n">
        <f aca="false">IF(OR($BO116&gt;0, $BQ116&gt;0), 1, 0)</f>
        <v>0</v>
      </c>
      <c r="J116" s="230" t="n">
        <f aca="false">IF(OR($BR116&gt;0, $BT116&gt;0), 1, 0)</f>
        <v>0</v>
      </c>
      <c r="K116" s="230" t="n">
        <f aca="false">IF(OR($BU116&gt;0, $BW116&gt;0), 1, 0)</f>
        <v>0</v>
      </c>
      <c r="L116" s="230" t="n">
        <f aca="false">IF(OR($BX116&gt;0, $BZ116&gt;0), 1, 0)</f>
        <v>0</v>
      </c>
      <c r="M116" s="230" t="n">
        <f aca="false">IF(OR($CA116&gt;0, $CC116&gt;0), 1, 0)</f>
        <v>0</v>
      </c>
      <c r="N116" s="230" t="n">
        <f aca="false">IF(OR($CD116&gt;0, $CF116&gt;0), 1, 0)</f>
        <v>0</v>
      </c>
      <c r="O116" s="231" t="n">
        <f aca="false">IF(OR($CG116&gt;0, $CI116&gt;0), 1, 0)</f>
        <v>0</v>
      </c>
      <c r="P116" s="232" t="n">
        <f aca="false">IF(OR($AD116&gt;0,$AH116&gt;0,$AN116&gt;0), 1, 0)</f>
        <v>0</v>
      </c>
      <c r="Q116" s="233" t="n">
        <f aca="false">BDD!A106</f>
        <v>1755</v>
      </c>
      <c r="R116" s="234" t="str">
        <f aca="false">BDD!B106</f>
        <v>Lait de coco en poudre BIO CRU (1kg)</v>
      </c>
      <c r="S116" s="235" t="str">
        <f aca="false">IF(BDD!F106=0, "", BDD!F106)</f>
        <v>❤️</v>
      </c>
      <c r="T116" s="236" t="n">
        <f aca="false">ROUND(BDD!G106+FDP_CMD_KG, 2)</f>
        <v>35.82</v>
      </c>
      <c r="U116" s="236" t="e">
        <f aca="false">ROUND(BDD!G106+FDP_FACT_KG, 2)</f>
        <v>#DIV/0!</v>
      </c>
      <c r="V116" s="237" t="str">
        <f aca="false">BDD!H106</f>
        <v>kg</v>
      </c>
      <c r="W116" s="238" t="n">
        <f aca="false">IF(NOT(ISBLANK(BDD!I106)), ROUND(SUM((BDD!G106*reduc1),FDP_CMD_KG), 2), "")</f>
        <v>32.4</v>
      </c>
      <c r="X116" s="238" t="str">
        <f aca="false">IF(NOT(ISBLANK(BDD!J106)), ROUND(SUM((BDD!G106*reduc2),FDP_CMD_KG), 2), "")</f>
        <v/>
      </c>
      <c r="Y116" s="238" t="str">
        <f aca="false">IF(NOT(ISBLANK(BDD!K106)), ROUND(SUM((BDD!G106*reduc3),FDP_CMD_KG), 2), "")</f>
        <v/>
      </c>
      <c r="Z116" s="238" t="e">
        <f aca="false">IF(NOT(ISBLANK(BDD!I106)), ROUND(SUM((BDD!G106*reduc1),FDP_FACT_KG), 2), "")</f>
        <v>#DIV/0!</v>
      </c>
      <c r="AA116" s="238" t="str">
        <f aca="false">IF(NOT(ISBLANK(BDD!J106)), ROUND(SUM((BDD!G106*reduc2),FDP_FACT_KG), 2), "")</f>
        <v/>
      </c>
      <c r="AB116" s="238" t="str">
        <f aca="false">IF(NOT(ISBLANK(BDD!K106)), ROUND(SUM((BDD!G106*reduc3),FDP_FACT_KG), 2), "")</f>
        <v/>
      </c>
      <c r="AC116" s="239" t="str">
        <f aca="false">BDD!C106</f>
        <v>Sri Lanka</v>
      </c>
      <c r="AD116" s="240" t="n">
        <f aca="false">SUM(AQ116,AT116,AW116,AZ116,BC116,BF116,BI116,BL116,BO116,BR116,BU116,BX116,CA116,CD116,CG116)</f>
        <v>0</v>
      </c>
      <c r="AE116" s="241" t="n">
        <f aca="false">_xlfn.IFS(AND(AD116&gt;=60,$Y116&lt;&gt;""), $Y116,    AND(AD116&gt;=30,$X116&lt;&gt;""), $X116,    AND(AD116&gt;=10,$W116&lt;&gt;""), $W116,    1, $T116)</f>
        <v>35.82</v>
      </c>
      <c r="AF116" s="242" t="n">
        <f aca="false">$AD116*$AE116</f>
        <v>0</v>
      </c>
      <c r="AG116" s="161"/>
      <c r="AH116" s="243"/>
      <c r="AI116" s="241" t="e">
        <f aca="false">_xlfn.IFS(AND(AH116&gt;=60,$AB116&lt;&gt;""), $AB116,    AND(AH116&gt;=30,$AA116&lt;&gt;""), $AA116,    AND(AH116&gt;=10,$Z116&lt;&gt;""), $Z116,    1, $U116)</f>
        <v>#DIV/0!</v>
      </c>
      <c r="AJ116" s="244" t="e">
        <f aca="false">AH116*AI116</f>
        <v>#DIV/0!</v>
      </c>
      <c r="AK116" s="245"/>
      <c r="AL116" s="245"/>
      <c r="AM116" s="161"/>
      <c r="AN116" s="246" t="n">
        <f aca="false">SUM(AR116,AU116,AX116,BA116,BD116,BG116,BJ116,BM116,BP116,BS116,BV116,BY116,CB116,CE116,CH116)</f>
        <v>0</v>
      </c>
      <c r="AO116" s="241" t="e">
        <f aca="false">_xlfn.IFS(AND(AN116&gt;=60,$AB116&lt;&gt;""), $AB116,    AND(AN116&gt;=30,$AA116&lt;&gt;""), $AA116,    AND(AN116&gt;=10,$Z116&lt;&gt;""), $Z116,    1, $U116)</f>
        <v>#DIV/0!</v>
      </c>
      <c r="AP116" s="242" t="e">
        <f aca="false">$AN116*$AO116</f>
        <v>#DIV/0!</v>
      </c>
      <c r="AQ116" s="247" t="n">
        <f aca="false">COMMANDE!N116</f>
        <v>0</v>
      </c>
      <c r="AR116" s="248" t="str">
        <f aca="false">_xlfn.IFS(AND($AD116=$AH116,$AD116&gt;0,$AH116&gt;0,AQ116&gt;0), AQ116,     AND(NOT($AD116=$AH116),$AD116&gt;0,$AH116&gt;0,AQ116&gt;0), ($AH116*AQ116)/$AD116,     AND($AD116=0,$AH116&gt;0,$AL116&gt;0), IF(INDEX(AQ$12:AQ$263,MATCH($AL116,$AK$12:$AK$263,0))&gt;0,($AH116*INDEX(AQ$12:AQ$263,MATCH($AL116,$AK$12:$AK$263,0)))/INDEX($AD$12:$AD$263,MATCH($AL116,$AK$12:$AK$263,0)), "-"),     1, "-")</f>
        <v>-</v>
      </c>
      <c r="AS116" s="249" t="n">
        <f aca="false">IF(AR$9&gt;0, IF(OR(AR116="",AR116="-"), 0, AR116*$AO116), AQ116*$AE116)</f>
        <v>0</v>
      </c>
      <c r="AT116" s="247" t="n">
        <f aca="false">COMMANDE!P116</f>
        <v>0</v>
      </c>
      <c r="AU116" s="248" t="str">
        <f aca="false">_xlfn.IFS(AND($AD116=$AH116,$AD116&gt;0,$AH116&gt;0,AT116&gt;0), AT116,     AND(NOT($AD116=$AH116),$AD116&gt;0,$AH116&gt;0,AT116&gt;0), ($AH116*AT116)/$AD116,     AND($AD116=0,$AH116&gt;0,$AL116&gt;0), IF(INDEX(AT$12:AT$263,MATCH($AL116,$AK$12:$AK$263,0))&gt;0,($AH116*INDEX(AT$12:AT$263,MATCH($AL116,$AK$12:$AK$263,0)))/INDEX($AD$12:$AD$263,MATCH($AL116,$AK$12:$AK$263,0)), "-"),     1, "-")</f>
        <v>-</v>
      </c>
      <c r="AV116" s="249" t="n">
        <f aca="false">IF(AU$9&gt;0, IF(OR(AU116="",AU116="-"), 0, AU116*$AO116), AT116*$AE116)</f>
        <v>0</v>
      </c>
      <c r="AW116" s="247" t="n">
        <f aca="false">COMMANDE!R116</f>
        <v>0</v>
      </c>
      <c r="AX116" s="248" t="str">
        <f aca="false">_xlfn.IFS(AND($AD116=$AH116,$AD116&gt;0,$AH116&gt;0,AW116&gt;0), AW116,     AND(NOT($AD116=$AH116),$AD116&gt;0,$AH116&gt;0,AW116&gt;0), ($AH116*AW116)/$AD116,     AND($AD116=0,$AH116&gt;0,$AL116&gt;0), IF(INDEX(AW$12:AW$263,MATCH($AL116,$AK$12:$AK$263,0))&gt;0,($AH116*INDEX(AW$12:AW$263,MATCH($AL116,$AK$12:$AK$263,0)))/INDEX($AD$12:$AD$263,MATCH($AL116,$AK$12:$AK$263,0)), "-"),     1, "-")</f>
        <v>-</v>
      </c>
      <c r="AY116" s="249" t="n">
        <f aca="false">IF(AX$9&gt;0, IF(OR(AX116="",AX116="-"), 0, AX116*$AO116), AW116*$AE116)</f>
        <v>0</v>
      </c>
      <c r="AZ116" s="247" t="n">
        <f aca="false">COMMANDE!T116</f>
        <v>0</v>
      </c>
      <c r="BA116" s="248" t="str">
        <f aca="false">_xlfn.IFS(AND($AD116=$AH116,$AD116&gt;0,$AH116&gt;0,AZ116&gt;0), AZ116,     AND(NOT($AD116=$AH116),$AD116&gt;0,$AH116&gt;0,AZ116&gt;0), ($AH116*AZ116)/$AD116,     AND($AD116=0,$AH116&gt;0,$AL116&gt;0), IF(INDEX(AZ$12:AZ$263,MATCH($AL116,$AK$12:$AK$263,0))&gt;0,($AH116*INDEX(AZ$12:AZ$263,MATCH($AL116,$AK$12:$AK$263,0)))/INDEX($AD$12:$AD$263,MATCH($AL116,$AK$12:$AK$263,0)), "-"),     1, "-")</f>
        <v>-</v>
      </c>
      <c r="BB116" s="249" t="n">
        <f aca="false">IF(BA$9&gt;0, IF(OR(BA116="",BA116="-"), 0, BA116*$AO116), AZ116*$AE116)</f>
        <v>0</v>
      </c>
      <c r="BC116" s="247" t="n">
        <f aca="false">COMMANDE!V116</f>
        <v>0</v>
      </c>
      <c r="BD116" s="248" t="str">
        <f aca="false">_xlfn.IFS(AND($AD116=$AH116,$AD116&gt;0,$AH116&gt;0,BC116&gt;0), BC116,     AND(NOT($AD116=$AH116),$AD116&gt;0,$AH116&gt;0,BC116&gt;0), ($AH116*BC116)/$AD116,     AND($AD116=0,$AH116&gt;0,$AL116&gt;0), IF(INDEX(BC$12:BC$263,MATCH($AL116,$AK$12:$AK$263,0))&gt;0,($AH116*INDEX(BC$12:BC$263,MATCH($AL116,$AK$12:$AK$263,0)))/INDEX($AD$12:$AD$263,MATCH($AL116,$AK$12:$AK$263,0)), "-"),     1, "-")</f>
        <v>-</v>
      </c>
      <c r="BE116" s="249" t="n">
        <f aca="false">IF(BD$9&gt;0, IF(OR(BD116="",BD116="-"), 0, BD116*$AO116), BC116*$AE116)</f>
        <v>0</v>
      </c>
      <c r="BF116" s="247" t="n">
        <f aca="false">COMMANDE!X116</f>
        <v>0</v>
      </c>
      <c r="BG116" s="248" t="str">
        <f aca="false">_xlfn.IFS(AND($AD116=$AH116,$AD116&gt;0,$AH116&gt;0,BF116&gt;0), BF116,     AND(NOT($AD116=$AH116),$AD116&gt;0,$AH116&gt;0,BF116&gt;0), ($AH116*BF116)/$AD116,     AND($AD116=0,$AH116&gt;0,$AL116&gt;0), IF(INDEX(BF$12:BF$263,MATCH($AL116,$AK$12:$AK$263,0))&gt;0,($AH116*INDEX(BF$12:BF$263,MATCH($AL116,$AK$12:$AK$263,0)))/INDEX($AD$12:$AD$263,MATCH($AL116,$AK$12:$AK$263,0)), "-"),     1, "-")</f>
        <v>-</v>
      </c>
      <c r="BH116" s="249" t="n">
        <f aca="false">IF(BG$9&gt;0, IF(OR(BG116="",BG116="-"), 0, BG116*$AO116), BF116*$AE116)</f>
        <v>0</v>
      </c>
      <c r="BI116" s="247" t="n">
        <f aca="false">COMMANDE!Z116</f>
        <v>0</v>
      </c>
      <c r="BJ116" s="248" t="str">
        <f aca="false">_xlfn.IFS(AND($AD116=$AH116,$AD116&gt;0,$AH116&gt;0,BI116&gt;0), BI116,     AND(NOT($AD116=$AH116),$AD116&gt;0,$AH116&gt;0,BI116&gt;0), ($AH116*BI116)/$AD116,     AND($AD116=0,$AH116&gt;0,$AL116&gt;0), IF(INDEX(BI$12:BI$263,MATCH($AL116,$AK$12:$AK$263,0))&gt;0,($AH116*INDEX(BI$12:BI$263,MATCH($AL116,$AK$12:$AK$263,0)))/INDEX($AD$12:$AD$263,MATCH($AL116,$AK$12:$AK$263,0)), "-"),     1, "-")</f>
        <v>-</v>
      </c>
      <c r="BK116" s="249" t="n">
        <f aca="false">IF(BJ$9&gt;0, IF(OR(BJ116="",BJ116="-"), 0, BJ116*$AO116), BI116*$AE116)</f>
        <v>0</v>
      </c>
      <c r="BL116" s="247" t="n">
        <f aca="false">COMMANDE!AB116</f>
        <v>0</v>
      </c>
      <c r="BM116" s="248" t="str">
        <f aca="false">_xlfn.IFS(AND($AD116=$AH116,$AD116&gt;0,$AH116&gt;0,BL116&gt;0), BL116,     AND(NOT($AD116=$AH116),$AD116&gt;0,$AH116&gt;0,BL116&gt;0), ($AH116*BL116)/$AD116,     AND($AD116=0,$AH116&gt;0,$AL116&gt;0), IF(INDEX(BL$12:BL$263,MATCH($AL116,$AK$12:$AK$263,0))&gt;0,($AH116*INDEX(BL$12:BL$263,MATCH($AL116,$AK$12:$AK$263,0)))/INDEX($AD$12:$AD$263,MATCH($AL116,$AK$12:$AK$263,0)), "-"),     1, "-")</f>
        <v>-</v>
      </c>
      <c r="BN116" s="249" t="n">
        <f aca="false">IF(BM$9&gt;0, IF(OR(BM116="",BM116="-"), 0, BM116*$AO116), BL116*$AE116)</f>
        <v>0</v>
      </c>
      <c r="BO116" s="247" t="n">
        <f aca="false">COMMANDE!AD116</f>
        <v>0</v>
      </c>
      <c r="BP116" s="248" t="str">
        <f aca="false">_xlfn.IFS(AND($AD116=$AH116,$AD116&gt;0,$AH116&gt;0,BO116&gt;0), BO116,     AND(NOT($AD116=$AH116),$AD116&gt;0,$AH116&gt;0,BO116&gt;0), ($AH116*BO116)/$AD116,     AND($AD116=0,$AH116&gt;0,$AL116&gt;0), IF(INDEX(BO$12:BO$263,MATCH($AL116,$AK$12:$AK$263,0))&gt;0,($AH116*INDEX(BO$12:BO$263,MATCH($AL116,$AK$12:$AK$263,0)))/INDEX($AD$12:$AD$263,MATCH($AL116,$AK$12:$AK$263,0)), "-"),     1, "-")</f>
        <v>-</v>
      </c>
      <c r="BQ116" s="249" t="n">
        <f aca="false">IF(BP$9&gt;0, IF(OR(BP116="",BP116="-"), 0, BP116*$AO116), BO116*$AE116)</f>
        <v>0</v>
      </c>
      <c r="BR116" s="247" t="n">
        <f aca="false">COMMANDE!AF116</f>
        <v>0</v>
      </c>
      <c r="BS116" s="248" t="str">
        <f aca="false">_xlfn.IFS(AND($AD116=$AH116,$AD116&gt;0,$AH116&gt;0,BR116&gt;0), BR116,     AND(NOT($AD116=$AH116),$AD116&gt;0,$AH116&gt;0,BR116&gt;0), ($AH116*BR116)/$AD116,     AND($AD116=0,$AH116&gt;0,$AL116&gt;0), IF(INDEX(BR$12:BR$263,MATCH($AL116,$AK$12:$AK$263,0))&gt;0,($AH116*INDEX(BR$12:BR$263,MATCH($AL116,$AK$12:$AK$263,0)))/INDEX($AD$12:$AD$263,MATCH($AL116,$AK$12:$AK$263,0)), "-"),     1, "-")</f>
        <v>-</v>
      </c>
      <c r="BT116" s="249" t="n">
        <f aca="false">IF(BS$9&gt;0, IF(OR(BS116="",BS116="-"), 0, BS116*$AO116), BR116*$AE116)</f>
        <v>0</v>
      </c>
      <c r="BU116" s="247" t="n">
        <f aca="false">COMMANDE!AH116</f>
        <v>0</v>
      </c>
      <c r="BV116" s="248" t="str">
        <f aca="false">_xlfn.IFS(AND($AD116=$AH116,$AD116&gt;0,$AH116&gt;0,BU116&gt;0), BU116,     AND(NOT($AD116=$AH116),$AD116&gt;0,$AH116&gt;0,BU116&gt;0), ($AH116*BU116)/$AD116,     AND($AD116=0,$AH116&gt;0,$AL116&gt;0), IF(INDEX(BU$12:BU$263,MATCH($AL116,$AK$12:$AK$263,0))&gt;0,($AH116*INDEX(BU$12:BU$263,MATCH($AL116,$AK$12:$AK$263,0)))/INDEX($AD$12:$AD$263,MATCH($AL116,$AK$12:$AK$263,0)), "-"),     1, "-")</f>
        <v>-</v>
      </c>
      <c r="BW116" s="249" t="n">
        <f aca="false">IF(BV$9&gt;0, IF(OR(BV116="",BV116="-"), 0, BV116*$AO116), BU116*$AE116)</f>
        <v>0</v>
      </c>
      <c r="BX116" s="247" t="n">
        <f aca="false">COMMANDE!AJ116</f>
        <v>0</v>
      </c>
      <c r="BY116" s="248" t="str">
        <f aca="false">_xlfn.IFS(AND($AD116=$AH116,$AD116&gt;0,$AH116&gt;0,BX116&gt;0), BX116,     AND(NOT($AD116=$AH116),$AD116&gt;0,$AH116&gt;0,BX116&gt;0), ($AH116*BX116)/$AD116,     AND($AD116=0,$AH116&gt;0,$AL116&gt;0), IF(INDEX(BX$12:BX$263,MATCH($AL116,$AK$12:$AK$263,0))&gt;0,($AH116*INDEX(BX$12:BX$263,MATCH($AL116,$AK$12:$AK$263,0)))/INDEX($AD$12:$AD$263,MATCH($AL116,$AK$12:$AK$263,0)), "-"),     1, "-")</f>
        <v>-</v>
      </c>
      <c r="BZ116" s="249" t="n">
        <f aca="false">IF(BY$9&gt;0, IF(OR(BY116="",BY116="-"), 0, BY116*$AO116), BX116*$AE116)</f>
        <v>0</v>
      </c>
      <c r="CA116" s="247" t="n">
        <f aca="false">COMMANDE!AL116</f>
        <v>0</v>
      </c>
      <c r="CB116" s="248" t="str">
        <f aca="false">_xlfn.IFS(AND($AD116=$AH116,$AD116&gt;0,$AH116&gt;0,CA116&gt;0), CA116,     AND(NOT($AD116=$AH116),$AD116&gt;0,$AH116&gt;0,CA116&gt;0), ($AH116*CA116)/$AD116,     AND($AD116=0,$AH116&gt;0,$AL116&gt;0), IF(INDEX(CA$12:CA$263,MATCH($AL116,$AK$12:$AK$263,0))&gt;0,($AH116*INDEX(CA$12:CA$263,MATCH($AL116,$AK$12:$AK$263,0)))/INDEX($AD$12:$AD$263,MATCH($AL116,$AK$12:$AK$263,0)), "-"),     1, "-")</f>
        <v>-</v>
      </c>
      <c r="CC116" s="249" t="n">
        <f aca="false">IF(CB$9&gt;0, IF(OR(CB116="",CB116="-"), 0, CB116*$AO116), CA116*$AE116)</f>
        <v>0</v>
      </c>
      <c r="CD116" s="247" t="n">
        <f aca="false">COMMANDE!AN116</f>
        <v>0</v>
      </c>
      <c r="CE116" s="248" t="str">
        <f aca="false">_xlfn.IFS(AND($AD116=$AH116,$AD116&gt;0,$AH116&gt;0,CD116&gt;0), CD116,     AND(NOT($AD116=$AH116),$AD116&gt;0,$AH116&gt;0,CD116&gt;0), ($AH116*CD116)/$AD116,     AND($AD116=0,$AH116&gt;0,$AL116&gt;0), IF(INDEX(CD$12:CD$263,MATCH($AL116,$AK$12:$AK$263,0))&gt;0,($AH116*INDEX(CD$12:CD$263,MATCH($AL116,$AK$12:$AK$263,0)))/INDEX($AD$12:$AD$263,MATCH($AL116,$AK$12:$AK$263,0)), "-"),     1, "-")</f>
        <v>-</v>
      </c>
      <c r="CF116" s="249" t="n">
        <f aca="false">IF(CE$9&gt;0, IF(OR(CE116="",CE116="-"), 0, CE116*$AO116), CD116*$AE116)</f>
        <v>0</v>
      </c>
      <c r="CG116" s="247" t="n">
        <f aca="false">COMMANDE!AP116</f>
        <v>0</v>
      </c>
      <c r="CH116" s="248" t="str">
        <f aca="false">_xlfn.IFS(AND($AD116=$AH116,$AD116&gt;0,$AH116&gt;0,CG116&gt;0), CG116,     AND(NOT($AD116=$AH116),$AD116&gt;0,$AH116&gt;0,CG116&gt;0), ($AH116*CG116)/$AD116,     AND($AD116=0,$AH116&gt;0,$AL116&gt;0), IF(INDEX(CG$12:CG$263,MATCH($AL116,$AK$12:$AK$263,0))&gt;0,($AH116*INDEX(CG$12:CG$263,MATCH($AL116,$AK$12:$AK$263,0)))/INDEX($AD$12:$AD$263,MATCH($AL116,$AK$12:$AK$263,0)), "-"),     1, "-")</f>
        <v>-</v>
      </c>
      <c r="CI116" s="249" t="n">
        <f aca="false">IF(CH$9&gt;0, IF(OR(CH116="",CH116="-"), 0, CH116*$AO116), CG116*$AE116)</f>
        <v>0</v>
      </c>
      <c r="CJ116" s="250"/>
    </row>
    <row r="117" customFormat="false" ht="39.95" hidden="false" customHeight="true" outlineLevel="0" collapsed="false">
      <c r="A117" s="230" t="n">
        <f aca="false">IF(OR($AQ117&gt;0, $AS117&gt;0), 1, 0)</f>
        <v>0</v>
      </c>
      <c r="B117" s="230" t="n">
        <f aca="false">IF(OR($AT117&gt;0, $AV117&gt;0), 1, 0)</f>
        <v>0</v>
      </c>
      <c r="C117" s="230" t="n">
        <f aca="false">IF(OR($AW117&gt;0, $AY117&gt;0), 1, 0)</f>
        <v>0</v>
      </c>
      <c r="D117" s="230" t="n">
        <f aca="false">IF(OR($AZ117&gt;0, $BB117&gt;0), 1, 0)</f>
        <v>0</v>
      </c>
      <c r="E117" s="230" t="n">
        <f aca="false">IF(OR($BC117&gt;0, $BE117&gt;0), 1, 0)</f>
        <v>0</v>
      </c>
      <c r="F117" s="230" t="n">
        <f aca="false">IF(OR($BF117&gt;0, $BH117&gt;0), 1, 0)</f>
        <v>0</v>
      </c>
      <c r="G117" s="230" t="n">
        <f aca="false">IF(OR($BI117&gt;0, $BK117&gt;0), 1, 0)</f>
        <v>0</v>
      </c>
      <c r="H117" s="230" t="n">
        <f aca="false">IF(OR($BL117&gt;0, $BN117&gt;0), 1, 0)</f>
        <v>0</v>
      </c>
      <c r="I117" s="230" t="n">
        <f aca="false">IF(OR($BO117&gt;0, $BQ117&gt;0), 1, 0)</f>
        <v>0</v>
      </c>
      <c r="J117" s="230" t="n">
        <f aca="false">IF(OR($BR117&gt;0, $BT117&gt;0), 1, 0)</f>
        <v>0</v>
      </c>
      <c r="K117" s="230" t="n">
        <f aca="false">IF(OR($BU117&gt;0, $BW117&gt;0), 1, 0)</f>
        <v>0</v>
      </c>
      <c r="L117" s="230" t="n">
        <f aca="false">IF(OR($BX117&gt;0, $BZ117&gt;0), 1, 0)</f>
        <v>0</v>
      </c>
      <c r="M117" s="230" t="n">
        <f aca="false">IF(OR($CA117&gt;0, $CC117&gt;0), 1, 0)</f>
        <v>0</v>
      </c>
      <c r="N117" s="230" t="n">
        <f aca="false">IF(OR($CD117&gt;0, $CF117&gt;0), 1, 0)</f>
        <v>0</v>
      </c>
      <c r="O117" s="231" t="n">
        <f aca="false">IF(OR($CG117&gt;0, $CI117&gt;0), 1, 0)</f>
        <v>0</v>
      </c>
      <c r="P117" s="232" t="n">
        <f aca="false">IF(OR($AD117&gt;0,$AH117&gt;0,$AN117&gt;0), 1, 0)</f>
        <v>0</v>
      </c>
      <c r="Q117" s="233" t="n">
        <f aca="false">BDD!A107</f>
        <v>1755</v>
      </c>
      <c r="R117" s="234" t="str">
        <f aca="false">BDD!B107</f>
        <v>Lait de coco en poudre BIO CRU (500g)</v>
      </c>
      <c r="S117" s="235" t="str">
        <f aca="false">IF(BDD!F107=0, "", BDD!F107)</f>
        <v>❤️</v>
      </c>
      <c r="T117" s="236" t="n">
        <f aca="false">ROUND(BDD!G107+FDP_CMD_KG, 2)</f>
        <v>19.38</v>
      </c>
      <c r="U117" s="236" t="e">
        <f aca="false">ROUND(BDD!G107+FDP_FACT_KG, 2)</f>
        <v>#DIV/0!</v>
      </c>
      <c r="V117" s="237" t="str">
        <f aca="false">BDD!H107</f>
        <v>kg</v>
      </c>
      <c r="W117" s="238" t="str">
        <f aca="false">IF(NOT(ISBLANK(BDD!I107)), ROUND(SUM((BDD!G107*reduc1),FDP_CMD_KG), 2), "")</f>
        <v/>
      </c>
      <c r="X117" s="238" t="str">
        <f aca="false">IF(NOT(ISBLANK(BDD!J107)), ROUND(SUM((BDD!G107*reduc2),FDP_CMD_KG), 2), "")</f>
        <v/>
      </c>
      <c r="Y117" s="238" t="str">
        <f aca="false">IF(NOT(ISBLANK(BDD!K107)), ROUND(SUM((BDD!G107*reduc3),FDP_CMD_KG), 2), "")</f>
        <v/>
      </c>
      <c r="Z117" s="238" t="str">
        <f aca="false">IF(NOT(ISBLANK(BDD!I107)), ROUND(SUM((BDD!G107*reduc1),FDP_FACT_KG), 2), "")</f>
        <v/>
      </c>
      <c r="AA117" s="238" t="str">
        <f aca="false">IF(NOT(ISBLANK(BDD!J107)), ROUND(SUM((BDD!G107*reduc2),FDP_FACT_KG), 2), "")</f>
        <v/>
      </c>
      <c r="AB117" s="238" t="str">
        <f aca="false">IF(NOT(ISBLANK(BDD!K107)), ROUND(SUM((BDD!G107*reduc3),FDP_FACT_KG), 2), "")</f>
        <v/>
      </c>
      <c r="AC117" s="239" t="str">
        <f aca="false">BDD!C107</f>
        <v>Sri Lanka</v>
      </c>
      <c r="AD117" s="240" t="n">
        <f aca="false">SUM(AQ117,AT117,AW117,AZ117,BC117,BF117,BI117,BL117,BO117,BR117,BU117,BX117,CA117,CD117,CG117)</f>
        <v>0</v>
      </c>
      <c r="AE117" s="241" t="n">
        <f aca="false">_xlfn.IFS(AND(AD117&gt;=60,$Y117&lt;&gt;""), $Y117,    AND(AD117&gt;=30,$X117&lt;&gt;""), $X117,    AND(AD117&gt;=10,$W117&lt;&gt;""), $W117,    1, $T117)</f>
        <v>19.38</v>
      </c>
      <c r="AF117" s="242" t="n">
        <f aca="false">$AD117*$AE117</f>
        <v>0</v>
      </c>
      <c r="AG117" s="161"/>
      <c r="AH117" s="243"/>
      <c r="AI117" s="241" t="e">
        <f aca="false">_xlfn.IFS(AND(AH117&gt;=60,$AB117&lt;&gt;""), $AB117,    AND(AH117&gt;=30,$AA117&lt;&gt;""), $AA117,    AND(AH117&gt;=10,$Z117&lt;&gt;""), $Z117,    1, $U117)</f>
        <v>#DIV/0!</v>
      </c>
      <c r="AJ117" s="244" t="e">
        <f aca="false">AH117*AI117</f>
        <v>#DIV/0!</v>
      </c>
      <c r="AK117" s="245"/>
      <c r="AL117" s="245"/>
      <c r="AM117" s="161"/>
      <c r="AN117" s="246" t="n">
        <f aca="false">SUM(AR117,AU117,AX117,BA117,BD117,BG117,BJ117,BM117,BP117,BS117,BV117,BY117,CB117,CE117,CH117)</f>
        <v>0</v>
      </c>
      <c r="AO117" s="241" t="e">
        <f aca="false">_xlfn.IFS(AND(AN117&gt;=60,$AB117&lt;&gt;""), $AB117,    AND(AN117&gt;=30,$AA117&lt;&gt;""), $AA117,    AND(AN117&gt;=10,$Z117&lt;&gt;""), $Z117,    1, $U117)</f>
        <v>#DIV/0!</v>
      </c>
      <c r="AP117" s="242" t="e">
        <f aca="false">$AN117*$AO117</f>
        <v>#DIV/0!</v>
      </c>
      <c r="AQ117" s="247" t="n">
        <f aca="false">COMMANDE!N117</f>
        <v>0</v>
      </c>
      <c r="AR117" s="248" t="str">
        <f aca="false">_xlfn.IFS(AND($AD117=$AH117,$AD117&gt;0,$AH117&gt;0,AQ117&gt;0), AQ117,     AND(NOT($AD117=$AH117),$AD117&gt;0,$AH117&gt;0,AQ117&gt;0), ($AH117*AQ117)/$AD117,     AND($AD117=0,$AH117&gt;0,$AL117&gt;0), IF(INDEX(AQ$12:AQ$263,MATCH($AL117,$AK$12:$AK$263,0))&gt;0,($AH117*INDEX(AQ$12:AQ$263,MATCH($AL117,$AK$12:$AK$263,0)))/INDEX($AD$12:$AD$263,MATCH($AL117,$AK$12:$AK$263,0)), "-"),     1, "-")</f>
        <v>-</v>
      </c>
      <c r="AS117" s="249" t="n">
        <f aca="false">IF(AR$9&gt;0, IF(OR(AR117="",AR117="-"), 0, AR117*$AO117), AQ117*$AE117)</f>
        <v>0</v>
      </c>
      <c r="AT117" s="247" t="n">
        <f aca="false">COMMANDE!P117</f>
        <v>0</v>
      </c>
      <c r="AU117" s="248" t="str">
        <f aca="false">_xlfn.IFS(AND($AD117=$AH117,$AD117&gt;0,$AH117&gt;0,AT117&gt;0), AT117,     AND(NOT($AD117=$AH117),$AD117&gt;0,$AH117&gt;0,AT117&gt;0), ($AH117*AT117)/$AD117,     AND($AD117=0,$AH117&gt;0,$AL117&gt;0), IF(INDEX(AT$12:AT$263,MATCH($AL117,$AK$12:$AK$263,0))&gt;0,($AH117*INDEX(AT$12:AT$263,MATCH($AL117,$AK$12:$AK$263,0)))/INDEX($AD$12:$AD$263,MATCH($AL117,$AK$12:$AK$263,0)), "-"),     1, "-")</f>
        <v>-</v>
      </c>
      <c r="AV117" s="249" t="n">
        <f aca="false">IF(AU$9&gt;0, IF(OR(AU117="",AU117="-"), 0, AU117*$AO117), AT117*$AE117)</f>
        <v>0</v>
      </c>
      <c r="AW117" s="247" t="n">
        <f aca="false">COMMANDE!R117</f>
        <v>0</v>
      </c>
      <c r="AX117" s="248" t="str">
        <f aca="false">_xlfn.IFS(AND($AD117=$AH117,$AD117&gt;0,$AH117&gt;0,AW117&gt;0), AW117,     AND(NOT($AD117=$AH117),$AD117&gt;0,$AH117&gt;0,AW117&gt;0), ($AH117*AW117)/$AD117,     AND($AD117=0,$AH117&gt;0,$AL117&gt;0), IF(INDEX(AW$12:AW$263,MATCH($AL117,$AK$12:$AK$263,0))&gt;0,($AH117*INDEX(AW$12:AW$263,MATCH($AL117,$AK$12:$AK$263,0)))/INDEX($AD$12:$AD$263,MATCH($AL117,$AK$12:$AK$263,0)), "-"),     1, "-")</f>
        <v>-</v>
      </c>
      <c r="AY117" s="249" t="n">
        <f aca="false">IF(AX$9&gt;0, IF(OR(AX117="",AX117="-"), 0, AX117*$AO117), AW117*$AE117)</f>
        <v>0</v>
      </c>
      <c r="AZ117" s="247" t="n">
        <f aca="false">COMMANDE!T117</f>
        <v>0</v>
      </c>
      <c r="BA117" s="248" t="str">
        <f aca="false">_xlfn.IFS(AND($AD117=$AH117,$AD117&gt;0,$AH117&gt;0,AZ117&gt;0), AZ117,     AND(NOT($AD117=$AH117),$AD117&gt;0,$AH117&gt;0,AZ117&gt;0), ($AH117*AZ117)/$AD117,     AND($AD117=0,$AH117&gt;0,$AL117&gt;0), IF(INDEX(AZ$12:AZ$263,MATCH($AL117,$AK$12:$AK$263,0))&gt;0,($AH117*INDEX(AZ$12:AZ$263,MATCH($AL117,$AK$12:$AK$263,0)))/INDEX($AD$12:$AD$263,MATCH($AL117,$AK$12:$AK$263,0)), "-"),     1, "-")</f>
        <v>-</v>
      </c>
      <c r="BB117" s="249" t="n">
        <f aca="false">IF(BA$9&gt;0, IF(OR(BA117="",BA117="-"), 0, BA117*$AO117), AZ117*$AE117)</f>
        <v>0</v>
      </c>
      <c r="BC117" s="247" t="n">
        <f aca="false">COMMANDE!V117</f>
        <v>0</v>
      </c>
      <c r="BD117" s="248" t="str">
        <f aca="false">_xlfn.IFS(AND($AD117=$AH117,$AD117&gt;0,$AH117&gt;0,BC117&gt;0), BC117,     AND(NOT($AD117=$AH117),$AD117&gt;0,$AH117&gt;0,BC117&gt;0), ($AH117*BC117)/$AD117,     AND($AD117=0,$AH117&gt;0,$AL117&gt;0), IF(INDEX(BC$12:BC$263,MATCH($AL117,$AK$12:$AK$263,0))&gt;0,($AH117*INDEX(BC$12:BC$263,MATCH($AL117,$AK$12:$AK$263,0)))/INDEX($AD$12:$AD$263,MATCH($AL117,$AK$12:$AK$263,0)), "-"),     1, "-")</f>
        <v>-</v>
      </c>
      <c r="BE117" s="249" t="n">
        <f aca="false">IF(BD$9&gt;0, IF(OR(BD117="",BD117="-"), 0, BD117*$AO117), BC117*$AE117)</f>
        <v>0</v>
      </c>
      <c r="BF117" s="247" t="n">
        <f aca="false">COMMANDE!X117</f>
        <v>0</v>
      </c>
      <c r="BG117" s="248" t="str">
        <f aca="false">_xlfn.IFS(AND($AD117=$AH117,$AD117&gt;0,$AH117&gt;0,BF117&gt;0), BF117,     AND(NOT($AD117=$AH117),$AD117&gt;0,$AH117&gt;0,BF117&gt;0), ($AH117*BF117)/$AD117,     AND($AD117=0,$AH117&gt;0,$AL117&gt;0), IF(INDEX(BF$12:BF$263,MATCH($AL117,$AK$12:$AK$263,0))&gt;0,($AH117*INDEX(BF$12:BF$263,MATCH($AL117,$AK$12:$AK$263,0)))/INDEX($AD$12:$AD$263,MATCH($AL117,$AK$12:$AK$263,0)), "-"),     1, "-")</f>
        <v>-</v>
      </c>
      <c r="BH117" s="249" t="n">
        <f aca="false">IF(BG$9&gt;0, IF(OR(BG117="",BG117="-"), 0, BG117*$AO117), BF117*$AE117)</f>
        <v>0</v>
      </c>
      <c r="BI117" s="247" t="n">
        <f aca="false">COMMANDE!Z117</f>
        <v>0</v>
      </c>
      <c r="BJ117" s="248" t="str">
        <f aca="false">_xlfn.IFS(AND($AD117=$AH117,$AD117&gt;0,$AH117&gt;0,BI117&gt;0), BI117,     AND(NOT($AD117=$AH117),$AD117&gt;0,$AH117&gt;0,BI117&gt;0), ($AH117*BI117)/$AD117,     AND($AD117=0,$AH117&gt;0,$AL117&gt;0), IF(INDEX(BI$12:BI$263,MATCH($AL117,$AK$12:$AK$263,0))&gt;0,($AH117*INDEX(BI$12:BI$263,MATCH($AL117,$AK$12:$AK$263,0)))/INDEX($AD$12:$AD$263,MATCH($AL117,$AK$12:$AK$263,0)), "-"),     1, "-")</f>
        <v>-</v>
      </c>
      <c r="BK117" s="249" t="n">
        <f aca="false">IF(BJ$9&gt;0, IF(OR(BJ117="",BJ117="-"), 0, BJ117*$AO117), BI117*$AE117)</f>
        <v>0</v>
      </c>
      <c r="BL117" s="247" t="n">
        <f aca="false">COMMANDE!AB117</f>
        <v>0</v>
      </c>
      <c r="BM117" s="248" t="str">
        <f aca="false">_xlfn.IFS(AND($AD117=$AH117,$AD117&gt;0,$AH117&gt;0,BL117&gt;0), BL117,     AND(NOT($AD117=$AH117),$AD117&gt;0,$AH117&gt;0,BL117&gt;0), ($AH117*BL117)/$AD117,     AND($AD117=0,$AH117&gt;0,$AL117&gt;0), IF(INDEX(BL$12:BL$263,MATCH($AL117,$AK$12:$AK$263,0))&gt;0,($AH117*INDEX(BL$12:BL$263,MATCH($AL117,$AK$12:$AK$263,0)))/INDEX($AD$12:$AD$263,MATCH($AL117,$AK$12:$AK$263,0)), "-"),     1, "-")</f>
        <v>-</v>
      </c>
      <c r="BN117" s="249" t="n">
        <f aca="false">IF(BM$9&gt;0, IF(OR(BM117="",BM117="-"), 0, BM117*$AO117), BL117*$AE117)</f>
        <v>0</v>
      </c>
      <c r="BO117" s="247" t="n">
        <f aca="false">COMMANDE!AD117</f>
        <v>0</v>
      </c>
      <c r="BP117" s="248" t="str">
        <f aca="false">_xlfn.IFS(AND($AD117=$AH117,$AD117&gt;0,$AH117&gt;0,BO117&gt;0), BO117,     AND(NOT($AD117=$AH117),$AD117&gt;0,$AH117&gt;0,BO117&gt;0), ($AH117*BO117)/$AD117,     AND($AD117=0,$AH117&gt;0,$AL117&gt;0), IF(INDEX(BO$12:BO$263,MATCH($AL117,$AK$12:$AK$263,0))&gt;0,($AH117*INDEX(BO$12:BO$263,MATCH($AL117,$AK$12:$AK$263,0)))/INDEX($AD$12:$AD$263,MATCH($AL117,$AK$12:$AK$263,0)), "-"),     1, "-")</f>
        <v>-</v>
      </c>
      <c r="BQ117" s="249" t="n">
        <f aca="false">IF(BP$9&gt;0, IF(OR(BP117="",BP117="-"), 0, BP117*$AO117), BO117*$AE117)</f>
        <v>0</v>
      </c>
      <c r="BR117" s="247" t="n">
        <f aca="false">COMMANDE!AF117</f>
        <v>0</v>
      </c>
      <c r="BS117" s="248" t="str">
        <f aca="false">_xlfn.IFS(AND($AD117=$AH117,$AD117&gt;0,$AH117&gt;0,BR117&gt;0), BR117,     AND(NOT($AD117=$AH117),$AD117&gt;0,$AH117&gt;0,BR117&gt;0), ($AH117*BR117)/$AD117,     AND($AD117=0,$AH117&gt;0,$AL117&gt;0), IF(INDEX(BR$12:BR$263,MATCH($AL117,$AK$12:$AK$263,0))&gt;0,($AH117*INDEX(BR$12:BR$263,MATCH($AL117,$AK$12:$AK$263,0)))/INDEX($AD$12:$AD$263,MATCH($AL117,$AK$12:$AK$263,0)), "-"),     1, "-")</f>
        <v>-</v>
      </c>
      <c r="BT117" s="249" t="n">
        <f aca="false">IF(BS$9&gt;0, IF(OR(BS117="",BS117="-"), 0, BS117*$AO117), BR117*$AE117)</f>
        <v>0</v>
      </c>
      <c r="BU117" s="247" t="n">
        <f aca="false">COMMANDE!AH117</f>
        <v>0</v>
      </c>
      <c r="BV117" s="248" t="str">
        <f aca="false">_xlfn.IFS(AND($AD117=$AH117,$AD117&gt;0,$AH117&gt;0,BU117&gt;0), BU117,     AND(NOT($AD117=$AH117),$AD117&gt;0,$AH117&gt;0,BU117&gt;0), ($AH117*BU117)/$AD117,     AND($AD117=0,$AH117&gt;0,$AL117&gt;0), IF(INDEX(BU$12:BU$263,MATCH($AL117,$AK$12:$AK$263,0))&gt;0,($AH117*INDEX(BU$12:BU$263,MATCH($AL117,$AK$12:$AK$263,0)))/INDEX($AD$12:$AD$263,MATCH($AL117,$AK$12:$AK$263,0)), "-"),     1, "-")</f>
        <v>-</v>
      </c>
      <c r="BW117" s="249" t="n">
        <f aca="false">IF(BV$9&gt;0, IF(OR(BV117="",BV117="-"), 0, BV117*$AO117), BU117*$AE117)</f>
        <v>0</v>
      </c>
      <c r="BX117" s="247" t="n">
        <f aca="false">COMMANDE!AJ117</f>
        <v>0</v>
      </c>
      <c r="BY117" s="248" t="str">
        <f aca="false">_xlfn.IFS(AND($AD117=$AH117,$AD117&gt;0,$AH117&gt;0,BX117&gt;0), BX117,     AND(NOT($AD117=$AH117),$AD117&gt;0,$AH117&gt;0,BX117&gt;0), ($AH117*BX117)/$AD117,     AND($AD117=0,$AH117&gt;0,$AL117&gt;0), IF(INDEX(BX$12:BX$263,MATCH($AL117,$AK$12:$AK$263,0))&gt;0,($AH117*INDEX(BX$12:BX$263,MATCH($AL117,$AK$12:$AK$263,0)))/INDEX($AD$12:$AD$263,MATCH($AL117,$AK$12:$AK$263,0)), "-"),     1, "-")</f>
        <v>-</v>
      </c>
      <c r="BZ117" s="249" t="n">
        <f aca="false">IF(BY$9&gt;0, IF(OR(BY117="",BY117="-"), 0, BY117*$AO117), BX117*$AE117)</f>
        <v>0</v>
      </c>
      <c r="CA117" s="247" t="n">
        <f aca="false">COMMANDE!AL117</f>
        <v>0</v>
      </c>
      <c r="CB117" s="248" t="str">
        <f aca="false">_xlfn.IFS(AND($AD117=$AH117,$AD117&gt;0,$AH117&gt;0,CA117&gt;0), CA117,     AND(NOT($AD117=$AH117),$AD117&gt;0,$AH117&gt;0,CA117&gt;0), ($AH117*CA117)/$AD117,     AND($AD117=0,$AH117&gt;0,$AL117&gt;0), IF(INDEX(CA$12:CA$263,MATCH($AL117,$AK$12:$AK$263,0))&gt;0,($AH117*INDEX(CA$12:CA$263,MATCH($AL117,$AK$12:$AK$263,0)))/INDEX($AD$12:$AD$263,MATCH($AL117,$AK$12:$AK$263,0)), "-"),     1, "-")</f>
        <v>-</v>
      </c>
      <c r="CC117" s="249" t="n">
        <f aca="false">IF(CB$9&gt;0, IF(OR(CB117="",CB117="-"), 0, CB117*$AO117), CA117*$AE117)</f>
        <v>0</v>
      </c>
      <c r="CD117" s="247" t="n">
        <f aca="false">COMMANDE!AN117</f>
        <v>0</v>
      </c>
      <c r="CE117" s="248" t="str">
        <f aca="false">_xlfn.IFS(AND($AD117=$AH117,$AD117&gt;0,$AH117&gt;0,CD117&gt;0), CD117,     AND(NOT($AD117=$AH117),$AD117&gt;0,$AH117&gt;0,CD117&gt;0), ($AH117*CD117)/$AD117,     AND($AD117=0,$AH117&gt;0,$AL117&gt;0), IF(INDEX(CD$12:CD$263,MATCH($AL117,$AK$12:$AK$263,0))&gt;0,($AH117*INDEX(CD$12:CD$263,MATCH($AL117,$AK$12:$AK$263,0)))/INDEX($AD$12:$AD$263,MATCH($AL117,$AK$12:$AK$263,0)), "-"),     1, "-")</f>
        <v>-</v>
      </c>
      <c r="CF117" s="249" t="n">
        <f aca="false">IF(CE$9&gt;0, IF(OR(CE117="",CE117="-"), 0, CE117*$AO117), CD117*$AE117)</f>
        <v>0</v>
      </c>
      <c r="CG117" s="247" t="n">
        <f aca="false">COMMANDE!AP117</f>
        <v>0</v>
      </c>
      <c r="CH117" s="248" t="str">
        <f aca="false">_xlfn.IFS(AND($AD117=$AH117,$AD117&gt;0,$AH117&gt;0,CG117&gt;0), CG117,     AND(NOT($AD117=$AH117),$AD117&gt;0,$AH117&gt;0,CG117&gt;0), ($AH117*CG117)/$AD117,     AND($AD117=0,$AH117&gt;0,$AL117&gt;0), IF(INDEX(CG$12:CG$263,MATCH($AL117,$AK$12:$AK$263,0))&gt;0,($AH117*INDEX(CG$12:CG$263,MATCH($AL117,$AK$12:$AK$263,0)))/INDEX($AD$12:$AD$263,MATCH($AL117,$AK$12:$AK$263,0)), "-"),     1, "-")</f>
        <v>-</v>
      </c>
      <c r="CI117" s="249" t="n">
        <f aca="false">IF(CH$9&gt;0, IF(OR(CH117="",CH117="-"), 0, CH117*$AO117), CG117*$AE117)</f>
        <v>0</v>
      </c>
      <c r="CJ117" s="250"/>
    </row>
    <row r="118" customFormat="false" ht="39.95" hidden="false" customHeight="true" outlineLevel="0" collapsed="false">
      <c r="A118" s="230" t="n">
        <f aca="false">IF(OR($AQ118&gt;0, $AS118&gt;0), 1, 0)</f>
        <v>0</v>
      </c>
      <c r="B118" s="230" t="n">
        <f aca="false">IF(OR($AT118&gt;0, $AV118&gt;0), 1, 0)</f>
        <v>0</v>
      </c>
      <c r="C118" s="230" t="n">
        <f aca="false">IF(OR($AW118&gt;0, $AY118&gt;0), 1, 0)</f>
        <v>0</v>
      </c>
      <c r="D118" s="230" t="n">
        <f aca="false">IF(OR($AZ118&gt;0, $BB118&gt;0), 1, 0)</f>
        <v>0</v>
      </c>
      <c r="E118" s="230" t="n">
        <f aca="false">IF(OR($BC118&gt;0, $BE118&gt;0), 1, 0)</f>
        <v>0</v>
      </c>
      <c r="F118" s="230" t="n">
        <f aca="false">IF(OR($BF118&gt;0, $BH118&gt;0), 1, 0)</f>
        <v>0</v>
      </c>
      <c r="G118" s="230" t="n">
        <f aca="false">IF(OR($BI118&gt;0, $BK118&gt;0), 1, 0)</f>
        <v>0</v>
      </c>
      <c r="H118" s="230" t="n">
        <f aca="false">IF(OR($BL118&gt;0, $BN118&gt;0), 1, 0)</f>
        <v>0</v>
      </c>
      <c r="I118" s="230" t="n">
        <f aca="false">IF(OR($BO118&gt;0, $BQ118&gt;0), 1, 0)</f>
        <v>0</v>
      </c>
      <c r="J118" s="230" t="n">
        <f aca="false">IF(OR($BR118&gt;0, $BT118&gt;0), 1, 0)</f>
        <v>0</v>
      </c>
      <c r="K118" s="230" t="n">
        <f aca="false">IF(OR($BU118&gt;0, $BW118&gt;0), 1, 0)</f>
        <v>0</v>
      </c>
      <c r="L118" s="230" t="n">
        <f aca="false">IF(OR($BX118&gt;0, $BZ118&gt;0), 1, 0)</f>
        <v>0</v>
      </c>
      <c r="M118" s="230" t="n">
        <f aca="false">IF(OR($CA118&gt;0, $CC118&gt;0), 1, 0)</f>
        <v>0</v>
      </c>
      <c r="N118" s="230" t="n">
        <f aca="false">IF(OR($CD118&gt;0, $CF118&gt;0), 1, 0)</f>
        <v>0</v>
      </c>
      <c r="O118" s="231" t="n">
        <f aca="false">IF(OR($CG118&gt;0, $CI118&gt;0), 1, 0)</f>
        <v>0</v>
      </c>
      <c r="P118" s="232" t="n">
        <f aca="false">IF(OR($AD118&gt;0,$AH118&gt;0,$AN118&gt;0), 1, 0)</f>
        <v>0</v>
      </c>
      <c r="Q118" s="233" t="n">
        <f aca="false">BDD!A108</f>
        <v>1480</v>
      </c>
      <c r="R118" s="234" t="str">
        <f aca="false">BDD!B108</f>
        <v>Lin marron BIO (sachet de 500g)</v>
      </c>
      <c r="S118" s="235" t="str">
        <f aca="false">IF(BDD!F108=0, "", BDD!F108)</f>
        <v/>
      </c>
      <c r="T118" s="236" t="n">
        <f aca="false">ROUND(BDD!G108+FDP_CMD_KG, 2)</f>
        <v>4.29</v>
      </c>
      <c r="U118" s="236" t="e">
        <f aca="false">ROUND(BDD!G108+FDP_FACT_KG, 2)</f>
        <v>#DIV/0!</v>
      </c>
      <c r="V118" s="237" t="str">
        <f aca="false">BDD!H108</f>
        <v>Pièce</v>
      </c>
      <c r="W118" s="238" t="n">
        <f aca="false">IF(NOT(ISBLANK(BDD!I108)), ROUND(SUM((BDD!G108*reduc1),FDP_CMD_KG), 2), "")</f>
        <v>4.02</v>
      </c>
      <c r="X118" s="238" t="str">
        <f aca="false">IF(NOT(ISBLANK(BDD!J108)), ROUND(SUM((BDD!G108*reduc2),FDP_CMD_KG), 2), "")</f>
        <v/>
      </c>
      <c r="Y118" s="238" t="str">
        <f aca="false">IF(NOT(ISBLANK(BDD!K108)), ROUND(SUM((BDD!G108*reduc3),FDP_CMD_KG), 2), "")</f>
        <v/>
      </c>
      <c r="Z118" s="238" t="e">
        <f aca="false">IF(NOT(ISBLANK(BDD!I108)), ROUND(SUM((BDD!G108*reduc1),FDP_FACT_KG), 2), "")</f>
        <v>#DIV/0!</v>
      </c>
      <c r="AA118" s="238" t="str">
        <f aca="false">IF(NOT(ISBLANK(BDD!J108)), ROUND(SUM((BDD!G108*reduc2),FDP_FACT_KG), 2), "")</f>
        <v/>
      </c>
      <c r="AB118" s="238" t="str">
        <f aca="false">IF(NOT(ISBLANK(BDD!K108)), ROUND(SUM((BDD!G108*reduc3),FDP_FACT_KG), 2), "")</f>
        <v/>
      </c>
      <c r="AC118" s="239" t="str">
        <f aca="false">BDD!C108</f>
        <v>Import</v>
      </c>
      <c r="AD118" s="240" t="n">
        <f aca="false">SUM(AQ118,AT118,AW118,AZ118,BC118,BF118,BI118,BL118,BO118,BR118,BU118,BX118,CA118,CD118,CG118)</f>
        <v>0</v>
      </c>
      <c r="AE118" s="241" t="n">
        <f aca="false">_xlfn.IFS(AND(AD118&gt;=60,$Y118&lt;&gt;""), $Y118,    AND(AD118&gt;=30,$X118&lt;&gt;""), $X118,    AND(AD118&gt;=10,$W118&lt;&gt;""), $W118,    1, $T118)</f>
        <v>4.29</v>
      </c>
      <c r="AF118" s="242" t="n">
        <f aca="false">$AD118*$AE118</f>
        <v>0</v>
      </c>
      <c r="AG118" s="161"/>
      <c r="AH118" s="243"/>
      <c r="AI118" s="241" t="e">
        <f aca="false">_xlfn.IFS(AND(AH118&gt;=60,$AB118&lt;&gt;""), $AB118,    AND(AH118&gt;=30,$AA118&lt;&gt;""), $AA118,    AND(AH118&gt;=10,$Z118&lt;&gt;""), $Z118,    1, $U118)</f>
        <v>#DIV/0!</v>
      </c>
      <c r="AJ118" s="244" t="e">
        <f aca="false">AH118*AI118</f>
        <v>#DIV/0!</v>
      </c>
      <c r="AK118" s="245"/>
      <c r="AL118" s="245"/>
      <c r="AM118" s="161"/>
      <c r="AN118" s="246" t="n">
        <f aca="false">SUM(AR118,AU118,AX118,BA118,BD118,BG118,BJ118,BM118,BP118,BS118,BV118,BY118,CB118,CE118,CH118)</f>
        <v>0</v>
      </c>
      <c r="AO118" s="241" t="e">
        <f aca="false">_xlfn.IFS(AND(AN118&gt;=60,$AB118&lt;&gt;""), $AB118,    AND(AN118&gt;=30,$AA118&lt;&gt;""), $AA118,    AND(AN118&gt;=10,$Z118&lt;&gt;""), $Z118,    1, $U118)</f>
        <v>#DIV/0!</v>
      </c>
      <c r="AP118" s="242" t="e">
        <f aca="false">$AN118*$AO118</f>
        <v>#DIV/0!</v>
      </c>
      <c r="AQ118" s="247" t="n">
        <f aca="false">COMMANDE!N118</f>
        <v>0</v>
      </c>
      <c r="AR118" s="248" t="str">
        <f aca="false">_xlfn.IFS(AND($AD118=$AH118,$AD118&gt;0,$AH118&gt;0,AQ118&gt;0), AQ118,     AND(NOT($AD118=$AH118),$AD118&gt;0,$AH118&gt;0,AQ118&gt;0), ($AH118*AQ118)/$AD118,     AND($AD118=0,$AH118&gt;0,$AL118&gt;0), IF(INDEX(AQ$12:AQ$263,MATCH($AL118,$AK$12:$AK$263,0))&gt;0,($AH118*INDEX(AQ$12:AQ$263,MATCH($AL118,$AK$12:$AK$263,0)))/INDEX($AD$12:$AD$263,MATCH($AL118,$AK$12:$AK$263,0)), "-"),     1, "-")</f>
        <v>-</v>
      </c>
      <c r="AS118" s="249" t="n">
        <f aca="false">IF(AR$9&gt;0, IF(OR(AR118="",AR118="-"), 0, AR118*$AO118), AQ118*$AE118)</f>
        <v>0</v>
      </c>
      <c r="AT118" s="247" t="n">
        <f aca="false">COMMANDE!P118</f>
        <v>0</v>
      </c>
      <c r="AU118" s="248" t="str">
        <f aca="false">_xlfn.IFS(AND($AD118=$AH118,$AD118&gt;0,$AH118&gt;0,AT118&gt;0), AT118,     AND(NOT($AD118=$AH118),$AD118&gt;0,$AH118&gt;0,AT118&gt;0), ($AH118*AT118)/$AD118,     AND($AD118=0,$AH118&gt;0,$AL118&gt;0), IF(INDEX(AT$12:AT$263,MATCH($AL118,$AK$12:$AK$263,0))&gt;0,($AH118*INDEX(AT$12:AT$263,MATCH($AL118,$AK$12:$AK$263,0)))/INDEX($AD$12:$AD$263,MATCH($AL118,$AK$12:$AK$263,0)), "-"),     1, "-")</f>
        <v>-</v>
      </c>
      <c r="AV118" s="249" t="n">
        <f aca="false">IF(AU$9&gt;0, IF(OR(AU118="",AU118="-"), 0, AU118*$AO118), AT118*$AE118)</f>
        <v>0</v>
      </c>
      <c r="AW118" s="247" t="n">
        <f aca="false">COMMANDE!R118</f>
        <v>0</v>
      </c>
      <c r="AX118" s="248" t="str">
        <f aca="false">_xlfn.IFS(AND($AD118=$AH118,$AD118&gt;0,$AH118&gt;0,AW118&gt;0), AW118,     AND(NOT($AD118=$AH118),$AD118&gt;0,$AH118&gt;0,AW118&gt;0), ($AH118*AW118)/$AD118,     AND($AD118=0,$AH118&gt;0,$AL118&gt;0), IF(INDEX(AW$12:AW$263,MATCH($AL118,$AK$12:$AK$263,0))&gt;0,($AH118*INDEX(AW$12:AW$263,MATCH($AL118,$AK$12:$AK$263,0)))/INDEX($AD$12:$AD$263,MATCH($AL118,$AK$12:$AK$263,0)), "-"),     1, "-")</f>
        <v>-</v>
      </c>
      <c r="AY118" s="249" t="n">
        <f aca="false">IF(AX$9&gt;0, IF(OR(AX118="",AX118="-"), 0, AX118*$AO118), AW118*$AE118)</f>
        <v>0</v>
      </c>
      <c r="AZ118" s="247" t="n">
        <f aca="false">COMMANDE!T118</f>
        <v>0</v>
      </c>
      <c r="BA118" s="248" t="str">
        <f aca="false">_xlfn.IFS(AND($AD118=$AH118,$AD118&gt;0,$AH118&gt;0,AZ118&gt;0), AZ118,     AND(NOT($AD118=$AH118),$AD118&gt;0,$AH118&gt;0,AZ118&gt;0), ($AH118*AZ118)/$AD118,     AND($AD118=0,$AH118&gt;0,$AL118&gt;0), IF(INDEX(AZ$12:AZ$263,MATCH($AL118,$AK$12:$AK$263,0))&gt;0,($AH118*INDEX(AZ$12:AZ$263,MATCH($AL118,$AK$12:$AK$263,0)))/INDEX($AD$12:$AD$263,MATCH($AL118,$AK$12:$AK$263,0)), "-"),     1, "-")</f>
        <v>-</v>
      </c>
      <c r="BB118" s="249" t="n">
        <f aca="false">IF(BA$9&gt;0, IF(OR(BA118="",BA118="-"), 0, BA118*$AO118), AZ118*$AE118)</f>
        <v>0</v>
      </c>
      <c r="BC118" s="247" t="n">
        <f aca="false">COMMANDE!V118</f>
        <v>0</v>
      </c>
      <c r="BD118" s="248" t="str">
        <f aca="false">_xlfn.IFS(AND($AD118=$AH118,$AD118&gt;0,$AH118&gt;0,BC118&gt;0), BC118,     AND(NOT($AD118=$AH118),$AD118&gt;0,$AH118&gt;0,BC118&gt;0), ($AH118*BC118)/$AD118,     AND($AD118=0,$AH118&gt;0,$AL118&gt;0), IF(INDEX(BC$12:BC$263,MATCH($AL118,$AK$12:$AK$263,0))&gt;0,($AH118*INDEX(BC$12:BC$263,MATCH($AL118,$AK$12:$AK$263,0)))/INDEX($AD$12:$AD$263,MATCH($AL118,$AK$12:$AK$263,0)), "-"),     1, "-")</f>
        <v>-</v>
      </c>
      <c r="BE118" s="249" t="n">
        <f aca="false">IF(BD$9&gt;0, IF(OR(BD118="",BD118="-"), 0, BD118*$AO118), BC118*$AE118)</f>
        <v>0</v>
      </c>
      <c r="BF118" s="247" t="n">
        <f aca="false">COMMANDE!X118</f>
        <v>0</v>
      </c>
      <c r="BG118" s="248" t="str">
        <f aca="false">_xlfn.IFS(AND($AD118=$AH118,$AD118&gt;0,$AH118&gt;0,BF118&gt;0), BF118,     AND(NOT($AD118=$AH118),$AD118&gt;0,$AH118&gt;0,BF118&gt;0), ($AH118*BF118)/$AD118,     AND($AD118=0,$AH118&gt;0,$AL118&gt;0), IF(INDEX(BF$12:BF$263,MATCH($AL118,$AK$12:$AK$263,0))&gt;0,($AH118*INDEX(BF$12:BF$263,MATCH($AL118,$AK$12:$AK$263,0)))/INDEX($AD$12:$AD$263,MATCH($AL118,$AK$12:$AK$263,0)), "-"),     1, "-")</f>
        <v>-</v>
      </c>
      <c r="BH118" s="249" t="n">
        <f aca="false">IF(BG$9&gt;0, IF(OR(BG118="",BG118="-"), 0, BG118*$AO118), BF118*$AE118)</f>
        <v>0</v>
      </c>
      <c r="BI118" s="247" t="n">
        <f aca="false">COMMANDE!Z118</f>
        <v>0</v>
      </c>
      <c r="BJ118" s="248" t="str">
        <f aca="false">_xlfn.IFS(AND($AD118=$AH118,$AD118&gt;0,$AH118&gt;0,BI118&gt;0), BI118,     AND(NOT($AD118=$AH118),$AD118&gt;0,$AH118&gt;0,BI118&gt;0), ($AH118*BI118)/$AD118,     AND($AD118=0,$AH118&gt;0,$AL118&gt;0), IF(INDEX(BI$12:BI$263,MATCH($AL118,$AK$12:$AK$263,0))&gt;0,($AH118*INDEX(BI$12:BI$263,MATCH($AL118,$AK$12:$AK$263,0)))/INDEX($AD$12:$AD$263,MATCH($AL118,$AK$12:$AK$263,0)), "-"),     1, "-")</f>
        <v>-</v>
      </c>
      <c r="BK118" s="249" t="n">
        <f aca="false">IF(BJ$9&gt;0, IF(OR(BJ118="",BJ118="-"), 0, BJ118*$AO118), BI118*$AE118)</f>
        <v>0</v>
      </c>
      <c r="BL118" s="247" t="n">
        <f aca="false">COMMANDE!AB118</f>
        <v>0</v>
      </c>
      <c r="BM118" s="248" t="str">
        <f aca="false">_xlfn.IFS(AND($AD118=$AH118,$AD118&gt;0,$AH118&gt;0,BL118&gt;0), BL118,     AND(NOT($AD118=$AH118),$AD118&gt;0,$AH118&gt;0,BL118&gt;0), ($AH118*BL118)/$AD118,     AND($AD118=0,$AH118&gt;0,$AL118&gt;0), IF(INDEX(BL$12:BL$263,MATCH($AL118,$AK$12:$AK$263,0))&gt;0,($AH118*INDEX(BL$12:BL$263,MATCH($AL118,$AK$12:$AK$263,0)))/INDEX($AD$12:$AD$263,MATCH($AL118,$AK$12:$AK$263,0)), "-"),     1, "-")</f>
        <v>-</v>
      </c>
      <c r="BN118" s="249" t="n">
        <f aca="false">IF(BM$9&gt;0, IF(OR(BM118="",BM118="-"), 0, BM118*$AO118), BL118*$AE118)</f>
        <v>0</v>
      </c>
      <c r="BO118" s="247" t="n">
        <f aca="false">COMMANDE!AD118</f>
        <v>0</v>
      </c>
      <c r="BP118" s="248" t="str">
        <f aca="false">_xlfn.IFS(AND($AD118=$AH118,$AD118&gt;0,$AH118&gt;0,BO118&gt;0), BO118,     AND(NOT($AD118=$AH118),$AD118&gt;0,$AH118&gt;0,BO118&gt;0), ($AH118*BO118)/$AD118,     AND($AD118=0,$AH118&gt;0,$AL118&gt;0), IF(INDEX(BO$12:BO$263,MATCH($AL118,$AK$12:$AK$263,0))&gt;0,($AH118*INDEX(BO$12:BO$263,MATCH($AL118,$AK$12:$AK$263,0)))/INDEX($AD$12:$AD$263,MATCH($AL118,$AK$12:$AK$263,0)), "-"),     1, "-")</f>
        <v>-</v>
      </c>
      <c r="BQ118" s="249" t="n">
        <f aca="false">IF(BP$9&gt;0, IF(OR(BP118="",BP118="-"), 0, BP118*$AO118), BO118*$AE118)</f>
        <v>0</v>
      </c>
      <c r="BR118" s="247" t="n">
        <f aca="false">COMMANDE!AF118</f>
        <v>0</v>
      </c>
      <c r="BS118" s="248" t="str">
        <f aca="false">_xlfn.IFS(AND($AD118=$AH118,$AD118&gt;0,$AH118&gt;0,BR118&gt;0), BR118,     AND(NOT($AD118=$AH118),$AD118&gt;0,$AH118&gt;0,BR118&gt;0), ($AH118*BR118)/$AD118,     AND($AD118=0,$AH118&gt;0,$AL118&gt;0), IF(INDEX(BR$12:BR$263,MATCH($AL118,$AK$12:$AK$263,0))&gt;0,($AH118*INDEX(BR$12:BR$263,MATCH($AL118,$AK$12:$AK$263,0)))/INDEX($AD$12:$AD$263,MATCH($AL118,$AK$12:$AK$263,0)), "-"),     1, "-")</f>
        <v>-</v>
      </c>
      <c r="BT118" s="249" t="n">
        <f aca="false">IF(BS$9&gt;0, IF(OR(BS118="",BS118="-"), 0, BS118*$AO118), BR118*$AE118)</f>
        <v>0</v>
      </c>
      <c r="BU118" s="247" t="n">
        <f aca="false">COMMANDE!AH118</f>
        <v>0</v>
      </c>
      <c r="BV118" s="248" t="str">
        <f aca="false">_xlfn.IFS(AND($AD118=$AH118,$AD118&gt;0,$AH118&gt;0,BU118&gt;0), BU118,     AND(NOT($AD118=$AH118),$AD118&gt;0,$AH118&gt;0,BU118&gt;0), ($AH118*BU118)/$AD118,     AND($AD118=0,$AH118&gt;0,$AL118&gt;0), IF(INDEX(BU$12:BU$263,MATCH($AL118,$AK$12:$AK$263,0))&gt;0,($AH118*INDEX(BU$12:BU$263,MATCH($AL118,$AK$12:$AK$263,0)))/INDEX($AD$12:$AD$263,MATCH($AL118,$AK$12:$AK$263,0)), "-"),     1, "-")</f>
        <v>-</v>
      </c>
      <c r="BW118" s="249" t="n">
        <f aca="false">IF(BV$9&gt;0, IF(OR(BV118="",BV118="-"), 0, BV118*$AO118), BU118*$AE118)</f>
        <v>0</v>
      </c>
      <c r="BX118" s="247" t="n">
        <f aca="false">COMMANDE!AJ118</f>
        <v>0</v>
      </c>
      <c r="BY118" s="248" t="str">
        <f aca="false">_xlfn.IFS(AND($AD118=$AH118,$AD118&gt;0,$AH118&gt;0,BX118&gt;0), BX118,     AND(NOT($AD118=$AH118),$AD118&gt;0,$AH118&gt;0,BX118&gt;0), ($AH118*BX118)/$AD118,     AND($AD118=0,$AH118&gt;0,$AL118&gt;0), IF(INDEX(BX$12:BX$263,MATCH($AL118,$AK$12:$AK$263,0))&gt;0,($AH118*INDEX(BX$12:BX$263,MATCH($AL118,$AK$12:$AK$263,0)))/INDEX($AD$12:$AD$263,MATCH($AL118,$AK$12:$AK$263,0)), "-"),     1, "-")</f>
        <v>-</v>
      </c>
      <c r="BZ118" s="249" t="n">
        <f aca="false">IF(BY$9&gt;0, IF(OR(BY118="",BY118="-"), 0, BY118*$AO118), BX118*$AE118)</f>
        <v>0</v>
      </c>
      <c r="CA118" s="247" t="n">
        <f aca="false">COMMANDE!AL118</f>
        <v>0</v>
      </c>
      <c r="CB118" s="248" t="str">
        <f aca="false">_xlfn.IFS(AND($AD118=$AH118,$AD118&gt;0,$AH118&gt;0,CA118&gt;0), CA118,     AND(NOT($AD118=$AH118),$AD118&gt;0,$AH118&gt;0,CA118&gt;0), ($AH118*CA118)/$AD118,     AND($AD118=0,$AH118&gt;0,$AL118&gt;0), IF(INDEX(CA$12:CA$263,MATCH($AL118,$AK$12:$AK$263,0))&gt;0,($AH118*INDEX(CA$12:CA$263,MATCH($AL118,$AK$12:$AK$263,0)))/INDEX($AD$12:$AD$263,MATCH($AL118,$AK$12:$AK$263,0)), "-"),     1, "-")</f>
        <v>-</v>
      </c>
      <c r="CC118" s="249" t="n">
        <f aca="false">IF(CB$9&gt;0, IF(OR(CB118="",CB118="-"), 0, CB118*$AO118), CA118*$AE118)</f>
        <v>0</v>
      </c>
      <c r="CD118" s="247" t="n">
        <f aca="false">COMMANDE!AN118</f>
        <v>0</v>
      </c>
      <c r="CE118" s="248" t="str">
        <f aca="false">_xlfn.IFS(AND($AD118=$AH118,$AD118&gt;0,$AH118&gt;0,CD118&gt;0), CD118,     AND(NOT($AD118=$AH118),$AD118&gt;0,$AH118&gt;0,CD118&gt;0), ($AH118*CD118)/$AD118,     AND($AD118=0,$AH118&gt;0,$AL118&gt;0), IF(INDEX(CD$12:CD$263,MATCH($AL118,$AK$12:$AK$263,0))&gt;0,($AH118*INDEX(CD$12:CD$263,MATCH($AL118,$AK$12:$AK$263,0)))/INDEX($AD$12:$AD$263,MATCH($AL118,$AK$12:$AK$263,0)), "-"),     1, "-")</f>
        <v>-</v>
      </c>
      <c r="CF118" s="249" t="n">
        <f aca="false">IF(CE$9&gt;0, IF(OR(CE118="",CE118="-"), 0, CE118*$AO118), CD118*$AE118)</f>
        <v>0</v>
      </c>
      <c r="CG118" s="247" t="n">
        <f aca="false">COMMANDE!AP118</f>
        <v>0</v>
      </c>
      <c r="CH118" s="248" t="str">
        <f aca="false">_xlfn.IFS(AND($AD118=$AH118,$AD118&gt;0,$AH118&gt;0,CG118&gt;0), CG118,     AND(NOT($AD118=$AH118),$AD118&gt;0,$AH118&gt;0,CG118&gt;0), ($AH118*CG118)/$AD118,     AND($AD118=0,$AH118&gt;0,$AL118&gt;0), IF(INDEX(CG$12:CG$263,MATCH($AL118,$AK$12:$AK$263,0))&gt;0,($AH118*INDEX(CG$12:CG$263,MATCH($AL118,$AK$12:$AK$263,0)))/INDEX($AD$12:$AD$263,MATCH($AL118,$AK$12:$AK$263,0)), "-"),     1, "-")</f>
        <v>-</v>
      </c>
      <c r="CI118" s="249" t="n">
        <f aca="false">IF(CH$9&gt;0, IF(OR(CH118="",CH118="-"), 0, CH118*$AO118), CG118*$AE118)</f>
        <v>0</v>
      </c>
      <c r="CJ118" s="250"/>
    </row>
    <row r="119" customFormat="false" ht="39.95" hidden="false" customHeight="true" outlineLevel="0" collapsed="false">
      <c r="A119" s="230" t="n">
        <f aca="false">IF(OR($AQ119&gt;0, $AS119&gt;0), 1, 0)</f>
        <v>0</v>
      </c>
      <c r="B119" s="230" t="n">
        <f aca="false">IF(OR($AT119&gt;0, $AV119&gt;0), 1, 0)</f>
        <v>0</v>
      </c>
      <c r="C119" s="230" t="n">
        <f aca="false">IF(OR($AW119&gt;0, $AY119&gt;0), 1, 0)</f>
        <v>0</v>
      </c>
      <c r="D119" s="230" t="n">
        <f aca="false">IF(OR($AZ119&gt;0, $BB119&gt;0), 1, 0)</f>
        <v>0</v>
      </c>
      <c r="E119" s="230" t="n">
        <f aca="false">IF(OR($BC119&gt;0, $BE119&gt;0), 1, 0)</f>
        <v>0</v>
      </c>
      <c r="F119" s="230" t="n">
        <f aca="false">IF(OR($BF119&gt;0, $BH119&gt;0), 1, 0)</f>
        <v>0</v>
      </c>
      <c r="G119" s="230" t="n">
        <f aca="false">IF(OR($BI119&gt;0, $BK119&gt;0), 1, 0)</f>
        <v>0</v>
      </c>
      <c r="H119" s="230" t="n">
        <f aca="false">IF(OR($BL119&gt;0, $BN119&gt;0), 1, 0)</f>
        <v>0</v>
      </c>
      <c r="I119" s="230" t="n">
        <f aca="false">IF(OR($BO119&gt;0, $BQ119&gt;0), 1, 0)</f>
        <v>0</v>
      </c>
      <c r="J119" s="230" t="n">
        <f aca="false">IF(OR($BR119&gt;0, $BT119&gt;0), 1, 0)</f>
        <v>0</v>
      </c>
      <c r="K119" s="230" t="n">
        <f aca="false">IF(OR($BU119&gt;0, $BW119&gt;0), 1, 0)</f>
        <v>0</v>
      </c>
      <c r="L119" s="230" t="n">
        <f aca="false">IF(OR($BX119&gt;0, $BZ119&gt;0), 1, 0)</f>
        <v>0</v>
      </c>
      <c r="M119" s="230" t="n">
        <f aca="false">IF(OR($CA119&gt;0, $CC119&gt;0), 1, 0)</f>
        <v>0</v>
      </c>
      <c r="N119" s="230" t="n">
        <f aca="false">IF(OR($CD119&gt;0, $CF119&gt;0), 1, 0)</f>
        <v>0</v>
      </c>
      <c r="O119" s="231" t="n">
        <f aca="false">IF(OR($CG119&gt;0, $CI119&gt;0), 1, 0)</f>
        <v>0</v>
      </c>
      <c r="P119" s="232" t="n">
        <f aca="false">IF(OR($AD119&gt;0,$AH119&gt;0,$AN119&gt;0), 1, 0)</f>
        <v>0</v>
      </c>
      <c r="Q119" s="233" t="n">
        <f aca="false">BDD!A109</f>
        <v>1606</v>
      </c>
      <c r="R119" s="234" t="str">
        <f aca="false">BDD!B109</f>
        <v>Lucuma cru en poudre BIO
    - (sachet de 1 kg)</v>
      </c>
      <c r="S119" s="235" t="str">
        <f aca="false">IF(BDD!F109=0, "", BDD!F109)</f>
        <v>❤️</v>
      </c>
      <c r="T119" s="236" t="n">
        <f aca="false">ROUND(BDD!G109+FDP_CMD_KG, 2)</f>
        <v>34.45</v>
      </c>
      <c r="U119" s="236" t="e">
        <f aca="false">ROUND(BDD!G109+FDP_FACT_KG, 2)</f>
        <v>#DIV/0!</v>
      </c>
      <c r="V119" s="237" t="str">
        <f aca="false">BDD!H109</f>
        <v>Pièce</v>
      </c>
      <c r="W119" s="238" t="str">
        <f aca="false">IF(NOT(ISBLANK(BDD!I109)), ROUND(SUM((BDD!G109*reduc1),FDP_CMD_KG), 2), "")</f>
        <v/>
      </c>
      <c r="X119" s="238" t="str">
        <f aca="false">IF(NOT(ISBLANK(BDD!J109)), ROUND(SUM((BDD!G109*reduc2),FDP_CMD_KG), 2), "")</f>
        <v/>
      </c>
      <c r="Y119" s="238" t="str">
        <f aca="false">IF(NOT(ISBLANK(BDD!K109)), ROUND(SUM((BDD!G109*reduc3),FDP_CMD_KG), 2), "")</f>
        <v/>
      </c>
      <c r="Z119" s="238" t="str">
        <f aca="false">IF(NOT(ISBLANK(BDD!I109)), ROUND(SUM((BDD!G109*reduc1),FDP_FACT_KG), 2), "")</f>
        <v/>
      </c>
      <c r="AA119" s="238" t="str">
        <f aca="false">IF(NOT(ISBLANK(BDD!J109)), ROUND(SUM((BDD!G109*reduc2),FDP_FACT_KG), 2), "")</f>
        <v/>
      </c>
      <c r="AB119" s="238" t="str">
        <f aca="false">IF(NOT(ISBLANK(BDD!K109)), ROUND(SUM((BDD!G109*reduc3),FDP_FACT_KG), 2), "")</f>
        <v/>
      </c>
      <c r="AC119" s="239" t="str">
        <f aca="false">BDD!C109</f>
        <v>Pérou</v>
      </c>
      <c r="AD119" s="240" t="n">
        <f aca="false">SUM(AQ119,AT119,AW119,AZ119,BC119,BF119,BI119,BL119,BO119,BR119,BU119,BX119,CA119,CD119,CG119)</f>
        <v>0</v>
      </c>
      <c r="AE119" s="241" t="n">
        <f aca="false">_xlfn.IFS(AND(AD119&gt;=60,$Y119&lt;&gt;""), $Y119,    AND(AD119&gt;=30,$X119&lt;&gt;""), $X119,    AND(AD119&gt;=10,$W119&lt;&gt;""), $W119,    1, $T119)</f>
        <v>34.45</v>
      </c>
      <c r="AF119" s="242" t="n">
        <f aca="false">$AD119*$AE119</f>
        <v>0</v>
      </c>
      <c r="AG119" s="161"/>
      <c r="AH119" s="243"/>
      <c r="AI119" s="241" t="e">
        <f aca="false">_xlfn.IFS(AND(AH119&gt;=60,$AB119&lt;&gt;""), $AB119,    AND(AH119&gt;=30,$AA119&lt;&gt;""), $AA119,    AND(AH119&gt;=10,$Z119&lt;&gt;""), $Z119,    1, $U119)</f>
        <v>#DIV/0!</v>
      </c>
      <c r="AJ119" s="244" t="e">
        <f aca="false">AH119*AI119</f>
        <v>#DIV/0!</v>
      </c>
      <c r="AK119" s="245"/>
      <c r="AL119" s="245"/>
      <c r="AM119" s="161"/>
      <c r="AN119" s="246" t="n">
        <f aca="false">SUM(AR119,AU119,AX119,BA119,BD119,BG119,BJ119,BM119,BP119,BS119,BV119,BY119,CB119,CE119,CH119)</f>
        <v>0</v>
      </c>
      <c r="AO119" s="241" t="e">
        <f aca="false">_xlfn.IFS(AND(AN119&gt;=60,$AB119&lt;&gt;""), $AB119,    AND(AN119&gt;=30,$AA119&lt;&gt;""), $AA119,    AND(AN119&gt;=10,$Z119&lt;&gt;""), $Z119,    1, $U119)</f>
        <v>#DIV/0!</v>
      </c>
      <c r="AP119" s="242" t="e">
        <f aca="false">$AN119*$AO119</f>
        <v>#DIV/0!</v>
      </c>
      <c r="AQ119" s="247" t="n">
        <f aca="false">COMMANDE!N119</f>
        <v>0</v>
      </c>
      <c r="AR119" s="248" t="str">
        <f aca="false">_xlfn.IFS(AND($AD119=$AH119,$AD119&gt;0,$AH119&gt;0,AQ119&gt;0), AQ119,     AND(NOT($AD119=$AH119),$AD119&gt;0,$AH119&gt;0,AQ119&gt;0), ($AH119*AQ119)/$AD119,     AND($AD119=0,$AH119&gt;0,$AL119&gt;0), IF(INDEX(AQ$12:AQ$263,MATCH($AL119,$AK$12:$AK$263,0))&gt;0,($AH119*INDEX(AQ$12:AQ$263,MATCH($AL119,$AK$12:$AK$263,0)))/INDEX($AD$12:$AD$263,MATCH($AL119,$AK$12:$AK$263,0)), "-"),     1, "-")</f>
        <v>-</v>
      </c>
      <c r="AS119" s="249" t="n">
        <f aca="false">IF(AR$9&gt;0, IF(OR(AR119="",AR119="-"), 0, AR119*$AO119), AQ119*$AE119)</f>
        <v>0</v>
      </c>
      <c r="AT119" s="247" t="n">
        <f aca="false">COMMANDE!P119</f>
        <v>0</v>
      </c>
      <c r="AU119" s="248" t="str">
        <f aca="false">_xlfn.IFS(AND($AD119=$AH119,$AD119&gt;0,$AH119&gt;0,AT119&gt;0), AT119,     AND(NOT($AD119=$AH119),$AD119&gt;0,$AH119&gt;0,AT119&gt;0), ($AH119*AT119)/$AD119,     AND($AD119=0,$AH119&gt;0,$AL119&gt;0), IF(INDEX(AT$12:AT$263,MATCH($AL119,$AK$12:$AK$263,0))&gt;0,($AH119*INDEX(AT$12:AT$263,MATCH($AL119,$AK$12:$AK$263,0)))/INDEX($AD$12:$AD$263,MATCH($AL119,$AK$12:$AK$263,0)), "-"),     1, "-")</f>
        <v>-</v>
      </c>
      <c r="AV119" s="249" t="n">
        <f aca="false">IF(AU$9&gt;0, IF(OR(AU119="",AU119="-"), 0, AU119*$AO119), AT119*$AE119)</f>
        <v>0</v>
      </c>
      <c r="AW119" s="247" t="n">
        <f aca="false">COMMANDE!R119</f>
        <v>0</v>
      </c>
      <c r="AX119" s="248" t="str">
        <f aca="false">_xlfn.IFS(AND($AD119=$AH119,$AD119&gt;0,$AH119&gt;0,AW119&gt;0), AW119,     AND(NOT($AD119=$AH119),$AD119&gt;0,$AH119&gt;0,AW119&gt;0), ($AH119*AW119)/$AD119,     AND($AD119=0,$AH119&gt;0,$AL119&gt;0), IF(INDEX(AW$12:AW$263,MATCH($AL119,$AK$12:$AK$263,0))&gt;0,($AH119*INDEX(AW$12:AW$263,MATCH($AL119,$AK$12:$AK$263,0)))/INDEX($AD$12:$AD$263,MATCH($AL119,$AK$12:$AK$263,0)), "-"),     1, "-")</f>
        <v>-</v>
      </c>
      <c r="AY119" s="249" t="n">
        <f aca="false">IF(AX$9&gt;0, IF(OR(AX119="",AX119="-"), 0, AX119*$AO119), AW119*$AE119)</f>
        <v>0</v>
      </c>
      <c r="AZ119" s="247" t="n">
        <f aca="false">COMMANDE!T119</f>
        <v>0</v>
      </c>
      <c r="BA119" s="248" t="str">
        <f aca="false">_xlfn.IFS(AND($AD119=$AH119,$AD119&gt;0,$AH119&gt;0,AZ119&gt;0), AZ119,     AND(NOT($AD119=$AH119),$AD119&gt;0,$AH119&gt;0,AZ119&gt;0), ($AH119*AZ119)/$AD119,     AND($AD119=0,$AH119&gt;0,$AL119&gt;0), IF(INDEX(AZ$12:AZ$263,MATCH($AL119,$AK$12:$AK$263,0))&gt;0,($AH119*INDEX(AZ$12:AZ$263,MATCH($AL119,$AK$12:$AK$263,0)))/INDEX($AD$12:$AD$263,MATCH($AL119,$AK$12:$AK$263,0)), "-"),     1, "-")</f>
        <v>-</v>
      </c>
      <c r="BB119" s="249" t="n">
        <f aca="false">IF(BA$9&gt;0, IF(OR(BA119="",BA119="-"), 0, BA119*$AO119), AZ119*$AE119)</f>
        <v>0</v>
      </c>
      <c r="BC119" s="247" t="n">
        <f aca="false">COMMANDE!V119</f>
        <v>0</v>
      </c>
      <c r="BD119" s="248" t="str">
        <f aca="false">_xlfn.IFS(AND($AD119=$AH119,$AD119&gt;0,$AH119&gt;0,BC119&gt;0), BC119,     AND(NOT($AD119=$AH119),$AD119&gt;0,$AH119&gt;0,BC119&gt;0), ($AH119*BC119)/$AD119,     AND($AD119=0,$AH119&gt;0,$AL119&gt;0), IF(INDEX(BC$12:BC$263,MATCH($AL119,$AK$12:$AK$263,0))&gt;0,($AH119*INDEX(BC$12:BC$263,MATCH($AL119,$AK$12:$AK$263,0)))/INDEX($AD$12:$AD$263,MATCH($AL119,$AK$12:$AK$263,0)), "-"),     1, "-")</f>
        <v>-</v>
      </c>
      <c r="BE119" s="249" t="n">
        <f aca="false">IF(BD$9&gt;0, IF(OR(BD119="",BD119="-"), 0, BD119*$AO119), BC119*$AE119)</f>
        <v>0</v>
      </c>
      <c r="BF119" s="247" t="n">
        <f aca="false">COMMANDE!X119</f>
        <v>0</v>
      </c>
      <c r="BG119" s="248" t="str">
        <f aca="false">_xlfn.IFS(AND($AD119=$AH119,$AD119&gt;0,$AH119&gt;0,BF119&gt;0), BF119,     AND(NOT($AD119=$AH119),$AD119&gt;0,$AH119&gt;0,BF119&gt;0), ($AH119*BF119)/$AD119,     AND($AD119=0,$AH119&gt;0,$AL119&gt;0), IF(INDEX(BF$12:BF$263,MATCH($AL119,$AK$12:$AK$263,0))&gt;0,($AH119*INDEX(BF$12:BF$263,MATCH($AL119,$AK$12:$AK$263,0)))/INDEX($AD$12:$AD$263,MATCH($AL119,$AK$12:$AK$263,0)), "-"),     1, "-")</f>
        <v>-</v>
      </c>
      <c r="BH119" s="249" t="n">
        <f aca="false">IF(BG$9&gt;0, IF(OR(BG119="",BG119="-"), 0, BG119*$AO119), BF119*$AE119)</f>
        <v>0</v>
      </c>
      <c r="BI119" s="247" t="n">
        <f aca="false">COMMANDE!Z119</f>
        <v>0</v>
      </c>
      <c r="BJ119" s="248" t="str">
        <f aca="false">_xlfn.IFS(AND($AD119=$AH119,$AD119&gt;0,$AH119&gt;0,BI119&gt;0), BI119,     AND(NOT($AD119=$AH119),$AD119&gt;0,$AH119&gt;0,BI119&gt;0), ($AH119*BI119)/$AD119,     AND($AD119=0,$AH119&gt;0,$AL119&gt;0), IF(INDEX(BI$12:BI$263,MATCH($AL119,$AK$12:$AK$263,0))&gt;0,($AH119*INDEX(BI$12:BI$263,MATCH($AL119,$AK$12:$AK$263,0)))/INDEX($AD$12:$AD$263,MATCH($AL119,$AK$12:$AK$263,0)), "-"),     1, "-")</f>
        <v>-</v>
      </c>
      <c r="BK119" s="249" t="n">
        <f aca="false">IF(BJ$9&gt;0, IF(OR(BJ119="",BJ119="-"), 0, BJ119*$AO119), BI119*$AE119)</f>
        <v>0</v>
      </c>
      <c r="BL119" s="247" t="n">
        <f aca="false">COMMANDE!AB119</f>
        <v>0</v>
      </c>
      <c r="BM119" s="248" t="str">
        <f aca="false">_xlfn.IFS(AND($AD119=$AH119,$AD119&gt;0,$AH119&gt;0,BL119&gt;0), BL119,     AND(NOT($AD119=$AH119),$AD119&gt;0,$AH119&gt;0,BL119&gt;0), ($AH119*BL119)/$AD119,     AND($AD119=0,$AH119&gt;0,$AL119&gt;0), IF(INDEX(BL$12:BL$263,MATCH($AL119,$AK$12:$AK$263,0))&gt;0,($AH119*INDEX(BL$12:BL$263,MATCH($AL119,$AK$12:$AK$263,0)))/INDEX($AD$12:$AD$263,MATCH($AL119,$AK$12:$AK$263,0)), "-"),     1, "-")</f>
        <v>-</v>
      </c>
      <c r="BN119" s="249" t="n">
        <f aca="false">IF(BM$9&gt;0, IF(OR(BM119="",BM119="-"), 0, BM119*$AO119), BL119*$AE119)</f>
        <v>0</v>
      </c>
      <c r="BO119" s="247" t="n">
        <f aca="false">COMMANDE!AD119</f>
        <v>0</v>
      </c>
      <c r="BP119" s="248" t="str">
        <f aca="false">_xlfn.IFS(AND($AD119=$AH119,$AD119&gt;0,$AH119&gt;0,BO119&gt;0), BO119,     AND(NOT($AD119=$AH119),$AD119&gt;0,$AH119&gt;0,BO119&gt;0), ($AH119*BO119)/$AD119,     AND($AD119=0,$AH119&gt;0,$AL119&gt;0), IF(INDEX(BO$12:BO$263,MATCH($AL119,$AK$12:$AK$263,0))&gt;0,($AH119*INDEX(BO$12:BO$263,MATCH($AL119,$AK$12:$AK$263,0)))/INDEX($AD$12:$AD$263,MATCH($AL119,$AK$12:$AK$263,0)), "-"),     1, "-")</f>
        <v>-</v>
      </c>
      <c r="BQ119" s="249" t="n">
        <f aca="false">IF(BP$9&gt;0, IF(OR(BP119="",BP119="-"), 0, BP119*$AO119), BO119*$AE119)</f>
        <v>0</v>
      </c>
      <c r="BR119" s="247" t="n">
        <f aca="false">COMMANDE!AF119</f>
        <v>0</v>
      </c>
      <c r="BS119" s="248" t="str">
        <f aca="false">_xlfn.IFS(AND($AD119=$AH119,$AD119&gt;0,$AH119&gt;0,BR119&gt;0), BR119,     AND(NOT($AD119=$AH119),$AD119&gt;0,$AH119&gt;0,BR119&gt;0), ($AH119*BR119)/$AD119,     AND($AD119=0,$AH119&gt;0,$AL119&gt;0), IF(INDEX(BR$12:BR$263,MATCH($AL119,$AK$12:$AK$263,0))&gt;0,($AH119*INDEX(BR$12:BR$263,MATCH($AL119,$AK$12:$AK$263,0)))/INDEX($AD$12:$AD$263,MATCH($AL119,$AK$12:$AK$263,0)), "-"),     1, "-")</f>
        <v>-</v>
      </c>
      <c r="BT119" s="249" t="n">
        <f aca="false">IF(BS$9&gt;0, IF(OR(BS119="",BS119="-"), 0, BS119*$AO119), BR119*$AE119)</f>
        <v>0</v>
      </c>
      <c r="BU119" s="247" t="n">
        <f aca="false">COMMANDE!AH119</f>
        <v>0</v>
      </c>
      <c r="BV119" s="248" t="str">
        <f aca="false">_xlfn.IFS(AND($AD119=$AH119,$AD119&gt;0,$AH119&gt;0,BU119&gt;0), BU119,     AND(NOT($AD119=$AH119),$AD119&gt;0,$AH119&gt;0,BU119&gt;0), ($AH119*BU119)/$AD119,     AND($AD119=0,$AH119&gt;0,$AL119&gt;0), IF(INDEX(BU$12:BU$263,MATCH($AL119,$AK$12:$AK$263,0))&gt;0,($AH119*INDEX(BU$12:BU$263,MATCH($AL119,$AK$12:$AK$263,0)))/INDEX($AD$12:$AD$263,MATCH($AL119,$AK$12:$AK$263,0)), "-"),     1, "-")</f>
        <v>-</v>
      </c>
      <c r="BW119" s="249" t="n">
        <f aca="false">IF(BV$9&gt;0, IF(OR(BV119="",BV119="-"), 0, BV119*$AO119), BU119*$AE119)</f>
        <v>0</v>
      </c>
      <c r="BX119" s="247" t="n">
        <f aca="false">COMMANDE!AJ119</f>
        <v>0</v>
      </c>
      <c r="BY119" s="248" t="str">
        <f aca="false">_xlfn.IFS(AND($AD119=$AH119,$AD119&gt;0,$AH119&gt;0,BX119&gt;0), BX119,     AND(NOT($AD119=$AH119),$AD119&gt;0,$AH119&gt;0,BX119&gt;0), ($AH119*BX119)/$AD119,     AND($AD119=0,$AH119&gt;0,$AL119&gt;0), IF(INDEX(BX$12:BX$263,MATCH($AL119,$AK$12:$AK$263,0))&gt;0,($AH119*INDEX(BX$12:BX$263,MATCH($AL119,$AK$12:$AK$263,0)))/INDEX($AD$12:$AD$263,MATCH($AL119,$AK$12:$AK$263,0)), "-"),     1, "-")</f>
        <v>-</v>
      </c>
      <c r="BZ119" s="249" t="n">
        <f aca="false">IF(BY$9&gt;0, IF(OR(BY119="",BY119="-"), 0, BY119*$AO119), BX119*$AE119)</f>
        <v>0</v>
      </c>
      <c r="CA119" s="247" t="n">
        <f aca="false">COMMANDE!AL119</f>
        <v>0</v>
      </c>
      <c r="CB119" s="248" t="str">
        <f aca="false">_xlfn.IFS(AND($AD119=$AH119,$AD119&gt;0,$AH119&gt;0,CA119&gt;0), CA119,     AND(NOT($AD119=$AH119),$AD119&gt;0,$AH119&gt;0,CA119&gt;0), ($AH119*CA119)/$AD119,     AND($AD119=0,$AH119&gt;0,$AL119&gt;0), IF(INDEX(CA$12:CA$263,MATCH($AL119,$AK$12:$AK$263,0))&gt;0,($AH119*INDEX(CA$12:CA$263,MATCH($AL119,$AK$12:$AK$263,0)))/INDEX($AD$12:$AD$263,MATCH($AL119,$AK$12:$AK$263,0)), "-"),     1, "-")</f>
        <v>-</v>
      </c>
      <c r="CC119" s="249" t="n">
        <f aca="false">IF(CB$9&gt;0, IF(OR(CB119="",CB119="-"), 0, CB119*$AO119), CA119*$AE119)</f>
        <v>0</v>
      </c>
      <c r="CD119" s="247" t="n">
        <f aca="false">COMMANDE!AN119</f>
        <v>0</v>
      </c>
      <c r="CE119" s="248" t="str">
        <f aca="false">_xlfn.IFS(AND($AD119=$AH119,$AD119&gt;0,$AH119&gt;0,CD119&gt;0), CD119,     AND(NOT($AD119=$AH119),$AD119&gt;0,$AH119&gt;0,CD119&gt;0), ($AH119*CD119)/$AD119,     AND($AD119=0,$AH119&gt;0,$AL119&gt;0), IF(INDEX(CD$12:CD$263,MATCH($AL119,$AK$12:$AK$263,0))&gt;0,($AH119*INDEX(CD$12:CD$263,MATCH($AL119,$AK$12:$AK$263,0)))/INDEX($AD$12:$AD$263,MATCH($AL119,$AK$12:$AK$263,0)), "-"),     1, "-")</f>
        <v>-</v>
      </c>
      <c r="CF119" s="249" t="n">
        <f aca="false">IF(CE$9&gt;0, IF(OR(CE119="",CE119="-"), 0, CE119*$AO119), CD119*$AE119)</f>
        <v>0</v>
      </c>
      <c r="CG119" s="247" t="n">
        <f aca="false">COMMANDE!AP119</f>
        <v>0</v>
      </c>
      <c r="CH119" s="248" t="str">
        <f aca="false">_xlfn.IFS(AND($AD119=$AH119,$AD119&gt;0,$AH119&gt;0,CG119&gt;0), CG119,     AND(NOT($AD119=$AH119),$AD119&gt;0,$AH119&gt;0,CG119&gt;0), ($AH119*CG119)/$AD119,     AND($AD119=0,$AH119&gt;0,$AL119&gt;0), IF(INDEX(CG$12:CG$263,MATCH($AL119,$AK$12:$AK$263,0))&gt;0,($AH119*INDEX(CG$12:CG$263,MATCH($AL119,$AK$12:$AK$263,0)))/INDEX($AD$12:$AD$263,MATCH($AL119,$AK$12:$AK$263,0)), "-"),     1, "-")</f>
        <v>-</v>
      </c>
      <c r="CI119" s="249" t="n">
        <f aca="false">IF(CH$9&gt;0, IF(OR(CH119="",CH119="-"), 0, CH119*$AO119), CG119*$AE119)</f>
        <v>0</v>
      </c>
      <c r="CJ119" s="250"/>
    </row>
    <row r="120" customFormat="false" ht="39.95" hidden="false" customHeight="true" outlineLevel="0" collapsed="false">
      <c r="A120" s="230" t="n">
        <f aca="false">IF(OR($AQ120&gt;0, $AS120&gt;0), 1, 0)</f>
        <v>0</v>
      </c>
      <c r="B120" s="230" t="n">
        <f aca="false">IF(OR($AT120&gt;0, $AV120&gt;0), 1, 0)</f>
        <v>0</v>
      </c>
      <c r="C120" s="230" t="n">
        <f aca="false">IF(OR($AW120&gt;0, $AY120&gt;0), 1, 0)</f>
        <v>0</v>
      </c>
      <c r="D120" s="230" t="n">
        <f aca="false">IF(OR($AZ120&gt;0, $BB120&gt;0), 1, 0)</f>
        <v>0</v>
      </c>
      <c r="E120" s="230" t="n">
        <f aca="false">IF(OR($BC120&gt;0, $BE120&gt;0), 1, 0)</f>
        <v>0</v>
      </c>
      <c r="F120" s="230" t="n">
        <f aca="false">IF(OR($BF120&gt;0, $BH120&gt;0), 1, 0)</f>
        <v>0</v>
      </c>
      <c r="G120" s="230" t="n">
        <f aca="false">IF(OR($BI120&gt;0, $BK120&gt;0), 1, 0)</f>
        <v>0</v>
      </c>
      <c r="H120" s="230" t="n">
        <f aca="false">IF(OR($BL120&gt;0, $BN120&gt;0), 1, 0)</f>
        <v>0</v>
      </c>
      <c r="I120" s="230" t="n">
        <f aca="false">IF(OR($BO120&gt;0, $BQ120&gt;0), 1, 0)</f>
        <v>0</v>
      </c>
      <c r="J120" s="230" t="n">
        <f aca="false">IF(OR($BR120&gt;0, $BT120&gt;0), 1, 0)</f>
        <v>0</v>
      </c>
      <c r="K120" s="230" t="n">
        <f aca="false">IF(OR($BU120&gt;0, $BW120&gt;0), 1, 0)</f>
        <v>0</v>
      </c>
      <c r="L120" s="230" t="n">
        <f aca="false">IF(OR($BX120&gt;0, $BZ120&gt;0), 1, 0)</f>
        <v>0</v>
      </c>
      <c r="M120" s="230" t="n">
        <f aca="false">IF(OR($CA120&gt;0, $CC120&gt;0), 1, 0)</f>
        <v>0</v>
      </c>
      <c r="N120" s="230" t="n">
        <f aca="false">IF(OR($CD120&gt;0, $CF120&gt;0), 1, 0)</f>
        <v>0</v>
      </c>
      <c r="O120" s="231" t="n">
        <f aca="false">IF(OR($CG120&gt;0, $CI120&gt;0), 1, 0)</f>
        <v>0</v>
      </c>
      <c r="P120" s="232" t="n">
        <f aca="false">IF(OR($AD120&gt;0,$AH120&gt;0,$AN120&gt;0), 1, 0)</f>
        <v>0</v>
      </c>
      <c r="Q120" s="233" t="n">
        <f aca="false">BDD!A110</f>
        <v>1640</v>
      </c>
      <c r="R120" s="234" t="str">
        <f aca="false">BDD!B110</f>
        <v>Maca brute en poudre BIO (sachet 1kg)</v>
      </c>
      <c r="S120" s="235" t="str">
        <f aca="false">IF(BDD!F110=0, "", BDD!F110)</f>
        <v>❤️</v>
      </c>
      <c r="T120" s="236" t="n">
        <f aca="false">ROUND(BDD!G110+FDP_CMD_KG, 2)</f>
        <v>18.01</v>
      </c>
      <c r="U120" s="236" t="e">
        <f aca="false">ROUND(BDD!G110+FDP_FACT_KG, 2)</f>
        <v>#DIV/0!</v>
      </c>
      <c r="V120" s="237" t="str">
        <f aca="false">BDD!H110</f>
        <v>Pièce</v>
      </c>
      <c r="W120" s="238" t="n">
        <f aca="false">IF(NOT(ISBLANK(BDD!I110)), ROUND(SUM((BDD!G110*reduc1),FDP_CMD_KG), 2), "")</f>
        <v>16.37</v>
      </c>
      <c r="X120" s="238" t="str">
        <f aca="false">IF(NOT(ISBLANK(BDD!J110)), ROUND(SUM((BDD!G110*reduc2),FDP_CMD_KG), 2), "")</f>
        <v/>
      </c>
      <c r="Y120" s="238" t="str">
        <f aca="false">IF(NOT(ISBLANK(BDD!K110)), ROUND(SUM((BDD!G110*reduc3),FDP_CMD_KG), 2), "")</f>
        <v/>
      </c>
      <c r="Z120" s="238" t="e">
        <f aca="false">IF(NOT(ISBLANK(BDD!I110)), ROUND(SUM((BDD!G110*reduc1),FDP_FACT_KG), 2), "")</f>
        <v>#DIV/0!</v>
      </c>
      <c r="AA120" s="238" t="str">
        <f aca="false">IF(NOT(ISBLANK(BDD!J110)), ROUND(SUM((BDD!G110*reduc2),FDP_FACT_KG), 2), "")</f>
        <v/>
      </c>
      <c r="AB120" s="238" t="str">
        <f aca="false">IF(NOT(ISBLANK(BDD!K110)), ROUND(SUM((BDD!G110*reduc3),FDP_FACT_KG), 2), "")</f>
        <v/>
      </c>
      <c r="AC120" s="239" t="str">
        <f aca="false">BDD!C110</f>
        <v>Pérou</v>
      </c>
      <c r="AD120" s="240" t="n">
        <f aca="false">SUM(AQ120,AT120,AW120,AZ120,BC120,BF120,BI120,BL120,BO120,BR120,BU120,BX120,CA120,CD120,CG120)</f>
        <v>0</v>
      </c>
      <c r="AE120" s="241" t="n">
        <f aca="false">_xlfn.IFS(AND(AD120&gt;=60,$Y120&lt;&gt;""), $Y120,    AND(AD120&gt;=30,$X120&lt;&gt;""), $X120,    AND(AD120&gt;=10,$W120&lt;&gt;""), $W120,    1, $T120)</f>
        <v>18.01</v>
      </c>
      <c r="AF120" s="242" t="n">
        <f aca="false">$AD120*$AE120</f>
        <v>0</v>
      </c>
      <c r="AG120" s="161"/>
      <c r="AH120" s="243"/>
      <c r="AI120" s="241" t="e">
        <f aca="false">_xlfn.IFS(AND(AH120&gt;=60,$AB120&lt;&gt;""), $AB120,    AND(AH120&gt;=30,$AA120&lt;&gt;""), $AA120,    AND(AH120&gt;=10,$Z120&lt;&gt;""), $Z120,    1, $U120)</f>
        <v>#DIV/0!</v>
      </c>
      <c r="AJ120" s="244" t="e">
        <f aca="false">AH120*AI120</f>
        <v>#DIV/0!</v>
      </c>
      <c r="AK120" s="245"/>
      <c r="AL120" s="245"/>
      <c r="AM120" s="161"/>
      <c r="AN120" s="246" t="n">
        <f aca="false">SUM(AR120,AU120,AX120,BA120,BD120,BG120,BJ120,BM120,BP120,BS120,BV120,BY120,CB120,CE120,CH120)</f>
        <v>0</v>
      </c>
      <c r="AO120" s="241" t="e">
        <f aca="false">_xlfn.IFS(AND(AN120&gt;=60,$AB120&lt;&gt;""), $AB120,    AND(AN120&gt;=30,$AA120&lt;&gt;""), $AA120,    AND(AN120&gt;=10,$Z120&lt;&gt;""), $Z120,    1, $U120)</f>
        <v>#DIV/0!</v>
      </c>
      <c r="AP120" s="242" t="e">
        <f aca="false">$AN120*$AO120</f>
        <v>#DIV/0!</v>
      </c>
      <c r="AQ120" s="247" t="n">
        <f aca="false">COMMANDE!N120</f>
        <v>0</v>
      </c>
      <c r="AR120" s="248" t="str">
        <f aca="false">_xlfn.IFS(AND($AD120=$AH120,$AD120&gt;0,$AH120&gt;0,AQ120&gt;0), AQ120,     AND(NOT($AD120=$AH120),$AD120&gt;0,$AH120&gt;0,AQ120&gt;0), ($AH120*AQ120)/$AD120,     AND($AD120=0,$AH120&gt;0,$AL120&gt;0), IF(INDEX(AQ$12:AQ$263,MATCH($AL120,$AK$12:$AK$263,0))&gt;0,($AH120*INDEX(AQ$12:AQ$263,MATCH($AL120,$AK$12:$AK$263,0)))/INDEX($AD$12:$AD$263,MATCH($AL120,$AK$12:$AK$263,0)), "-"),     1, "-")</f>
        <v>-</v>
      </c>
      <c r="AS120" s="249" t="n">
        <f aca="false">IF(AR$9&gt;0, IF(OR(AR120="",AR120="-"), 0, AR120*$AO120), AQ120*$AE120)</f>
        <v>0</v>
      </c>
      <c r="AT120" s="247" t="n">
        <f aca="false">COMMANDE!P120</f>
        <v>0</v>
      </c>
      <c r="AU120" s="248" t="str">
        <f aca="false">_xlfn.IFS(AND($AD120=$AH120,$AD120&gt;0,$AH120&gt;0,AT120&gt;0), AT120,     AND(NOT($AD120=$AH120),$AD120&gt;0,$AH120&gt;0,AT120&gt;0), ($AH120*AT120)/$AD120,     AND($AD120=0,$AH120&gt;0,$AL120&gt;0), IF(INDEX(AT$12:AT$263,MATCH($AL120,$AK$12:$AK$263,0))&gt;0,($AH120*INDEX(AT$12:AT$263,MATCH($AL120,$AK$12:$AK$263,0)))/INDEX($AD$12:$AD$263,MATCH($AL120,$AK$12:$AK$263,0)), "-"),     1, "-")</f>
        <v>-</v>
      </c>
      <c r="AV120" s="249" t="n">
        <f aca="false">IF(AU$9&gt;0, IF(OR(AU120="",AU120="-"), 0, AU120*$AO120), AT120*$AE120)</f>
        <v>0</v>
      </c>
      <c r="AW120" s="247" t="n">
        <f aca="false">COMMANDE!R120</f>
        <v>0</v>
      </c>
      <c r="AX120" s="248" t="str">
        <f aca="false">_xlfn.IFS(AND($AD120=$AH120,$AD120&gt;0,$AH120&gt;0,AW120&gt;0), AW120,     AND(NOT($AD120=$AH120),$AD120&gt;0,$AH120&gt;0,AW120&gt;0), ($AH120*AW120)/$AD120,     AND($AD120=0,$AH120&gt;0,$AL120&gt;0), IF(INDEX(AW$12:AW$263,MATCH($AL120,$AK$12:$AK$263,0))&gt;0,($AH120*INDEX(AW$12:AW$263,MATCH($AL120,$AK$12:$AK$263,0)))/INDEX($AD$12:$AD$263,MATCH($AL120,$AK$12:$AK$263,0)), "-"),     1, "-")</f>
        <v>-</v>
      </c>
      <c r="AY120" s="249" t="n">
        <f aca="false">IF(AX$9&gt;0, IF(OR(AX120="",AX120="-"), 0, AX120*$AO120), AW120*$AE120)</f>
        <v>0</v>
      </c>
      <c r="AZ120" s="247" t="n">
        <f aca="false">COMMANDE!T120</f>
        <v>0</v>
      </c>
      <c r="BA120" s="248" t="str">
        <f aca="false">_xlfn.IFS(AND($AD120=$AH120,$AD120&gt;0,$AH120&gt;0,AZ120&gt;0), AZ120,     AND(NOT($AD120=$AH120),$AD120&gt;0,$AH120&gt;0,AZ120&gt;0), ($AH120*AZ120)/$AD120,     AND($AD120=0,$AH120&gt;0,$AL120&gt;0), IF(INDEX(AZ$12:AZ$263,MATCH($AL120,$AK$12:$AK$263,0))&gt;0,($AH120*INDEX(AZ$12:AZ$263,MATCH($AL120,$AK$12:$AK$263,0)))/INDEX($AD$12:$AD$263,MATCH($AL120,$AK$12:$AK$263,0)), "-"),     1, "-")</f>
        <v>-</v>
      </c>
      <c r="BB120" s="249" t="n">
        <f aca="false">IF(BA$9&gt;0, IF(OR(BA120="",BA120="-"), 0, BA120*$AO120), AZ120*$AE120)</f>
        <v>0</v>
      </c>
      <c r="BC120" s="247" t="n">
        <f aca="false">COMMANDE!V120</f>
        <v>0</v>
      </c>
      <c r="BD120" s="248" t="str">
        <f aca="false">_xlfn.IFS(AND($AD120=$AH120,$AD120&gt;0,$AH120&gt;0,BC120&gt;0), BC120,     AND(NOT($AD120=$AH120),$AD120&gt;0,$AH120&gt;0,BC120&gt;0), ($AH120*BC120)/$AD120,     AND($AD120=0,$AH120&gt;0,$AL120&gt;0), IF(INDEX(BC$12:BC$263,MATCH($AL120,$AK$12:$AK$263,0))&gt;0,($AH120*INDEX(BC$12:BC$263,MATCH($AL120,$AK$12:$AK$263,0)))/INDEX($AD$12:$AD$263,MATCH($AL120,$AK$12:$AK$263,0)), "-"),     1, "-")</f>
        <v>-</v>
      </c>
      <c r="BE120" s="249" t="n">
        <f aca="false">IF(BD$9&gt;0, IF(OR(BD120="",BD120="-"), 0, BD120*$AO120), BC120*$AE120)</f>
        <v>0</v>
      </c>
      <c r="BF120" s="247" t="n">
        <f aca="false">COMMANDE!X120</f>
        <v>0</v>
      </c>
      <c r="BG120" s="248" t="str">
        <f aca="false">_xlfn.IFS(AND($AD120=$AH120,$AD120&gt;0,$AH120&gt;0,BF120&gt;0), BF120,     AND(NOT($AD120=$AH120),$AD120&gt;0,$AH120&gt;0,BF120&gt;0), ($AH120*BF120)/$AD120,     AND($AD120=0,$AH120&gt;0,$AL120&gt;0), IF(INDEX(BF$12:BF$263,MATCH($AL120,$AK$12:$AK$263,0))&gt;0,($AH120*INDEX(BF$12:BF$263,MATCH($AL120,$AK$12:$AK$263,0)))/INDEX($AD$12:$AD$263,MATCH($AL120,$AK$12:$AK$263,0)), "-"),     1, "-")</f>
        <v>-</v>
      </c>
      <c r="BH120" s="249" t="n">
        <f aca="false">IF(BG$9&gt;0, IF(OR(BG120="",BG120="-"), 0, BG120*$AO120), BF120*$AE120)</f>
        <v>0</v>
      </c>
      <c r="BI120" s="247" t="n">
        <f aca="false">COMMANDE!Z120</f>
        <v>0</v>
      </c>
      <c r="BJ120" s="248" t="str">
        <f aca="false">_xlfn.IFS(AND($AD120=$AH120,$AD120&gt;0,$AH120&gt;0,BI120&gt;0), BI120,     AND(NOT($AD120=$AH120),$AD120&gt;0,$AH120&gt;0,BI120&gt;0), ($AH120*BI120)/$AD120,     AND($AD120=0,$AH120&gt;0,$AL120&gt;0), IF(INDEX(BI$12:BI$263,MATCH($AL120,$AK$12:$AK$263,0))&gt;0,($AH120*INDEX(BI$12:BI$263,MATCH($AL120,$AK$12:$AK$263,0)))/INDEX($AD$12:$AD$263,MATCH($AL120,$AK$12:$AK$263,0)), "-"),     1, "-")</f>
        <v>-</v>
      </c>
      <c r="BK120" s="249" t="n">
        <f aca="false">IF(BJ$9&gt;0, IF(OR(BJ120="",BJ120="-"), 0, BJ120*$AO120), BI120*$AE120)</f>
        <v>0</v>
      </c>
      <c r="BL120" s="247" t="n">
        <f aca="false">COMMANDE!AB120</f>
        <v>0</v>
      </c>
      <c r="BM120" s="248" t="str">
        <f aca="false">_xlfn.IFS(AND($AD120=$AH120,$AD120&gt;0,$AH120&gt;0,BL120&gt;0), BL120,     AND(NOT($AD120=$AH120),$AD120&gt;0,$AH120&gt;0,BL120&gt;0), ($AH120*BL120)/$AD120,     AND($AD120=0,$AH120&gt;0,$AL120&gt;0), IF(INDEX(BL$12:BL$263,MATCH($AL120,$AK$12:$AK$263,0))&gt;0,($AH120*INDEX(BL$12:BL$263,MATCH($AL120,$AK$12:$AK$263,0)))/INDEX($AD$12:$AD$263,MATCH($AL120,$AK$12:$AK$263,0)), "-"),     1, "-")</f>
        <v>-</v>
      </c>
      <c r="BN120" s="249" t="n">
        <f aca="false">IF(BM$9&gt;0, IF(OR(BM120="",BM120="-"), 0, BM120*$AO120), BL120*$AE120)</f>
        <v>0</v>
      </c>
      <c r="BO120" s="247" t="n">
        <f aca="false">COMMANDE!AD120</f>
        <v>0</v>
      </c>
      <c r="BP120" s="248" t="str">
        <f aca="false">_xlfn.IFS(AND($AD120=$AH120,$AD120&gt;0,$AH120&gt;0,BO120&gt;0), BO120,     AND(NOT($AD120=$AH120),$AD120&gt;0,$AH120&gt;0,BO120&gt;0), ($AH120*BO120)/$AD120,     AND($AD120=0,$AH120&gt;0,$AL120&gt;0), IF(INDEX(BO$12:BO$263,MATCH($AL120,$AK$12:$AK$263,0))&gt;0,($AH120*INDEX(BO$12:BO$263,MATCH($AL120,$AK$12:$AK$263,0)))/INDEX($AD$12:$AD$263,MATCH($AL120,$AK$12:$AK$263,0)), "-"),     1, "-")</f>
        <v>-</v>
      </c>
      <c r="BQ120" s="249" t="n">
        <f aca="false">IF(BP$9&gt;0, IF(OR(BP120="",BP120="-"), 0, BP120*$AO120), BO120*$AE120)</f>
        <v>0</v>
      </c>
      <c r="BR120" s="247" t="n">
        <f aca="false">COMMANDE!AF120</f>
        <v>0</v>
      </c>
      <c r="BS120" s="248" t="str">
        <f aca="false">_xlfn.IFS(AND($AD120=$AH120,$AD120&gt;0,$AH120&gt;0,BR120&gt;0), BR120,     AND(NOT($AD120=$AH120),$AD120&gt;0,$AH120&gt;0,BR120&gt;0), ($AH120*BR120)/$AD120,     AND($AD120=0,$AH120&gt;0,$AL120&gt;0), IF(INDEX(BR$12:BR$263,MATCH($AL120,$AK$12:$AK$263,0))&gt;0,($AH120*INDEX(BR$12:BR$263,MATCH($AL120,$AK$12:$AK$263,0)))/INDEX($AD$12:$AD$263,MATCH($AL120,$AK$12:$AK$263,0)), "-"),     1, "-")</f>
        <v>-</v>
      </c>
      <c r="BT120" s="249" t="n">
        <f aca="false">IF(BS$9&gt;0, IF(OR(BS120="",BS120="-"), 0, BS120*$AO120), BR120*$AE120)</f>
        <v>0</v>
      </c>
      <c r="BU120" s="247" t="n">
        <f aca="false">COMMANDE!AH120</f>
        <v>0</v>
      </c>
      <c r="BV120" s="248" t="str">
        <f aca="false">_xlfn.IFS(AND($AD120=$AH120,$AD120&gt;0,$AH120&gt;0,BU120&gt;0), BU120,     AND(NOT($AD120=$AH120),$AD120&gt;0,$AH120&gt;0,BU120&gt;0), ($AH120*BU120)/$AD120,     AND($AD120=0,$AH120&gt;0,$AL120&gt;0), IF(INDEX(BU$12:BU$263,MATCH($AL120,$AK$12:$AK$263,0))&gt;0,($AH120*INDEX(BU$12:BU$263,MATCH($AL120,$AK$12:$AK$263,0)))/INDEX($AD$12:$AD$263,MATCH($AL120,$AK$12:$AK$263,0)), "-"),     1, "-")</f>
        <v>-</v>
      </c>
      <c r="BW120" s="249" t="n">
        <f aca="false">IF(BV$9&gt;0, IF(OR(BV120="",BV120="-"), 0, BV120*$AO120), BU120*$AE120)</f>
        <v>0</v>
      </c>
      <c r="BX120" s="247" t="n">
        <f aca="false">COMMANDE!AJ120</f>
        <v>0</v>
      </c>
      <c r="BY120" s="248" t="str">
        <f aca="false">_xlfn.IFS(AND($AD120=$AH120,$AD120&gt;0,$AH120&gt;0,BX120&gt;0), BX120,     AND(NOT($AD120=$AH120),$AD120&gt;0,$AH120&gt;0,BX120&gt;0), ($AH120*BX120)/$AD120,     AND($AD120=0,$AH120&gt;0,$AL120&gt;0), IF(INDEX(BX$12:BX$263,MATCH($AL120,$AK$12:$AK$263,0))&gt;0,($AH120*INDEX(BX$12:BX$263,MATCH($AL120,$AK$12:$AK$263,0)))/INDEX($AD$12:$AD$263,MATCH($AL120,$AK$12:$AK$263,0)), "-"),     1, "-")</f>
        <v>-</v>
      </c>
      <c r="BZ120" s="249" t="n">
        <f aca="false">IF(BY$9&gt;0, IF(OR(BY120="",BY120="-"), 0, BY120*$AO120), BX120*$AE120)</f>
        <v>0</v>
      </c>
      <c r="CA120" s="247" t="n">
        <f aca="false">COMMANDE!AL120</f>
        <v>0</v>
      </c>
      <c r="CB120" s="248" t="str">
        <f aca="false">_xlfn.IFS(AND($AD120=$AH120,$AD120&gt;0,$AH120&gt;0,CA120&gt;0), CA120,     AND(NOT($AD120=$AH120),$AD120&gt;0,$AH120&gt;0,CA120&gt;0), ($AH120*CA120)/$AD120,     AND($AD120=0,$AH120&gt;0,$AL120&gt;0), IF(INDEX(CA$12:CA$263,MATCH($AL120,$AK$12:$AK$263,0))&gt;0,($AH120*INDEX(CA$12:CA$263,MATCH($AL120,$AK$12:$AK$263,0)))/INDEX($AD$12:$AD$263,MATCH($AL120,$AK$12:$AK$263,0)), "-"),     1, "-")</f>
        <v>-</v>
      </c>
      <c r="CC120" s="249" t="n">
        <f aca="false">IF(CB$9&gt;0, IF(OR(CB120="",CB120="-"), 0, CB120*$AO120), CA120*$AE120)</f>
        <v>0</v>
      </c>
      <c r="CD120" s="247" t="n">
        <f aca="false">COMMANDE!AN120</f>
        <v>0</v>
      </c>
      <c r="CE120" s="248" t="str">
        <f aca="false">_xlfn.IFS(AND($AD120=$AH120,$AD120&gt;0,$AH120&gt;0,CD120&gt;0), CD120,     AND(NOT($AD120=$AH120),$AD120&gt;0,$AH120&gt;0,CD120&gt;0), ($AH120*CD120)/$AD120,     AND($AD120=0,$AH120&gt;0,$AL120&gt;0), IF(INDEX(CD$12:CD$263,MATCH($AL120,$AK$12:$AK$263,0))&gt;0,($AH120*INDEX(CD$12:CD$263,MATCH($AL120,$AK$12:$AK$263,0)))/INDEX($AD$12:$AD$263,MATCH($AL120,$AK$12:$AK$263,0)), "-"),     1, "-")</f>
        <v>-</v>
      </c>
      <c r="CF120" s="249" t="n">
        <f aca="false">IF(CE$9&gt;0, IF(OR(CE120="",CE120="-"), 0, CE120*$AO120), CD120*$AE120)</f>
        <v>0</v>
      </c>
      <c r="CG120" s="247" t="n">
        <f aca="false">COMMANDE!AP120</f>
        <v>0</v>
      </c>
      <c r="CH120" s="248" t="str">
        <f aca="false">_xlfn.IFS(AND($AD120=$AH120,$AD120&gt;0,$AH120&gt;0,CG120&gt;0), CG120,     AND(NOT($AD120=$AH120),$AD120&gt;0,$AH120&gt;0,CG120&gt;0), ($AH120*CG120)/$AD120,     AND($AD120=0,$AH120&gt;0,$AL120&gt;0), IF(INDEX(CG$12:CG$263,MATCH($AL120,$AK$12:$AK$263,0))&gt;0,($AH120*INDEX(CG$12:CG$263,MATCH($AL120,$AK$12:$AK$263,0)))/INDEX($AD$12:$AD$263,MATCH($AL120,$AK$12:$AK$263,0)), "-"),     1, "-")</f>
        <v>-</v>
      </c>
      <c r="CI120" s="249" t="n">
        <f aca="false">IF(CH$9&gt;0, IF(OR(CH120="",CH120="-"), 0, CH120*$AO120), CG120*$AE120)</f>
        <v>0</v>
      </c>
      <c r="CJ120" s="250"/>
    </row>
    <row r="121" customFormat="false" ht="39.95" hidden="false" customHeight="true" outlineLevel="0" collapsed="false">
      <c r="A121" s="230" t="n">
        <f aca="false">IF(OR($AQ121&gt;0, $AS121&gt;0), 1, 0)</f>
        <v>0</v>
      </c>
      <c r="B121" s="230" t="n">
        <f aca="false">IF(OR($AT121&gt;0, $AV121&gt;0), 1, 0)</f>
        <v>0</v>
      </c>
      <c r="C121" s="230" t="n">
        <f aca="false">IF(OR($AW121&gt;0, $AY121&gt;0), 1, 0)</f>
        <v>0</v>
      </c>
      <c r="D121" s="230" t="n">
        <f aca="false">IF(OR($AZ121&gt;0, $BB121&gt;0), 1, 0)</f>
        <v>0</v>
      </c>
      <c r="E121" s="230" t="n">
        <f aca="false">IF(OR($BC121&gt;0, $BE121&gt;0), 1, 0)</f>
        <v>0</v>
      </c>
      <c r="F121" s="230" t="n">
        <f aca="false">IF(OR($BF121&gt;0, $BH121&gt;0), 1, 0)</f>
        <v>0</v>
      </c>
      <c r="G121" s="230" t="n">
        <f aca="false">IF(OR($BI121&gt;0, $BK121&gt;0), 1, 0)</f>
        <v>0</v>
      </c>
      <c r="H121" s="230" t="n">
        <f aca="false">IF(OR($BL121&gt;0, $BN121&gt;0), 1, 0)</f>
        <v>0</v>
      </c>
      <c r="I121" s="230" t="n">
        <f aca="false">IF(OR($BO121&gt;0, $BQ121&gt;0), 1, 0)</f>
        <v>0</v>
      </c>
      <c r="J121" s="230" t="n">
        <f aca="false">IF(OR($BR121&gt;0, $BT121&gt;0), 1, 0)</f>
        <v>0</v>
      </c>
      <c r="K121" s="230" t="n">
        <f aca="false">IF(OR($BU121&gt;0, $BW121&gt;0), 1, 0)</f>
        <v>0</v>
      </c>
      <c r="L121" s="230" t="n">
        <f aca="false">IF(OR($BX121&gt;0, $BZ121&gt;0), 1, 0)</f>
        <v>0</v>
      </c>
      <c r="M121" s="230" t="n">
        <f aca="false">IF(OR($CA121&gt;0, $CC121&gt;0), 1, 0)</f>
        <v>0</v>
      </c>
      <c r="N121" s="230" t="n">
        <f aca="false">IF(OR($CD121&gt;0, $CF121&gt;0), 1, 0)</f>
        <v>0</v>
      </c>
      <c r="O121" s="231" t="n">
        <f aca="false">IF(OR($CG121&gt;0, $CI121&gt;0), 1, 0)</f>
        <v>0</v>
      </c>
      <c r="P121" s="232" t="n">
        <f aca="false">IF(OR($AD121&gt;0,$AH121&gt;0,$AN121&gt;0), 1, 0)</f>
        <v>0</v>
      </c>
      <c r="Q121" s="233" t="n">
        <f aca="false">BDD!A111</f>
        <v>1640</v>
      </c>
      <c r="R121" s="234" t="str">
        <f aca="false">BDD!B111</f>
        <v>Maca brute en poudre BIO (sachet 500g)</v>
      </c>
      <c r="S121" s="235" t="str">
        <f aca="false">IF(BDD!F111=0, "", BDD!F111)</f>
        <v>❤️</v>
      </c>
      <c r="T121" s="236" t="n">
        <f aca="false">ROUND(BDD!G111+FDP_CMD_KG, 2)</f>
        <v>10.49</v>
      </c>
      <c r="U121" s="236" t="e">
        <f aca="false">ROUND(BDD!G111+FDP_FACT_KG, 2)</f>
        <v>#DIV/0!</v>
      </c>
      <c r="V121" s="237" t="str">
        <f aca="false">BDD!H111</f>
        <v>Pièce</v>
      </c>
      <c r="W121" s="238" t="str">
        <f aca="false">IF(NOT(ISBLANK(BDD!I111)), ROUND(SUM((BDD!G111*reduc1),FDP_CMD_KG), 2), "")</f>
        <v/>
      </c>
      <c r="X121" s="238" t="str">
        <f aca="false">IF(NOT(ISBLANK(BDD!J111)), ROUND(SUM((BDD!G111*reduc2),FDP_CMD_KG), 2), "")</f>
        <v/>
      </c>
      <c r="Y121" s="238" t="str">
        <f aca="false">IF(NOT(ISBLANK(BDD!K111)), ROUND(SUM((BDD!G111*reduc3),FDP_CMD_KG), 2), "")</f>
        <v/>
      </c>
      <c r="Z121" s="238" t="str">
        <f aca="false">IF(NOT(ISBLANK(BDD!I111)), ROUND(SUM((BDD!G111*reduc1),FDP_FACT_KG), 2), "")</f>
        <v/>
      </c>
      <c r="AA121" s="238" t="str">
        <f aca="false">IF(NOT(ISBLANK(BDD!J111)), ROUND(SUM((BDD!G111*reduc2),FDP_FACT_KG), 2), "")</f>
        <v/>
      </c>
      <c r="AB121" s="238" t="str">
        <f aca="false">IF(NOT(ISBLANK(BDD!K111)), ROUND(SUM((BDD!G111*reduc3),FDP_FACT_KG), 2), "")</f>
        <v/>
      </c>
      <c r="AC121" s="239" t="str">
        <f aca="false">BDD!C111</f>
        <v>Pérou</v>
      </c>
      <c r="AD121" s="240" t="n">
        <f aca="false">SUM(AQ121,AT121,AW121,AZ121,BC121,BF121,BI121,BL121,BO121,BR121,BU121,BX121,CA121,CD121,CG121)</f>
        <v>0</v>
      </c>
      <c r="AE121" s="241" t="n">
        <f aca="false">_xlfn.IFS(AND(AD121&gt;=60,$Y121&lt;&gt;""), $Y121,    AND(AD121&gt;=30,$X121&lt;&gt;""), $X121,    AND(AD121&gt;=10,$W121&lt;&gt;""), $W121,    1, $T121)</f>
        <v>10.49</v>
      </c>
      <c r="AF121" s="242" t="n">
        <f aca="false">$AD121*$AE121</f>
        <v>0</v>
      </c>
      <c r="AG121" s="161"/>
      <c r="AH121" s="243"/>
      <c r="AI121" s="241" t="e">
        <f aca="false">_xlfn.IFS(AND(AH121&gt;=60,$AB121&lt;&gt;""), $AB121,    AND(AH121&gt;=30,$AA121&lt;&gt;""), $AA121,    AND(AH121&gt;=10,$Z121&lt;&gt;""), $Z121,    1, $U121)</f>
        <v>#DIV/0!</v>
      </c>
      <c r="AJ121" s="244" t="e">
        <f aca="false">AH121*AI121</f>
        <v>#DIV/0!</v>
      </c>
      <c r="AK121" s="245"/>
      <c r="AL121" s="245"/>
      <c r="AM121" s="161"/>
      <c r="AN121" s="246" t="n">
        <f aca="false">SUM(AR121,AU121,AX121,BA121,BD121,BG121,BJ121,BM121,BP121,BS121,BV121,BY121,CB121,CE121,CH121)</f>
        <v>0</v>
      </c>
      <c r="AO121" s="241" t="e">
        <f aca="false">_xlfn.IFS(AND(AN121&gt;=60,$AB121&lt;&gt;""), $AB121,    AND(AN121&gt;=30,$AA121&lt;&gt;""), $AA121,    AND(AN121&gt;=10,$Z121&lt;&gt;""), $Z121,    1, $U121)</f>
        <v>#DIV/0!</v>
      </c>
      <c r="AP121" s="242" t="e">
        <f aca="false">$AN121*$AO121</f>
        <v>#DIV/0!</v>
      </c>
      <c r="AQ121" s="247" t="n">
        <f aca="false">COMMANDE!N121</f>
        <v>0</v>
      </c>
      <c r="AR121" s="248" t="str">
        <f aca="false">_xlfn.IFS(AND($AD121=$AH121,$AD121&gt;0,$AH121&gt;0,AQ121&gt;0), AQ121,     AND(NOT($AD121=$AH121),$AD121&gt;0,$AH121&gt;0,AQ121&gt;0), ($AH121*AQ121)/$AD121,     AND($AD121=0,$AH121&gt;0,$AL121&gt;0), IF(INDEX(AQ$12:AQ$263,MATCH($AL121,$AK$12:$AK$263,0))&gt;0,($AH121*INDEX(AQ$12:AQ$263,MATCH($AL121,$AK$12:$AK$263,0)))/INDEX($AD$12:$AD$263,MATCH($AL121,$AK$12:$AK$263,0)), "-"),     1, "-")</f>
        <v>-</v>
      </c>
      <c r="AS121" s="249" t="n">
        <f aca="false">IF(AR$9&gt;0, IF(OR(AR121="",AR121="-"), 0, AR121*$AO121), AQ121*$AE121)</f>
        <v>0</v>
      </c>
      <c r="AT121" s="247" t="n">
        <f aca="false">COMMANDE!P121</f>
        <v>0</v>
      </c>
      <c r="AU121" s="248" t="str">
        <f aca="false">_xlfn.IFS(AND($AD121=$AH121,$AD121&gt;0,$AH121&gt;0,AT121&gt;0), AT121,     AND(NOT($AD121=$AH121),$AD121&gt;0,$AH121&gt;0,AT121&gt;0), ($AH121*AT121)/$AD121,     AND($AD121=0,$AH121&gt;0,$AL121&gt;0), IF(INDEX(AT$12:AT$263,MATCH($AL121,$AK$12:$AK$263,0))&gt;0,($AH121*INDEX(AT$12:AT$263,MATCH($AL121,$AK$12:$AK$263,0)))/INDEX($AD$12:$AD$263,MATCH($AL121,$AK$12:$AK$263,0)), "-"),     1, "-")</f>
        <v>-</v>
      </c>
      <c r="AV121" s="249" t="n">
        <f aca="false">IF(AU$9&gt;0, IF(OR(AU121="",AU121="-"), 0, AU121*$AO121), AT121*$AE121)</f>
        <v>0</v>
      </c>
      <c r="AW121" s="247" t="n">
        <f aca="false">COMMANDE!R121</f>
        <v>0</v>
      </c>
      <c r="AX121" s="248" t="str">
        <f aca="false">_xlfn.IFS(AND($AD121=$AH121,$AD121&gt;0,$AH121&gt;0,AW121&gt;0), AW121,     AND(NOT($AD121=$AH121),$AD121&gt;0,$AH121&gt;0,AW121&gt;0), ($AH121*AW121)/$AD121,     AND($AD121=0,$AH121&gt;0,$AL121&gt;0), IF(INDEX(AW$12:AW$263,MATCH($AL121,$AK$12:$AK$263,0))&gt;0,($AH121*INDEX(AW$12:AW$263,MATCH($AL121,$AK$12:$AK$263,0)))/INDEX($AD$12:$AD$263,MATCH($AL121,$AK$12:$AK$263,0)), "-"),     1, "-")</f>
        <v>-</v>
      </c>
      <c r="AY121" s="249" t="n">
        <f aca="false">IF(AX$9&gt;0, IF(OR(AX121="",AX121="-"), 0, AX121*$AO121), AW121*$AE121)</f>
        <v>0</v>
      </c>
      <c r="AZ121" s="247" t="n">
        <f aca="false">COMMANDE!T121</f>
        <v>0</v>
      </c>
      <c r="BA121" s="248" t="str">
        <f aca="false">_xlfn.IFS(AND($AD121=$AH121,$AD121&gt;0,$AH121&gt;0,AZ121&gt;0), AZ121,     AND(NOT($AD121=$AH121),$AD121&gt;0,$AH121&gt;0,AZ121&gt;0), ($AH121*AZ121)/$AD121,     AND($AD121=0,$AH121&gt;0,$AL121&gt;0), IF(INDEX(AZ$12:AZ$263,MATCH($AL121,$AK$12:$AK$263,0))&gt;0,($AH121*INDEX(AZ$12:AZ$263,MATCH($AL121,$AK$12:$AK$263,0)))/INDEX($AD$12:$AD$263,MATCH($AL121,$AK$12:$AK$263,0)), "-"),     1, "-")</f>
        <v>-</v>
      </c>
      <c r="BB121" s="249" t="n">
        <f aca="false">IF(BA$9&gt;0, IF(OR(BA121="",BA121="-"), 0, BA121*$AO121), AZ121*$AE121)</f>
        <v>0</v>
      </c>
      <c r="BC121" s="247" t="n">
        <f aca="false">COMMANDE!V121</f>
        <v>0</v>
      </c>
      <c r="BD121" s="248" t="str">
        <f aca="false">_xlfn.IFS(AND($AD121=$AH121,$AD121&gt;0,$AH121&gt;0,BC121&gt;0), BC121,     AND(NOT($AD121=$AH121),$AD121&gt;0,$AH121&gt;0,BC121&gt;0), ($AH121*BC121)/$AD121,     AND($AD121=0,$AH121&gt;0,$AL121&gt;0), IF(INDEX(BC$12:BC$263,MATCH($AL121,$AK$12:$AK$263,0))&gt;0,($AH121*INDEX(BC$12:BC$263,MATCH($AL121,$AK$12:$AK$263,0)))/INDEX($AD$12:$AD$263,MATCH($AL121,$AK$12:$AK$263,0)), "-"),     1, "-")</f>
        <v>-</v>
      </c>
      <c r="BE121" s="249" t="n">
        <f aca="false">IF(BD$9&gt;0, IF(OR(BD121="",BD121="-"), 0, BD121*$AO121), BC121*$AE121)</f>
        <v>0</v>
      </c>
      <c r="BF121" s="247" t="n">
        <f aca="false">COMMANDE!X121</f>
        <v>0</v>
      </c>
      <c r="BG121" s="248" t="str">
        <f aca="false">_xlfn.IFS(AND($AD121=$AH121,$AD121&gt;0,$AH121&gt;0,BF121&gt;0), BF121,     AND(NOT($AD121=$AH121),$AD121&gt;0,$AH121&gt;0,BF121&gt;0), ($AH121*BF121)/$AD121,     AND($AD121=0,$AH121&gt;0,$AL121&gt;0), IF(INDEX(BF$12:BF$263,MATCH($AL121,$AK$12:$AK$263,0))&gt;0,($AH121*INDEX(BF$12:BF$263,MATCH($AL121,$AK$12:$AK$263,0)))/INDEX($AD$12:$AD$263,MATCH($AL121,$AK$12:$AK$263,0)), "-"),     1, "-")</f>
        <v>-</v>
      </c>
      <c r="BH121" s="249" t="n">
        <f aca="false">IF(BG$9&gt;0, IF(OR(BG121="",BG121="-"), 0, BG121*$AO121), BF121*$AE121)</f>
        <v>0</v>
      </c>
      <c r="BI121" s="247" t="n">
        <f aca="false">COMMANDE!Z121</f>
        <v>0</v>
      </c>
      <c r="BJ121" s="248" t="str">
        <f aca="false">_xlfn.IFS(AND($AD121=$AH121,$AD121&gt;0,$AH121&gt;0,BI121&gt;0), BI121,     AND(NOT($AD121=$AH121),$AD121&gt;0,$AH121&gt;0,BI121&gt;0), ($AH121*BI121)/$AD121,     AND($AD121=0,$AH121&gt;0,$AL121&gt;0), IF(INDEX(BI$12:BI$263,MATCH($AL121,$AK$12:$AK$263,0))&gt;0,($AH121*INDEX(BI$12:BI$263,MATCH($AL121,$AK$12:$AK$263,0)))/INDEX($AD$12:$AD$263,MATCH($AL121,$AK$12:$AK$263,0)), "-"),     1, "-")</f>
        <v>-</v>
      </c>
      <c r="BK121" s="249" t="n">
        <f aca="false">IF(BJ$9&gt;0, IF(OR(BJ121="",BJ121="-"), 0, BJ121*$AO121), BI121*$AE121)</f>
        <v>0</v>
      </c>
      <c r="BL121" s="247" t="n">
        <f aca="false">COMMANDE!AB121</f>
        <v>0</v>
      </c>
      <c r="BM121" s="248" t="str">
        <f aca="false">_xlfn.IFS(AND($AD121=$AH121,$AD121&gt;0,$AH121&gt;0,BL121&gt;0), BL121,     AND(NOT($AD121=$AH121),$AD121&gt;0,$AH121&gt;0,BL121&gt;0), ($AH121*BL121)/$AD121,     AND($AD121=0,$AH121&gt;0,$AL121&gt;0), IF(INDEX(BL$12:BL$263,MATCH($AL121,$AK$12:$AK$263,0))&gt;0,($AH121*INDEX(BL$12:BL$263,MATCH($AL121,$AK$12:$AK$263,0)))/INDEX($AD$12:$AD$263,MATCH($AL121,$AK$12:$AK$263,0)), "-"),     1, "-")</f>
        <v>-</v>
      </c>
      <c r="BN121" s="249" t="n">
        <f aca="false">IF(BM$9&gt;0, IF(OR(BM121="",BM121="-"), 0, BM121*$AO121), BL121*$AE121)</f>
        <v>0</v>
      </c>
      <c r="BO121" s="247" t="n">
        <f aca="false">COMMANDE!AD121</f>
        <v>0</v>
      </c>
      <c r="BP121" s="248" t="str">
        <f aca="false">_xlfn.IFS(AND($AD121=$AH121,$AD121&gt;0,$AH121&gt;0,BO121&gt;0), BO121,     AND(NOT($AD121=$AH121),$AD121&gt;0,$AH121&gt;0,BO121&gt;0), ($AH121*BO121)/$AD121,     AND($AD121=0,$AH121&gt;0,$AL121&gt;0), IF(INDEX(BO$12:BO$263,MATCH($AL121,$AK$12:$AK$263,0))&gt;0,($AH121*INDEX(BO$12:BO$263,MATCH($AL121,$AK$12:$AK$263,0)))/INDEX($AD$12:$AD$263,MATCH($AL121,$AK$12:$AK$263,0)), "-"),     1, "-")</f>
        <v>-</v>
      </c>
      <c r="BQ121" s="249" t="n">
        <f aca="false">IF(BP$9&gt;0, IF(OR(BP121="",BP121="-"), 0, BP121*$AO121), BO121*$AE121)</f>
        <v>0</v>
      </c>
      <c r="BR121" s="247" t="n">
        <f aca="false">COMMANDE!AF121</f>
        <v>0</v>
      </c>
      <c r="BS121" s="248" t="str">
        <f aca="false">_xlfn.IFS(AND($AD121=$AH121,$AD121&gt;0,$AH121&gt;0,BR121&gt;0), BR121,     AND(NOT($AD121=$AH121),$AD121&gt;0,$AH121&gt;0,BR121&gt;0), ($AH121*BR121)/$AD121,     AND($AD121=0,$AH121&gt;0,$AL121&gt;0), IF(INDEX(BR$12:BR$263,MATCH($AL121,$AK$12:$AK$263,0))&gt;0,($AH121*INDEX(BR$12:BR$263,MATCH($AL121,$AK$12:$AK$263,0)))/INDEX($AD$12:$AD$263,MATCH($AL121,$AK$12:$AK$263,0)), "-"),     1, "-")</f>
        <v>-</v>
      </c>
      <c r="BT121" s="249" t="n">
        <f aca="false">IF(BS$9&gt;0, IF(OR(BS121="",BS121="-"), 0, BS121*$AO121), BR121*$AE121)</f>
        <v>0</v>
      </c>
      <c r="BU121" s="247" t="n">
        <f aca="false">COMMANDE!AH121</f>
        <v>0</v>
      </c>
      <c r="BV121" s="248" t="str">
        <f aca="false">_xlfn.IFS(AND($AD121=$AH121,$AD121&gt;0,$AH121&gt;0,BU121&gt;0), BU121,     AND(NOT($AD121=$AH121),$AD121&gt;0,$AH121&gt;0,BU121&gt;0), ($AH121*BU121)/$AD121,     AND($AD121=0,$AH121&gt;0,$AL121&gt;0), IF(INDEX(BU$12:BU$263,MATCH($AL121,$AK$12:$AK$263,0))&gt;0,($AH121*INDEX(BU$12:BU$263,MATCH($AL121,$AK$12:$AK$263,0)))/INDEX($AD$12:$AD$263,MATCH($AL121,$AK$12:$AK$263,0)), "-"),     1, "-")</f>
        <v>-</v>
      </c>
      <c r="BW121" s="249" t="n">
        <f aca="false">IF(BV$9&gt;0, IF(OR(BV121="",BV121="-"), 0, BV121*$AO121), BU121*$AE121)</f>
        <v>0</v>
      </c>
      <c r="BX121" s="247" t="n">
        <f aca="false">COMMANDE!AJ121</f>
        <v>0</v>
      </c>
      <c r="BY121" s="248" t="str">
        <f aca="false">_xlfn.IFS(AND($AD121=$AH121,$AD121&gt;0,$AH121&gt;0,BX121&gt;0), BX121,     AND(NOT($AD121=$AH121),$AD121&gt;0,$AH121&gt;0,BX121&gt;0), ($AH121*BX121)/$AD121,     AND($AD121=0,$AH121&gt;0,$AL121&gt;0), IF(INDEX(BX$12:BX$263,MATCH($AL121,$AK$12:$AK$263,0))&gt;0,($AH121*INDEX(BX$12:BX$263,MATCH($AL121,$AK$12:$AK$263,0)))/INDEX($AD$12:$AD$263,MATCH($AL121,$AK$12:$AK$263,0)), "-"),     1, "-")</f>
        <v>-</v>
      </c>
      <c r="BZ121" s="249" t="n">
        <f aca="false">IF(BY$9&gt;0, IF(OR(BY121="",BY121="-"), 0, BY121*$AO121), BX121*$AE121)</f>
        <v>0</v>
      </c>
      <c r="CA121" s="247" t="n">
        <f aca="false">COMMANDE!AL121</f>
        <v>0</v>
      </c>
      <c r="CB121" s="248" t="str">
        <f aca="false">_xlfn.IFS(AND($AD121=$AH121,$AD121&gt;0,$AH121&gt;0,CA121&gt;0), CA121,     AND(NOT($AD121=$AH121),$AD121&gt;0,$AH121&gt;0,CA121&gt;0), ($AH121*CA121)/$AD121,     AND($AD121=0,$AH121&gt;0,$AL121&gt;0), IF(INDEX(CA$12:CA$263,MATCH($AL121,$AK$12:$AK$263,0))&gt;0,($AH121*INDEX(CA$12:CA$263,MATCH($AL121,$AK$12:$AK$263,0)))/INDEX($AD$12:$AD$263,MATCH($AL121,$AK$12:$AK$263,0)), "-"),     1, "-")</f>
        <v>-</v>
      </c>
      <c r="CC121" s="249" t="n">
        <f aca="false">IF(CB$9&gt;0, IF(OR(CB121="",CB121="-"), 0, CB121*$AO121), CA121*$AE121)</f>
        <v>0</v>
      </c>
      <c r="CD121" s="247" t="n">
        <f aca="false">COMMANDE!AN121</f>
        <v>0</v>
      </c>
      <c r="CE121" s="248" t="str">
        <f aca="false">_xlfn.IFS(AND($AD121=$AH121,$AD121&gt;0,$AH121&gt;0,CD121&gt;0), CD121,     AND(NOT($AD121=$AH121),$AD121&gt;0,$AH121&gt;0,CD121&gt;0), ($AH121*CD121)/$AD121,     AND($AD121=0,$AH121&gt;0,$AL121&gt;0), IF(INDEX(CD$12:CD$263,MATCH($AL121,$AK$12:$AK$263,0))&gt;0,($AH121*INDEX(CD$12:CD$263,MATCH($AL121,$AK$12:$AK$263,0)))/INDEX($AD$12:$AD$263,MATCH($AL121,$AK$12:$AK$263,0)), "-"),     1, "-")</f>
        <v>-</v>
      </c>
      <c r="CF121" s="249" t="n">
        <f aca="false">IF(CE$9&gt;0, IF(OR(CE121="",CE121="-"), 0, CE121*$AO121), CD121*$AE121)</f>
        <v>0</v>
      </c>
      <c r="CG121" s="247" t="n">
        <f aca="false">COMMANDE!AP121</f>
        <v>0</v>
      </c>
      <c r="CH121" s="248" t="str">
        <f aca="false">_xlfn.IFS(AND($AD121=$AH121,$AD121&gt;0,$AH121&gt;0,CG121&gt;0), CG121,     AND(NOT($AD121=$AH121),$AD121&gt;0,$AH121&gt;0,CG121&gt;0), ($AH121*CG121)/$AD121,     AND($AD121=0,$AH121&gt;0,$AL121&gt;0), IF(INDEX(CG$12:CG$263,MATCH($AL121,$AK$12:$AK$263,0))&gt;0,($AH121*INDEX(CG$12:CG$263,MATCH($AL121,$AK$12:$AK$263,0)))/INDEX($AD$12:$AD$263,MATCH($AL121,$AK$12:$AK$263,0)), "-"),     1, "-")</f>
        <v>-</v>
      </c>
      <c r="CI121" s="249" t="n">
        <f aca="false">IF(CH$9&gt;0, IF(OR(CH121="",CH121="-"), 0, CH121*$AO121), CG121*$AE121)</f>
        <v>0</v>
      </c>
      <c r="CJ121" s="250"/>
    </row>
    <row r="122" customFormat="false" ht="39.95" hidden="false" customHeight="true" outlineLevel="0" collapsed="false">
      <c r="A122" s="230" t="n">
        <f aca="false">IF(OR($AQ122&gt;0, $AS122&gt;0), 1, 0)</f>
        <v>0</v>
      </c>
      <c r="B122" s="230" t="n">
        <f aca="false">IF(OR($AT122&gt;0, $AV122&gt;0), 1, 0)</f>
        <v>0</v>
      </c>
      <c r="C122" s="230" t="n">
        <f aca="false">IF(OR($AW122&gt;0, $AY122&gt;0), 1, 0)</f>
        <v>0</v>
      </c>
      <c r="D122" s="230" t="n">
        <f aca="false">IF(OR($AZ122&gt;0, $BB122&gt;0), 1, 0)</f>
        <v>0</v>
      </c>
      <c r="E122" s="230" t="n">
        <f aca="false">IF(OR($BC122&gt;0, $BE122&gt;0), 1, 0)</f>
        <v>0</v>
      </c>
      <c r="F122" s="230" t="n">
        <f aca="false">IF(OR($BF122&gt;0, $BH122&gt;0), 1, 0)</f>
        <v>0</v>
      </c>
      <c r="G122" s="230" t="n">
        <f aca="false">IF(OR($BI122&gt;0, $BK122&gt;0), 1, 0)</f>
        <v>0</v>
      </c>
      <c r="H122" s="230" t="n">
        <f aca="false">IF(OR($BL122&gt;0, $BN122&gt;0), 1, 0)</f>
        <v>0</v>
      </c>
      <c r="I122" s="230" t="n">
        <f aca="false">IF(OR($BO122&gt;0, $BQ122&gt;0), 1, 0)</f>
        <v>0</v>
      </c>
      <c r="J122" s="230" t="n">
        <f aca="false">IF(OR($BR122&gt;0, $BT122&gt;0), 1, 0)</f>
        <v>0</v>
      </c>
      <c r="K122" s="230" t="n">
        <f aca="false">IF(OR($BU122&gt;0, $BW122&gt;0), 1, 0)</f>
        <v>0</v>
      </c>
      <c r="L122" s="230" t="n">
        <f aca="false">IF(OR($BX122&gt;0, $BZ122&gt;0), 1, 0)</f>
        <v>0</v>
      </c>
      <c r="M122" s="230" t="n">
        <f aca="false">IF(OR($CA122&gt;0, $CC122&gt;0), 1, 0)</f>
        <v>0</v>
      </c>
      <c r="N122" s="230" t="n">
        <f aca="false">IF(OR($CD122&gt;0, $CF122&gt;0), 1, 0)</f>
        <v>0</v>
      </c>
      <c r="O122" s="231" t="n">
        <f aca="false">IF(OR($CG122&gt;0, $CI122&gt;0), 1, 0)</f>
        <v>0</v>
      </c>
      <c r="P122" s="232" t="n">
        <f aca="false">IF(OR($AD122&gt;0,$AH122&gt;0,$AN122&gt;0), 1, 0)</f>
        <v>0</v>
      </c>
      <c r="Q122" s="233" t="n">
        <f aca="false">BDD!A112</f>
        <v>1639</v>
      </c>
      <c r="R122" s="234" t="str">
        <f aca="false">BDD!B112</f>
        <v>Maca noire BIO (env. 1kg)</v>
      </c>
      <c r="S122" s="235" t="str">
        <f aca="false">IF(BDD!F112=0, "", BDD!F112)</f>
        <v>❤️</v>
      </c>
      <c r="T122" s="236" t="n">
        <f aca="false">ROUND(BDD!G112+FDP_CMD_KG, 2)</f>
        <v>30.34</v>
      </c>
      <c r="U122" s="236" t="e">
        <f aca="false">ROUND(BDD!G112+FDP_FACT_KG, 2)</f>
        <v>#DIV/0!</v>
      </c>
      <c r="V122" s="237" t="str">
        <f aca="false">BDD!H112</f>
        <v>Pièce</v>
      </c>
      <c r="W122" s="238" t="str">
        <f aca="false">IF(NOT(ISBLANK(BDD!I112)), ROUND(SUM((BDD!G112*reduc1),FDP_CMD_KG), 2), "")</f>
        <v/>
      </c>
      <c r="X122" s="238" t="str">
        <f aca="false">IF(NOT(ISBLANK(BDD!J112)), ROUND(SUM((BDD!G112*reduc2),FDP_CMD_KG), 2), "")</f>
        <v/>
      </c>
      <c r="Y122" s="238" t="str">
        <f aca="false">IF(NOT(ISBLANK(BDD!K112)), ROUND(SUM((BDD!G112*reduc3),FDP_CMD_KG), 2), "")</f>
        <v/>
      </c>
      <c r="Z122" s="238" t="str">
        <f aca="false">IF(NOT(ISBLANK(BDD!I112)), ROUND(SUM((BDD!G112*reduc1),FDP_FACT_KG), 2), "")</f>
        <v/>
      </c>
      <c r="AA122" s="238" t="str">
        <f aca="false">IF(NOT(ISBLANK(BDD!J112)), ROUND(SUM((BDD!G112*reduc2),FDP_FACT_KG), 2), "")</f>
        <v/>
      </c>
      <c r="AB122" s="238" t="str">
        <f aca="false">IF(NOT(ISBLANK(BDD!K112)), ROUND(SUM((BDD!G112*reduc3),FDP_FACT_KG), 2), "")</f>
        <v/>
      </c>
      <c r="AC122" s="239" t="str">
        <f aca="false">BDD!C112</f>
        <v>Pérou</v>
      </c>
      <c r="AD122" s="240" t="n">
        <f aca="false">SUM(AQ122,AT122,AW122,AZ122,BC122,BF122,BI122,BL122,BO122,BR122,BU122,BX122,CA122,CD122,CG122)</f>
        <v>0</v>
      </c>
      <c r="AE122" s="241" t="n">
        <f aca="false">_xlfn.IFS(AND(AD122&gt;=60,$Y122&lt;&gt;""), $Y122,    AND(AD122&gt;=30,$X122&lt;&gt;""), $X122,    AND(AD122&gt;=10,$W122&lt;&gt;""), $W122,    1, $T122)</f>
        <v>30.34</v>
      </c>
      <c r="AF122" s="242" t="n">
        <f aca="false">$AD122*$AE122</f>
        <v>0</v>
      </c>
      <c r="AG122" s="161"/>
      <c r="AH122" s="243"/>
      <c r="AI122" s="241" t="e">
        <f aca="false">_xlfn.IFS(AND(AH122&gt;=60,$AB122&lt;&gt;""), $AB122,    AND(AH122&gt;=30,$AA122&lt;&gt;""), $AA122,    AND(AH122&gt;=10,$Z122&lt;&gt;""), $Z122,    1, $U122)</f>
        <v>#DIV/0!</v>
      </c>
      <c r="AJ122" s="244" t="e">
        <f aca="false">AH122*AI122</f>
        <v>#DIV/0!</v>
      </c>
      <c r="AK122" s="245"/>
      <c r="AL122" s="245"/>
      <c r="AM122" s="161"/>
      <c r="AN122" s="246" t="n">
        <f aca="false">SUM(AR122,AU122,AX122,BA122,BD122,BG122,BJ122,BM122,BP122,BS122,BV122,BY122,CB122,CE122,CH122)</f>
        <v>0</v>
      </c>
      <c r="AO122" s="241" t="e">
        <f aca="false">_xlfn.IFS(AND(AN122&gt;=60,$AB122&lt;&gt;""), $AB122,    AND(AN122&gt;=30,$AA122&lt;&gt;""), $AA122,    AND(AN122&gt;=10,$Z122&lt;&gt;""), $Z122,    1, $U122)</f>
        <v>#DIV/0!</v>
      </c>
      <c r="AP122" s="242" t="e">
        <f aca="false">$AN122*$AO122</f>
        <v>#DIV/0!</v>
      </c>
      <c r="AQ122" s="247" t="n">
        <f aca="false">COMMANDE!N122</f>
        <v>0</v>
      </c>
      <c r="AR122" s="248" t="str">
        <f aca="false">_xlfn.IFS(AND($AD122=$AH122,$AD122&gt;0,$AH122&gt;0,AQ122&gt;0), AQ122,     AND(NOT($AD122=$AH122),$AD122&gt;0,$AH122&gt;0,AQ122&gt;0), ($AH122*AQ122)/$AD122,     AND($AD122=0,$AH122&gt;0,$AL122&gt;0), IF(INDEX(AQ$12:AQ$263,MATCH($AL122,$AK$12:$AK$263,0))&gt;0,($AH122*INDEX(AQ$12:AQ$263,MATCH($AL122,$AK$12:$AK$263,0)))/INDEX($AD$12:$AD$263,MATCH($AL122,$AK$12:$AK$263,0)), "-"),     1, "-")</f>
        <v>-</v>
      </c>
      <c r="AS122" s="249" t="n">
        <f aca="false">IF(AR$9&gt;0, IF(OR(AR122="",AR122="-"), 0, AR122*$AO122), AQ122*$AE122)</f>
        <v>0</v>
      </c>
      <c r="AT122" s="247" t="n">
        <f aca="false">COMMANDE!P122</f>
        <v>0</v>
      </c>
      <c r="AU122" s="248" t="str">
        <f aca="false">_xlfn.IFS(AND($AD122=$AH122,$AD122&gt;0,$AH122&gt;0,AT122&gt;0), AT122,     AND(NOT($AD122=$AH122),$AD122&gt;0,$AH122&gt;0,AT122&gt;0), ($AH122*AT122)/$AD122,     AND($AD122=0,$AH122&gt;0,$AL122&gt;0), IF(INDEX(AT$12:AT$263,MATCH($AL122,$AK$12:$AK$263,0))&gt;0,($AH122*INDEX(AT$12:AT$263,MATCH($AL122,$AK$12:$AK$263,0)))/INDEX($AD$12:$AD$263,MATCH($AL122,$AK$12:$AK$263,0)), "-"),     1, "-")</f>
        <v>-</v>
      </c>
      <c r="AV122" s="249" t="n">
        <f aca="false">IF(AU$9&gt;0, IF(OR(AU122="",AU122="-"), 0, AU122*$AO122), AT122*$AE122)</f>
        <v>0</v>
      </c>
      <c r="AW122" s="247" t="n">
        <f aca="false">COMMANDE!R122</f>
        <v>0</v>
      </c>
      <c r="AX122" s="248" t="str">
        <f aca="false">_xlfn.IFS(AND($AD122=$AH122,$AD122&gt;0,$AH122&gt;0,AW122&gt;0), AW122,     AND(NOT($AD122=$AH122),$AD122&gt;0,$AH122&gt;0,AW122&gt;0), ($AH122*AW122)/$AD122,     AND($AD122=0,$AH122&gt;0,$AL122&gt;0), IF(INDEX(AW$12:AW$263,MATCH($AL122,$AK$12:$AK$263,0))&gt;0,($AH122*INDEX(AW$12:AW$263,MATCH($AL122,$AK$12:$AK$263,0)))/INDEX($AD$12:$AD$263,MATCH($AL122,$AK$12:$AK$263,0)), "-"),     1, "-")</f>
        <v>-</v>
      </c>
      <c r="AY122" s="249" t="n">
        <f aca="false">IF(AX$9&gt;0, IF(OR(AX122="",AX122="-"), 0, AX122*$AO122), AW122*$AE122)</f>
        <v>0</v>
      </c>
      <c r="AZ122" s="247" t="n">
        <f aca="false">COMMANDE!T122</f>
        <v>0</v>
      </c>
      <c r="BA122" s="248" t="str">
        <f aca="false">_xlfn.IFS(AND($AD122=$AH122,$AD122&gt;0,$AH122&gt;0,AZ122&gt;0), AZ122,     AND(NOT($AD122=$AH122),$AD122&gt;0,$AH122&gt;0,AZ122&gt;0), ($AH122*AZ122)/$AD122,     AND($AD122=0,$AH122&gt;0,$AL122&gt;0), IF(INDEX(AZ$12:AZ$263,MATCH($AL122,$AK$12:$AK$263,0))&gt;0,($AH122*INDEX(AZ$12:AZ$263,MATCH($AL122,$AK$12:$AK$263,0)))/INDEX($AD$12:$AD$263,MATCH($AL122,$AK$12:$AK$263,0)), "-"),     1, "-")</f>
        <v>-</v>
      </c>
      <c r="BB122" s="249" t="n">
        <f aca="false">IF(BA$9&gt;0, IF(OR(BA122="",BA122="-"), 0, BA122*$AO122), AZ122*$AE122)</f>
        <v>0</v>
      </c>
      <c r="BC122" s="247" t="n">
        <f aca="false">COMMANDE!V122</f>
        <v>0</v>
      </c>
      <c r="BD122" s="248" t="str">
        <f aca="false">_xlfn.IFS(AND($AD122=$AH122,$AD122&gt;0,$AH122&gt;0,BC122&gt;0), BC122,     AND(NOT($AD122=$AH122),$AD122&gt;0,$AH122&gt;0,BC122&gt;0), ($AH122*BC122)/$AD122,     AND($AD122=0,$AH122&gt;0,$AL122&gt;0), IF(INDEX(BC$12:BC$263,MATCH($AL122,$AK$12:$AK$263,0))&gt;0,($AH122*INDEX(BC$12:BC$263,MATCH($AL122,$AK$12:$AK$263,0)))/INDEX($AD$12:$AD$263,MATCH($AL122,$AK$12:$AK$263,0)), "-"),     1, "-")</f>
        <v>-</v>
      </c>
      <c r="BE122" s="249" t="n">
        <f aca="false">IF(BD$9&gt;0, IF(OR(BD122="",BD122="-"), 0, BD122*$AO122), BC122*$AE122)</f>
        <v>0</v>
      </c>
      <c r="BF122" s="247" t="n">
        <f aca="false">COMMANDE!X122</f>
        <v>0</v>
      </c>
      <c r="BG122" s="248" t="str">
        <f aca="false">_xlfn.IFS(AND($AD122=$AH122,$AD122&gt;0,$AH122&gt;0,BF122&gt;0), BF122,     AND(NOT($AD122=$AH122),$AD122&gt;0,$AH122&gt;0,BF122&gt;0), ($AH122*BF122)/$AD122,     AND($AD122=0,$AH122&gt;0,$AL122&gt;0), IF(INDEX(BF$12:BF$263,MATCH($AL122,$AK$12:$AK$263,0))&gt;0,($AH122*INDEX(BF$12:BF$263,MATCH($AL122,$AK$12:$AK$263,0)))/INDEX($AD$12:$AD$263,MATCH($AL122,$AK$12:$AK$263,0)), "-"),     1, "-")</f>
        <v>-</v>
      </c>
      <c r="BH122" s="249" t="n">
        <f aca="false">IF(BG$9&gt;0, IF(OR(BG122="",BG122="-"), 0, BG122*$AO122), BF122*$AE122)</f>
        <v>0</v>
      </c>
      <c r="BI122" s="247" t="n">
        <f aca="false">COMMANDE!Z122</f>
        <v>0</v>
      </c>
      <c r="BJ122" s="248" t="str">
        <f aca="false">_xlfn.IFS(AND($AD122=$AH122,$AD122&gt;0,$AH122&gt;0,BI122&gt;0), BI122,     AND(NOT($AD122=$AH122),$AD122&gt;0,$AH122&gt;0,BI122&gt;0), ($AH122*BI122)/$AD122,     AND($AD122=0,$AH122&gt;0,$AL122&gt;0), IF(INDEX(BI$12:BI$263,MATCH($AL122,$AK$12:$AK$263,0))&gt;0,($AH122*INDEX(BI$12:BI$263,MATCH($AL122,$AK$12:$AK$263,0)))/INDEX($AD$12:$AD$263,MATCH($AL122,$AK$12:$AK$263,0)), "-"),     1, "-")</f>
        <v>-</v>
      </c>
      <c r="BK122" s="249" t="n">
        <f aca="false">IF(BJ$9&gt;0, IF(OR(BJ122="",BJ122="-"), 0, BJ122*$AO122), BI122*$AE122)</f>
        <v>0</v>
      </c>
      <c r="BL122" s="247" t="n">
        <f aca="false">COMMANDE!AB122</f>
        <v>0</v>
      </c>
      <c r="BM122" s="248" t="str">
        <f aca="false">_xlfn.IFS(AND($AD122=$AH122,$AD122&gt;0,$AH122&gt;0,BL122&gt;0), BL122,     AND(NOT($AD122=$AH122),$AD122&gt;0,$AH122&gt;0,BL122&gt;0), ($AH122*BL122)/$AD122,     AND($AD122=0,$AH122&gt;0,$AL122&gt;0), IF(INDEX(BL$12:BL$263,MATCH($AL122,$AK$12:$AK$263,0))&gt;0,($AH122*INDEX(BL$12:BL$263,MATCH($AL122,$AK$12:$AK$263,0)))/INDEX($AD$12:$AD$263,MATCH($AL122,$AK$12:$AK$263,0)), "-"),     1, "-")</f>
        <v>-</v>
      </c>
      <c r="BN122" s="249" t="n">
        <f aca="false">IF(BM$9&gt;0, IF(OR(BM122="",BM122="-"), 0, BM122*$AO122), BL122*$AE122)</f>
        <v>0</v>
      </c>
      <c r="BO122" s="247" t="n">
        <f aca="false">COMMANDE!AD122</f>
        <v>0</v>
      </c>
      <c r="BP122" s="248" t="str">
        <f aca="false">_xlfn.IFS(AND($AD122=$AH122,$AD122&gt;0,$AH122&gt;0,BO122&gt;0), BO122,     AND(NOT($AD122=$AH122),$AD122&gt;0,$AH122&gt;0,BO122&gt;0), ($AH122*BO122)/$AD122,     AND($AD122=0,$AH122&gt;0,$AL122&gt;0), IF(INDEX(BO$12:BO$263,MATCH($AL122,$AK$12:$AK$263,0))&gt;0,($AH122*INDEX(BO$12:BO$263,MATCH($AL122,$AK$12:$AK$263,0)))/INDEX($AD$12:$AD$263,MATCH($AL122,$AK$12:$AK$263,0)), "-"),     1, "-")</f>
        <v>-</v>
      </c>
      <c r="BQ122" s="249" t="n">
        <f aca="false">IF(BP$9&gt;0, IF(OR(BP122="",BP122="-"), 0, BP122*$AO122), BO122*$AE122)</f>
        <v>0</v>
      </c>
      <c r="BR122" s="247" t="n">
        <f aca="false">COMMANDE!AF122</f>
        <v>0</v>
      </c>
      <c r="BS122" s="248" t="str">
        <f aca="false">_xlfn.IFS(AND($AD122=$AH122,$AD122&gt;0,$AH122&gt;0,BR122&gt;0), BR122,     AND(NOT($AD122=$AH122),$AD122&gt;0,$AH122&gt;0,BR122&gt;0), ($AH122*BR122)/$AD122,     AND($AD122=0,$AH122&gt;0,$AL122&gt;0), IF(INDEX(BR$12:BR$263,MATCH($AL122,$AK$12:$AK$263,0))&gt;0,($AH122*INDEX(BR$12:BR$263,MATCH($AL122,$AK$12:$AK$263,0)))/INDEX($AD$12:$AD$263,MATCH($AL122,$AK$12:$AK$263,0)), "-"),     1, "-")</f>
        <v>-</v>
      </c>
      <c r="BT122" s="249" t="n">
        <f aca="false">IF(BS$9&gt;0, IF(OR(BS122="",BS122="-"), 0, BS122*$AO122), BR122*$AE122)</f>
        <v>0</v>
      </c>
      <c r="BU122" s="247" t="n">
        <f aca="false">COMMANDE!AH122</f>
        <v>0</v>
      </c>
      <c r="BV122" s="248" t="str">
        <f aca="false">_xlfn.IFS(AND($AD122=$AH122,$AD122&gt;0,$AH122&gt;0,BU122&gt;0), BU122,     AND(NOT($AD122=$AH122),$AD122&gt;0,$AH122&gt;0,BU122&gt;0), ($AH122*BU122)/$AD122,     AND($AD122=0,$AH122&gt;0,$AL122&gt;0), IF(INDEX(BU$12:BU$263,MATCH($AL122,$AK$12:$AK$263,0))&gt;0,($AH122*INDEX(BU$12:BU$263,MATCH($AL122,$AK$12:$AK$263,0)))/INDEX($AD$12:$AD$263,MATCH($AL122,$AK$12:$AK$263,0)), "-"),     1, "-")</f>
        <v>-</v>
      </c>
      <c r="BW122" s="249" t="n">
        <f aca="false">IF(BV$9&gt;0, IF(OR(BV122="",BV122="-"), 0, BV122*$AO122), BU122*$AE122)</f>
        <v>0</v>
      </c>
      <c r="BX122" s="247" t="n">
        <f aca="false">COMMANDE!AJ122</f>
        <v>0</v>
      </c>
      <c r="BY122" s="248" t="str">
        <f aca="false">_xlfn.IFS(AND($AD122=$AH122,$AD122&gt;0,$AH122&gt;0,BX122&gt;0), BX122,     AND(NOT($AD122=$AH122),$AD122&gt;0,$AH122&gt;0,BX122&gt;0), ($AH122*BX122)/$AD122,     AND($AD122=0,$AH122&gt;0,$AL122&gt;0), IF(INDEX(BX$12:BX$263,MATCH($AL122,$AK$12:$AK$263,0))&gt;0,($AH122*INDEX(BX$12:BX$263,MATCH($AL122,$AK$12:$AK$263,0)))/INDEX($AD$12:$AD$263,MATCH($AL122,$AK$12:$AK$263,0)), "-"),     1, "-")</f>
        <v>-</v>
      </c>
      <c r="BZ122" s="249" t="n">
        <f aca="false">IF(BY$9&gt;0, IF(OR(BY122="",BY122="-"), 0, BY122*$AO122), BX122*$AE122)</f>
        <v>0</v>
      </c>
      <c r="CA122" s="247" t="n">
        <f aca="false">COMMANDE!AL122</f>
        <v>0</v>
      </c>
      <c r="CB122" s="248" t="str">
        <f aca="false">_xlfn.IFS(AND($AD122=$AH122,$AD122&gt;0,$AH122&gt;0,CA122&gt;0), CA122,     AND(NOT($AD122=$AH122),$AD122&gt;0,$AH122&gt;0,CA122&gt;0), ($AH122*CA122)/$AD122,     AND($AD122=0,$AH122&gt;0,$AL122&gt;0), IF(INDEX(CA$12:CA$263,MATCH($AL122,$AK$12:$AK$263,0))&gt;0,($AH122*INDEX(CA$12:CA$263,MATCH($AL122,$AK$12:$AK$263,0)))/INDEX($AD$12:$AD$263,MATCH($AL122,$AK$12:$AK$263,0)), "-"),     1, "-")</f>
        <v>-</v>
      </c>
      <c r="CC122" s="249" t="n">
        <f aca="false">IF(CB$9&gt;0, IF(OR(CB122="",CB122="-"), 0, CB122*$AO122), CA122*$AE122)</f>
        <v>0</v>
      </c>
      <c r="CD122" s="247" t="n">
        <f aca="false">COMMANDE!AN122</f>
        <v>0</v>
      </c>
      <c r="CE122" s="248" t="str">
        <f aca="false">_xlfn.IFS(AND($AD122=$AH122,$AD122&gt;0,$AH122&gt;0,CD122&gt;0), CD122,     AND(NOT($AD122=$AH122),$AD122&gt;0,$AH122&gt;0,CD122&gt;0), ($AH122*CD122)/$AD122,     AND($AD122=0,$AH122&gt;0,$AL122&gt;0), IF(INDEX(CD$12:CD$263,MATCH($AL122,$AK$12:$AK$263,0))&gt;0,($AH122*INDEX(CD$12:CD$263,MATCH($AL122,$AK$12:$AK$263,0)))/INDEX($AD$12:$AD$263,MATCH($AL122,$AK$12:$AK$263,0)), "-"),     1, "-")</f>
        <v>-</v>
      </c>
      <c r="CF122" s="249" t="n">
        <f aca="false">IF(CE$9&gt;0, IF(OR(CE122="",CE122="-"), 0, CE122*$AO122), CD122*$AE122)</f>
        <v>0</v>
      </c>
      <c r="CG122" s="247" t="n">
        <f aca="false">COMMANDE!AP122</f>
        <v>0</v>
      </c>
      <c r="CH122" s="248" t="str">
        <f aca="false">_xlfn.IFS(AND($AD122=$AH122,$AD122&gt;0,$AH122&gt;0,CG122&gt;0), CG122,     AND(NOT($AD122=$AH122),$AD122&gt;0,$AH122&gt;0,CG122&gt;0), ($AH122*CG122)/$AD122,     AND($AD122=0,$AH122&gt;0,$AL122&gt;0), IF(INDEX(CG$12:CG$263,MATCH($AL122,$AK$12:$AK$263,0))&gt;0,($AH122*INDEX(CG$12:CG$263,MATCH($AL122,$AK$12:$AK$263,0)))/INDEX($AD$12:$AD$263,MATCH($AL122,$AK$12:$AK$263,0)), "-"),     1, "-")</f>
        <v>-</v>
      </c>
      <c r="CI122" s="249" t="n">
        <f aca="false">IF(CH$9&gt;0, IF(OR(CH122="",CH122="-"), 0, CH122*$AO122), CG122*$AE122)</f>
        <v>0</v>
      </c>
      <c r="CJ122" s="250"/>
    </row>
    <row r="123" customFormat="false" ht="39.95" hidden="false" customHeight="true" outlineLevel="0" collapsed="false">
      <c r="A123" s="230" t="n">
        <f aca="false">IF(OR($AQ123&gt;0, $AS123&gt;0), 1, 0)</f>
        <v>0</v>
      </c>
      <c r="B123" s="230" t="n">
        <f aca="false">IF(OR($AT123&gt;0, $AV123&gt;0), 1, 0)</f>
        <v>0</v>
      </c>
      <c r="C123" s="230" t="n">
        <f aca="false">IF(OR($AW123&gt;0, $AY123&gt;0), 1, 0)</f>
        <v>0</v>
      </c>
      <c r="D123" s="230" t="n">
        <f aca="false">IF(OR($AZ123&gt;0, $BB123&gt;0), 1, 0)</f>
        <v>0</v>
      </c>
      <c r="E123" s="230" t="n">
        <f aca="false">IF(OR($BC123&gt;0, $BE123&gt;0), 1, 0)</f>
        <v>0</v>
      </c>
      <c r="F123" s="230" t="n">
        <f aca="false">IF(OR($BF123&gt;0, $BH123&gt;0), 1, 0)</f>
        <v>0</v>
      </c>
      <c r="G123" s="230" t="n">
        <f aca="false">IF(OR($BI123&gt;0, $BK123&gt;0), 1, 0)</f>
        <v>0</v>
      </c>
      <c r="H123" s="230" t="n">
        <f aca="false">IF(OR($BL123&gt;0, $BN123&gt;0), 1, 0)</f>
        <v>0</v>
      </c>
      <c r="I123" s="230" t="n">
        <f aca="false">IF(OR($BO123&gt;0, $BQ123&gt;0), 1, 0)</f>
        <v>0</v>
      </c>
      <c r="J123" s="230" t="n">
        <f aca="false">IF(OR($BR123&gt;0, $BT123&gt;0), 1, 0)</f>
        <v>0</v>
      </c>
      <c r="K123" s="230" t="n">
        <f aca="false">IF(OR($BU123&gt;0, $BW123&gt;0), 1, 0)</f>
        <v>0</v>
      </c>
      <c r="L123" s="230" t="n">
        <f aca="false">IF(OR($BX123&gt;0, $BZ123&gt;0), 1, 0)</f>
        <v>0</v>
      </c>
      <c r="M123" s="230" t="n">
        <f aca="false">IF(OR($CA123&gt;0, $CC123&gt;0), 1, 0)</f>
        <v>0</v>
      </c>
      <c r="N123" s="230" t="n">
        <f aca="false">IF(OR($CD123&gt;0, $CF123&gt;0), 1, 0)</f>
        <v>0</v>
      </c>
      <c r="O123" s="231" t="n">
        <f aca="false">IF(OR($CG123&gt;0, $CI123&gt;0), 1, 0)</f>
        <v>0</v>
      </c>
      <c r="P123" s="232" t="n">
        <f aca="false">IF(OR($AD123&gt;0,$AH123&gt;0,$AN123&gt;0), 1, 0)</f>
        <v>0</v>
      </c>
      <c r="Q123" s="233" t="n">
        <f aca="false">BDD!A113</f>
        <v>1639</v>
      </c>
      <c r="R123" s="234" t="str">
        <f aca="false">BDD!B113</f>
        <v>Maca noire BIO (env. 500g)</v>
      </c>
      <c r="S123" s="235" t="str">
        <f aca="false">IF(BDD!F113=0, "", BDD!F113)</f>
        <v>❤️</v>
      </c>
      <c r="T123" s="236" t="n">
        <f aca="false">ROUND(BDD!G113+FDP_CMD_KG, 2)</f>
        <v>16.64</v>
      </c>
      <c r="U123" s="236" t="e">
        <f aca="false">ROUND(BDD!G113+FDP_FACT_KG, 2)</f>
        <v>#DIV/0!</v>
      </c>
      <c r="V123" s="237" t="str">
        <f aca="false">BDD!H113</f>
        <v>Pièce</v>
      </c>
      <c r="W123" s="238" t="str">
        <f aca="false">IF(NOT(ISBLANK(BDD!I113)), ROUND(SUM((BDD!G113*reduc1),FDP_CMD_KG), 2), "")</f>
        <v/>
      </c>
      <c r="X123" s="238" t="str">
        <f aca="false">IF(NOT(ISBLANK(BDD!J113)), ROUND(SUM((BDD!G113*reduc2),FDP_CMD_KG), 2), "")</f>
        <v/>
      </c>
      <c r="Y123" s="238" t="str">
        <f aca="false">IF(NOT(ISBLANK(BDD!K113)), ROUND(SUM((BDD!G113*reduc3),FDP_CMD_KG), 2), "")</f>
        <v/>
      </c>
      <c r="Z123" s="238" t="str">
        <f aca="false">IF(NOT(ISBLANK(BDD!I113)), ROUND(SUM((BDD!G113*reduc1),FDP_FACT_KG), 2), "")</f>
        <v/>
      </c>
      <c r="AA123" s="238" t="str">
        <f aca="false">IF(NOT(ISBLANK(BDD!J113)), ROUND(SUM((BDD!G113*reduc2),FDP_FACT_KG), 2), "")</f>
        <v/>
      </c>
      <c r="AB123" s="238" t="str">
        <f aca="false">IF(NOT(ISBLANK(BDD!K113)), ROUND(SUM((BDD!G113*reduc3),FDP_FACT_KG), 2), "")</f>
        <v/>
      </c>
      <c r="AC123" s="239" t="str">
        <f aca="false">BDD!C113</f>
        <v>Pérou</v>
      </c>
      <c r="AD123" s="240" t="n">
        <f aca="false">SUM(AQ123,AT123,AW123,AZ123,BC123,BF123,BI123,BL123,BO123,BR123,BU123,BX123,CA123,CD123,CG123)</f>
        <v>0</v>
      </c>
      <c r="AE123" s="241" t="n">
        <f aca="false">_xlfn.IFS(AND(AD123&gt;=60,$Y123&lt;&gt;""), $Y123,    AND(AD123&gt;=30,$X123&lt;&gt;""), $X123,    AND(AD123&gt;=10,$W123&lt;&gt;""), $W123,    1, $T123)</f>
        <v>16.64</v>
      </c>
      <c r="AF123" s="242" t="n">
        <f aca="false">$AD123*$AE123</f>
        <v>0</v>
      </c>
      <c r="AG123" s="161"/>
      <c r="AH123" s="243"/>
      <c r="AI123" s="241" t="e">
        <f aca="false">_xlfn.IFS(AND(AH123&gt;=60,$AB123&lt;&gt;""), $AB123,    AND(AH123&gt;=30,$AA123&lt;&gt;""), $AA123,    AND(AH123&gt;=10,$Z123&lt;&gt;""), $Z123,    1, $U123)</f>
        <v>#DIV/0!</v>
      </c>
      <c r="AJ123" s="244" t="e">
        <f aca="false">AH123*AI123</f>
        <v>#DIV/0!</v>
      </c>
      <c r="AK123" s="245"/>
      <c r="AL123" s="245"/>
      <c r="AM123" s="161"/>
      <c r="AN123" s="246" t="n">
        <f aca="false">SUM(AR123,AU123,AX123,BA123,BD123,BG123,BJ123,BM123,BP123,BS123,BV123,BY123,CB123,CE123,CH123)</f>
        <v>0</v>
      </c>
      <c r="AO123" s="241" t="e">
        <f aca="false">_xlfn.IFS(AND(AN123&gt;=60,$AB123&lt;&gt;""), $AB123,    AND(AN123&gt;=30,$AA123&lt;&gt;""), $AA123,    AND(AN123&gt;=10,$Z123&lt;&gt;""), $Z123,    1, $U123)</f>
        <v>#DIV/0!</v>
      </c>
      <c r="AP123" s="242" t="e">
        <f aca="false">$AN123*$AO123</f>
        <v>#DIV/0!</v>
      </c>
      <c r="AQ123" s="247" t="n">
        <f aca="false">COMMANDE!N123</f>
        <v>0</v>
      </c>
      <c r="AR123" s="248" t="str">
        <f aca="false">_xlfn.IFS(AND($AD123=$AH123,$AD123&gt;0,$AH123&gt;0,AQ123&gt;0), AQ123,     AND(NOT($AD123=$AH123),$AD123&gt;0,$AH123&gt;0,AQ123&gt;0), ($AH123*AQ123)/$AD123,     AND($AD123=0,$AH123&gt;0,$AL123&gt;0), IF(INDEX(AQ$12:AQ$263,MATCH($AL123,$AK$12:$AK$263,0))&gt;0,($AH123*INDEX(AQ$12:AQ$263,MATCH($AL123,$AK$12:$AK$263,0)))/INDEX($AD$12:$AD$263,MATCH($AL123,$AK$12:$AK$263,0)), "-"),     1, "-")</f>
        <v>-</v>
      </c>
      <c r="AS123" s="249" t="n">
        <f aca="false">IF(AR$9&gt;0, IF(OR(AR123="",AR123="-"), 0, AR123*$AO123), AQ123*$AE123)</f>
        <v>0</v>
      </c>
      <c r="AT123" s="247" t="n">
        <f aca="false">COMMANDE!P123</f>
        <v>0</v>
      </c>
      <c r="AU123" s="248" t="str">
        <f aca="false">_xlfn.IFS(AND($AD123=$AH123,$AD123&gt;0,$AH123&gt;0,AT123&gt;0), AT123,     AND(NOT($AD123=$AH123),$AD123&gt;0,$AH123&gt;0,AT123&gt;0), ($AH123*AT123)/$AD123,     AND($AD123=0,$AH123&gt;0,$AL123&gt;0), IF(INDEX(AT$12:AT$263,MATCH($AL123,$AK$12:$AK$263,0))&gt;0,($AH123*INDEX(AT$12:AT$263,MATCH($AL123,$AK$12:$AK$263,0)))/INDEX($AD$12:$AD$263,MATCH($AL123,$AK$12:$AK$263,0)), "-"),     1, "-")</f>
        <v>-</v>
      </c>
      <c r="AV123" s="249" t="n">
        <f aca="false">IF(AU$9&gt;0, IF(OR(AU123="",AU123="-"), 0, AU123*$AO123), AT123*$AE123)</f>
        <v>0</v>
      </c>
      <c r="AW123" s="247" t="n">
        <f aca="false">COMMANDE!R123</f>
        <v>0</v>
      </c>
      <c r="AX123" s="248" t="str">
        <f aca="false">_xlfn.IFS(AND($AD123=$AH123,$AD123&gt;0,$AH123&gt;0,AW123&gt;0), AW123,     AND(NOT($AD123=$AH123),$AD123&gt;0,$AH123&gt;0,AW123&gt;0), ($AH123*AW123)/$AD123,     AND($AD123=0,$AH123&gt;0,$AL123&gt;0), IF(INDEX(AW$12:AW$263,MATCH($AL123,$AK$12:$AK$263,0))&gt;0,($AH123*INDEX(AW$12:AW$263,MATCH($AL123,$AK$12:$AK$263,0)))/INDEX($AD$12:$AD$263,MATCH($AL123,$AK$12:$AK$263,0)), "-"),     1, "-")</f>
        <v>-</v>
      </c>
      <c r="AY123" s="249" t="n">
        <f aca="false">IF(AX$9&gt;0, IF(OR(AX123="",AX123="-"), 0, AX123*$AO123), AW123*$AE123)</f>
        <v>0</v>
      </c>
      <c r="AZ123" s="247" t="n">
        <f aca="false">COMMANDE!T123</f>
        <v>0</v>
      </c>
      <c r="BA123" s="248" t="str">
        <f aca="false">_xlfn.IFS(AND($AD123=$AH123,$AD123&gt;0,$AH123&gt;0,AZ123&gt;0), AZ123,     AND(NOT($AD123=$AH123),$AD123&gt;0,$AH123&gt;0,AZ123&gt;0), ($AH123*AZ123)/$AD123,     AND($AD123=0,$AH123&gt;0,$AL123&gt;0), IF(INDEX(AZ$12:AZ$263,MATCH($AL123,$AK$12:$AK$263,0))&gt;0,($AH123*INDEX(AZ$12:AZ$263,MATCH($AL123,$AK$12:$AK$263,0)))/INDEX($AD$12:$AD$263,MATCH($AL123,$AK$12:$AK$263,0)), "-"),     1, "-")</f>
        <v>-</v>
      </c>
      <c r="BB123" s="249" t="n">
        <f aca="false">IF(BA$9&gt;0, IF(OR(BA123="",BA123="-"), 0, BA123*$AO123), AZ123*$AE123)</f>
        <v>0</v>
      </c>
      <c r="BC123" s="247" t="n">
        <f aca="false">COMMANDE!V123</f>
        <v>0</v>
      </c>
      <c r="BD123" s="248" t="str">
        <f aca="false">_xlfn.IFS(AND($AD123=$AH123,$AD123&gt;0,$AH123&gt;0,BC123&gt;0), BC123,     AND(NOT($AD123=$AH123),$AD123&gt;0,$AH123&gt;0,BC123&gt;0), ($AH123*BC123)/$AD123,     AND($AD123=0,$AH123&gt;0,$AL123&gt;0), IF(INDEX(BC$12:BC$263,MATCH($AL123,$AK$12:$AK$263,0))&gt;0,($AH123*INDEX(BC$12:BC$263,MATCH($AL123,$AK$12:$AK$263,0)))/INDEX($AD$12:$AD$263,MATCH($AL123,$AK$12:$AK$263,0)), "-"),     1, "-")</f>
        <v>-</v>
      </c>
      <c r="BE123" s="249" t="n">
        <f aca="false">IF(BD$9&gt;0, IF(OR(BD123="",BD123="-"), 0, BD123*$AO123), BC123*$AE123)</f>
        <v>0</v>
      </c>
      <c r="BF123" s="247" t="n">
        <f aca="false">COMMANDE!X123</f>
        <v>0</v>
      </c>
      <c r="BG123" s="248" t="str">
        <f aca="false">_xlfn.IFS(AND($AD123=$AH123,$AD123&gt;0,$AH123&gt;0,BF123&gt;0), BF123,     AND(NOT($AD123=$AH123),$AD123&gt;0,$AH123&gt;0,BF123&gt;0), ($AH123*BF123)/$AD123,     AND($AD123=0,$AH123&gt;0,$AL123&gt;0), IF(INDEX(BF$12:BF$263,MATCH($AL123,$AK$12:$AK$263,0))&gt;0,($AH123*INDEX(BF$12:BF$263,MATCH($AL123,$AK$12:$AK$263,0)))/INDEX($AD$12:$AD$263,MATCH($AL123,$AK$12:$AK$263,0)), "-"),     1, "-")</f>
        <v>-</v>
      </c>
      <c r="BH123" s="249" t="n">
        <f aca="false">IF(BG$9&gt;0, IF(OR(BG123="",BG123="-"), 0, BG123*$AO123), BF123*$AE123)</f>
        <v>0</v>
      </c>
      <c r="BI123" s="247" t="n">
        <f aca="false">COMMANDE!Z123</f>
        <v>0</v>
      </c>
      <c r="BJ123" s="248" t="str">
        <f aca="false">_xlfn.IFS(AND($AD123=$AH123,$AD123&gt;0,$AH123&gt;0,BI123&gt;0), BI123,     AND(NOT($AD123=$AH123),$AD123&gt;0,$AH123&gt;0,BI123&gt;0), ($AH123*BI123)/$AD123,     AND($AD123=0,$AH123&gt;0,$AL123&gt;0), IF(INDEX(BI$12:BI$263,MATCH($AL123,$AK$12:$AK$263,0))&gt;0,($AH123*INDEX(BI$12:BI$263,MATCH($AL123,$AK$12:$AK$263,0)))/INDEX($AD$12:$AD$263,MATCH($AL123,$AK$12:$AK$263,0)), "-"),     1, "-")</f>
        <v>-</v>
      </c>
      <c r="BK123" s="249" t="n">
        <f aca="false">IF(BJ$9&gt;0, IF(OR(BJ123="",BJ123="-"), 0, BJ123*$AO123), BI123*$AE123)</f>
        <v>0</v>
      </c>
      <c r="BL123" s="247" t="n">
        <f aca="false">COMMANDE!AB123</f>
        <v>0</v>
      </c>
      <c r="BM123" s="248" t="str">
        <f aca="false">_xlfn.IFS(AND($AD123=$AH123,$AD123&gt;0,$AH123&gt;0,BL123&gt;0), BL123,     AND(NOT($AD123=$AH123),$AD123&gt;0,$AH123&gt;0,BL123&gt;0), ($AH123*BL123)/$AD123,     AND($AD123=0,$AH123&gt;0,$AL123&gt;0), IF(INDEX(BL$12:BL$263,MATCH($AL123,$AK$12:$AK$263,0))&gt;0,($AH123*INDEX(BL$12:BL$263,MATCH($AL123,$AK$12:$AK$263,0)))/INDEX($AD$12:$AD$263,MATCH($AL123,$AK$12:$AK$263,0)), "-"),     1, "-")</f>
        <v>-</v>
      </c>
      <c r="BN123" s="249" t="n">
        <f aca="false">IF(BM$9&gt;0, IF(OR(BM123="",BM123="-"), 0, BM123*$AO123), BL123*$AE123)</f>
        <v>0</v>
      </c>
      <c r="BO123" s="247" t="n">
        <f aca="false">COMMANDE!AD123</f>
        <v>0</v>
      </c>
      <c r="BP123" s="248" t="str">
        <f aca="false">_xlfn.IFS(AND($AD123=$AH123,$AD123&gt;0,$AH123&gt;0,BO123&gt;0), BO123,     AND(NOT($AD123=$AH123),$AD123&gt;0,$AH123&gt;0,BO123&gt;0), ($AH123*BO123)/$AD123,     AND($AD123=0,$AH123&gt;0,$AL123&gt;0), IF(INDEX(BO$12:BO$263,MATCH($AL123,$AK$12:$AK$263,0))&gt;0,($AH123*INDEX(BO$12:BO$263,MATCH($AL123,$AK$12:$AK$263,0)))/INDEX($AD$12:$AD$263,MATCH($AL123,$AK$12:$AK$263,0)), "-"),     1, "-")</f>
        <v>-</v>
      </c>
      <c r="BQ123" s="249" t="n">
        <f aca="false">IF(BP$9&gt;0, IF(OR(BP123="",BP123="-"), 0, BP123*$AO123), BO123*$AE123)</f>
        <v>0</v>
      </c>
      <c r="BR123" s="247" t="n">
        <f aca="false">COMMANDE!AF123</f>
        <v>0</v>
      </c>
      <c r="BS123" s="248" t="str">
        <f aca="false">_xlfn.IFS(AND($AD123=$AH123,$AD123&gt;0,$AH123&gt;0,BR123&gt;0), BR123,     AND(NOT($AD123=$AH123),$AD123&gt;0,$AH123&gt;0,BR123&gt;0), ($AH123*BR123)/$AD123,     AND($AD123=0,$AH123&gt;0,$AL123&gt;0), IF(INDEX(BR$12:BR$263,MATCH($AL123,$AK$12:$AK$263,0))&gt;0,($AH123*INDEX(BR$12:BR$263,MATCH($AL123,$AK$12:$AK$263,0)))/INDEX($AD$12:$AD$263,MATCH($AL123,$AK$12:$AK$263,0)), "-"),     1, "-")</f>
        <v>-</v>
      </c>
      <c r="BT123" s="249" t="n">
        <f aca="false">IF(BS$9&gt;0, IF(OR(BS123="",BS123="-"), 0, BS123*$AO123), BR123*$AE123)</f>
        <v>0</v>
      </c>
      <c r="BU123" s="247" t="n">
        <f aca="false">COMMANDE!AH123</f>
        <v>0</v>
      </c>
      <c r="BV123" s="248" t="str">
        <f aca="false">_xlfn.IFS(AND($AD123=$AH123,$AD123&gt;0,$AH123&gt;0,BU123&gt;0), BU123,     AND(NOT($AD123=$AH123),$AD123&gt;0,$AH123&gt;0,BU123&gt;0), ($AH123*BU123)/$AD123,     AND($AD123=0,$AH123&gt;0,$AL123&gt;0), IF(INDEX(BU$12:BU$263,MATCH($AL123,$AK$12:$AK$263,0))&gt;0,($AH123*INDEX(BU$12:BU$263,MATCH($AL123,$AK$12:$AK$263,0)))/INDEX($AD$12:$AD$263,MATCH($AL123,$AK$12:$AK$263,0)), "-"),     1, "-")</f>
        <v>-</v>
      </c>
      <c r="BW123" s="249" t="n">
        <f aca="false">IF(BV$9&gt;0, IF(OR(BV123="",BV123="-"), 0, BV123*$AO123), BU123*$AE123)</f>
        <v>0</v>
      </c>
      <c r="BX123" s="247" t="n">
        <f aca="false">COMMANDE!AJ123</f>
        <v>0</v>
      </c>
      <c r="BY123" s="248" t="str">
        <f aca="false">_xlfn.IFS(AND($AD123=$AH123,$AD123&gt;0,$AH123&gt;0,BX123&gt;0), BX123,     AND(NOT($AD123=$AH123),$AD123&gt;0,$AH123&gt;0,BX123&gt;0), ($AH123*BX123)/$AD123,     AND($AD123=0,$AH123&gt;0,$AL123&gt;0), IF(INDEX(BX$12:BX$263,MATCH($AL123,$AK$12:$AK$263,0))&gt;0,($AH123*INDEX(BX$12:BX$263,MATCH($AL123,$AK$12:$AK$263,0)))/INDEX($AD$12:$AD$263,MATCH($AL123,$AK$12:$AK$263,0)), "-"),     1, "-")</f>
        <v>-</v>
      </c>
      <c r="BZ123" s="249" t="n">
        <f aca="false">IF(BY$9&gt;0, IF(OR(BY123="",BY123="-"), 0, BY123*$AO123), BX123*$AE123)</f>
        <v>0</v>
      </c>
      <c r="CA123" s="247" t="n">
        <f aca="false">COMMANDE!AL123</f>
        <v>0</v>
      </c>
      <c r="CB123" s="248" t="str">
        <f aca="false">_xlfn.IFS(AND($AD123=$AH123,$AD123&gt;0,$AH123&gt;0,CA123&gt;0), CA123,     AND(NOT($AD123=$AH123),$AD123&gt;0,$AH123&gt;0,CA123&gt;0), ($AH123*CA123)/$AD123,     AND($AD123=0,$AH123&gt;0,$AL123&gt;0), IF(INDEX(CA$12:CA$263,MATCH($AL123,$AK$12:$AK$263,0))&gt;0,($AH123*INDEX(CA$12:CA$263,MATCH($AL123,$AK$12:$AK$263,0)))/INDEX($AD$12:$AD$263,MATCH($AL123,$AK$12:$AK$263,0)), "-"),     1, "-")</f>
        <v>-</v>
      </c>
      <c r="CC123" s="249" t="n">
        <f aca="false">IF(CB$9&gt;0, IF(OR(CB123="",CB123="-"), 0, CB123*$AO123), CA123*$AE123)</f>
        <v>0</v>
      </c>
      <c r="CD123" s="247" t="n">
        <f aca="false">COMMANDE!AN123</f>
        <v>0</v>
      </c>
      <c r="CE123" s="248" t="str">
        <f aca="false">_xlfn.IFS(AND($AD123=$AH123,$AD123&gt;0,$AH123&gt;0,CD123&gt;0), CD123,     AND(NOT($AD123=$AH123),$AD123&gt;0,$AH123&gt;0,CD123&gt;0), ($AH123*CD123)/$AD123,     AND($AD123=0,$AH123&gt;0,$AL123&gt;0), IF(INDEX(CD$12:CD$263,MATCH($AL123,$AK$12:$AK$263,0))&gt;0,($AH123*INDEX(CD$12:CD$263,MATCH($AL123,$AK$12:$AK$263,0)))/INDEX($AD$12:$AD$263,MATCH($AL123,$AK$12:$AK$263,0)), "-"),     1, "-")</f>
        <v>-</v>
      </c>
      <c r="CF123" s="249" t="n">
        <f aca="false">IF(CE$9&gt;0, IF(OR(CE123="",CE123="-"), 0, CE123*$AO123), CD123*$AE123)</f>
        <v>0</v>
      </c>
      <c r="CG123" s="247" t="n">
        <f aca="false">COMMANDE!AP123</f>
        <v>0</v>
      </c>
      <c r="CH123" s="248" t="str">
        <f aca="false">_xlfn.IFS(AND($AD123=$AH123,$AD123&gt;0,$AH123&gt;0,CG123&gt;0), CG123,     AND(NOT($AD123=$AH123),$AD123&gt;0,$AH123&gt;0,CG123&gt;0), ($AH123*CG123)/$AD123,     AND($AD123=0,$AH123&gt;0,$AL123&gt;0), IF(INDEX(CG$12:CG$263,MATCH($AL123,$AK$12:$AK$263,0))&gt;0,($AH123*INDEX(CG$12:CG$263,MATCH($AL123,$AK$12:$AK$263,0)))/INDEX($AD$12:$AD$263,MATCH($AL123,$AK$12:$AK$263,0)), "-"),     1, "-")</f>
        <v>-</v>
      </c>
      <c r="CI123" s="249" t="n">
        <f aca="false">IF(CH$9&gt;0, IF(OR(CH123="",CH123="-"), 0, CH123*$AO123), CG123*$AE123)</f>
        <v>0</v>
      </c>
      <c r="CJ123" s="250"/>
    </row>
    <row r="124" customFormat="false" ht="39.95" hidden="false" customHeight="true" outlineLevel="0" collapsed="false">
      <c r="A124" s="230" t="n">
        <f aca="false">IF(OR($AQ124&gt;0, $AS124&gt;0), 1, 0)</f>
        <v>0</v>
      </c>
      <c r="B124" s="230" t="n">
        <f aca="false">IF(OR($AT124&gt;0, $AV124&gt;0), 1, 0)</f>
        <v>0</v>
      </c>
      <c r="C124" s="230" t="n">
        <f aca="false">IF(OR($AW124&gt;0, $AY124&gt;0), 1, 0)</f>
        <v>0</v>
      </c>
      <c r="D124" s="230" t="n">
        <f aca="false">IF(OR($AZ124&gt;0, $BB124&gt;0), 1, 0)</f>
        <v>0</v>
      </c>
      <c r="E124" s="230" t="n">
        <f aca="false">IF(OR($BC124&gt;0, $BE124&gt;0), 1, 0)</f>
        <v>0</v>
      </c>
      <c r="F124" s="230" t="n">
        <f aca="false">IF(OR($BF124&gt;0, $BH124&gt;0), 1, 0)</f>
        <v>0</v>
      </c>
      <c r="G124" s="230" t="n">
        <f aca="false">IF(OR($BI124&gt;0, $BK124&gt;0), 1, 0)</f>
        <v>0</v>
      </c>
      <c r="H124" s="230" t="n">
        <f aca="false">IF(OR($BL124&gt;0, $BN124&gt;0), 1, 0)</f>
        <v>0</v>
      </c>
      <c r="I124" s="230" t="n">
        <f aca="false">IF(OR($BO124&gt;0, $BQ124&gt;0), 1, 0)</f>
        <v>0</v>
      </c>
      <c r="J124" s="230" t="n">
        <f aca="false">IF(OR($BR124&gt;0, $BT124&gt;0), 1, 0)</f>
        <v>0</v>
      </c>
      <c r="K124" s="230" t="n">
        <f aca="false">IF(OR($BU124&gt;0, $BW124&gt;0), 1, 0)</f>
        <v>0</v>
      </c>
      <c r="L124" s="230" t="n">
        <f aca="false">IF(OR($BX124&gt;0, $BZ124&gt;0), 1, 0)</f>
        <v>0</v>
      </c>
      <c r="M124" s="230" t="n">
        <f aca="false">IF(OR($CA124&gt;0, $CC124&gt;0), 1, 0)</f>
        <v>0</v>
      </c>
      <c r="N124" s="230" t="n">
        <f aca="false">IF(OR($CD124&gt;0, $CF124&gt;0), 1, 0)</f>
        <v>0</v>
      </c>
      <c r="O124" s="231" t="n">
        <f aca="false">IF(OR($CG124&gt;0, $CI124&gt;0), 1, 0)</f>
        <v>0</v>
      </c>
      <c r="P124" s="232" t="n">
        <f aca="false">IF(OR($AD124&gt;0,$AH124&gt;0,$AN124&gt;0), 1, 0)</f>
        <v>0</v>
      </c>
      <c r="Q124" s="233" t="n">
        <f aca="false">BDD!A114</f>
        <v>3146</v>
      </c>
      <c r="R124" s="234" t="str">
        <f aca="false">BDD!B114</f>
        <v>Maïs doux frais (plateau de 2 pièces)</v>
      </c>
      <c r="S124" s="235" t="str">
        <f aca="false">IF(BDD!F114=0, "", BDD!F114)</f>
        <v/>
      </c>
      <c r="T124" s="236" t="n">
        <f aca="false">ROUND(BDD!G114+FDP_CMD_KG, 2)</f>
        <v>4.74</v>
      </c>
      <c r="U124" s="236" t="e">
        <f aca="false">ROUND(BDD!G114+FDP_FACT_KG, 2)</f>
        <v>#DIV/0!</v>
      </c>
      <c r="V124" s="237" t="str">
        <f aca="false">BDD!H114</f>
        <v>Pièce</v>
      </c>
      <c r="W124" s="238" t="str">
        <f aca="false">IF(NOT(ISBLANK(BDD!I114)), ROUND(SUM((BDD!G114*reduc1),FDP_CMD_KG), 2), "")</f>
        <v/>
      </c>
      <c r="X124" s="238" t="str">
        <f aca="false">IF(NOT(ISBLANK(BDD!J114)), ROUND(SUM((BDD!G114*reduc2),FDP_CMD_KG), 2), "")</f>
        <v/>
      </c>
      <c r="Y124" s="238" t="str">
        <f aca="false">IF(NOT(ISBLANK(BDD!K114)), ROUND(SUM((BDD!G114*reduc3),FDP_CMD_KG), 2), "")</f>
        <v/>
      </c>
      <c r="Z124" s="238" t="str">
        <f aca="false">IF(NOT(ISBLANK(BDD!I114)), ROUND(SUM((BDD!G114*reduc1),FDP_FACT_KG), 2), "")</f>
        <v/>
      </c>
      <c r="AA124" s="238" t="str">
        <f aca="false">IF(NOT(ISBLANK(BDD!J114)), ROUND(SUM((BDD!G114*reduc2),FDP_FACT_KG), 2), "")</f>
        <v/>
      </c>
      <c r="AB124" s="238" t="str">
        <f aca="false">IF(NOT(ISBLANK(BDD!K114)), ROUND(SUM((BDD!G114*reduc3),FDP_FACT_KG), 2), "")</f>
        <v/>
      </c>
      <c r="AC124" s="239" t="str">
        <f aca="false">BDD!C114</f>
        <v>Malaga</v>
      </c>
      <c r="AD124" s="240" t="n">
        <f aca="false">SUM(AQ124,AT124,AW124,AZ124,BC124,BF124,BI124,BL124,BO124,BR124,BU124,BX124,CA124,CD124,CG124)</f>
        <v>0</v>
      </c>
      <c r="AE124" s="241" t="n">
        <f aca="false">_xlfn.IFS(AND(AD124&gt;=60,$Y124&lt;&gt;""), $Y124,    AND(AD124&gt;=30,$X124&lt;&gt;""), $X124,    AND(AD124&gt;=10,$W124&lt;&gt;""), $W124,    1, $T124)</f>
        <v>4.74</v>
      </c>
      <c r="AF124" s="242" t="n">
        <f aca="false">$AD124*$AE124</f>
        <v>0</v>
      </c>
      <c r="AG124" s="161"/>
      <c r="AH124" s="243"/>
      <c r="AI124" s="241" t="e">
        <f aca="false">_xlfn.IFS(AND(AH124&gt;=60,$AB124&lt;&gt;""), $AB124,    AND(AH124&gt;=30,$AA124&lt;&gt;""), $AA124,    AND(AH124&gt;=10,$Z124&lt;&gt;""), $Z124,    1, $U124)</f>
        <v>#DIV/0!</v>
      </c>
      <c r="AJ124" s="244" t="e">
        <f aca="false">AH124*AI124</f>
        <v>#DIV/0!</v>
      </c>
      <c r="AK124" s="245"/>
      <c r="AL124" s="245"/>
      <c r="AM124" s="161"/>
      <c r="AN124" s="246" t="n">
        <f aca="false">SUM(AR124,AU124,AX124,BA124,BD124,BG124,BJ124,BM124,BP124,BS124,BV124,BY124,CB124,CE124,CH124)</f>
        <v>0</v>
      </c>
      <c r="AO124" s="241" t="e">
        <f aca="false">_xlfn.IFS(AND(AN124&gt;=60,$AB124&lt;&gt;""), $AB124,    AND(AN124&gt;=30,$AA124&lt;&gt;""), $AA124,    AND(AN124&gt;=10,$Z124&lt;&gt;""), $Z124,    1, $U124)</f>
        <v>#DIV/0!</v>
      </c>
      <c r="AP124" s="242" t="e">
        <f aca="false">$AN124*$AO124</f>
        <v>#DIV/0!</v>
      </c>
      <c r="AQ124" s="247" t="n">
        <f aca="false">COMMANDE!N124</f>
        <v>0</v>
      </c>
      <c r="AR124" s="248" t="str">
        <f aca="false">_xlfn.IFS(AND($AD124=$AH124,$AD124&gt;0,$AH124&gt;0,AQ124&gt;0), AQ124,     AND(NOT($AD124=$AH124),$AD124&gt;0,$AH124&gt;0,AQ124&gt;0), ($AH124*AQ124)/$AD124,     AND($AD124=0,$AH124&gt;0,$AL124&gt;0), IF(INDEX(AQ$12:AQ$263,MATCH($AL124,$AK$12:$AK$263,0))&gt;0,($AH124*INDEX(AQ$12:AQ$263,MATCH($AL124,$AK$12:$AK$263,0)))/INDEX($AD$12:$AD$263,MATCH($AL124,$AK$12:$AK$263,0)), "-"),     1, "-")</f>
        <v>-</v>
      </c>
      <c r="AS124" s="249" t="n">
        <f aca="false">IF(AR$9&gt;0, IF(OR(AR124="",AR124="-"), 0, AR124*$AO124), AQ124*$AE124)</f>
        <v>0</v>
      </c>
      <c r="AT124" s="247" t="n">
        <f aca="false">COMMANDE!P124</f>
        <v>0</v>
      </c>
      <c r="AU124" s="248" t="str">
        <f aca="false">_xlfn.IFS(AND($AD124=$AH124,$AD124&gt;0,$AH124&gt;0,AT124&gt;0), AT124,     AND(NOT($AD124=$AH124),$AD124&gt;0,$AH124&gt;0,AT124&gt;0), ($AH124*AT124)/$AD124,     AND($AD124=0,$AH124&gt;0,$AL124&gt;0), IF(INDEX(AT$12:AT$263,MATCH($AL124,$AK$12:$AK$263,0))&gt;0,($AH124*INDEX(AT$12:AT$263,MATCH($AL124,$AK$12:$AK$263,0)))/INDEX($AD$12:$AD$263,MATCH($AL124,$AK$12:$AK$263,0)), "-"),     1, "-")</f>
        <v>-</v>
      </c>
      <c r="AV124" s="249" t="n">
        <f aca="false">IF(AU$9&gt;0, IF(OR(AU124="",AU124="-"), 0, AU124*$AO124), AT124*$AE124)</f>
        <v>0</v>
      </c>
      <c r="AW124" s="247" t="n">
        <f aca="false">COMMANDE!R124</f>
        <v>0</v>
      </c>
      <c r="AX124" s="248" t="str">
        <f aca="false">_xlfn.IFS(AND($AD124=$AH124,$AD124&gt;0,$AH124&gt;0,AW124&gt;0), AW124,     AND(NOT($AD124=$AH124),$AD124&gt;0,$AH124&gt;0,AW124&gt;0), ($AH124*AW124)/$AD124,     AND($AD124=0,$AH124&gt;0,$AL124&gt;0), IF(INDEX(AW$12:AW$263,MATCH($AL124,$AK$12:$AK$263,0))&gt;0,($AH124*INDEX(AW$12:AW$263,MATCH($AL124,$AK$12:$AK$263,0)))/INDEX($AD$12:$AD$263,MATCH($AL124,$AK$12:$AK$263,0)), "-"),     1, "-")</f>
        <v>-</v>
      </c>
      <c r="AY124" s="249" t="n">
        <f aca="false">IF(AX$9&gt;0, IF(OR(AX124="",AX124="-"), 0, AX124*$AO124), AW124*$AE124)</f>
        <v>0</v>
      </c>
      <c r="AZ124" s="247" t="n">
        <f aca="false">COMMANDE!T124</f>
        <v>0</v>
      </c>
      <c r="BA124" s="248" t="str">
        <f aca="false">_xlfn.IFS(AND($AD124=$AH124,$AD124&gt;0,$AH124&gt;0,AZ124&gt;0), AZ124,     AND(NOT($AD124=$AH124),$AD124&gt;0,$AH124&gt;0,AZ124&gt;0), ($AH124*AZ124)/$AD124,     AND($AD124=0,$AH124&gt;0,$AL124&gt;0), IF(INDEX(AZ$12:AZ$263,MATCH($AL124,$AK$12:$AK$263,0))&gt;0,($AH124*INDEX(AZ$12:AZ$263,MATCH($AL124,$AK$12:$AK$263,0)))/INDEX($AD$12:$AD$263,MATCH($AL124,$AK$12:$AK$263,0)), "-"),     1, "-")</f>
        <v>-</v>
      </c>
      <c r="BB124" s="249" t="n">
        <f aca="false">IF(BA$9&gt;0, IF(OR(BA124="",BA124="-"), 0, BA124*$AO124), AZ124*$AE124)</f>
        <v>0</v>
      </c>
      <c r="BC124" s="247" t="n">
        <f aca="false">COMMANDE!V124</f>
        <v>0</v>
      </c>
      <c r="BD124" s="248" t="str">
        <f aca="false">_xlfn.IFS(AND($AD124=$AH124,$AD124&gt;0,$AH124&gt;0,BC124&gt;0), BC124,     AND(NOT($AD124=$AH124),$AD124&gt;0,$AH124&gt;0,BC124&gt;0), ($AH124*BC124)/$AD124,     AND($AD124=0,$AH124&gt;0,$AL124&gt;0), IF(INDEX(BC$12:BC$263,MATCH($AL124,$AK$12:$AK$263,0))&gt;0,($AH124*INDEX(BC$12:BC$263,MATCH($AL124,$AK$12:$AK$263,0)))/INDEX($AD$12:$AD$263,MATCH($AL124,$AK$12:$AK$263,0)), "-"),     1, "-")</f>
        <v>-</v>
      </c>
      <c r="BE124" s="249" t="n">
        <f aca="false">IF(BD$9&gt;0, IF(OR(BD124="",BD124="-"), 0, BD124*$AO124), BC124*$AE124)</f>
        <v>0</v>
      </c>
      <c r="BF124" s="247" t="n">
        <f aca="false">COMMANDE!X124</f>
        <v>0</v>
      </c>
      <c r="BG124" s="248" t="str">
        <f aca="false">_xlfn.IFS(AND($AD124=$AH124,$AD124&gt;0,$AH124&gt;0,BF124&gt;0), BF124,     AND(NOT($AD124=$AH124),$AD124&gt;0,$AH124&gt;0,BF124&gt;0), ($AH124*BF124)/$AD124,     AND($AD124=0,$AH124&gt;0,$AL124&gt;0), IF(INDEX(BF$12:BF$263,MATCH($AL124,$AK$12:$AK$263,0))&gt;0,($AH124*INDEX(BF$12:BF$263,MATCH($AL124,$AK$12:$AK$263,0)))/INDEX($AD$12:$AD$263,MATCH($AL124,$AK$12:$AK$263,0)), "-"),     1, "-")</f>
        <v>-</v>
      </c>
      <c r="BH124" s="249" t="n">
        <f aca="false">IF(BG$9&gt;0, IF(OR(BG124="",BG124="-"), 0, BG124*$AO124), BF124*$AE124)</f>
        <v>0</v>
      </c>
      <c r="BI124" s="247" t="n">
        <f aca="false">COMMANDE!Z124</f>
        <v>0</v>
      </c>
      <c r="BJ124" s="248" t="str">
        <f aca="false">_xlfn.IFS(AND($AD124=$AH124,$AD124&gt;0,$AH124&gt;0,BI124&gt;0), BI124,     AND(NOT($AD124=$AH124),$AD124&gt;0,$AH124&gt;0,BI124&gt;0), ($AH124*BI124)/$AD124,     AND($AD124=0,$AH124&gt;0,$AL124&gt;0), IF(INDEX(BI$12:BI$263,MATCH($AL124,$AK$12:$AK$263,0))&gt;0,($AH124*INDEX(BI$12:BI$263,MATCH($AL124,$AK$12:$AK$263,0)))/INDEX($AD$12:$AD$263,MATCH($AL124,$AK$12:$AK$263,0)), "-"),     1, "-")</f>
        <v>-</v>
      </c>
      <c r="BK124" s="249" t="n">
        <f aca="false">IF(BJ$9&gt;0, IF(OR(BJ124="",BJ124="-"), 0, BJ124*$AO124), BI124*$AE124)</f>
        <v>0</v>
      </c>
      <c r="BL124" s="247" t="n">
        <f aca="false">COMMANDE!AB124</f>
        <v>0</v>
      </c>
      <c r="BM124" s="248" t="str">
        <f aca="false">_xlfn.IFS(AND($AD124=$AH124,$AD124&gt;0,$AH124&gt;0,BL124&gt;0), BL124,     AND(NOT($AD124=$AH124),$AD124&gt;0,$AH124&gt;0,BL124&gt;0), ($AH124*BL124)/$AD124,     AND($AD124=0,$AH124&gt;0,$AL124&gt;0), IF(INDEX(BL$12:BL$263,MATCH($AL124,$AK$12:$AK$263,0))&gt;0,($AH124*INDEX(BL$12:BL$263,MATCH($AL124,$AK$12:$AK$263,0)))/INDEX($AD$12:$AD$263,MATCH($AL124,$AK$12:$AK$263,0)), "-"),     1, "-")</f>
        <v>-</v>
      </c>
      <c r="BN124" s="249" t="n">
        <f aca="false">IF(BM$9&gt;0, IF(OR(BM124="",BM124="-"), 0, BM124*$AO124), BL124*$AE124)</f>
        <v>0</v>
      </c>
      <c r="BO124" s="247" t="n">
        <f aca="false">COMMANDE!AD124</f>
        <v>0</v>
      </c>
      <c r="BP124" s="248" t="str">
        <f aca="false">_xlfn.IFS(AND($AD124=$AH124,$AD124&gt;0,$AH124&gt;0,BO124&gt;0), BO124,     AND(NOT($AD124=$AH124),$AD124&gt;0,$AH124&gt;0,BO124&gt;0), ($AH124*BO124)/$AD124,     AND($AD124=0,$AH124&gt;0,$AL124&gt;0), IF(INDEX(BO$12:BO$263,MATCH($AL124,$AK$12:$AK$263,0))&gt;0,($AH124*INDEX(BO$12:BO$263,MATCH($AL124,$AK$12:$AK$263,0)))/INDEX($AD$12:$AD$263,MATCH($AL124,$AK$12:$AK$263,0)), "-"),     1, "-")</f>
        <v>-</v>
      </c>
      <c r="BQ124" s="249" t="n">
        <f aca="false">IF(BP$9&gt;0, IF(OR(BP124="",BP124="-"), 0, BP124*$AO124), BO124*$AE124)</f>
        <v>0</v>
      </c>
      <c r="BR124" s="247" t="n">
        <f aca="false">COMMANDE!AF124</f>
        <v>0</v>
      </c>
      <c r="BS124" s="248" t="str">
        <f aca="false">_xlfn.IFS(AND($AD124=$AH124,$AD124&gt;0,$AH124&gt;0,BR124&gt;0), BR124,     AND(NOT($AD124=$AH124),$AD124&gt;0,$AH124&gt;0,BR124&gt;0), ($AH124*BR124)/$AD124,     AND($AD124=0,$AH124&gt;0,$AL124&gt;0), IF(INDEX(BR$12:BR$263,MATCH($AL124,$AK$12:$AK$263,0))&gt;0,($AH124*INDEX(BR$12:BR$263,MATCH($AL124,$AK$12:$AK$263,0)))/INDEX($AD$12:$AD$263,MATCH($AL124,$AK$12:$AK$263,0)), "-"),     1, "-")</f>
        <v>-</v>
      </c>
      <c r="BT124" s="249" t="n">
        <f aca="false">IF(BS$9&gt;0, IF(OR(BS124="",BS124="-"), 0, BS124*$AO124), BR124*$AE124)</f>
        <v>0</v>
      </c>
      <c r="BU124" s="247" t="n">
        <f aca="false">COMMANDE!AH124</f>
        <v>0</v>
      </c>
      <c r="BV124" s="248" t="str">
        <f aca="false">_xlfn.IFS(AND($AD124=$AH124,$AD124&gt;0,$AH124&gt;0,BU124&gt;0), BU124,     AND(NOT($AD124=$AH124),$AD124&gt;0,$AH124&gt;0,BU124&gt;0), ($AH124*BU124)/$AD124,     AND($AD124=0,$AH124&gt;0,$AL124&gt;0), IF(INDEX(BU$12:BU$263,MATCH($AL124,$AK$12:$AK$263,0))&gt;0,($AH124*INDEX(BU$12:BU$263,MATCH($AL124,$AK$12:$AK$263,0)))/INDEX($AD$12:$AD$263,MATCH($AL124,$AK$12:$AK$263,0)), "-"),     1, "-")</f>
        <v>-</v>
      </c>
      <c r="BW124" s="249" t="n">
        <f aca="false">IF(BV$9&gt;0, IF(OR(BV124="",BV124="-"), 0, BV124*$AO124), BU124*$AE124)</f>
        <v>0</v>
      </c>
      <c r="BX124" s="247" t="n">
        <f aca="false">COMMANDE!AJ124</f>
        <v>0</v>
      </c>
      <c r="BY124" s="248" t="str">
        <f aca="false">_xlfn.IFS(AND($AD124=$AH124,$AD124&gt;0,$AH124&gt;0,BX124&gt;0), BX124,     AND(NOT($AD124=$AH124),$AD124&gt;0,$AH124&gt;0,BX124&gt;0), ($AH124*BX124)/$AD124,     AND($AD124=0,$AH124&gt;0,$AL124&gt;0), IF(INDEX(BX$12:BX$263,MATCH($AL124,$AK$12:$AK$263,0))&gt;0,($AH124*INDEX(BX$12:BX$263,MATCH($AL124,$AK$12:$AK$263,0)))/INDEX($AD$12:$AD$263,MATCH($AL124,$AK$12:$AK$263,0)), "-"),     1, "-")</f>
        <v>-</v>
      </c>
      <c r="BZ124" s="249" t="n">
        <f aca="false">IF(BY$9&gt;0, IF(OR(BY124="",BY124="-"), 0, BY124*$AO124), BX124*$AE124)</f>
        <v>0</v>
      </c>
      <c r="CA124" s="247" t="n">
        <f aca="false">COMMANDE!AL124</f>
        <v>0</v>
      </c>
      <c r="CB124" s="248" t="str">
        <f aca="false">_xlfn.IFS(AND($AD124=$AH124,$AD124&gt;0,$AH124&gt;0,CA124&gt;0), CA124,     AND(NOT($AD124=$AH124),$AD124&gt;0,$AH124&gt;0,CA124&gt;0), ($AH124*CA124)/$AD124,     AND($AD124=0,$AH124&gt;0,$AL124&gt;0), IF(INDEX(CA$12:CA$263,MATCH($AL124,$AK$12:$AK$263,0))&gt;0,($AH124*INDEX(CA$12:CA$263,MATCH($AL124,$AK$12:$AK$263,0)))/INDEX($AD$12:$AD$263,MATCH($AL124,$AK$12:$AK$263,0)), "-"),     1, "-")</f>
        <v>-</v>
      </c>
      <c r="CC124" s="249" t="n">
        <f aca="false">IF(CB$9&gt;0, IF(OR(CB124="",CB124="-"), 0, CB124*$AO124), CA124*$AE124)</f>
        <v>0</v>
      </c>
      <c r="CD124" s="247" t="n">
        <f aca="false">COMMANDE!AN124</f>
        <v>0</v>
      </c>
      <c r="CE124" s="248" t="str">
        <f aca="false">_xlfn.IFS(AND($AD124=$AH124,$AD124&gt;0,$AH124&gt;0,CD124&gt;0), CD124,     AND(NOT($AD124=$AH124),$AD124&gt;0,$AH124&gt;0,CD124&gt;0), ($AH124*CD124)/$AD124,     AND($AD124=0,$AH124&gt;0,$AL124&gt;0), IF(INDEX(CD$12:CD$263,MATCH($AL124,$AK$12:$AK$263,0))&gt;0,($AH124*INDEX(CD$12:CD$263,MATCH($AL124,$AK$12:$AK$263,0)))/INDEX($AD$12:$AD$263,MATCH($AL124,$AK$12:$AK$263,0)), "-"),     1, "-")</f>
        <v>-</v>
      </c>
      <c r="CF124" s="249" t="n">
        <f aca="false">IF(CE$9&gt;0, IF(OR(CE124="",CE124="-"), 0, CE124*$AO124), CD124*$AE124)</f>
        <v>0</v>
      </c>
      <c r="CG124" s="247" t="n">
        <f aca="false">COMMANDE!AP124</f>
        <v>0</v>
      </c>
      <c r="CH124" s="248" t="str">
        <f aca="false">_xlfn.IFS(AND($AD124=$AH124,$AD124&gt;0,$AH124&gt;0,CG124&gt;0), CG124,     AND(NOT($AD124=$AH124),$AD124&gt;0,$AH124&gt;0,CG124&gt;0), ($AH124*CG124)/$AD124,     AND($AD124=0,$AH124&gt;0,$AL124&gt;0), IF(INDEX(CG$12:CG$263,MATCH($AL124,$AK$12:$AK$263,0))&gt;0,($AH124*INDEX(CG$12:CG$263,MATCH($AL124,$AK$12:$AK$263,0)))/INDEX($AD$12:$AD$263,MATCH($AL124,$AK$12:$AK$263,0)), "-"),     1, "-")</f>
        <v>-</v>
      </c>
      <c r="CI124" s="249" t="n">
        <f aca="false">IF(CH$9&gt;0, IF(OR(CH124="",CH124="-"), 0, CH124*$AO124), CG124*$AE124)</f>
        <v>0</v>
      </c>
      <c r="CJ124" s="250"/>
    </row>
    <row r="125" customFormat="false" ht="39.95" hidden="false" customHeight="true" outlineLevel="0" collapsed="false">
      <c r="A125" s="230" t="n">
        <f aca="false">IF(OR($AQ125&gt;0, $AS125&gt;0), 1, 0)</f>
        <v>0</v>
      </c>
      <c r="B125" s="230" t="n">
        <f aca="false">IF(OR($AT125&gt;0, $AV125&gt;0), 1, 0)</f>
        <v>0</v>
      </c>
      <c r="C125" s="230" t="n">
        <f aca="false">IF(OR($AW125&gt;0, $AY125&gt;0), 1, 0)</f>
        <v>0</v>
      </c>
      <c r="D125" s="230" t="n">
        <f aca="false">IF(OR($AZ125&gt;0, $BB125&gt;0), 1, 0)</f>
        <v>0</v>
      </c>
      <c r="E125" s="230" t="n">
        <f aca="false">IF(OR($BC125&gt;0, $BE125&gt;0), 1, 0)</f>
        <v>0</v>
      </c>
      <c r="F125" s="230" t="n">
        <f aca="false">IF(OR($BF125&gt;0, $BH125&gt;0), 1, 0)</f>
        <v>0</v>
      </c>
      <c r="G125" s="230" t="n">
        <f aca="false">IF(OR($BI125&gt;0, $BK125&gt;0), 1, 0)</f>
        <v>0</v>
      </c>
      <c r="H125" s="230" t="n">
        <f aca="false">IF(OR($BL125&gt;0, $BN125&gt;0), 1, 0)</f>
        <v>0</v>
      </c>
      <c r="I125" s="230" t="n">
        <f aca="false">IF(OR($BO125&gt;0, $BQ125&gt;0), 1, 0)</f>
        <v>0</v>
      </c>
      <c r="J125" s="230" t="n">
        <f aca="false">IF(OR($BR125&gt;0, $BT125&gt;0), 1, 0)</f>
        <v>0</v>
      </c>
      <c r="K125" s="230" t="n">
        <f aca="false">IF(OR($BU125&gt;0, $BW125&gt;0), 1, 0)</f>
        <v>0</v>
      </c>
      <c r="L125" s="230" t="n">
        <f aca="false">IF(OR($BX125&gt;0, $BZ125&gt;0), 1, 0)</f>
        <v>0</v>
      </c>
      <c r="M125" s="230" t="n">
        <f aca="false">IF(OR($CA125&gt;0, $CC125&gt;0), 1, 0)</f>
        <v>0</v>
      </c>
      <c r="N125" s="230" t="n">
        <f aca="false">IF(OR($CD125&gt;0, $CF125&gt;0), 1, 0)</f>
        <v>0</v>
      </c>
      <c r="O125" s="231" t="n">
        <f aca="false">IF(OR($CG125&gt;0, $CI125&gt;0), 1, 0)</f>
        <v>0</v>
      </c>
      <c r="P125" s="232" t="n">
        <f aca="false">IF(OR($AD125&gt;0,$AH125&gt;0,$AN125&gt;0), 1, 0)</f>
        <v>0</v>
      </c>
      <c r="Q125" s="233" t="n">
        <f aca="false">BDD!A115</f>
        <v>3228</v>
      </c>
      <c r="R125" s="234" t="str">
        <f aca="false">BDD!B115</f>
        <v>Mandarine Marisol</v>
      </c>
      <c r="S125" s="235" t="str">
        <f aca="false">IF(BDD!F115=0, "", BDD!F115)</f>
        <v/>
      </c>
      <c r="T125" s="236" t="n">
        <f aca="false">ROUND(BDD!G115+FDP_CMD_KG, 2)</f>
        <v>5.15</v>
      </c>
      <c r="U125" s="236" t="e">
        <f aca="false">ROUND(BDD!G115+FDP_FACT_KG, 2)</f>
        <v>#DIV/0!</v>
      </c>
      <c r="V125" s="237" t="str">
        <f aca="false">BDD!H115</f>
        <v>kg</v>
      </c>
      <c r="W125" s="238" t="n">
        <f aca="false">IF(NOT(ISBLANK(BDD!I115)), ROUND(SUM((BDD!G115*reduc1),FDP_CMD_KG), 2), "")</f>
        <v>4.79</v>
      </c>
      <c r="X125" s="238" t="n">
        <f aca="false">IF(NOT(ISBLANK(BDD!J115)), ROUND(SUM((BDD!G115*reduc2),FDP_CMD_KG), 2), "")</f>
        <v>4.44</v>
      </c>
      <c r="Y125" s="238" t="str">
        <f aca="false">IF(NOT(ISBLANK(BDD!K115)), ROUND(SUM((BDD!G115*reduc3),FDP_CMD_KG), 2), "")</f>
        <v/>
      </c>
      <c r="Z125" s="238" t="e">
        <f aca="false">IF(NOT(ISBLANK(BDD!I115)), ROUND(SUM((BDD!G115*reduc1),FDP_FACT_KG), 2), "")</f>
        <v>#DIV/0!</v>
      </c>
      <c r="AA125" s="238" t="e">
        <f aca="false">IF(NOT(ISBLANK(BDD!J115)), ROUND(SUM((BDD!G115*reduc2),FDP_FACT_KG), 2), "")</f>
        <v>#DIV/0!</v>
      </c>
      <c r="AB125" s="238" t="str">
        <f aca="false">IF(NOT(ISBLANK(BDD!K115)), ROUND(SUM((BDD!G115*reduc3),FDP_FACT_KG), 2), "")</f>
        <v/>
      </c>
      <c r="AC125" s="239" t="str">
        <f aca="false">BDD!C115</f>
        <v>Grenade</v>
      </c>
      <c r="AD125" s="240" t="n">
        <f aca="false">SUM(AQ125,AT125,AW125,AZ125,BC125,BF125,BI125,BL125,BO125,BR125,BU125,BX125,CA125,CD125,CG125)</f>
        <v>0</v>
      </c>
      <c r="AE125" s="241" t="n">
        <f aca="false">_xlfn.IFS(AND(AD125&gt;=60,$Y125&lt;&gt;""), $Y125,    AND(AD125&gt;=30,$X125&lt;&gt;""), $X125,    AND(AD125&gt;=10,$W125&lt;&gt;""), $W125,    1, $T125)</f>
        <v>5.15</v>
      </c>
      <c r="AF125" s="242" t="n">
        <f aca="false">$AD125*$AE125</f>
        <v>0</v>
      </c>
      <c r="AG125" s="161"/>
      <c r="AH125" s="243"/>
      <c r="AI125" s="241" t="e">
        <f aca="false">_xlfn.IFS(AND(AH125&gt;=60,$AB125&lt;&gt;""), $AB125,    AND(AH125&gt;=30,$AA125&lt;&gt;""), $AA125,    AND(AH125&gt;=10,$Z125&lt;&gt;""), $Z125,    1, $U125)</f>
        <v>#DIV/0!</v>
      </c>
      <c r="AJ125" s="244" t="e">
        <f aca="false">AH125*AI125</f>
        <v>#DIV/0!</v>
      </c>
      <c r="AK125" s="245"/>
      <c r="AL125" s="245"/>
      <c r="AM125" s="161"/>
      <c r="AN125" s="246" t="n">
        <f aca="false">SUM(AR125,AU125,AX125,BA125,BD125,BG125,BJ125,BM125,BP125,BS125,BV125,BY125,CB125,CE125,CH125)</f>
        <v>0</v>
      </c>
      <c r="AO125" s="241" t="e">
        <f aca="false">_xlfn.IFS(AND(AN125&gt;=60,$AB125&lt;&gt;""), $AB125,    AND(AN125&gt;=30,$AA125&lt;&gt;""), $AA125,    AND(AN125&gt;=10,$Z125&lt;&gt;""), $Z125,    1, $U125)</f>
        <v>#DIV/0!</v>
      </c>
      <c r="AP125" s="242" t="e">
        <f aca="false">$AN125*$AO125</f>
        <v>#DIV/0!</v>
      </c>
      <c r="AQ125" s="247" t="n">
        <f aca="false">COMMANDE!N125</f>
        <v>0</v>
      </c>
      <c r="AR125" s="248" t="str">
        <f aca="false">_xlfn.IFS(AND($AD125=$AH125,$AD125&gt;0,$AH125&gt;0,AQ125&gt;0), AQ125,     AND(NOT($AD125=$AH125),$AD125&gt;0,$AH125&gt;0,AQ125&gt;0), ($AH125*AQ125)/$AD125,     AND($AD125=0,$AH125&gt;0,$AL125&gt;0), IF(INDEX(AQ$12:AQ$263,MATCH($AL125,$AK$12:$AK$263,0))&gt;0,($AH125*INDEX(AQ$12:AQ$263,MATCH($AL125,$AK$12:$AK$263,0)))/INDEX($AD$12:$AD$263,MATCH($AL125,$AK$12:$AK$263,0)), "-"),     1, "-")</f>
        <v>-</v>
      </c>
      <c r="AS125" s="249" t="n">
        <f aca="false">IF(AR$9&gt;0, IF(OR(AR125="",AR125="-"), 0, AR125*$AO125), AQ125*$AE125)</f>
        <v>0</v>
      </c>
      <c r="AT125" s="247" t="n">
        <f aca="false">COMMANDE!P125</f>
        <v>0</v>
      </c>
      <c r="AU125" s="248" t="str">
        <f aca="false">_xlfn.IFS(AND($AD125=$AH125,$AD125&gt;0,$AH125&gt;0,AT125&gt;0), AT125,     AND(NOT($AD125=$AH125),$AD125&gt;0,$AH125&gt;0,AT125&gt;0), ($AH125*AT125)/$AD125,     AND($AD125=0,$AH125&gt;0,$AL125&gt;0), IF(INDEX(AT$12:AT$263,MATCH($AL125,$AK$12:$AK$263,0))&gt;0,($AH125*INDEX(AT$12:AT$263,MATCH($AL125,$AK$12:$AK$263,0)))/INDEX($AD$12:$AD$263,MATCH($AL125,$AK$12:$AK$263,0)), "-"),     1, "-")</f>
        <v>-</v>
      </c>
      <c r="AV125" s="249" t="n">
        <f aca="false">IF(AU$9&gt;0, IF(OR(AU125="",AU125="-"), 0, AU125*$AO125), AT125*$AE125)</f>
        <v>0</v>
      </c>
      <c r="AW125" s="247" t="n">
        <f aca="false">COMMANDE!R125</f>
        <v>0</v>
      </c>
      <c r="AX125" s="248" t="str">
        <f aca="false">_xlfn.IFS(AND($AD125=$AH125,$AD125&gt;0,$AH125&gt;0,AW125&gt;0), AW125,     AND(NOT($AD125=$AH125),$AD125&gt;0,$AH125&gt;0,AW125&gt;0), ($AH125*AW125)/$AD125,     AND($AD125=0,$AH125&gt;0,$AL125&gt;0), IF(INDEX(AW$12:AW$263,MATCH($AL125,$AK$12:$AK$263,0))&gt;0,($AH125*INDEX(AW$12:AW$263,MATCH($AL125,$AK$12:$AK$263,0)))/INDEX($AD$12:$AD$263,MATCH($AL125,$AK$12:$AK$263,0)), "-"),     1, "-")</f>
        <v>-</v>
      </c>
      <c r="AY125" s="249" t="n">
        <f aca="false">IF(AX$9&gt;0, IF(OR(AX125="",AX125="-"), 0, AX125*$AO125), AW125*$AE125)</f>
        <v>0</v>
      </c>
      <c r="AZ125" s="247" t="n">
        <f aca="false">COMMANDE!T125</f>
        <v>0</v>
      </c>
      <c r="BA125" s="248" t="str">
        <f aca="false">_xlfn.IFS(AND($AD125=$AH125,$AD125&gt;0,$AH125&gt;0,AZ125&gt;0), AZ125,     AND(NOT($AD125=$AH125),$AD125&gt;0,$AH125&gt;0,AZ125&gt;0), ($AH125*AZ125)/$AD125,     AND($AD125=0,$AH125&gt;0,$AL125&gt;0), IF(INDEX(AZ$12:AZ$263,MATCH($AL125,$AK$12:$AK$263,0))&gt;0,($AH125*INDEX(AZ$12:AZ$263,MATCH($AL125,$AK$12:$AK$263,0)))/INDEX($AD$12:$AD$263,MATCH($AL125,$AK$12:$AK$263,0)), "-"),     1, "-")</f>
        <v>-</v>
      </c>
      <c r="BB125" s="249" t="n">
        <f aca="false">IF(BA$9&gt;0, IF(OR(BA125="",BA125="-"), 0, BA125*$AO125), AZ125*$AE125)</f>
        <v>0</v>
      </c>
      <c r="BC125" s="247" t="n">
        <f aca="false">COMMANDE!V125</f>
        <v>0</v>
      </c>
      <c r="BD125" s="248" t="str">
        <f aca="false">_xlfn.IFS(AND($AD125=$AH125,$AD125&gt;0,$AH125&gt;0,BC125&gt;0), BC125,     AND(NOT($AD125=$AH125),$AD125&gt;0,$AH125&gt;0,BC125&gt;0), ($AH125*BC125)/$AD125,     AND($AD125=0,$AH125&gt;0,$AL125&gt;0), IF(INDEX(BC$12:BC$263,MATCH($AL125,$AK$12:$AK$263,0))&gt;0,($AH125*INDEX(BC$12:BC$263,MATCH($AL125,$AK$12:$AK$263,0)))/INDEX($AD$12:$AD$263,MATCH($AL125,$AK$12:$AK$263,0)), "-"),     1, "-")</f>
        <v>-</v>
      </c>
      <c r="BE125" s="249" t="n">
        <f aca="false">IF(BD$9&gt;0, IF(OR(BD125="",BD125="-"), 0, BD125*$AO125), BC125*$AE125)</f>
        <v>0</v>
      </c>
      <c r="BF125" s="247" t="n">
        <f aca="false">COMMANDE!X125</f>
        <v>0</v>
      </c>
      <c r="BG125" s="248" t="str">
        <f aca="false">_xlfn.IFS(AND($AD125=$AH125,$AD125&gt;0,$AH125&gt;0,BF125&gt;0), BF125,     AND(NOT($AD125=$AH125),$AD125&gt;0,$AH125&gt;0,BF125&gt;0), ($AH125*BF125)/$AD125,     AND($AD125=0,$AH125&gt;0,$AL125&gt;0), IF(INDEX(BF$12:BF$263,MATCH($AL125,$AK$12:$AK$263,0))&gt;0,($AH125*INDEX(BF$12:BF$263,MATCH($AL125,$AK$12:$AK$263,0)))/INDEX($AD$12:$AD$263,MATCH($AL125,$AK$12:$AK$263,0)), "-"),     1, "-")</f>
        <v>-</v>
      </c>
      <c r="BH125" s="249" t="n">
        <f aca="false">IF(BG$9&gt;0, IF(OR(BG125="",BG125="-"), 0, BG125*$AO125), BF125*$AE125)</f>
        <v>0</v>
      </c>
      <c r="BI125" s="247" t="n">
        <f aca="false">COMMANDE!Z125</f>
        <v>0</v>
      </c>
      <c r="BJ125" s="248" t="str">
        <f aca="false">_xlfn.IFS(AND($AD125=$AH125,$AD125&gt;0,$AH125&gt;0,BI125&gt;0), BI125,     AND(NOT($AD125=$AH125),$AD125&gt;0,$AH125&gt;0,BI125&gt;0), ($AH125*BI125)/$AD125,     AND($AD125=0,$AH125&gt;0,$AL125&gt;0), IF(INDEX(BI$12:BI$263,MATCH($AL125,$AK$12:$AK$263,0))&gt;0,($AH125*INDEX(BI$12:BI$263,MATCH($AL125,$AK$12:$AK$263,0)))/INDEX($AD$12:$AD$263,MATCH($AL125,$AK$12:$AK$263,0)), "-"),     1, "-")</f>
        <v>-</v>
      </c>
      <c r="BK125" s="249" t="n">
        <f aca="false">IF(BJ$9&gt;0, IF(OR(BJ125="",BJ125="-"), 0, BJ125*$AO125), BI125*$AE125)</f>
        <v>0</v>
      </c>
      <c r="BL125" s="247" t="n">
        <f aca="false">COMMANDE!AB125</f>
        <v>0</v>
      </c>
      <c r="BM125" s="248" t="str">
        <f aca="false">_xlfn.IFS(AND($AD125=$AH125,$AD125&gt;0,$AH125&gt;0,BL125&gt;0), BL125,     AND(NOT($AD125=$AH125),$AD125&gt;0,$AH125&gt;0,BL125&gt;0), ($AH125*BL125)/$AD125,     AND($AD125=0,$AH125&gt;0,$AL125&gt;0), IF(INDEX(BL$12:BL$263,MATCH($AL125,$AK$12:$AK$263,0))&gt;0,($AH125*INDEX(BL$12:BL$263,MATCH($AL125,$AK$12:$AK$263,0)))/INDEX($AD$12:$AD$263,MATCH($AL125,$AK$12:$AK$263,0)), "-"),     1, "-")</f>
        <v>-</v>
      </c>
      <c r="BN125" s="249" t="n">
        <f aca="false">IF(BM$9&gt;0, IF(OR(BM125="",BM125="-"), 0, BM125*$AO125), BL125*$AE125)</f>
        <v>0</v>
      </c>
      <c r="BO125" s="247" t="n">
        <f aca="false">COMMANDE!AD125</f>
        <v>0</v>
      </c>
      <c r="BP125" s="248" t="str">
        <f aca="false">_xlfn.IFS(AND($AD125=$AH125,$AD125&gt;0,$AH125&gt;0,BO125&gt;0), BO125,     AND(NOT($AD125=$AH125),$AD125&gt;0,$AH125&gt;0,BO125&gt;0), ($AH125*BO125)/$AD125,     AND($AD125=0,$AH125&gt;0,$AL125&gt;0), IF(INDEX(BO$12:BO$263,MATCH($AL125,$AK$12:$AK$263,0))&gt;0,($AH125*INDEX(BO$12:BO$263,MATCH($AL125,$AK$12:$AK$263,0)))/INDEX($AD$12:$AD$263,MATCH($AL125,$AK$12:$AK$263,0)), "-"),     1, "-")</f>
        <v>-</v>
      </c>
      <c r="BQ125" s="249" t="n">
        <f aca="false">IF(BP$9&gt;0, IF(OR(BP125="",BP125="-"), 0, BP125*$AO125), BO125*$AE125)</f>
        <v>0</v>
      </c>
      <c r="BR125" s="247" t="n">
        <f aca="false">COMMANDE!AF125</f>
        <v>0</v>
      </c>
      <c r="BS125" s="248" t="str">
        <f aca="false">_xlfn.IFS(AND($AD125=$AH125,$AD125&gt;0,$AH125&gt;0,BR125&gt;0), BR125,     AND(NOT($AD125=$AH125),$AD125&gt;0,$AH125&gt;0,BR125&gt;0), ($AH125*BR125)/$AD125,     AND($AD125=0,$AH125&gt;0,$AL125&gt;0), IF(INDEX(BR$12:BR$263,MATCH($AL125,$AK$12:$AK$263,0))&gt;0,($AH125*INDEX(BR$12:BR$263,MATCH($AL125,$AK$12:$AK$263,0)))/INDEX($AD$12:$AD$263,MATCH($AL125,$AK$12:$AK$263,0)), "-"),     1, "-")</f>
        <v>-</v>
      </c>
      <c r="BT125" s="249" t="n">
        <f aca="false">IF(BS$9&gt;0, IF(OR(BS125="",BS125="-"), 0, BS125*$AO125), BR125*$AE125)</f>
        <v>0</v>
      </c>
      <c r="BU125" s="247" t="n">
        <f aca="false">COMMANDE!AH125</f>
        <v>0</v>
      </c>
      <c r="BV125" s="248" t="str">
        <f aca="false">_xlfn.IFS(AND($AD125=$AH125,$AD125&gt;0,$AH125&gt;0,BU125&gt;0), BU125,     AND(NOT($AD125=$AH125),$AD125&gt;0,$AH125&gt;0,BU125&gt;0), ($AH125*BU125)/$AD125,     AND($AD125=0,$AH125&gt;0,$AL125&gt;0), IF(INDEX(BU$12:BU$263,MATCH($AL125,$AK$12:$AK$263,0))&gt;0,($AH125*INDEX(BU$12:BU$263,MATCH($AL125,$AK$12:$AK$263,0)))/INDEX($AD$12:$AD$263,MATCH($AL125,$AK$12:$AK$263,0)), "-"),     1, "-")</f>
        <v>-</v>
      </c>
      <c r="BW125" s="249" t="n">
        <f aca="false">IF(BV$9&gt;0, IF(OR(BV125="",BV125="-"), 0, BV125*$AO125), BU125*$AE125)</f>
        <v>0</v>
      </c>
      <c r="BX125" s="247" t="n">
        <f aca="false">COMMANDE!AJ125</f>
        <v>0</v>
      </c>
      <c r="BY125" s="248" t="str">
        <f aca="false">_xlfn.IFS(AND($AD125=$AH125,$AD125&gt;0,$AH125&gt;0,BX125&gt;0), BX125,     AND(NOT($AD125=$AH125),$AD125&gt;0,$AH125&gt;0,BX125&gt;0), ($AH125*BX125)/$AD125,     AND($AD125=0,$AH125&gt;0,$AL125&gt;0), IF(INDEX(BX$12:BX$263,MATCH($AL125,$AK$12:$AK$263,0))&gt;0,($AH125*INDEX(BX$12:BX$263,MATCH($AL125,$AK$12:$AK$263,0)))/INDEX($AD$12:$AD$263,MATCH($AL125,$AK$12:$AK$263,0)), "-"),     1, "-")</f>
        <v>-</v>
      </c>
      <c r="BZ125" s="249" t="n">
        <f aca="false">IF(BY$9&gt;0, IF(OR(BY125="",BY125="-"), 0, BY125*$AO125), BX125*$AE125)</f>
        <v>0</v>
      </c>
      <c r="CA125" s="247" t="n">
        <f aca="false">COMMANDE!AL125</f>
        <v>0</v>
      </c>
      <c r="CB125" s="248" t="str">
        <f aca="false">_xlfn.IFS(AND($AD125=$AH125,$AD125&gt;0,$AH125&gt;0,CA125&gt;0), CA125,     AND(NOT($AD125=$AH125),$AD125&gt;0,$AH125&gt;0,CA125&gt;0), ($AH125*CA125)/$AD125,     AND($AD125=0,$AH125&gt;0,$AL125&gt;0), IF(INDEX(CA$12:CA$263,MATCH($AL125,$AK$12:$AK$263,0))&gt;0,($AH125*INDEX(CA$12:CA$263,MATCH($AL125,$AK$12:$AK$263,0)))/INDEX($AD$12:$AD$263,MATCH($AL125,$AK$12:$AK$263,0)), "-"),     1, "-")</f>
        <v>-</v>
      </c>
      <c r="CC125" s="249" t="n">
        <f aca="false">IF(CB$9&gt;0, IF(OR(CB125="",CB125="-"), 0, CB125*$AO125), CA125*$AE125)</f>
        <v>0</v>
      </c>
      <c r="CD125" s="247" t="n">
        <f aca="false">COMMANDE!AN125</f>
        <v>0</v>
      </c>
      <c r="CE125" s="248" t="str">
        <f aca="false">_xlfn.IFS(AND($AD125=$AH125,$AD125&gt;0,$AH125&gt;0,CD125&gt;0), CD125,     AND(NOT($AD125=$AH125),$AD125&gt;0,$AH125&gt;0,CD125&gt;0), ($AH125*CD125)/$AD125,     AND($AD125=0,$AH125&gt;0,$AL125&gt;0), IF(INDEX(CD$12:CD$263,MATCH($AL125,$AK$12:$AK$263,0))&gt;0,($AH125*INDEX(CD$12:CD$263,MATCH($AL125,$AK$12:$AK$263,0)))/INDEX($AD$12:$AD$263,MATCH($AL125,$AK$12:$AK$263,0)), "-"),     1, "-")</f>
        <v>-</v>
      </c>
      <c r="CF125" s="249" t="n">
        <f aca="false">IF(CE$9&gt;0, IF(OR(CE125="",CE125="-"), 0, CE125*$AO125), CD125*$AE125)</f>
        <v>0</v>
      </c>
      <c r="CG125" s="247" t="n">
        <f aca="false">COMMANDE!AP125</f>
        <v>0</v>
      </c>
      <c r="CH125" s="248" t="str">
        <f aca="false">_xlfn.IFS(AND($AD125=$AH125,$AD125&gt;0,$AH125&gt;0,CG125&gt;0), CG125,     AND(NOT($AD125=$AH125),$AD125&gt;0,$AH125&gt;0,CG125&gt;0), ($AH125*CG125)/$AD125,     AND($AD125=0,$AH125&gt;0,$AL125&gt;0), IF(INDEX(CG$12:CG$263,MATCH($AL125,$AK$12:$AK$263,0))&gt;0,($AH125*INDEX(CG$12:CG$263,MATCH($AL125,$AK$12:$AK$263,0)))/INDEX($AD$12:$AD$263,MATCH($AL125,$AK$12:$AK$263,0)), "-"),     1, "-")</f>
        <v>-</v>
      </c>
      <c r="CI125" s="249" t="n">
        <f aca="false">IF(CH$9&gt;0, IF(OR(CH125="",CH125="-"), 0, CH125*$AO125), CG125*$AE125)</f>
        <v>0</v>
      </c>
      <c r="CJ125" s="250"/>
      <c r="CK125" s="229"/>
      <c r="CL125" s="229"/>
      <c r="CM125" s="229"/>
      <c r="CN125" s="229"/>
      <c r="CO125" s="229"/>
      <c r="CP125" s="229"/>
      <c r="CQ125" s="229"/>
      <c r="CR125" s="229"/>
      <c r="CS125" s="229"/>
      <c r="CT125" s="229"/>
      <c r="CU125" s="229"/>
      <c r="CV125" s="229"/>
      <c r="CW125" s="229"/>
      <c r="CX125" s="229"/>
      <c r="CY125" s="229"/>
      <c r="CZ125" s="229"/>
      <c r="DA125" s="229"/>
      <c r="DB125" s="229"/>
      <c r="DC125" s="229"/>
    </row>
    <row r="126" customFormat="false" ht="39.95" hidden="false" customHeight="true" outlineLevel="0" collapsed="false">
      <c r="A126" s="230" t="n">
        <f aca="false">IF(OR($AQ126&gt;0, $AS126&gt;0), 1, 0)</f>
        <v>0</v>
      </c>
      <c r="B126" s="230" t="n">
        <f aca="false">IF(OR($AT126&gt;0, $AV126&gt;0), 1, 0)</f>
        <v>0</v>
      </c>
      <c r="C126" s="230" t="n">
        <f aca="false">IF(OR($AW126&gt;0, $AY126&gt;0), 1, 0)</f>
        <v>0</v>
      </c>
      <c r="D126" s="230" t="n">
        <f aca="false">IF(OR($AZ126&gt;0, $BB126&gt;0), 1, 0)</f>
        <v>0</v>
      </c>
      <c r="E126" s="230" t="n">
        <f aca="false">IF(OR($BC126&gt;0, $BE126&gt;0), 1, 0)</f>
        <v>0</v>
      </c>
      <c r="F126" s="230" t="n">
        <f aca="false">IF(OR($BF126&gt;0, $BH126&gt;0), 1, 0)</f>
        <v>0</v>
      </c>
      <c r="G126" s="230" t="n">
        <f aca="false">IF(OR($BI126&gt;0, $BK126&gt;0), 1, 0)</f>
        <v>0</v>
      </c>
      <c r="H126" s="230" t="n">
        <f aca="false">IF(OR($BL126&gt;0, $BN126&gt;0), 1, 0)</f>
        <v>0</v>
      </c>
      <c r="I126" s="230" t="n">
        <f aca="false">IF(OR($BO126&gt;0, $BQ126&gt;0), 1, 0)</f>
        <v>0</v>
      </c>
      <c r="J126" s="230" t="n">
        <f aca="false">IF(OR($BR126&gt;0, $BT126&gt;0), 1, 0)</f>
        <v>0</v>
      </c>
      <c r="K126" s="230" t="n">
        <f aca="false">IF(OR($BU126&gt;0, $BW126&gt;0), 1, 0)</f>
        <v>0</v>
      </c>
      <c r="L126" s="230" t="n">
        <f aca="false">IF(OR($BX126&gt;0, $BZ126&gt;0), 1, 0)</f>
        <v>0</v>
      </c>
      <c r="M126" s="230" t="n">
        <f aca="false">IF(OR($CA126&gt;0, $CC126&gt;0), 1, 0)</f>
        <v>0</v>
      </c>
      <c r="N126" s="230" t="n">
        <f aca="false">IF(OR($CD126&gt;0, $CF126&gt;0), 1, 0)</f>
        <v>0</v>
      </c>
      <c r="O126" s="231" t="n">
        <f aca="false">IF(OR($CG126&gt;0, $CI126&gt;0), 1, 0)</f>
        <v>0</v>
      </c>
      <c r="P126" s="232" t="n">
        <f aca="false">IF(OR($AD126&gt;0,$AH126&gt;0,$AN126&gt;0), 1, 0)</f>
        <v>0</v>
      </c>
      <c r="Q126" s="233" t="n">
        <f aca="false">BDD!A116</f>
        <v>1978</v>
      </c>
      <c r="R126" s="234" t="str">
        <f aca="false">BDD!B116</f>
        <v>Mangue Bandai BIO</v>
      </c>
      <c r="S126" s="235" t="str">
        <f aca="false">IF(BDD!F116=0, "", BDD!F116)</f>
        <v/>
      </c>
      <c r="T126" s="236" t="n">
        <f aca="false">ROUND(BDD!G116+FDP_CMD_KG, 2)</f>
        <v>6.93</v>
      </c>
      <c r="U126" s="236" t="e">
        <f aca="false">ROUND(BDD!G116+FDP_FACT_KG, 2)</f>
        <v>#DIV/0!</v>
      </c>
      <c r="V126" s="237" t="str">
        <f aca="false">BDD!H116</f>
        <v>kg</v>
      </c>
      <c r="W126" s="238" t="n">
        <f aca="false">IF(NOT(ISBLANK(BDD!I116)), ROUND(SUM((BDD!G116*reduc1),FDP_CMD_KG), 2), "")</f>
        <v>6.39</v>
      </c>
      <c r="X126" s="238" t="n">
        <f aca="false">IF(NOT(ISBLANK(BDD!J116)), ROUND(SUM((BDD!G116*reduc2),FDP_CMD_KG), 2), "")</f>
        <v>5.86</v>
      </c>
      <c r="Y126" s="238" t="str">
        <f aca="false">IF(NOT(ISBLANK(BDD!K116)), ROUND(SUM((BDD!G116*reduc3),FDP_CMD_KG), 2), "")</f>
        <v/>
      </c>
      <c r="Z126" s="238" t="e">
        <f aca="false">IF(NOT(ISBLANK(BDD!I116)), ROUND(SUM((BDD!G116*reduc1),FDP_FACT_KG), 2), "")</f>
        <v>#DIV/0!</v>
      </c>
      <c r="AA126" s="238" t="e">
        <f aca="false">IF(NOT(ISBLANK(BDD!J116)), ROUND(SUM((BDD!G116*reduc2),FDP_FACT_KG), 2), "")</f>
        <v>#DIV/0!</v>
      </c>
      <c r="AB126" s="238" t="str">
        <f aca="false">IF(NOT(ISBLANK(BDD!K116)), ROUND(SUM((BDD!G116*reduc3),FDP_FACT_KG), 2), "")</f>
        <v/>
      </c>
      <c r="AC126" s="239" t="str">
        <f aca="false">BDD!C116</f>
        <v>Grenade</v>
      </c>
      <c r="AD126" s="240" t="n">
        <f aca="false">SUM(AQ126,AT126,AW126,AZ126,BC126,BF126,BI126,BL126,BO126,BR126,BU126,BX126,CA126,CD126,CG126)</f>
        <v>0</v>
      </c>
      <c r="AE126" s="241" t="n">
        <f aca="false">_xlfn.IFS(AND(AD126&gt;=60,$Y126&lt;&gt;""), $Y126,    AND(AD126&gt;=30,$X126&lt;&gt;""), $X126,    AND(AD126&gt;=10,$W126&lt;&gt;""), $W126,    1, $T126)</f>
        <v>6.93</v>
      </c>
      <c r="AF126" s="242" t="n">
        <f aca="false">$AD126*$AE126</f>
        <v>0</v>
      </c>
      <c r="AG126" s="161"/>
      <c r="AH126" s="243"/>
      <c r="AI126" s="241" t="e">
        <f aca="false">_xlfn.IFS(AND(AH126&gt;=60,$AB126&lt;&gt;""), $AB126,    AND(AH126&gt;=30,$AA126&lt;&gt;""), $AA126,    AND(AH126&gt;=10,$Z126&lt;&gt;""), $Z126,    1, $U126)</f>
        <v>#DIV/0!</v>
      </c>
      <c r="AJ126" s="244" t="e">
        <f aca="false">AH126*AI126</f>
        <v>#DIV/0!</v>
      </c>
      <c r="AK126" s="245"/>
      <c r="AL126" s="245"/>
      <c r="AM126" s="161"/>
      <c r="AN126" s="246" t="n">
        <f aca="false">SUM(AR126,AU126,AX126,BA126,BD126,BG126,BJ126,BM126,BP126,BS126,BV126,BY126,CB126,CE126,CH126)</f>
        <v>0</v>
      </c>
      <c r="AO126" s="241" t="e">
        <f aca="false">_xlfn.IFS(AND(AN126&gt;=60,$AB126&lt;&gt;""), $AB126,    AND(AN126&gt;=30,$AA126&lt;&gt;""), $AA126,    AND(AN126&gt;=10,$Z126&lt;&gt;""), $Z126,    1, $U126)</f>
        <v>#DIV/0!</v>
      </c>
      <c r="AP126" s="242" t="e">
        <f aca="false">$AN126*$AO126</f>
        <v>#DIV/0!</v>
      </c>
      <c r="AQ126" s="247" t="n">
        <f aca="false">COMMANDE!N126</f>
        <v>0</v>
      </c>
      <c r="AR126" s="248" t="str">
        <f aca="false">_xlfn.IFS(AND($AD126=$AH126,$AD126&gt;0,$AH126&gt;0,AQ126&gt;0), AQ126,     AND(NOT($AD126=$AH126),$AD126&gt;0,$AH126&gt;0,AQ126&gt;0), ($AH126*AQ126)/$AD126,     AND($AD126=0,$AH126&gt;0,$AL126&gt;0), IF(INDEX(AQ$12:AQ$263,MATCH($AL126,$AK$12:$AK$263,0))&gt;0,($AH126*INDEX(AQ$12:AQ$263,MATCH($AL126,$AK$12:$AK$263,0)))/INDEX($AD$12:$AD$263,MATCH($AL126,$AK$12:$AK$263,0)), "-"),     1, "-")</f>
        <v>-</v>
      </c>
      <c r="AS126" s="249" t="n">
        <f aca="false">IF(AR$9&gt;0, IF(OR(AR126="",AR126="-"), 0, AR126*$AO126), AQ126*$AE126)</f>
        <v>0</v>
      </c>
      <c r="AT126" s="247" t="n">
        <f aca="false">COMMANDE!P126</f>
        <v>0</v>
      </c>
      <c r="AU126" s="248" t="str">
        <f aca="false">_xlfn.IFS(AND($AD126=$AH126,$AD126&gt;0,$AH126&gt;0,AT126&gt;0), AT126,     AND(NOT($AD126=$AH126),$AD126&gt;0,$AH126&gt;0,AT126&gt;0), ($AH126*AT126)/$AD126,     AND($AD126=0,$AH126&gt;0,$AL126&gt;0), IF(INDEX(AT$12:AT$263,MATCH($AL126,$AK$12:$AK$263,0))&gt;0,($AH126*INDEX(AT$12:AT$263,MATCH($AL126,$AK$12:$AK$263,0)))/INDEX($AD$12:$AD$263,MATCH($AL126,$AK$12:$AK$263,0)), "-"),     1, "-")</f>
        <v>-</v>
      </c>
      <c r="AV126" s="249" t="n">
        <f aca="false">IF(AU$9&gt;0, IF(OR(AU126="",AU126="-"), 0, AU126*$AO126), AT126*$AE126)</f>
        <v>0</v>
      </c>
      <c r="AW126" s="247" t="n">
        <f aca="false">COMMANDE!R126</f>
        <v>0</v>
      </c>
      <c r="AX126" s="248" t="str">
        <f aca="false">_xlfn.IFS(AND($AD126=$AH126,$AD126&gt;0,$AH126&gt;0,AW126&gt;0), AW126,     AND(NOT($AD126=$AH126),$AD126&gt;0,$AH126&gt;0,AW126&gt;0), ($AH126*AW126)/$AD126,     AND($AD126=0,$AH126&gt;0,$AL126&gt;0), IF(INDEX(AW$12:AW$263,MATCH($AL126,$AK$12:$AK$263,0))&gt;0,($AH126*INDEX(AW$12:AW$263,MATCH($AL126,$AK$12:$AK$263,0)))/INDEX($AD$12:$AD$263,MATCH($AL126,$AK$12:$AK$263,0)), "-"),     1, "-")</f>
        <v>-</v>
      </c>
      <c r="AY126" s="249" t="n">
        <f aca="false">IF(AX$9&gt;0, IF(OR(AX126="",AX126="-"), 0, AX126*$AO126), AW126*$AE126)</f>
        <v>0</v>
      </c>
      <c r="AZ126" s="247" t="n">
        <f aca="false">COMMANDE!T126</f>
        <v>0</v>
      </c>
      <c r="BA126" s="248" t="str">
        <f aca="false">_xlfn.IFS(AND($AD126=$AH126,$AD126&gt;0,$AH126&gt;0,AZ126&gt;0), AZ126,     AND(NOT($AD126=$AH126),$AD126&gt;0,$AH126&gt;0,AZ126&gt;0), ($AH126*AZ126)/$AD126,     AND($AD126=0,$AH126&gt;0,$AL126&gt;0), IF(INDEX(AZ$12:AZ$263,MATCH($AL126,$AK$12:$AK$263,0))&gt;0,($AH126*INDEX(AZ$12:AZ$263,MATCH($AL126,$AK$12:$AK$263,0)))/INDEX($AD$12:$AD$263,MATCH($AL126,$AK$12:$AK$263,0)), "-"),     1, "-")</f>
        <v>-</v>
      </c>
      <c r="BB126" s="249" t="n">
        <f aca="false">IF(BA$9&gt;0, IF(OR(BA126="",BA126="-"), 0, BA126*$AO126), AZ126*$AE126)</f>
        <v>0</v>
      </c>
      <c r="BC126" s="247" t="n">
        <f aca="false">COMMANDE!V126</f>
        <v>0</v>
      </c>
      <c r="BD126" s="248" t="str">
        <f aca="false">_xlfn.IFS(AND($AD126=$AH126,$AD126&gt;0,$AH126&gt;0,BC126&gt;0), BC126,     AND(NOT($AD126=$AH126),$AD126&gt;0,$AH126&gt;0,BC126&gt;0), ($AH126*BC126)/$AD126,     AND($AD126=0,$AH126&gt;0,$AL126&gt;0), IF(INDEX(BC$12:BC$263,MATCH($AL126,$AK$12:$AK$263,0))&gt;0,($AH126*INDEX(BC$12:BC$263,MATCH($AL126,$AK$12:$AK$263,0)))/INDEX($AD$12:$AD$263,MATCH($AL126,$AK$12:$AK$263,0)), "-"),     1, "-")</f>
        <v>-</v>
      </c>
      <c r="BE126" s="249" t="n">
        <f aca="false">IF(BD$9&gt;0, IF(OR(BD126="",BD126="-"), 0, BD126*$AO126), BC126*$AE126)</f>
        <v>0</v>
      </c>
      <c r="BF126" s="247" t="n">
        <f aca="false">COMMANDE!X126</f>
        <v>0</v>
      </c>
      <c r="BG126" s="248" t="str">
        <f aca="false">_xlfn.IFS(AND($AD126=$AH126,$AD126&gt;0,$AH126&gt;0,BF126&gt;0), BF126,     AND(NOT($AD126=$AH126),$AD126&gt;0,$AH126&gt;0,BF126&gt;0), ($AH126*BF126)/$AD126,     AND($AD126=0,$AH126&gt;0,$AL126&gt;0), IF(INDEX(BF$12:BF$263,MATCH($AL126,$AK$12:$AK$263,0))&gt;0,($AH126*INDEX(BF$12:BF$263,MATCH($AL126,$AK$12:$AK$263,0)))/INDEX($AD$12:$AD$263,MATCH($AL126,$AK$12:$AK$263,0)), "-"),     1, "-")</f>
        <v>-</v>
      </c>
      <c r="BH126" s="249" t="n">
        <f aca="false">IF(BG$9&gt;0, IF(OR(BG126="",BG126="-"), 0, BG126*$AO126), BF126*$AE126)</f>
        <v>0</v>
      </c>
      <c r="BI126" s="247" t="n">
        <f aca="false">COMMANDE!Z126</f>
        <v>0</v>
      </c>
      <c r="BJ126" s="248" t="str">
        <f aca="false">_xlfn.IFS(AND($AD126=$AH126,$AD126&gt;0,$AH126&gt;0,BI126&gt;0), BI126,     AND(NOT($AD126=$AH126),$AD126&gt;0,$AH126&gt;0,BI126&gt;0), ($AH126*BI126)/$AD126,     AND($AD126=0,$AH126&gt;0,$AL126&gt;0), IF(INDEX(BI$12:BI$263,MATCH($AL126,$AK$12:$AK$263,0))&gt;0,($AH126*INDEX(BI$12:BI$263,MATCH($AL126,$AK$12:$AK$263,0)))/INDEX($AD$12:$AD$263,MATCH($AL126,$AK$12:$AK$263,0)), "-"),     1, "-")</f>
        <v>-</v>
      </c>
      <c r="BK126" s="249" t="n">
        <f aca="false">IF(BJ$9&gt;0, IF(OR(BJ126="",BJ126="-"), 0, BJ126*$AO126), BI126*$AE126)</f>
        <v>0</v>
      </c>
      <c r="BL126" s="247" t="n">
        <f aca="false">COMMANDE!AB126</f>
        <v>0</v>
      </c>
      <c r="BM126" s="248" t="str">
        <f aca="false">_xlfn.IFS(AND($AD126=$AH126,$AD126&gt;0,$AH126&gt;0,BL126&gt;0), BL126,     AND(NOT($AD126=$AH126),$AD126&gt;0,$AH126&gt;0,BL126&gt;0), ($AH126*BL126)/$AD126,     AND($AD126=0,$AH126&gt;0,$AL126&gt;0), IF(INDEX(BL$12:BL$263,MATCH($AL126,$AK$12:$AK$263,0))&gt;0,($AH126*INDEX(BL$12:BL$263,MATCH($AL126,$AK$12:$AK$263,0)))/INDEX($AD$12:$AD$263,MATCH($AL126,$AK$12:$AK$263,0)), "-"),     1, "-")</f>
        <v>-</v>
      </c>
      <c r="BN126" s="249" t="n">
        <f aca="false">IF(BM$9&gt;0, IF(OR(BM126="",BM126="-"), 0, BM126*$AO126), BL126*$AE126)</f>
        <v>0</v>
      </c>
      <c r="BO126" s="247" t="n">
        <f aca="false">COMMANDE!AD126</f>
        <v>0</v>
      </c>
      <c r="BP126" s="248" t="str">
        <f aca="false">_xlfn.IFS(AND($AD126=$AH126,$AD126&gt;0,$AH126&gt;0,BO126&gt;0), BO126,     AND(NOT($AD126=$AH126),$AD126&gt;0,$AH126&gt;0,BO126&gt;0), ($AH126*BO126)/$AD126,     AND($AD126=0,$AH126&gt;0,$AL126&gt;0), IF(INDEX(BO$12:BO$263,MATCH($AL126,$AK$12:$AK$263,0))&gt;0,($AH126*INDEX(BO$12:BO$263,MATCH($AL126,$AK$12:$AK$263,0)))/INDEX($AD$12:$AD$263,MATCH($AL126,$AK$12:$AK$263,0)), "-"),     1, "-")</f>
        <v>-</v>
      </c>
      <c r="BQ126" s="249" t="n">
        <f aca="false">IF(BP$9&gt;0, IF(OR(BP126="",BP126="-"), 0, BP126*$AO126), BO126*$AE126)</f>
        <v>0</v>
      </c>
      <c r="BR126" s="247" t="n">
        <f aca="false">COMMANDE!AF126</f>
        <v>0</v>
      </c>
      <c r="BS126" s="248" t="str">
        <f aca="false">_xlfn.IFS(AND($AD126=$AH126,$AD126&gt;0,$AH126&gt;0,BR126&gt;0), BR126,     AND(NOT($AD126=$AH126),$AD126&gt;0,$AH126&gt;0,BR126&gt;0), ($AH126*BR126)/$AD126,     AND($AD126=0,$AH126&gt;0,$AL126&gt;0), IF(INDEX(BR$12:BR$263,MATCH($AL126,$AK$12:$AK$263,0))&gt;0,($AH126*INDEX(BR$12:BR$263,MATCH($AL126,$AK$12:$AK$263,0)))/INDEX($AD$12:$AD$263,MATCH($AL126,$AK$12:$AK$263,0)), "-"),     1, "-")</f>
        <v>-</v>
      </c>
      <c r="BT126" s="249" t="n">
        <f aca="false">IF(BS$9&gt;0, IF(OR(BS126="",BS126="-"), 0, BS126*$AO126), BR126*$AE126)</f>
        <v>0</v>
      </c>
      <c r="BU126" s="247" t="n">
        <f aca="false">COMMANDE!AH126</f>
        <v>0</v>
      </c>
      <c r="BV126" s="248" t="str">
        <f aca="false">_xlfn.IFS(AND($AD126=$AH126,$AD126&gt;0,$AH126&gt;0,BU126&gt;0), BU126,     AND(NOT($AD126=$AH126),$AD126&gt;0,$AH126&gt;0,BU126&gt;0), ($AH126*BU126)/$AD126,     AND($AD126=0,$AH126&gt;0,$AL126&gt;0), IF(INDEX(BU$12:BU$263,MATCH($AL126,$AK$12:$AK$263,0))&gt;0,($AH126*INDEX(BU$12:BU$263,MATCH($AL126,$AK$12:$AK$263,0)))/INDEX($AD$12:$AD$263,MATCH($AL126,$AK$12:$AK$263,0)), "-"),     1, "-")</f>
        <v>-</v>
      </c>
      <c r="BW126" s="249" t="n">
        <f aca="false">IF(BV$9&gt;0, IF(OR(BV126="",BV126="-"), 0, BV126*$AO126), BU126*$AE126)</f>
        <v>0</v>
      </c>
      <c r="BX126" s="247" t="n">
        <f aca="false">COMMANDE!AJ126</f>
        <v>0</v>
      </c>
      <c r="BY126" s="248" t="str">
        <f aca="false">_xlfn.IFS(AND($AD126=$AH126,$AD126&gt;0,$AH126&gt;0,BX126&gt;0), BX126,     AND(NOT($AD126=$AH126),$AD126&gt;0,$AH126&gt;0,BX126&gt;0), ($AH126*BX126)/$AD126,     AND($AD126=0,$AH126&gt;0,$AL126&gt;0), IF(INDEX(BX$12:BX$263,MATCH($AL126,$AK$12:$AK$263,0))&gt;0,($AH126*INDEX(BX$12:BX$263,MATCH($AL126,$AK$12:$AK$263,0)))/INDEX($AD$12:$AD$263,MATCH($AL126,$AK$12:$AK$263,0)), "-"),     1, "-")</f>
        <v>-</v>
      </c>
      <c r="BZ126" s="249" t="n">
        <f aca="false">IF(BY$9&gt;0, IF(OR(BY126="",BY126="-"), 0, BY126*$AO126), BX126*$AE126)</f>
        <v>0</v>
      </c>
      <c r="CA126" s="247" t="n">
        <f aca="false">COMMANDE!AL126</f>
        <v>0</v>
      </c>
      <c r="CB126" s="248" t="str">
        <f aca="false">_xlfn.IFS(AND($AD126=$AH126,$AD126&gt;0,$AH126&gt;0,CA126&gt;0), CA126,     AND(NOT($AD126=$AH126),$AD126&gt;0,$AH126&gt;0,CA126&gt;0), ($AH126*CA126)/$AD126,     AND($AD126=0,$AH126&gt;0,$AL126&gt;0), IF(INDEX(CA$12:CA$263,MATCH($AL126,$AK$12:$AK$263,0))&gt;0,($AH126*INDEX(CA$12:CA$263,MATCH($AL126,$AK$12:$AK$263,0)))/INDEX($AD$12:$AD$263,MATCH($AL126,$AK$12:$AK$263,0)), "-"),     1, "-")</f>
        <v>-</v>
      </c>
      <c r="CC126" s="249" t="n">
        <f aca="false">IF(CB$9&gt;0, IF(OR(CB126="",CB126="-"), 0, CB126*$AO126), CA126*$AE126)</f>
        <v>0</v>
      </c>
      <c r="CD126" s="247" t="n">
        <f aca="false">COMMANDE!AN126</f>
        <v>0</v>
      </c>
      <c r="CE126" s="248" t="str">
        <f aca="false">_xlfn.IFS(AND($AD126=$AH126,$AD126&gt;0,$AH126&gt;0,CD126&gt;0), CD126,     AND(NOT($AD126=$AH126),$AD126&gt;0,$AH126&gt;0,CD126&gt;0), ($AH126*CD126)/$AD126,     AND($AD126=0,$AH126&gt;0,$AL126&gt;0), IF(INDEX(CD$12:CD$263,MATCH($AL126,$AK$12:$AK$263,0))&gt;0,($AH126*INDEX(CD$12:CD$263,MATCH($AL126,$AK$12:$AK$263,0)))/INDEX($AD$12:$AD$263,MATCH($AL126,$AK$12:$AK$263,0)), "-"),     1, "-")</f>
        <v>-</v>
      </c>
      <c r="CF126" s="249" t="n">
        <f aca="false">IF(CE$9&gt;0, IF(OR(CE126="",CE126="-"), 0, CE126*$AO126), CD126*$AE126)</f>
        <v>0</v>
      </c>
      <c r="CG126" s="247" t="n">
        <f aca="false">COMMANDE!AP126</f>
        <v>0</v>
      </c>
      <c r="CH126" s="248" t="str">
        <f aca="false">_xlfn.IFS(AND($AD126=$AH126,$AD126&gt;0,$AH126&gt;0,CG126&gt;0), CG126,     AND(NOT($AD126=$AH126),$AD126&gt;0,$AH126&gt;0,CG126&gt;0), ($AH126*CG126)/$AD126,     AND($AD126=0,$AH126&gt;0,$AL126&gt;0), IF(INDEX(CG$12:CG$263,MATCH($AL126,$AK$12:$AK$263,0))&gt;0,($AH126*INDEX(CG$12:CG$263,MATCH($AL126,$AK$12:$AK$263,0)))/INDEX($AD$12:$AD$263,MATCH($AL126,$AK$12:$AK$263,0)), "-"),     1, "-")</f>
        <v>-</v>
      </c>
      <c r="CI126" s="249" t="n">
        <f aca="false">IF(CH$9&gt;0, IF(OR(CH126="",CH126="-"), 0, CH126*$AO126), CG126*$AE126)</f>
        <v>0</v>
      </c>
      <c r="CJ126" s="250"/>
    </row>
    <row r="127" customFormat="false" ht="39.95" hidden="false" customHeight="true" outlineLevel="0" collapsed="false">
      <c r="A127" s="230" t="n">
        <f aca="false">IF(OR($AQ127&gt;0, $AS127&gt;0), 1, 0)</f>
        <v>0</v>
      </c>
      <c r="B127" s="230" t="n">
        <f aca="false">IF(OR($AT127&gt;0, $AV127&gt;0), 1, 0)</f>
        <v>0</v>
      </c>
      <c r="C127" s="230" t="n">
        <f aca="false">IF(OR($AW127&gt;0, $AY127&gt;0), 1, 0)</f>
        <v>0</v>
      </c>
      <c r="D127" s="230" t="n">
        <f aca="false">IF(OR($AZ127&gt;0, $BB127&gt;0), 1, 0)</f>
        <v>0</v>
      </c>
      <c r="E127" s="230" t="n">
        <f aca="false">IF(OR($BC127&gt;0, $BE127&gt;0), 1, 0)</f>
        <v>0</v>
      </c>
      <c r="F127" s="230" t="n">
        <f aca="false">IF(OR($BF127&gt;0, $BH127&gt;0), 1, 0)</f>
        <v>0</v>
      </c>
      <c r="G127" s="230" t="n">
        <f aca="false">IF(OR($BI127&gt;0, $BK127&gt;0), 1, 0)</f>
        <v>0</v>
      </c>
      <c r="H127" s="230" t="n">
        <f aca="false">IF(OR($BL127&gt;0, $BN127&gt;0), 1, 0)</f>
        <v>0</v>
      </c>
      <c r="I127" s="230" t="n">
        <f aca="false">IF(OR($BO127&gt;0, $BQ127&gt;0), 1, 0)</f>
        <v>0</v>
      </c>
      <c r="J127" s="230" t="n">
        <f aca="false">IF(OR($BR127&gt;0, $BT127&gt;0), 1, 0)</f>
        <v>0</v>
      </c>
      <c r="K127" s="230" t="n">
        <f aca="false">IF(OR($BU127&gt;0, $BW127&gt;0), 1, 0)</f>
        <v>0</v>
      </c>
      <c r="L127" s="230" t="n">
        <f aca="false">IF(OR($BX127&gt;0, $BZ127&gt;0), 1, 0)</f>
        <v>0</v>
      </c>
      <c r="M127" s="230" t="n">
        <f aca="false">IF(OR($CA127&gt;0, $CC127&gt;0), 1, 0)</f>
        <v>0</v>
      </c>
      <c r="N127" s="230" t="n">
        <f aca="false">IF(OR($CD127&gt;0, $CF127&gt;0), 1, 0)</f>
        <v>0</v>
      </c>
      <c r="O127" s="231" t="n">
        <f aca="false">IF(OR($CG127&gt;0, $CI127&gt;0), 1, 0)</f>
        <v>0</v>
      </c>
      <c r="P127" s="232" t="n">
        <f aca="false">IF(OR($AD127&gt;0,$AH127&gt;0,$AN127&gt;0), 1, 0)</f>
        <v>0</v>
      </c>
      <c r="Q127" s="233" t="n">
        <f aca="false">BDD!A117</f>
        <v>5215</v>
      </c>
      <c r="R127" s="234" t="str">
        <f aca="false">BDD!B117</f>
        <v>Mangue gourmet Irwin déshydratée à basse température (CRU, tranches)</v>
      </c>
      <c r="S127" s="235" t="str">
        <f aca="false">IF(BDD!F117=0, "", BDD!F117)</f>
        <v>❤️</v>
      </c>
      <c r="T127" s="236" t="n">
        <f aca="false">ROUND(BDD!G117+FDP_CMD_KG, 2)</f>
        <v>55</v>
      </c>
      <c r="U127" s="236" t="e">
        <f aca="false">ROUND(BDD!G117+FDP_FACT_KG, 2)</f>
        <v>#DIV/0!</v>
      </c>
      <c r="V127" s="237" t="str">
        <f aca="false">BDD!H117</f>
        <v>kg</v>
      </c>
      <c r="W127" s="238" t="str">
        <f aca="false">IF(NOT(ISBLANK(BDD!I117)), ROUND(SUM((BDD!G117*reduc1),FDP_CMD_KG), 2), "")</f>
        <v/>
      </c>
      <c r="X127" s="238" t="str">
        <f aca="false">IF(NOT(ISBLANK(BDD!J117)), ROUND(SUM((BDD!G117*reduc2),FDP_CMD_KG), 2), "")</f>
        <v/>
      </c>
      <c r="Y127" s="238" t="str">
        <f aca="false">IF(NOT(ISBLANK(BDD!K117)), ROUND(SUM((BDD!G117*reduc3),FDP_CMD_KG), 2), "")</f>
        <v/>
      </c>
      <c r="Z127" s="238" t="str">
        <f aca="false">IF(NOT(ISBLANK(BDD!I117)), ROUND(SUM((BDD!G117*reduc1),FDP_FACT_KG), 2), "")</f>
        <v/>
      </c>
      <c r="AA127" s="238" t="str">
        <f aca="false">IF(NOT(ISBLANK(BDD!J117)), ROUND(SUM((BDD!G117*reduc2),FDP_FACT_KG), 2), "")</f>
        <v/>
      </c>
      <c r="AB127" s="238" t="str">
        <f aca="false">IF(NOT(ISBLANK(BDD!K117)), ROUND(SUM((BDD!G117*reduc3),FDP_FACT_KG), 2), "")</f>
        <v/>
      </c>
      <c r="AC127" s="239" t="str">
        <f aca="false">BDD!C117</f>
        <v>Grenade</v>
      </c>
      <c r="AD127" s="240" t="n">
        <f aca="false">SUM(AQ127,AT127,AW127,AZ127,BC127,BF127,BI127,BL127,BO127,BR127,BU127,BX127,CA127,CD127,CG127)</f>
        <v>0</v>
      </c>
      <c r="AE127" s="241" t="n">
        <f aca="false">_xlfn.IFS(AND(AD127&gt;=60,$Y127&lt;&gt;""), $Y127,    AND(AD127&gt;=30,$X127&lt;&gt;""), $X127,    AND(AD127&gt;=10,$W127&lt;&gt;""), $W127,    1, $T127)</f>
        <v>55</v>
      </c>
      <c r="AF127" s="242" t="n">
        <f aca="false">$AD127*$AE127</f>
        <v>0</v>
      </c>
      <c r="AG127" s="161"/>
      <c r="AH127" s="243"/>
      <c r="AI127" s="241" t="e">
        <f aca="false">_xlfn.IFS(AND(AH127&gt;=60,$AB127&lt;&gt;""), $AB127,    AND(AH127&gt;=30,$AA127&lt;&gt;""), $AA127,    AND(AH127&gt;=10,$Z127&lt;&gt;""), $Z127,    1, $U127)</f>
        <v>#DIV/0!</v>
      </c>
      <c r="AJ127" s="244" t="e">
        <f aca="false">AH127*AI127</f>
        <v>#DIV/0!</v>
      </c>
      <c r="AK127" s="245"/>
      <c r="AL127" s="245"/>
      <c r="AM127" s="161"/>
      <c r="AN127" s="246" t="n">
        <f aca="false">SUM(AR127,AU127,AX127,BA127,BD127,BG127,BJ127,BM127,BP127,BS127,BV127,BY127,CB127,CE127,CH127)</f>
        <v>0</v>
      </c>
      <c r="AO127" s="241" t="e">
        <f aca="false">_xlfn.IFS(AND(AN127&gt;=60,$AB127&lt;&gt;""), $AB127,    AND(AN127&gt;=30,$AA127&lt;&gt;""), $AA127,    AND(AN127&gt;=10,$Z127&lt;&gt;""), $Z127,    1, $U127)</f>
        <v>#DIV/0!</v>
      </c>
      <c r="AP127" s="242" t="e">
        <f aca="false">$AN127*$AO127</f>
        <v>#DIV/0!</v>
      </c>
      <c r="AQ127" s="247" t="n">
        <f aca="false">COMMANDE!N127</f>
        <v>0</v>
      </c>
      <c r="AR127" s="248" t="str">
        <f aca="false">_xlfn.IFS(AND($AD127=$AH127,$AD127&gt;0,$AH127&gt;0,AQ127&gt;0), AQ127,     AND(NOT($AD127=$AH127),$AD127&gt;0,$AH127&gt;0,AQ127&gt;0), ($AH127*AQ127)/$AD127,     AND($AD127=0,$AH127&gt;0,$AL127&gt;0), IF(INDEX(AQ$12:AQ$263,MATCH($AL127,$AK$12:$AK$263,0))&gt;0,($AH127*INDEX(AQ$12:AQ$263,MATCH($AL127,$AK$12:$AK$263,0)))/INDEX($AD$12:$AD$263,MATCH($AL127,$AK$12:$AK$263,0)), "-"),     1, "-")</f>
        <v>-</v>
      </c>
      <c r="AS127" s="249" t="n">
        <f aca="false">IF(AR$9&gt;0, IF(OR(AR127="",AR127="-"), 0, AR127*$AO127), AQ127*$AE127)</f>
        <v>0</v>
      </c>
      <c r="AT127" s="247" t="n">
        <f aca="false">COMMANDE!P127</f>
        <v>0</v>
      </c>
      <c r="AU127" s="248" t="str">
        <f aca="false">_xlfn.IFS(AND($AD127=$AH127,$AD127&gt;0,$AH127&gt;0,AT127&gt;0), AT127,     AND(NOT($AD127=$AH127),$AD127&gt;0,$AH127&gt;0,AT127&gt;0), ($AH127*AT127)/$AD127,     AND($AD127=0,$AH127&gt;0,$AL127&gt;0), IF(INDEX(AT$12:AT$263,MATCH($AL127,$AK$12:$AK$263,0))&gt;0,($AH127*INDEX(AT$12:AT$263,MATCH($AL127,$AK$12:$AK$263,0)))/INDEX($AD$12:$AD$263,MATCH($AL127,$AK$12:$AK$263,0)), "-"),     1, "-")</f>
        <v>-</v>
      </c>
      <c r="AV127" s="249" t="n">
        <f aca="false">IF(AU$9&gt;0, IF(OR(AU127="",AU127="-"), 0, AU127*$AO127), AT127*$AE127)</f>
        <v>0</v>
      </c>
      <c r="AW127" s="247" t="n">
        <f aca="false">COMMANDE!R127</f>
        <v>0</v>
      </c>
      <c r="AX127" s="248" t="str">
        <f aca="false">_xlfn.IFS(AND($AD127=$AH127,$AD127&gt;0,$AH127&gt;0,AW127&gt;0), AW127,     AND(NOT($AD127=$AH127),$AD127&gt;0,$AH127&gt;0,AW127&gt;0), ($AH127*AW127)/$AD127,     AND($AD127=0,$AH127&gt;0,$AL127&gt;0), IF(INDEX(AW$12:AW$263,MATCH($AL127,$AK$12:$AK$263,0))&gt;0,($AH127*INDEX(AW$12:AW$263,MATCH($AL127,$AK$12:$AK$263,0)))/INDEX($AD$12:$AD$263,MATCH($AL127,$AK$12:$AK$263,0)), "-"),     1, "-")</f>
        <v>-</v>
      </c>
      <c r="AY127" s="249" t="n">
        <f aca="false">IF(AX$9&gt;0, IF(OR(AX127="",AX127="-"), 0, AX127*$AO127), AW127*$AE127)</f>
        <v>0</v>
      </c>
      <c r="AZ127" s="247" t="n">
        <f aca="false">COMMANDE!T127</f>
        <v>0</v>
      </c>
      <c r="BA127" s="248" t="str">
        <f aca="false">_xlfn.IFS(AND($AD127=$AH127,$AD127&gt;0,$AH127&gt;0,AZ127&gt;0), AZ127,     AND(NOT($AD127=$AH127),$AD127&gt;0,$AH127&gt;0,AZ127&gt;0), ($AH127*AZ127)/$AD127,     AND($AD127=0,$AH127&gt;0,$AL127&gt;0), IF(INDEX(AZ$12:AZ$263,MATCH($AL127,$AK$12:$AK$263,0))&gt;0,($AH127*INDEX(AZ$12:AZ$263,MATCH($AL127,$AK$12:$AK$263,0)))/INDEX($AD$12:$AD$263,MATCH($AL127,$AK$12:$AK$263,0)), "-"),     1, "-")</f>
        <v>-</v>
      </c>
      <c r="BB127" s="249" t="n">
        <f aca="false">IF(BA$9&gt;0, IF(OR(BA127="",BA127="-"), 0, BA127*$AO127), AZ127*$AE127)</f>
        <v>0</v>
      </c>
      <c r="BC127" s="247" t="n">
        <f aca="false">COMMANDE!V127</f>
        <v>0</v>
      </c>
      <c r="BD127" s="248" t="str">
        <f aca="false">_xlfn.IFS(AND($AD127=$AH127,$AD127&gt;0,$AH127&gt;0,BC127&gt;0), BC127,     AND(NOT($AD127=$AH127),$AD127&gt;0,$AH127&gt;0,BC127&gt;0), ($AH127*BC127)/$AD127,     AND($AD127=0,$AH127&gt;0,$AL127&gt;0), IF(INDEX(BC$12:BC$263,MATCH($AL127,$AK$12:$AK$263,0))&gt;0,($AH127*INDEX(BC$12:BC$263,MATCH($AL127,$AK$12:$AK$263,0)))/INDEX($AD$12:$AD$263,MATCH($AL127,$AK$12:$AK$263,0)), "-"),     1, "-")</f>
        <v>-</v>
      </c>
      <c r="BE127" s="249" t="n">
        <f aca="false">IF(BD$9&gt;0, IF(OR(BD127="",BD127="-"), 0, BD127*$AO127), BC127*$AE127)</f>
        <v>0</v>
      </c>
      <c r="BF127" s="247" t="n">
        <f aca="false">COMMANDE!X127</f>
        <v>0</v>
      </c>
      <c r="BG127" s="248" t="str">
        <f aca="false">_xlfn.IFS(AND($AD127=$AH127,$AD127&gt;0,$AH127&gt;0,BF127&gt;0), BF127,     AND(NOT($AD127=$AH127),$AD127&gt;0,$AH127&gt;0,BF127&gt;0), ($AH127*BF127)/$AD127,     AND($AD127=0,$AH127&gt;0,$AL127&gt;0), IF(INDEX(BF$12:BF$263,MATCH($AL127,$AK$12:$AK$263,0))&gt;0,($AH127*INDEX(BF$12:BF$263,MATCH($AL127,$AK$12:$AK$263,0)))/INDEX($AD$12:$AD$263,MATCH($AL127,$AK$12:$AK$263,0)), "-"),     1, "-")</f>
        <v>-</v>
      </c>
      <c r="BH127" s="249" t="n">
        <f aca="false">IF(BG$9&gt;0, IF(OR(BG127="",BG127="-"), 0, BG127*$AO127), BF127*$AE127)</f>
        <v>0</v>
      </c>
      <c r="BI127" s="247" t="n">
        <f aca="false">COMMANDE!Z127</f>
        <v>0</v>
      </c>
      <c r="BJ127" s="248" t="str">
        <f aca="false">_xlfn.IFS(AND($AD127=$AH127,$AD127&gt;0,$AH127&gt;0,BI127&gt;0), BI127,     AND(NOT($AD127=$AH127),$AD127&gt;0,$AH127&gt;0,BI127&gt;0), ($AH127*BI127)/$AD127,     AND($AD127=0,$AH127&gt;0,$AL127&gt;0), IF(INDEX(BI$12:BI$263,MATCH($AL127,$AK$12:$AK$263,0))&gt;0,($AH127*INDEX(BI$12:BI$263,MATCH($AL127,$AK$12:$AK$263,0)))/INDEX($AD$12:$AD$263,MATCH($AL127,$AK$12:$AK$263,0)), "-"),     1, "-")</f>
        <v>-</v>
      </c>
      <c r="BK127" s="249" t="n">
        <f aca="false">IF(BJ$9&gt;0, IF(OR(BJ127="",BJ127="-"), 0, BJ127*$AO127), BI127*$AE127)</f>
        <v>0</v>
      </c>
      <c r="BL127" s="247" t="n">
        <f aca="false">COMMANDE!AB127</f>
        <v>0</v>
      </c>
      <c r="BM127" s="248" t="str">
        <f aca="false">_xlfn.IFS(AND($AD127=$AH127,$AD127&gt;0,$AH127&gt;0,BL127&gt;0), BL127,     AND(NOT($AD127=$AH127),$AD127&gt;0,$AH127&gt;0,BL127&gt;0), ($AH127*BL127)/$AD127,     AND($AD127=0,$AH127&gt;0,$AL127&gt;0), IF(INDEX(BL$12:BL$263,MATCH($AL127,$AK$12:$AK$263,0))&gt;0,($AH127*INDEX(BL$12:BL$263,MATCH($AL127,$AK$12:$AK$263,0)))/INDEX($AD$12:$AD$263,MATCH($AL127,$AK$12:$AK$263,0)), "-"),     1, "-")</f>
        <v>-</v>
      </c>
      <c r="BN127" s="249" t="n">
        <f aca="false">IF(BM$9&gt;0, IF(OR(BM127="",BM127="-"), 0, BM127*$AO127), BL127*$AE127)</f>
        <v>0</v>
      </c>
      <c r="BO127" s="247" t="n">
        <f aca="false">COMMANDE!AD127</f>
        <v>0</v>
      </c>
      <c r="BP127" s="248" t="str">
        <f aca="false">_xlfn.IFS(AND($AD127=$AH127,$AD127&gt;0,$AH127&gt;0,BO127&gt;0), BO127,     AND(NOT($AD127=$AH127),$AD127&gt;0,$AH127&gt;0,BO127&gt;0), ($AH127*BO127)/$AD127,     AND($AD127=0,$AH127&gt;0,$AL127&gt;0), IF(INDEX(BO$12:BO$263,MATCH($AL127,$AK$12:$AK$263,0))&gt;0,($AH127*INDEX(BO$12:BO$263,MATCH($AL127,$AK$12:$AK$263,0)))/INDEX($AD$12:$AD$263,MATCH($AL127,$AK$12:$AK$263,0)), "-"),     1, "-")</f>
        <v>-</v>
      </c>
      <c r="BQ127" s="249" t="n">
        <f aca="false">IF(BP$9&gt;0, IF(OR(BP127="",BP127="-"), 0, BP127*$AO127), BO127*$AE127)</f>
        <v>0</v>
      </c>
      <c r="BR127" s="247" t="n">
        <f aca="false">COMMANDE!AF127</f>
        <v>0</v>
      </c>
      <c r="BS127" s="248" t="str">
        <f aca="false">_xlfn.IFS(AND($AD127=$AH127,$AD127&gt;0,$AH127&gt;0,BR127&gt;0), BR127,     AND(NOT($AD127=$AH127),$AD127&gt;0,$AH127&gt;0,BR127&gt;0), ($AH127*BR127)/$AD127,     AND($AD127=0,$AH127&gt;0,$AL127&gt;0), IF(INDEX(BR$12:BR$263,MATCH($AL127,$AK$12:$AK$263,0))&gt;0,($AH127*INDEX(BR$12:BR$263,MATCH($AL127,$AK$12:$AK$263,0)))/INDEX($AD$12:$AD$263,MATCH($AL127,$AK$12:$AK$263,0)), "-"),     1, "-")</f>
        <v>-</v>
      </c>
      <c r="BT127" s="249" t="n">
        <f aca="false">IF(BS$9&gt;0, IF(OR(BS127="",BS127="-"), 0, BS127*$AO127), BR127*$AE127)</f>
        <v>0</v>
      </c>
      <c r="BU127" s="247" t="n">
        <f aca="false">COMMANDE!AH127</f>
        <v>0</v>
      </c>
      <c r="BV127" s="248" t="str">
        <f aca="false">_xlfn.IFS(AND($AD127=$AH127,$AD127&gt;0,$AH127&gt;0,BU127&gt;0), BU127,     AND(NOT($AD127=$AH127),$AD127&gt;0,$AH127&gt;0,BU127&gt;0), ($AH127*BU127)/$AD127,     AND($AD127=0,$AH127&gt;0,$AL127&gt;0), IF(INDEX(BU$12:BU$263,MATCH($AL127,$AK$12:$AK$263,0))&gt;0,($AH127*INDEX(BU$12:BU$263,MATCH($AL127,$AK$12:$AK$263,0)))/INDEX($AD$12:$AD$263,MATCH($AL127,$AK$12:$AK$263,0)), "-"),     1, "-")</f>
        <v>-</v>
      </c>
      <c r="BW127" s="249" t="n">
        <f aca="false">IF(BV$9&gt;0, IF(OR(BV127="",BV127="-"), 0, BV127*$AO127), BU127*$AE127)</f>
        <v>0</v>
      </c>
      <c r="BX127" s="247" t="n">
        <f aca="false">COMMANDE!AJ127</f>
        <v>0</v>
      </c>
      <c r="BY127" s="248" t="str">
        <f aca="false">_xlfn.IFS(AND($AD127=$AH127,$AD127&gt;0,$AH127&gt;0,BX127&gt;0), BX127,     AND(NOT($AD127=$AH127),$AD127&gt;0,$AH127&gt;0,BX127&gt;0), ($AH127*BX127)/$AD127,     AND($AD127=0,$AH127&gt;0,$AL127&gt;0), IF(INDEX(BX$12:BX$263,MATCH($AL127,$AK$12:$AK$263,0))&gt;0,($AH127*INDEX(BX$12:BX$263,MATCH($AL127,$AK$12:$AK$263,0)))/INDEX($AD$12:$AD$263,MATCH($AL127,$AK$12:$AK$263,0)), "-"),     1, "-")</f>
        <v>-</v>
      </c>
      <c r="BZ127" s="249" t="n">
        <f aca="false">IF(BY$9&gt;0, IF(OR(BY127="",BY127="-"), 0, BY127*$AO127), BX127*$AE127)</f>
        <v>0</v>
      </c>
      <c r="CA127" s="247" t="n">
        <f aca="false">COMMANDE!AL127</f>
        <v>0</v>
      </c>
      <c r="CB127" s="248" t="str">
        <f aca="false">_xlfn.IFS(AND($AD127=$AH127,$AD127&gt;0,$AH127&gt;0,CA127&gt;0), CA127,     AND(NOT($AD127=$AH127),$AD127&gt;0,$AH127&gt;0,CA127&gt;0), ($AH127*CA127)/$AD127,     AND($AD127=0,$AH127&gt;0,$AL127&gt;0), IF(INDEX(CA$12:CA$263,MATCH($AL127,$AK$12:$AK$263,0))&gt;0,($AH127*INDEX(CA$12:CA$263,MATCH($AL127,$AK$12:$AK$263,0)))/INDEX($AD$12:$AD$263,MATCH($AL127,$AK$12:$AK$263,0)), "-"),     1, "-")</f>
        <v>-</v>
      </c>
      <c r="CC127" s="249" t="n">
        <f aca="false">IF(CB$9&gt;0, IF(OR(CB127="",CB127="-"), 0, CB127*$AO127), CA127*$AE127)</f>
        <v>0</v>
      </c>
      <c r="CD127" s="247" t="n">
        <f aca="false">COMMANDE!AN127</f>
        <v>0</v>
      </c>
      <c r="CE127" s="248" t="str">
        <f aca="false">_xlfn.IFS(AND($AD127=$AH127,$AD127&gt;0,$AH127&gt;0,CD127&gt;0), CD127,     AND(NOT($AD127=$AH127),$AD127&gt;0,$AH127&gt;0,CD127&gt;0), ($AH127*CD127)/$AD127,     AND($AD127=0,$AH127&gt;0,$AL127&gt;0), IF(INDEX(CD$12:CD$263,MATCH($AL127,$AK$12:$AK$263,0))&gt;0,($AH127*INDEX(CD$12:CD$263,MATCH($AL127,$AK$12:$AK$263,0)))/INDEX($AD$12:$AD$263,MATCH($AL127,$AK$12:$AK$263,0)), "-"),     1, "-")</f>
        <v>-</v>
      </c>
      <c r="CF127" s="249" t="n">
        <f aca="false">IF(CE$9&gt;0, IF(OR(CE127="",CE127="-"), 0, CE127*$AO127), CD127*$AE127)</f>
        <v>0</v>
      </c>
      <c r="CG127" s="247" t="n">
        <f aca="false">COMMANDE!AP127</f>
        <v>0</v>
      </c>
      <c r="CH127" s="248" t="str">
        <f aca="false">_xlfn.IFS(AND($AD127=$AH127,$AD127&gt;0,$AH127&gt;0,CG127&gt;0), CG127,     AND(NOT($AD127=$AH127),$AD127&gt;0,$AH127&gt;0,CG127&gt;0), ($AH127*CG127)/$AD127,     AND($AD127=0,$AH127&gt;0,$AL127&gt;0), IF(INDEX(CG$12:CG$263,MATCH($AL127,$AK$12:$AK$263,0))&gt;0,($AH127*INDEX(CG$12:CG$263,MATCH($AL127,$AK$12:$AK$263,0)))/INDEX($AD$12:$AD$263,MATCH($AL127,$AK$12:$AK$263,0)), "-"),     1, "-")</f>
        <v>-</v>
      </c>
      <c r="CI127" s="249" t="n">
        <f aca="false">IF(CH$9&gt;0, IF(OR(CH127="",CH127="-"), 0, CH127*$AO127), CG127*$AE127)</f>
        <v>0</v>
      </c>
      <c r="CJ127" s="250"/>
    </row>
    <row r="128" customFormat="false" ht="39.95" hidden="false" customHeight="true" outlineLevel="0" collapsed="false">
      <c r="A128" s="230" t="n">
        <f aca="false">IF(OR($AQ128&gt;0, $AS128&gt;0), 1, 0)</f>
        <v>0</v>
      </c>
      <c r="B128" s="230" t="n">
        <f aca="false">IF(OR($AT128&gt;0, $AV128&gt;0), 1, 0)</f>
        <v>0</v>
      </c>
      <c r="C128" s="230" t="n">
        <f aca="false">IF(OR($AW128&gt;0, $AY128&gt;0), 1, 0)</f>
        <v>0</v>
      </c>
      <c r="D128" s="230" t="n">
        <f aca="false">IF(OR($AZ128&gt;0, $BB128&gt;0), 1, 0)</f>
        <v>0</v>
      </c>
      <c r="E128" s="230" t="n">
        <f aca="false">IF(OR($BC128&gt;0, $BE128&gt;0), 1, 0)</f>
        <v>0</v>
      </c>
      <c r="F128" s="230" t="n">
        <f aca="false">IF(OR($BF128&gt;0, $BH128&gt;0), 1, 0)</f>
        <v>0</v>
      </c>
      <c r="G128" s="230" t="n">
        <f aca="false">IF(OR($BI128&gt;0, $BK128&gt;0), 1, 0)</f>
        <v>0</v>
      </c>
      <c r="H128" s="230" t="n">
        <f aca="false">IF(OR($BL128&gt;0, $BN128&gt;0), 1, 0)</f>
        <v>0</v>
      </c>
      <c r="I128" s="230" t="n">
        <f aca="false">IF(OR($BO128&gt;0, $BQ128&gt;0), 1, 0)</f>
        <v>0</v>
      </c>
      <c r="J128" s="230" t="n">
        <f aca="false">IF(OR($BR128&gt;0, $BT128&gt;0), 1, 0)</f>
        <v>0</v>
      </c>
      <c r="K128" s="230" t="n">
        <f aca="false">IF(OR($BU128&gt;0, $BW128&gt;0), 1, 0)</f>
        <v>0</v>
      </c>
      <c r="L128" s="230" t="n">
        <f aca="false">IF(OR($BX128&gt;0, $BZ128&gt;0), 1, 0)</f>
        <v>0</v>
      </c>
      <c r="M128" s="230" t="n">
        <f aca="false">IF(OR($CA128&gt;0, $CC128&gt;0), 1, 0)</f>
        <v>0</v>
      </c>
      <c r="N128" s="230" t="n">
        <f aca="false">IF(OR($CD128&gt;0, $CF128&gt;0), 1, 0)</f>
        <v>0</v>
      </c>
      <c r="O128" s="231" t="n">
        <f aca="false">IF(OR($CG128&gt;0, $CI128&gt;0), 1, 0)</f>
        <v>0</v>
      </c>
      <c r="P128" s="232" t="n">
        <f aca="false">IF(OR($AD128&gt;0,$AH128&gt;0,$AN128&gt;0), 1, 0)</f>
        <v>0</v>
      </c>
      <c r="Q128" s="233" t="n">
        <f aca="false">BDD!A118</f>
        <v>3214</v>
      </c>
      <c r="R128" s="234" t="str">
        <f aca="false">BDD!B118</f>
        <v>Mangue Haden</v>
      </c>
      <c r="S128" s="235" t="str">
        <f aca="false">IF(BDD!F118=0, "", BDD!F118)</f>
        <v/>
      </c>
      <c r="T128" s="236" t="n">
        <f aca="false">ROUND(BDD!G118+FDP_CMD_KG, 2)</f>
        <v>6.38</v>
      </c>
      <c r="U128" s="236" t="e">
        <f aca="false">ROUND(BDD!G118+FDP_FACT_KG, 2)</f>
        <v>#DIV/0!</v>
      </c>
      <c r="V128" s="237" t="str">
        <f aca="false">BDD!H118</f>
        <v>kg</v>
      </c>
      <c r="W128" s="238" t="n">
        <f aca="false">IF(NOT(ISBLANK(BDD!I118)), ROUND(SUM((BDD!G118*reduc1),FDP_CMD_KG), 2), "")</f>
        <v>5.9</v>
      </c>
      <c r="X128" s="238" t="n">
        <f aca="false">IF(NOT(ISBLANK(BDD!J118)), ROUND(SUM((BDD!G118*reduc2),FDP_CMD_KG), 2), "")</f>
        <v>5.42</v>
      </c>
      <c r="Y128" s="238" t="str">
        <f aca="false">IF(NOT(ISBLANK(BDD!K118)), ROUND(SUM((BDD!G118*reduc3),FDP_CMD_KG), 2), "")</f>
        <v/>
      </c>
      <c r="Z128" s="238" t="e">
        <f aca="false">IF(NOT(ISBLANK(BDD!I118)), ROUND(SUM((BDD!G118*reduc1),FDP_FACT_KG), 2), "")</f>
        <v>#DIV/0!</v>
      </c>
      <c r="AA128" s="238" t="e">
        <f aca="false">IF(NOT(ISBLANK(BDD!J118)), ROUND(SUM((BDD!G118*reduc2),FDP_FACT_KG), 2), "")</f>
        <v>#DIV/0!</v>
      </c>
      <c r="AB128" s="238" t="str">
        <f aca="false">IF(NOT(ISBLANK(BDD!K118)), ROUND(SUM((BDD!G118*reduc3),FDP_FACT_KG), 2), "")</f>
        <v/>
      </c>
      <c r="AC128" s="239" t="str">
        <f aca="false">BDD!C118</f>
        <v>Grenade</v>
      </c>
      <c r="AD128" s="240" t="n">
        <f aca="false">SUM(AQ128,AT128,AW128,AZ128,BC128,BF128,BI128,BL128,BO128,BR128,BU128,BX128,CA128,CD128,CG128)</f>
        <v>0</v>
      </c>
      <c r="AE128" s="241" t="n">
        <f aca="false">_xlfn.IFS(AND(AD128&gt;=60,$Y128&lt;&gt;""), $Y128,    AND(AD128&gt;=30,$X128&lt;&gt;""), $X128,    AND(AD128&gt;=10,$W128&lt;&gt;""), $W128,    1, $T128)</f>
        <v>6.38</v>
      </c>
      <c r="AF128" s="242" t="n">
        <f aca="false">$AD128*$AE128</f>
        <v>0</v>
      </c>
      <c r="AG128" s="161"/>
      <c r="AH128" s="243"/>
      <c r="AI128" s="241" t="e">
        <f aca="false">_xlfn.IFS(AND(AH128&gt;=60,$AB128&lt;&gt;""), $AB128,    AND(AH128&gt;=30,$AA128&lt;&gt;""), $AA128,    AND(AH128&gt;=10,$Z128&lt;&gt;""), $Z128,    1, $U128)</f>
        <v>#DIV/0!</v>
      </c>
      <c r="AJ128" s="244" t="e">
        <f aca="false">AH128*AI128</f>
        <v>#DIV/0!</v>
      </c>
      <c r="AK128" s="245"/>
      <c r="AL128" s="245"/>
      <c r="AM128" s="161"/>
      <c r="AN128" s="246" t="n">
        <f aca="false">SUM(AR128,AU128,AX128,BA128,BD128,BG128,BJ128,BM128,BP128,BS128,BV128,BY128,CB128,CE128,CH128)</f>
        <v>0</v>
      </c>
      <c r="AO128" s="241" t="e">
        <f aca="false">_xlfn.IFS(AND(AN128&gt;=60,$AB128&lt;&gt;""), $AB128,    AND(AN128&gt;=30,$AA128&lt;&gt;""), $AA128,    AND(AN128&gt;=10,$Z128&lt;&gt;""), $Z128,    1, $U128)</f>
        <v>#DIV/0!</v>
      </c>
      <c r="AP128" s="242" t="e">
        <f aca="false">$AN128*$AO128</f>
        <v>#DIV/0!</v>
      </c>
      <c r="AQ128" s="247" t="n">
        <f aca="false">COMMANDE!N128</f>
        <v>0</v>
      </c>
      <c r="AR128" s="248" t="str">
        <f aca="false">_xlfn.IFS(AND($AD128=$AH128,$AD128&gt;0,$AH128&gt;0,AQ128&gt;0), AQ128,     AND(NOT($AD128=$AH128),$AD128&gt;0,$AH128&gt;0,AQ128&gt;0), ($AH128*AQ128)/$AD128,     AND($AD128=0,$AH128&gt;0,$AL128&gt;0), IF(INDEX(AQ$12:AQ$263,MATCH($AL128,$AK$12:$AK$263,0))&gt;0,($AH128*INDEX(AQ$12:AQ$263,MATCH($AL128,$AK$12:$AK$263,0)))/INDEX($AD$12:$AD$263,MATCH($AL128,$AK$12:$AK$263,0)), "-"),     1, "-")</f>
        <v>-</v>
      </c>
      <c r="AS128" s="249" t="n">
        <f aca="false">IF(AR$9&gt;0, IF(OR(AR128="",AR128="-"), 0, AR128*$AO128), AQ128*$AE128)</f>
        <v>0</v>
      </c>
      <c r="AT128" s="247" t="n">
        <f aca="false">COMMANDE!P128</f>
        <v>0</v>
      </c>
      <c r="AU128" s="248" t="str">
        <f aca="false">_xlfn.IFS(AND($AD128=$AH128,$AD128&gt;0,$AH128&gt;0,AT128&gt;0), AT128,     AND(NOT($AD128=$AH128),$AD128&gt;0,$AH128&gt;0,AT128&gt;0), ($AH128*AT128)/$AD128,     AND($AD128=0,$AH128&gt;0,$AL128&gt;0), IF(INDEX(AT$12:AT$263,MATCH($AL128,$AK$12:$AK$263,0))&gt;0,($AH128*INDEX(AT$12:AT$263,MATCH($AL128,$AK$12:$AK$263,0)))/INDEX($AD$12:$AD$263,MATCH($AL128,$AK$12:$AK$263,0)), "-"),     1, "-")</f>
        <v>-</v>
      </c>
      <c r="AV128" s="249" t="n">
        <f aca="false">IF(AU$9&gt;0, IF(OR(AU128="",AU128="-"), 0, AU128*$AO128), AT128*$AE128)</f>
        <v>0</v>
      </c>
      <c r="AW128" s="247" t="n">
        <f aca="false">COMMANDE!R128</f>
        <v>0</v>
      </c>
      <c r="AX128" s="248" t="str">
        <f aca="false">_xlfn.IFS(AND($AD128=$AH128,$AD128&gt;0,$AH128&gt;0,AW128&gt;0), AW128,     AND(NOT($AD128=$AH128),$AD128&gt;0,$AH128&gt;0,AW128&gt;0), ($AH128*AW128)/$AD128,     AND($AD128=0,$AH128&gt;0,$AL128&gt;0), IF(INDEX(AW$12:AW$263,MATCH($AL128,$AK$12:$AK$263,0))&gt;0,($AH128*INDEX(AW$12:AW$263,MATCH($AL128,$AK$12:$AK$263,0)))/INDEX($AD$12:$AD$263,MATCH($AL128,$AK$12:$AK$263,0)), "-"),     1, "-")</f>
        <v>-</v>
      </c>
      <c r="AY128" s="249" t="n">
        <f aca="false">IF(AX$9&gt;0, IF(OR(AX128="",AX128="-"), 0, AX128*$AO128), AW128*$AE128)</f>
        <v>0</v>
      </c>
      <c r="AZ128" s="247" t="n">
        <f aca="false">COMMANDE!T128</f>
        <v>0</v>
      </c>
      <c r="BA128" s="248" t="str">
        <f aca="false">_xlfn.IFS(AND($AD128=$AH128,$AD128&gt;0,$AH128&gt;0,AZ128&gt;0), AZ128,     AND(NOT($AD128=$AH128),$AD128&gt;0,$AH128&gt;0,AZ128&gt;0), ($AH128*AZ128)/$AD128,     AND($AD128=0,$AH128&gt;0,$AL128&gt;0), IF(INDEX(AZ$12:AZ$263,MATCH($AL128,$AK$12:$AK$263,0))&gt;0,($AH128*INDEX(AZ$12:AZ$263,MATCH($AL128,$AK$12:$AK$263,0)))/INDEX($AD$12:$AD$263,MATCH($AL128,$AK$12:$AK$263,0)), "-"),     1, "-")</f>
        <v>-</v>
      </c>
      <c r="BB128" s="249" t="n">
        <f aca="false">IF(BA$9&gt;0, IF(OR(BA128="",BA128="-"), 0, BA128*$AO128), AZ128*$AE128)</f>
        <v>0</v>
      </c>
      <c r="BC128" s="247" t="n">
        <f aca="false">COMMANDE!V128</f>
        <v>0</v>
      </c>
      <c r="BD128" s="248" t="str">
        <f aca="false">_xlfn.IFS(AND($AD128=$AH128,$AD128&gt;0,$AH128&gt;0,BC128&gt;0), BC128,     AND(NOT($AD128=$AH128),$AD128&gt;0,$AH128&gt;0,BC128&gt;0), ($AH128*BC128)/$AD128,     AND($AD128=0,$AH128&gt;0,$AL128&gt;0), IF(INDEX(BC$12:BC$263,MATCH($AL128,$AK$12:$AK$263,0))&gt;0,($AH128*INDEX(BC$12:BC$263,MATCH($AL128,$AK$12:$AK$263,0)))/INDEX($AD$12:$AD$263,MATCH($AL128,$AK$12:$AK$263,0)), "-"),     1, "-")</f>
        <v>-</v>
      </c>
      <c r="BE128" s="249" t="n">
        <f aca="false">IF(BD$9&gt;0, IF(OR(BD128="",BD128="-"), 0, BD128*$AO128), BC128*$AE128)</f>
        <v>0</v>
      </c>
      <c r="BF128" s="247" t="n">
        <f aca="false">COMMANDE!X128</f>
        <v>0</v>
      </c>
      <c r="BG128" s="248" t="str">
        <f aca="false">_xlfn.IFS(AND($AD128=$AH128,$AD128&gt;0,$AH128&gt;0,BF128&gt;0), BF128,     AND(NOT($AD128=$AH128),$AD128&gt;0,$AH128&gt;0,BF128&gt;0), ($AH128*BF128)/$AD128,     AND($AD128=0,$AH128&gt;0,$AL128&gt;0), IF(INDEX(BF$12:BF$263,MATCH($AL128,$AK$12:$AK$263,0))&gt;0,($AH128*INDEX(BF$12:BF$263,MATCH($AL128,$AK$12:$AK$263,0)))/INDEX($AD$12:$AD$263,MATCH($AL128,$AK$12:$AK$263,0)), "-"),     1, "-")</f>
        <v>-</v>
      </c>
      <c r="BH128" s="249" t="n">
        <f aca="false">IF(BG$9&gt;0, IF(OR(BG128="",BG128="-"), 0, BG128*$AO128), BF128*$AE128)</f>
        <v>0</v>
      </c>
      <c r="BI128" s="247" t="n">
        <f aca="false">COMMANDE!Z128</f>
        <v>0</v>
      </c>
      <c r="BJ128" s="248" t="str">
        <f aca="false">_xlfn.IFS(AND($AD128=$AH128,$AD128&gt;0,$AH128&gt;0,BI128&gt;0), BI128,     AND(NOT($AD128=$AH128),$AD128&gt;0,$AH128&gt;0,BI128&gt;0), ($AH128*BI128)/$AD128,     AND($AD128=0,$AH128&gt;0,$AL128&gt;0), IF(INDEX(BI$12:BI$263,MATCH($AL128,$AK$12:$AK$263,0))&gt;0,($AH128*INDEX(BI$12:BI$263,MATCH($AL128,$AK$12:$AK$263,0)))/INDEX($AD$12:$AD$263,MATCH($AL128,$AK$12:$AK$263,0)), "-"),     1, "-")</f>
        <v>-</v>
      </c>
      <c r="BK128" s="249" t="n">
        <f aca="false">IF(BJ$9&gt;0, IF(OR(BJ128="",BJ128="-"), 0, BJ128*$AO128), BI128*$AE128)</f>
        <v>0</v>
      </c>
      <c r="BL128" s="247" t="n">
        <f aca="false">COMMANDE!AB128</f>
        <v>0</v>
      </c>
      <c r="BM128" s="248" t="str">
        <f aca="false">_xlfn.IFS(AND($AD128=$AH128,$AD128&gt;0,$AH128&gt;0,BL128&gt;0), BL128,     AND(NOT($AD128=$AH128),$AD128&gt;0,$AH128&gt;0,BL128&gt;0), ($AH128*BL128)/$AD128,     AND($AD128=0,$AH128&gt;0,$AL128&gt;0), IF(INDEX(BL$12:BL$263,MATCH($AL128,$AK$12:$AK$263,0))&gt;0,($AH128*INDEX(BL$12:BL$263,MATCH($AL128,$AK$12:$AK$263,0)))/INDEX($AD$12:$AD$263,MATCH($AL128,$AK$12:$AK$263,0)), "-"),     1, "-")</f>
        <v>-</v>
      </c>
      <c r="BN128" s="249" t="n">
        <f aca="false">IF(BM$9&gt;0, IF(OR(BM128="",BM128="-"), 0, BM128*$AO128), BL128*$AE128)</f>
        <v>0</v>
      </c>
      <c r="BO128" s="247" t="n">
        <f aca="false">COMMANDE!AD128</f>
        <v>0</v>
      </c>
      <c r="BP128" s="248" t="str">
        <f aca="false">_xlfn.IFS(AND($AD128=$AH128,$AD128&gt;0,$AH128&gt;0,BO128&gt;0), BO128,     AND(NOT($AD128=$AH128),$AD128&gt;0,$AH128&gt;0,BO128&gt;0), ($AH128*BO128)/$AD128,     AND($AD128=0,$AH128&gt;0,$AL128&gt;0), IF(INDEX(BO$12:BO$263,MATCH($AL128,$AK$12:$AK$263,0))&gt;0,($AH128*INDEX(BO$12:BO$263,MATCH($AL128,$AK$12:$AK$263,0)))/INDEX($AD$12:$AD$263,MATCH($AL128,$AK$12:$AK$263,0)), "-"),     1, "-")</f>
        <v>-</v>
      </c>
      <c r="BQ128" s="249" t="n">
        <f aca="false">IF(BP$9&gt;0, IF(OR(BP128="",BP128="-"), 0, BP128*$AO128), BO128*$AE128)</f>
        <v>0</v>
      </c>
      <c r="BR128" s="247" t="n">
        <f aca="false">COMMANDE!AF128</f>
        <v>0</v>
      </c>
      <c r="BS128" s="248" t="str">
        <f aca="false">_xlfn.IFS(AND($AD128=$AH128,$AD128&gt;0,$AH128&gt;0,BR128&gt;0), BR128,     AND(NOT($AD128=$AH128),$AD128&gt;0,$AH128&gt;0,BR128&gt;0), ($AH128*BR128)/$AD128,     AND($AD128=0,$AH128&gt;0,$AL128&gt;0), IF(INDEX(BR$12:BR$263,MATCH($AL128,$AK$12:$AK$263,0))&gt;0,($AH128*INDEX(BR$12:BR$263,MATCH($AL128,$AK$12:$AK$263,0)))/INDEX($AD$12:$AD$263,MATCH($AL128,$AK$12:$AK$263,0)), "-"),     1, "-")</f>
        <v>-</v>
      </c>
      <c r="BT128" s="249" t="n">
        <f aca="false">IF(BS$9&gt;0, IF(OR(BS128="",BS128="-"), 0, BS128*$AO128), BR128*$AE128)</f>
        <v>0</v>
      </c>
      <c r="BU128" s="247" t="n">
        <f aca="false">COMMANDE!AH128</f>
        <v>0</v>
      </c>
      <c r="BV128" s="248" t="str">
        <f aca="false">_xlfn.IFS(AND($AD128=$AH128,$AD128&gt;0,$AH128&gt;0,BU128&gt;0), BU128,     AND(NOT($AD128=$AH128),$AD128&gt;0,$AH128&gt;0,BU128&gt;0), ($AH128*BU128)/$AD128,     AND($AD128=0,$AH128&gt;0,$AL128&gt;0), IF(INDEX(BU$12:BU$263,MATCH($AL128,$AK$12:$AK$263,0))&gt;0,($AH128*INDEX(BU$12:BU$263,MATCH($AL128,$AK$12:$AK$263,0)))/INDEX($AD$12:$AD$263,MATCH($AL128,$AK$12:$AK$263,0)), "-"),     1, "-")</f>
        <v>-</v>
      </c>
      <c r="BW128" s="249" t="n">
        <f aca="false">IF(BV$9&gt;0, IF(OR(BV128="",BV128="-"), 0, BV128*$AO128), BU128*$AE128)</f>
        <v>0</v>
      </c>
      <c r="BX128" s="247" t="n">
        <f aca="false">COMMANDE!AJ128</f>
        <v>0</v>
      </c>
      <c r="BY128" s="248" t="str">
        <f aca="false">_xlfn.IFS(AND($AD128=$AH128,$AD128&gt;0,$AH128&gt;0,BX128&gt;0), BX128,     AND(NOT($AD128=$AH128),$AD128&gt;0,$AH128&gt;0,BX128&gt;0), ($AH128*BX128)/$AD128,     AND($AD128=0,$AH128&gt;0,$AL128&gt;0), IF(INDEX(BX$12:BX$263,MATCH($AL128,$AK$12:$AK$263,0))&gt;0,($AH128*INDEX(BX$12:BX$263,MATCH($AL128,$AK$12:$AK$263,0)))/INDEX($AD$12:$AD$263,MATCH($AL128,$AK$12:$AK$263,0)), "-"),     1, "-")</f>
        <v>-</v>
      </c>
      <c r="BZ128" s="249" t="n">
        <f aca="false">IF(BY$9&gt;0, IF(OR(BY128="",BY128="-"), 0, BY128*$AO128), BX128*$AE128)</f>
        <v>0</v>
      </c>
      <c r="CA128" s="247" t="n">
        <f aca="false">COMMANDE!AL128</f>
        <v>0</v>
      </c>
      <c r="CB128" s="248" t="str">
        <f aca="false">_xlfn.IFS(AND($AD128=$AH128,$AD128&gt;0,$AH128&gt;0,CA128&gt;0), CA128,     AND(NOT($AD128=$AH128),$AD128&gt;0,$AH128&gt;0,CA128&gt;0), ($AH128*CA128)/$AD128,     AND($AD128=0,$AH128&gt;0,$AL128&gt;0), IF(INDEX(CA$12:CA$263,MATCH($AL128,$AK$12:$AK$263,0))&gt;0,($AH128*INDEX(CA$12:CA$263,MATCH($AL128,$AK$12:$AK$263,0)))/INDEX($AD$12:$AD$263,MATCH($AL128,$AK$12:$AK$263,0)), "-"),     1, "-")</f>
        <v>-</v>
      </c>
      <c r="CC128" s="249" t="n">
        <f aca="false">IF(CB$9&gt;0, IF(OR(CB128="",CB128="-"), 0, CB128*$AO128), CA128*$AE128)</f>
        <v>0</v>
      </c>
      <c r="CD128" s="247" t="n">
        <f aca="false">COMMANDE!AN128</f>
        <v>0</v>
      </c>
      <c r="CE128" s="248" t="str">
        <f aca="false">_xlfn.IFS(AND($AD128=$AH128,$AD128&gt;0,$AH128&gt;0,CD128&gt;0), CD128,     AND(NOT($AD128=$AH128),$AD128&gt;0,$AH128&gt;0,CD128&gt;0), ($AH128*CD128)/$AD128,     AND($AD128=0,$AH128&gt;0,$AL128&gt;0), IF(INDEX(CD$12:CD$263,MATCH($AL128,$AK$12:$AK$263,0))&gt;0,($AH128*INDEX(CD$12:CD$263,MATCH($AL128,$AK$12:$AK$263,0)))/INDEX($AD$12:$AD$263,MATCH($AL128,$AK$12:$AK$263,0)), "-"),     1, "-")</f>
        <v>-</v>
      </c>
      <c r="CF128" s="249" t="n">
        <f aca="false">IF(CE$9&gt;0, IF(OR(CE128="",CE128="-"), 0, CE128*$AO128), CD128*$AE128)</f>
        <v>0</v>
      </c>
      <c r="CG128" s="247" t="n">
        <f aca="false">COMMANDE!AP128</f>
        <v>0</v>
      </c>
      <c r="CH128" s="248" t="str">
        <f aca="false">_xlfn.IFS(AND($AD128=$AH128,$AD128&gt;0,$AH128&gt;0,CG128&gt;0), CG128,     AND(NOT($AD128=$AH128),$AD128&gt;0,$AH128&gt;0,CG128&gt;0), ($AH128*CG128)/$AD128,     AND($AD128=0,$AH128&gt;0,$AL128&gt;0), IF(INDEX(CG$12:CG$263,MATCH($AL128,$AK$12:$AK$263,0))&gt;0,($AH128*INDEX(CG$12:CG$263,MATCH($AL128,$AK$12:$AK$263,0)))/INDEX($AD$12:$AD$263,MATCH($AL128,$AK$12:$AK$263,0)), "-"),     1, "-")</f>
        <v>-</v>
      </c>
      <c r="CI128" s="249" t="n">
        <f aca="false">IF(CH$9&gt;0, IF(OR(CH128="",CH128="-"), 0, CH128*$AO128), CG128*$AE128)</f>
        <v>0</v>
      </c>
      <c r="CJ128" s="250"/>
    </row>
    <row r="129" customFormat="false" ht="39.95" hidden="false" customHeight="true" outlineLevel="0" collapsed="false">
      <c r="A129" s="230" t="n">
        <f aca="false">IF(OR($AQ129&gt;0, $AS129&gt;0), 1, 0)</f>
        <v>0</v>
      </c>
      <c r="B129" s="230" t="n">
        <f aca="false">IF(OR($AT129&gt;0, $AV129&gt;0), 1, 0)</f>
        <v>0</v>
      </c>
      <c r="C129" s="230" t="n">
        <f aca="false">IF(OR($AW129&gt;0, $AY129&gt;0), 1, 0)</f>
        <v>0</v>
      </c>
      <c r="D129" s="230" t="n">
        <f aca="false">IF(OR($AZ129&gt;0, $BB129&gt;0), 1, 0)</f>
        <v>0</v>
      </c>
      <c r="E129" s="230" t="n">
        <f aca="false">IF(OR($BC129&gt;0, $BE129&gt;0), 1, 0)</f>
        <v>0</v>
      </c>
      <c r="F129" s="230" t="n">
        <f aca="false">IF(OR($BF129&gt;0, $BH129&gt;0), 1, 0)</f>
        <v>0</v>
      </c>
      <c r="G129" s="230" t="n">
        <f aca="false">IF(OR($BI129&gt;0, $BK129&gt;0), 1, 0)</f>
        <v>0</v>
      </c>
      <c r="H129" s="230" t="n">
        <f aca="false">IF(OR($BL129&gt;0, $BN129&gt;0), 1, 0)</f>
        <v>0</v>
      </c>
      <c r="I129" s="230" t="n">
        <f aca="false">IF(OR($BO129&gt;0, $BQ129&gt;0), 1, 0)</f>
        <v>0</v>
      </c>
      <c r="J129" s="230" t="n">
        <f aca="false">IF(OR($BR129&gt;0, $BT129&gt;0), 1, 0)</f>
        <v>0</v>
      </c>
      <c r="K129" s="230" t="n">
        <f aca="false">IF(OR($BU129&gt;0, $BW129&gt;0), 1, 0)</f>
        <v>0</v>
      </c>
      <c r="L129" s="230" t="n">
        <f aca="false">IF(OR($BX129&gt;0, $BZ129&gt;0), 1, 0)</f>
        <v>0</v>
      </c>
      <c r="M129" s="230" t="n">
        <f aca="false">IF(OR($CA129&gt;0, $CC129&gt;0), 1, 0)</f>
        <v>0</v>
      </c>
      <c r="N129" s="230" t="n">
        <f aca="false">IF(OR($CD129&gt;0, $CF129&gt;0), 1, 0)</f>
        <v>0</v>
      </c>
      <c r="O129" s="231" t="n">
        <f aca="false">IF(OR($CG129&gt;0, $CI129&gt;0), 1, 0)</f>
        <v>0</v>
      </c>
      <c r="P129" s="232" t="n">
        <f aca="false">IF(OR($AD129&gt;0,$AH129&gt;0,$AN129&gt;0), 1, 0)</f>
        <v>0</v>
      </c>
      <c r="Q129" s="233" t="n">
        <f aca="false">BDD!A119</f>
        <v>3174</v>
      </c>
      <c r="R129" s="234" t="str">
        <f aca="false">BDD!B119</f>
        <v>Mangue Irwin (grande)</v>
      </c>
      <c r="S129" s="235" t="str">
        <f aca="false">IF(BDD!F119=0, "", BDD!F119)</f>
        <v>❤️</v>
      </c>
      <c r="T129" s="236" t="n">
        <f aca="false">ROUND(BDD!G119+FDP_CMD_KG, 2)</f>
        <v>8.85</v>
      </c>
      <c r="U129" s="236" t="e">
        <f aca="false">ROUND(BDD!G119+FDP_FACT_KG, 2)</f>
        <v>#DIV/0!</v>
      </c>
      <c r="V129" s="237" t="str">
        <f aca="false">BDD!H119</f>
        <v>kg</v>
      </c>
      <c r="W129" s="238" t="n">
        <f aca="false">IF(NOT(ISBLANK(BDD!I119)), ROUND(SUM((BDD!G119*reduc1),FDP_CMD_KG), 2), "")</f>
        <v>8.12</v>
      </c>
      <c r="X129" s="238" t="n">
        <f aca="false">IF(NOT(ISBLANK(BDD!J119)), ROUND(SUM((BDD!G119*reduc2),FDP_CMD_KG), 2), "")</f>
        <v>7.4</v>
      </c>
      <c r="Y129" s="238" t="str">
        <f aca="false">IF(NOT(ISBLANK(BDD!K119)), ROUND(SUM((BDD!G119*reduc3),FDP_CMD_KG), 2), "")</f>
        <v/>
      </c>
      <c r="Z129" s="238" t="e">
        <f aca="false">IF(NOT(ISBLANK(BDD!I119)), ROUND(SUM((BDD!G119*reduc1),FDP_FACT_KG), 2), "")</f>
        <v>#DIV/0!</v>
      </c>
      <c r="AA129" s="238" t="e">
        <f aca="false">IF(NOT(ISBLANK(BDD!J119)), ROUND(SUM((BDD!G119*reduc2),FDP_FACT_KG), 2), "")</f>
        <v>#DIV/0!</v>
      </c>
      <c r="AB129" s="238" t="str">
        <f aca="false">IF(NOT(ISBLANK(BDD!K119)), ROUND(SUM((BDD!G119*reduc3),FDP_FACT_KG), 2), "")</f>
        <v/>
      </c>
      <c r="AC129" s="239" t="str">
        <f aca="false">BDD!C119</f>
        <v>Malagua</v>
      </c>
      <c r="AD129" s="240" t="n">
        <f aca="false">SUM(AQ129,AT129,AW129,AZ129,BC129,BF129,BI129,BL129,BO129,BR129,BU129,BX129,CA129,CD129,CG129)</f>
        <v>0</v>
      </c>
      <c r="AE129" s="241" t="n">
        <f aca="false">_xlfn.IFS(AND(AD129&gt;=60,$Y129&lt;&gt;""), $Y129,    AND(AD129&gt;=30,$X129&lt;&gt;""), $X129,    AND(AD129&gt;=10,$W129&lt;&gt;""), $W129,    1, $T129)</f>
        <v>8.85</v>
      </c>
      <c r="AF129" s="242" t="n">
        <f aca="false">$AD129*$AE129</f>
        <v>0</v>
      </c>
      <c r="AG129" s="161"/>
      <c r="AH129" s="243"/>
      <c r="AI129" s="241" t="e">
        <f aca="false">_xlfn.IFS(AND(AH129&gt;=60,$AB129&lt;&gt;""), $AB129,    AND(AH129&gt;=30,$AA129&lt;&gt;""), $AA129,    AND(AH129&gt;=10,$Z129&lt;&gt;""), $Z129,    1, $U129)</f>
        <v>#DIV/0!</v>
      </c>
      <c r="AJ129" s="244" t="e">
        <f aca="false">AH129*AI129</f>
        <v>#DIV/0!</v>
      </c>
      <c r="AK129" s="245"/>
      <c r="AL129" s="245"/>
      <c r="AM129" s="161"/>
      <c r="AN129" s="246" t="n">
        <f aca="false">SUM(AR129,AU129,AX129,BA129,BD129,BG129,BJ129,BM129,BP129,BS129,BV129,BY129,CB129,CE129,CH129)</f>
        <v>0</v>
      </c>
      <c r="AO129" s="241" t="e">
        <f aca="false">_xlfn.IFS(AND(AN129&gt;=60,$AB129&lt;&gt;""), $AB129,    AND(AN129&gt;=30,$AA129&lt;&gt;""), $AA129,    AND(AN129&gt;=10,$Z129&lt;&gt;""), $Z129,    1, $U129)</f>
        <v>#DIV/0!</v>
      </c>
      <c r="AP129" s="242" t="e">
        <f aca="false">$AN129*$AO129</f>
        <v>#DIV/0!</v>
      </c>
      <c r="AQ129" s="247" t="n">
        <f aca="false">COMMANDE!N129</f>
        <v>0</v>
      </c>
      <c r="AR129" s="248" t="str">
        <f aca="false">_xlfn.IFS(AND($AD129=$AH129,$AD129&gt;0,$AH129&gt;0,AQ129&gt;0), AQ129,     AND(NOT($AD129=$AH129),$AD129&gt;0,$AH129&gt;0,AQ129&gt;0), ($AH129*AQ129)/$AD129,     AND($AD129=0,$AH129&gt;0,$AL129&gt;0), IF(INDEX(AQ$12:AQ$263,MATCH($AL129,$AK$12:$AK$263,0))&gt;0,($AH129*INDEX(AQ$12:AQ$263,MATCH($AL129,$AK$12:$AK$263,0)))/INDEX($AD$12:$AD$263,MATCH($AL129,$AK$12:$AK$263,0)), "-"),     1, "-")</f>
        <v>-</v>
      </c>
      <c r="AS129" s="249" t="n">
        <f aca="false">IF(AR$9&gt;0, IF(OR(AR129="",AR129="-"), 0, AR129*$AO129), AQ129*$AE129)</f>
        <v>0</v>
      </c>
      <c r="AT129" s="247" t="n">
        <f aca="false">COMMANDE!P129</f>
        <v>0</v>
      </c>
      <c r="AU129" s="248" t="str">
        <f aca="false">_xlfn.IFS(AND($AD129=$AH129,$AD129&gt;0,$AH129&gt;0,AT129&gt;0), AT129,     AND(NOT($AD129=$AH129),$AD129&gt;0,$AH129&gt;0,AT129&gt;0), ($AH129*AT129)/$AD129,     AND($AD129=0,$AH129&gt;0,$AL129&gt;0), IF(INDEX(AT$12:AT$263,MATCH($AL129,$AK$12:$AK$263,0))&gt;0,($AH129*INDEX(AT$12:AT$263,MATCH($AL129,$AK$12:$AK$263,0)))/INDEX($AD$12:$AD$263,MATCH($AL129,$AK$12:$AK$263,0)), "-"),     1, "-")</f>
        <v>-</v>
      </c>
      <c r="AV129" s="249" t="n">
        <f aca="false">IF(AU$9&gt;0, IF(OR(AU129="",AU129="-"), 0, AU129*$AO129), AT129*$AE129)</f>
        <v>0</v>
      </c>
      <c r="AW129" s="247" t="n">
        <f aca="false">COMMANDE!R129</f>
        <v>0</v>
      </c>
      <c r="AX129" s="248" t="str">
        <f aca="false">_xlfn.IFS(AND($AD129=$AH129,$AD129&gt;0,$AH129&gt;0,AW129&gt;0), AW129,     AND(NOT($AD129=$AH129),$AD129&gt;0,$AH129&gt;0,AW129&gt;0), ($AH129*AW129)/$AD129,     AND($AD129=0,$AH129&gt;0,$AL129&gt;0), IF(INDEX(AW$12:AW$263,MATCH($AL129,$AK$12:$AK$263,0))&gt;0,($AH129*INDEX(AW$12:AW$263,MATCH($AL129,$AK$12:$AK$263,0)))/INDEX($AD$12:$AD$263,MATCH($AL129,$AK$12:$AK$263,0)), "-"),     1, "-")</f>
        <v>-</v>
      </c>
      <c r="AY129" s="249" t="n">
        <f aca="false">IF(AX$9&gt;0, IF(OR(AX129="",AX129="-"), 0, AX129*$AO129), AW129*$AE129)</f>
        <v>0</v>
      </c>
      <c r="AZ129" s="247" t="n">
        <f aca="false">COMMANDE!T129</f>
        <v>0</v>
      </c>
      <c r="BA129" s="248" t="str">
        <f aca="false">_xlfn.IFS(AND($AD129=$AH129,$AD129&gt;0,$AH129&gt;0,AZ129&gt;0), AZ129,     AND(NOT($AD129=$AH129),$AD129&gt;0,$AH129&gt;0,AZ129&gt;0), ($AH129*AZ129)/$AD129,     AND($AD129=0,$AH129&gt;0,$AL129&gt;0), IF(INDEX(AZ$12:AZ$263,MATCH($AL129,$AK$12:$AK$263,0))&gt;0,($AH129*INDEX(AZ$12:AZ$263,MATCH($AL129,$AK$12:$AK$263,0)))/INDEX($AD$12:$AD$263,MATCH($AL129,$AK$12:$AK$263,0)), "-"),     1, "-")</f>
        <v>-</v>
      </c>
      <c r="BB129" s="249" t="n">
        <f aca="false">IF(BA$9&gt;0, IF(OR(BA129="",BA129="-"), 0, BA129*$AO129), AZ129*$AE129)</f>
        <v>0</v>
      </c>
      <c r="BC129" s="247" t="n">
        <f aca="false">COMMANDE!V129</f>
        <v>0</v>
      </c>
      <c r="BD129" s="248" t="str">
        <f aca="false">_xlfn.IFS(AND($AD129=$AH129,$AD129&gt;0,$AH129&gt;0,BC129&gt;0), BC129,     AND(NOT($AD129=$AH129),$AD129&gt;0,$AH129&gt;0,BC129&gt;0), ($AH129*BC129)/$AD129,     AND($AD129=0,$AH129&gt;0,$AL129&gt;0), IF(INDEX(BC$12:BC$263,MATCH($AL129,$AK$12:$AK$263,0))&gt;0,($AH129*INDEX(BC$12:BC$263,MATCH($AL129,$AK$12:$AK$263,0)))/INDEX($AD$12:$AD$263,MATCH($AL129,$AK$12:$AK$263,0)), "-"),     1, "-")</f>
        <v>-</v>
      </c>
      <c r="BE129" s="249" t="n">
        <f aca="false">IF(BD$9&gt;0, IF(OR(BD129="",BD129="-"), 0, BD129*$AO129), BC129*$AE129)</f>
        <v>0</v>
      </c>
      <c r="BF129" s="247" t="n">
        <f aca="false">COMMANDE!X129</f>
        <v>0</v>
      </c>
      <c r="BG129" s="248" t="str">
        <f aca="false">_xlfn.IFS(AND($AD129=$AH129,$AD129&gt;0,$AH129&gt;0,BF129&gt;0), BF129,     AND(NOT($AD129=$AH129),$AD129&gt;0,$AH129&gt;0,BF129&gt;0), ($AH129*BF129)/$AD129,     AND($AD129=0,$AH129&gt;0,$AL129&gt;0), IF(INDEX(BF$12:BF$263,MATCH($AL129,$AK$12:$AK$263,0))&gt;0,($AH129*INDEX(BF$12:BF$263,MATCH($AL129,$AK$12:$AK$263,0)))/INDEX($AD$12:$AD$263,MATCH($AL129,$AK$12:$AK$263,0)), "-"),     1, "-")</f>
        <v>-</v>
      </c>
      <c r="BH129" s="249" t="n">
        <f aca="false">IF(BG$9&gt;0, IF(OR(BG129="",BG129="-"), 0, BG129*$AO129), BF129*$AE129)</f>
        <v>0</v>
      </c>
      <c r="BI129" s="247" t="n">
        <f aca="false">COMMANDE!Z129</f>
        <v>0</v>
      </c>
      <c r="BJ129" s="248" t="str">
        <f aca="false">_xlfn.IFS(AND($AD129=$AH129,$AD129&gt;0,$AH129&gt;0,BI129&gt;0), BI129,     AND(NOT($AD129=$AH129),$AD129&gt;0,$AH129&gt;0,BI129&gt;0), ($AH129*BI129)/$AD129,     AND($AD129=0,$AH129&gt;0,$AL129&gt;0), IF(INDEX(BI$12:BI$263,MATCH($AL129,$AK$12:$AK$263,0))&gt;0,($AH129*INDEX(BI$12:BI$263,MATCH($AL129,$AK$12:$AK$263,0)))/INDEX($AD$12:$AD$263,MATCH($AL129,$AK$12:$AK$263,0)), "-"),     1, "-")</f>
        <v>-</v>
      </c>
      <c r="BK129" s="249" t="n">
        <f aca="false">IF(BJ$9&gt;0, IF(OR(BJ129="",BJ129="-"), 0, BJ129*$AO129), BI129*$AE129)</f>
        <v>0</v>
      </c>
      <c r="BL129" s="247" t="n">
        <f aca="false">COMMANDE!AB129</f>
        <v>0</v>
      </c>
      <c r="BM129" s="248" t="str">
        <f aca="false">_xlfn.IFS(AND($AD129=$AH129,$AD129&gt;0,$AH129&gt;0,BL129&gt;0), BL129,     AND(NOT($AD129=$AH129),$AD129&gt;0,$AH129&gt;0,BL129&gt;0), ($AH129*BL129)/$AD129,     AND($AD129=0,$AH129&gt;0,$AL129&gt;0), IF(INDEX(BL$12:BL$263,MATCH($AL129,$AK$12:$AK$263,0))&gt;0,($AH129*INDEX(BL$12:BL$263,MATCH($AL129,$AK$12:$AK$263,0)))/INDEX($AD$12:$AD$263,MATCH($AL129,$AK$12:$AK$263,0)), "-"),     1, "-")</f>
        <v>-</v>
      </c>
      <c r="BN129" s="249" t="n">
        <f aca="false">IF(BM$9&gt;0, IF(OR(BM129="",BM129="-"), 0, BM129*$AO129), BL129*$AE129)</f>
        <v>0</v>
      </c>
      <c r="BO129" s="247" t="n">
        <f aca="false">COMMANDE!AD129</f>
        <v>0</v>
      </c>
      <c r="BP129" s="248" t="str">
        <f aca="false">_xlfn.IFS(AND($AD129=$AH129,$AD129&gt;0,$AH129&gt;0,BO129&gt;0), BO129,     AND(NOT($AD129=$AH129),$AD129&gt;0,$AH129&gt;0,BO129&gt;0), ($AH129*BO129)/$AD129,     AND($AD129=0,$AH129&gt;0,$AL129&gt;0), IF(INDEX(BO$12:BO$263,MATCH($AL129,$AK$12:$AK$263,0))&gt;0,($AH129*INDEX(BO$12:BO$263,MATCH($AL129,$AK$12:$AK$263,0)))/INDEX($AD$12:$AD$263,MATCH($AL129,$AK$12:$AK$263,0)), "-"),     1, "-")</f>
        <v>-</v>
      </c>
      <c r="BQ129" s="249" t="n">
        <f aca="false">IF(BP$9&gt;0, IF(OR(BP129="",BP129="-"), 0, BP129*$AO129), BO129*$AE129)</f>
        <v>0</v>
      </c>
      <c r="BR129" s="247" t="n">
        <f aca="false">COMMANDE!AF129</f>
        <v>0</v>
      </c>
      <c r="BS129" s="248" t="str">
        <f aca="false">_xlfn.IFS(AND($AD129=$AH129,$AD129&gt;0,$AH129&gt;0,BR129&gt;0), BR129,     AND(NOT($AD129=$AH129),$AD129&gt;0,$AH129&gt;0,BR129&gt;0), ($AH129*BR129)/$AD129,     AND($AD129=0,$AH129&gt;0,$AL129&gt;0), IF(INDEX(BR$12:BR$263,MATCH($AL129,$AK$12:$AK$263,0))&gt;0,($AH129*INDEX(BR$12:BR$263,MATCH($AL129,$AK$12:$AK$263,0)))/INDEX($AD$12:$AD$263,MATCH($AL129,$AK$12:$AK$263,0)), "-"),     1, "-")</f>
        <v>-</v>
      </c>
      <c r="BT129" s="249" t="n">
        <f aca="false">IF(BS$9&gt;0, IF(OR(BS129="",BS129="-"), 0, BS129*$AO129), BR129*$AE129)</f>
        <v>0</v>
      </c>
      <c r="BU129" s="247" t="n">
        <f aca="false">COMMANDE!AH129</f>
        <v>0</v>
      </c>
      <c r="BV129" s="248" t="str">
        <f aca="false">_xlfn.IFS(AND($AD129=$AH129,$AD129&gt;0,$AH129&gt;0,BU129&gt;0), BU129,     AND(NOT($AD129=$AH129),$AD129&gt;0,$AH129&gt;0,BU129&gt;0), ($AH129*BU129)/$AD129,     AND($AD129=0,$AH129&gt;0,$AL129&gt;0), IF(INDEX(BU$12:BU$263,MATCH($AL129,$AK$12:$AK$263,0))&gt;0,($AH129*INDEX(BU$12:BU$263,MATCH($AL129,$AK$12:$AK$263,0)))/INDEX($AD$12:$AD$263,MATCH($AL129,$AK$12:$AK$263,0)), "-"),     1, "-")</f>
        <v>-</v>
      </c>
      <c r="BW129" s="249" t="n">
        <f aca="false">IF(BV$9&gt;0, IF(OR(BV129="",BV129="-"), 0, BV129*$AO129), BU129*$AE129)</f>
        <v>0</v>
      </c>
      <c r="BX129" s="247" t="n">
        <f aca="false">COMMANDE!AJ129</f>
        <v>0</v>
      </c>
      <c r="BY129" s="248" t="str">
        <f aca="false">_xlfn.IFS(AND($AD129=$AH129,$AD129&gt;0,$AH129&gt;0,BX129&gt;0), BX129,     AND(NOT($AD129=$AH129),$AD129&gt;0,$AH129&gt;0,BX129&gt;0), ($AH129*BX129)/$AD129,     AND($AD129=0,$AH129&gt;0,$AL129&gt;0), IF(INDEX(BX$12:BX$263,MATCH($AL129,$AK$12:$AK$263,0))&gt;0,($AH129*INDEX(BX$12:BX$263,MATCH($AL129,$AK$12:$AK$263,0)))/INDEX($AD$12:$AD$263,MATCH($AL129,$AK$12:$AK$263,0)), "-"),     1, "-")</f>
        <v>-</v>
      </c>
      <c r="BZ129" s="249" t="n">
        <f aca="false">IF(BY$9&gt;0, IF(OR(BY129="",BY129="-"), 0, BY129*$AO129), BX129*$AE129)</f>
        <v>0</v>
      </c>
      <c r="CA129" s="247" t="n">
        <f aca="false">COMMANDE!AL129</f>
        <v>0</v>
      </c>
      <c r="CB129" s="248" t="str">
        <f aca="false">_xlfn.IFS(AND($AD129=$AH129,$AD129&gt;0,$AH129&gt;0,CA129&gt;0), CA129,     AND(NOT($AD129=$AH129),$AD129&gt;0,$AH129&gt;0,CA129&gt;0), ($AH129*CA129)/$AD129,     AND($AD129=0,$AH129&gt;0,$AL129&gt;0), IF(INDEX(CA$12:CA$263,MATCH($AL129,$AK$12:$AK$263,0))&gt;0,($AH129*INDEX(CA$12:CA$263,MATCH($AL129,$AK$12:$AK$263,0)))/INDEX($AD$12:$AD$263,MATCH($AL129,$AK$12:$AK$263,0)), "-"),     1, "-")</f>
        <v>-</v>
      </c>
      <c r="CC129" s="249" t="n">
        <f aca="false">IF(CB$9&gt;0, IF(OR(CB129="",CB129="-"), 0, CB129*$AO129), CA129*$AE129)</f>
        <v>0</v>
      </c>
      <c r="CD129" s="247" t="n">
        <f aca="false">COMMANDE!AN129</f>
        <v>0</v>
      </c>
      <c r="CE129" s="248" t="str">
        <f aca="false">_xlfn.IFS(AND($AD129=$AH129,$AD129&gt;0,$AH129&gt;0,CD129&gt;0), CD129,     AND(NOT($AD129=$AH129),$AD129&gt;0,$AH129&gt;0,CD129&gt;0), ($AH129*CD129)/$AD129,     AND($AD129=0,$AH129&gt;0,$AL129&gt;0), IF(INDEX(CD$12:CD$263,MATCH($AL129,$AK$12:$AK$263,0))&gt;0,($AH129*INDEX(CD$12:CD$263,MATCH($AL129,$AK$12:$AK$263,0)))/INDEX($AD$12:$AD$263,MATCH($AL129,$AK$12:$AK$263,0)), "-"),     1, "-")</f>
        <v>-</v>
      </c>
      <c r="CF129" s="249" t="n">
        <f aca="false">IF(CE$9&gt;0, IF(OR(CE129="",CE129="-"), 0, CE129*$AO129), CD129*$AE129)</f>
        <v>0</v>
      </c>
      <c r="CG129" s="247" t="n">
        <f aca="false">COMMANDE!AP129</f>
        <v>0</v>
      </c>
      <c r="CH129" s="248" t="str">
        <f aca="false">_xlfn.IFS(AND($AD129=$AH129,$AD129&gt;0,$AH129&gt;0,CG129&gt;0), CG129,     AND(NOT($AD129=$AH129),$AD129&gt;0,$AH129&gt;0,CG129&gt;0), ($AH129*CG129)/$AD129,     AND($AD129=0,$AH129&gt;0,$AL129&gt;0), IF(INDEX(CG$12:CG$263,MATCH($AL129,$AK$12:$AK$263,0))&gt;0,($AH129*INDEX(CG$12:CG$263,MATCH($AL129,$AK$12:$AK$263,0)))/INDEX($AD$12:$AD$263,MATCH($AL129,$AK$12:$AK$263,0)), "-"),     1, "-")</f>
        <v>-</v>
      </c>
      <c r="CI129" s="249" t="n">
        <f aca="false">IF(CH$9&gt;0, IF(OR(CH129="",CH129="-"), 0, CH129*$AO129), CG129*$AE129)</f>
        <v>0</v>
      </c>
      <c r="CJ129" s="250"/>
    </row>
    <row r="130" customFormat="false" ht="39.95" hidden="false" customHeight="true" outlineLevel="0" collapsed="false">
      <c r="A130" s="230" t="n">
        <f aca="false">IF(OR($AQ130&gt;0, $AS130&gt;0), 1, 0)</f>
        <v>0</v>
      </c>
      <c r="B130" s="230" t="n">
        <f aca="false">IF(OR($AT130&gt;0, $AV130&gt;0), 1, 0)</f>
        <v>0</v>
      </c>
      <c r="C130" s="230" t="n">
        <f aca="false">IF(OR($AW130&gt;0, $AY130&gt;0), 1, 0)</f>
        <v>0</v>
      </c>
      <c r="D130" s="230" t="n">
        <f aca="false">IF(OR($AZ130&gt;0, $BB130&gt;0), 1, 0)</f>
        <v>0</v>
      </c>
      <c r="E130" s="230" t="n">
        <f aca="false">IF(OR($BC130&gt;0, $BE130&gt;0), 1, 0)</f>
        <v>0</v>
      </c>
      <c r="F130" s="230" t="n">
        <f aca="false">IF(OR($BF130&gt;0, $BH130&gt;0), 1, 0)</f>
        <v>0</v>
      </c>
      <c r="G130" s="230" t="n">
        <f aca="false">IF(OR($BI130&gt;0, $BK130&gt;0), 1, 0)</f>
        <v>0</v>
      </c>
      <c r="H130" s="230" t="n">
        <f aca="false">IF(OR($BL130&gt;0, $BN130&gt;0), 1, 0)</f>
        <v>0</v>
      </c>
      <c r="I130" s="230" t="n">
        <f aca="false">IF(OR($BO130&gt;0, $BQ130&gt;0), 1, 0)</f>
        <v>0</v>
      </c>
      <c r="J130" s="230" t="n">
        <f aca="false">IF(OR($BR130&gt;0, $BT130&gt;0), 1, 0)</f>
        <v>0</v>
      </c>
      <c r="K130" s="230" t="n">
        <f aca="false">IF(OR($BU130&gt;0, $BW130&gt;0), 1, 0)</f>
        <v>0</v>
      </c>
      <c r="L130" s="230" t="n">
        <f aca="false">IF(OR($BX130&gt;0, $BZ130&gt;0), 1, 0)</f>
        <v>0</v>
      </c>
      <c r="M130" s="230" t="n">
        <f aca="false">IF(OR($CA130&gt;0, $CC130&gt;0), 1, 0)</f>
        <v>0</v>
      </c>
      <c r="N130" s="230" t="n">
        <f aca="false">IF(OR($CD130&gt;0, $CF130&gt;0), 1, 0)</f>
        <v>0</v>
      </c>
      <c r="O130" s="231" t="n">
        <f aca="false">IF(OR($CG130&gt;0, $CI130&gt;0), 1, 0)</f>
        <v>0</v>
      </c>
      <c r="P130" s="232" t="n">
        <f aca="false">IF(OR($AD130&gt;0,$AH130&gt;0,$AN130&gt;0), 1, 0)</f>
        <v>0</v>
      </c>
      <c r="Q130" s="233" t="n">
        <f aca="false">BDD!A120</f>
        <v>3255</v>
      </c>
      <c r="R130" s="234" t="str">
        <f aca="false">BDD!B120</f>
        <v>Mangue Keitt</v>
      </c>
      <c r="S130" s="235" t="str">
        <f aca="false">IF(BDD!F120=0, "", BDD!F120)</f>
        <v/>
      </c>
      <c r="T130" s="236" t="n">
        <f aca="false">ROUND(BDD!G120+FDP_CMD_KG, 2)</f>
        <v>6.38</v>
      </c>
      <c r="U130" s="236" t="e">
        <f aca="false">ROUND(BDD!G120+FDP_FACT_KG, 2)</f>
        <v>#DIV/0!</v>
      </c>
      <c r="V130" s="237" t="str">
        <f aca="false">BDD!H120</f>
        <v>kg</v>
      </c>
      <c r="W130" s="238" t="n">
        <f aca="false">IF(NOT(ISBLANK(BDD!I120)), ROUND(SUM((BDD!G120*reduc1),FDP_CMD_KG), 2), "")</f>
        <v>5.9</v>
      </c>
      <c r="X130" s="238" t="n">
        <f aca="false">IF(NOT(ISBLANK(BDD!J120)), ROUND(SUM((BDD!G120*reduc2),FDP_CMD_KG), 2), "")</f>
        <v>5.42</v>
      </c>
      <c r="Y130" s="238" t="n">
        <f aca="false">IF(NOT(ISBLANK(BDD!K120)), ROUND(SUM((BDD!G120*reduc3),FDP_CMD_KG), 2), "")</f>
        <v>4.94</v>
      </c>
      <c r="Z130" s="238" t="e">
        <f aca="false">IF(NOT(ISBLANK(BDD!I120)), ROUND(SUM((BDD!G120*reduc1),FDP_FACT_KG), 2), "")</f>
        <v>#DIV/0!</v>
      </c>
      <c r="AA130" s="238" t="e">
        <f aca="false">IF(NOT(ISBLANK(BDD!J120)), ROUND(SUM((BDD!G120*reduc2),FDP_FACT_KG), 2), "")</f>
        <v>#DIV/0!</v>
      </c>
      <c r="AB130" s="238" t="e">
        <f aca="false">IF(NOT(ISBLANK(BDD!K120)), ROUND(SUM((BDD!G120*reduc3),FDP_FACT_KG), 2), "")</f>
        <v>#DIV/0!</v>
      </c>
      <c r="AC130" s="239" t="str">
        <f aca="false">BDD!C120</f>
        <v>Grenade</v>
      </c>
      <c r="AD130" s="240" t="n">
        <f aca="false">SUM(AQ130,AT130,AW130,AZ130,BC130,BF130,BI130,BL130,BO130,BR130,BU130,BX130,CA130,CD130,CG130)</f>
        <v>0</v>
      </c>
      <c r="AE130" s="241" t="n">
        <f aca="false">_xlfn.IFS(AND(AD130&gt;=60,$Y130&lt;&gt;""), $Y130,    AND(AD130&gt;=30,$X130&lt;&gt;""), $X130,    AND(AD130&gt;=10,$W130&lt;&gt;""), $W130,    1, $T130)</f>
        <v>6.38</v>
      </c>
      <c r="AF130" s="242" t="n">
        <f aca="false">$AD130*$AE130</f>
        <v>0</v>
      </c>
      <c r="AG130" s="161"/>
      <c r="AH130" s="243"/>
      <c r="AI130" s="241" t="e">
        <f aca="false">_xlfn.IFS(AND(AH130&gt;=60,$AB130&lt;&gt;""), $AB130,    AND(AH130&gt;=30,$AA130&lt;&gt;""), $AA130,    AND(AH130&gt;=10,$Z130&lt;&gt;""), $Z130,    1, $U130)</f>
        <v>#DIV/0!</v>
      </c>
      <c r="AJ130" s="244" t="e">
        <f aca="false">AH130*AI130</f>
        <v>#DIV/0!</v>
      </c>
      <c r="AK130" s="245"/>
      <c r="AL130" s="245"/>
      <c r="AM130" s="161"/>
      <c r="AN130" s="246" t="n">
        <f aca="false">SUM(AR130,AU130,AX130,BA130,BD130,BG130,BJ130,BM130,BP130,BS130,BV130,BY130,CB130,CE130,CH130)</f>
        <v>0</v>
      </c>
      <c r="AO130" s="241" t="e">
        <f aca="false">_xlfn.IFS(AND(AN130&gt;=60,$AB130&lt;&gt;""), $AB130,    AND(AN130&gt;=30,$AA130&lt;&gt;""), $AA130,    AND(AN130&gt;=10,$Z130&lt;&gt;""), $Z130,    1, $U130)</f>
        <v>#DIV/0!</v>
      </c>
      <c r="AP130" s="242" t="e">
        <f aca="false">$AN130*$AO130</f>
        <v>#DIV/0!</v>
      </c>
      <c r="AQ130" s="247" t="n">
        <f aca="false">COMMANDE!N130</f>
        <v>0</v>
      </c>
      <c r="AR130" s="248" t="str">
        <f aca="false">_xlfn.IFS(AND($AD130=$AH130,$AD130&gt;0,$AH130&gt;0,AQ130&gt;0), AQ130,     AND(NOT($AD130=$AH130),$AD130&gt;0,$AH130&gt;0,AQ130&gt;0), ($AH130*AQ130)/$AD130,     AND($AD130=0,$AH130&gt;0,$AL130&gt;0), IF(INDEX(AQ$12:AQ$263,MATCH($AL130,$AK$12:$AK$263,0))&gt;0,($AH130*INDEX(AQ$12:AQ$263,MATCH($AL130,$AK$12:$AK$263,0)))/INDEX($AD$12:$AD$263,MATCH($AL130,$AK$12:$AK$263,0)), "-"),     1, "-")</f>
        <v>-</v>
      </c>
      <c r="AS130" s="249" t="n">
        <f aca="false">IF(AR$9&gt;0, IF(OR(AR130="",AR130="-"), 0, AR130*$AO130), AQ130*$AE130)</f>
        <v>0</v>
      </c>
      <c r="AT130" s="247" t="n">
        <f aca="false">COMMANDE!P130</f>
        <v>0</v>
      </c>
      <c r="AU130" s="248" t="str">
        <f aca="false">_xlfn.IFS(AND($AD130=$AH130,$AD130&gt;0,$AH130&gt;0,AT130&gt;0), AT130,     AND(NOT($AD130=$AH130),$AD130&gt;0,$AH130&gt;0,AT130&gt;0), ($AH130*AT130)/$AD130,     AND($AD130=0,$AH130&gt;0,$AL130&gt;0), IF(INDEX(AT$12:AT$263,MATCH($AL130,$AK$12:$AK$263,0))&gt;0,($AH130*INDEX(AT$12:AT$263,MATCH($AL130,$AK$12:$AK$263,0)))/INDEX($AD$12:$AD$263,MATCH($AL130,$AK$12:$AK$263,0)), "-"),     1, "-")</f>
        <v>-</v>
      </c>
      <c r="AV130" s="249" t="n">
        <f aca="false">IF(AU$9&gt;0, IF(OR(AU130="",AU130="-"), 0, AU130*$AO130), AT130*$AE130)</f>
        <v>0</v>
      </c>
      <c r="AW130" s="247" t="n">
        <f aca="false">COMMANDE!R130</f>
        <v>0</v>
      </c>
      <c r="AX130" s="248" t="str">
        <f aca="false">_xlfn.IFS(AND($AD130=$AH130,$AD130&gt;0,$AH130&gt;0,AW130&gt;0), AW130,     AND(NOT($AD130=$AH130),$AD130&gt;0,$AH130&gt;0,AW130&gt;0), ($AH130*AW130)/$AD130,     AND($AD130=0,$AH130&gt;0,$AL130&gt;0), IF(INDEX(AW$12:AW$263,MATCH($AL130,$AK$12:$AK$263,0))&gt;0,($AH130*INDEX(AW$12:AW$263,MATCH($AL130,$AK$12:$AK$263,0)))/INDEX($AD$12:$AD$263,MATCH($AL130,$AK$12:$AK$263,0)), "-"),     1, "-")</f>
        <v>-</v>
      </c>
      <c r="AY130" s="249" t="n">
        <f aca="false">IF(AX$9&gt;0, IF(OR(AX130="",AX130="-"), 0, AX130*$AO130), AW130*$AE130)</f>
        <v>0</v>
      </c>
      <c r="AZ130" s="247" t="n">
        <f aca="false">COMMANDE!T130</f>
        <v>0</v>
      </c>
      <c r="BA130" s="248" t="str">
        <f aca="false">_xlfn.IFS(AND($AD130=$AH130,$AD130&gt;0,$AH130&gt;0,AZ130&gt;0), AZ130,     AND(NOT($AD130=$AH130),$AD130&gt;0,$AH130&gt;0,AZ130&gt;0), ($AH130*AZ130)/$AD130,     AND($AD130=0,$AH130&gt;0,$AL130&gt;0), IF(INDEX(AZ$12:AZ$263,MATCH($AL130,$AK$12:$AK$263,0))&gt;0,($AH130*INDEX(AZ$12:AZ$263,MATCH($AL130,$AK$12:$AK$263,0)))/INDEX($AD$12:$AD$263,MATCH($AL130,$AK$12:$AK$263,0)), "-"),     1, "-")</f>
        <v>-</v>
      </c>
      <c r="BB130" s="249" t="n">
        <f aca="false">IF(BA$9&gt;0, IF(OR(BA130="",BA130="-"), 0, BA130*$AO130), AZ130*$AE130)</f>
        <v>0</v>
      </c>
      <c r="BC130" s="247" t="n">
        <f aca="false">COMMANDE!V130</f>
        <v>0</v>
      </c>
      <c r="BD130" s="248" t="str">
        <f aca="false">_xlfn.IFS(AND($AD130=$AH130,$AD130&gt;0,$AH130&gt;0,BC130&gt;0), BC130,     AND(NOT($AD130=$AH130),$AD130&gt;0,$AH130&gt;0,BC130&gt;0), ($AH130*BC130)/$AD130,     AND($AD130=0,$AH130&gt;0,$AL130&gt;0), IF(INDEX(BC$12:BC$263,MATCH($AL130,$AK$12:$AK$263,0))&gt;0,($AH130*INDEX(BC$12:BC$263,MATCH($AL130,$AK$12:$AK$263,0)))/INDEX($AD$12:$AD$263,MATCH($AL130,$AK$12:$AK$263,0)), "-"),     1, "-")</f>
        <v>-</v>
      </c>
      <c r="BE130" s="249" t="n">
        <f aca="false">IF(BD$9&gt;0, IF(OR(BD130="",BD130="-"), 0, BD130*$AO130), BC130*$AE130)</f>
        <v>0</v>
      </c>
      <c r="BF130" s="247" t="n">
        <f aca="false">COMMANDE!X130</f>
        <v>0</v>
      </c>
      <c r="BG130" s="248" t="str">
        <f aca="false">_xlfn.IFS(AND($AD130=$AH130,$AD130&gt;0,$AH130&gt;0,BF130&gt;0), BF130,     AND(NOT($AD130=$AH130),$AD130&gt;0,$AH130&gt;0,BF130&gt;0), ($AH130*BF130)/$AD130,     AND($AD130=0,$AH130&gt;0,$AL130&gt;0), IF(INDEX(BF$12:BF$263,MATCH($AL130,$AK$12:$AK$263,0))&gt;0,($AH130*INDEX(BF$12:BF$263,MATCH($AL130,$AK$12:$AK$263,0)))/INDEX($AD$12:$AD$263,MATCH($AL130,$AK$12:$AK$263,0)), "-"),     1, "-")</f>
        <v>-</v>
      </c>
      <c r="BH130" s="249" t="n">
        <f aca="false">IF(BG$9&gt;0, IF(OR(BG130="",BG130="-"), 0, BG130*$AO130), BF130*$AE130)</f>
        <v>0</v>
      </c>
      <c r="BI130" s="247" t="n">
        <f aca="false">COMMANDE!Z130</f>
        <v>0</v>
      </c>
      <c r="BJ130" s="248" t="str">
        <f aca="false">_xlfn.IFS(AND($AD130=$AH130,$AD130&gt;0,$AH130&gt;0,BI130&gt;0), BI130,     AND(NOT($AD130=$AH130),$AD130&gt;0,$AH130&gt;0,BI130&gt;0), ($AH130*BI130)/$AD130,     AND($AD130=0,$AH130&gt;0,$AL130&gt;0), IF(INDEX(BI$12:BI$263,MATCH($AL130,$AK$12:$AK$263,0))&gt;0,($AH130*INDEX(BI$12:BI$263,MATCH($AL130,$AK$12:$AK$263,0)))/INDEX($AD$12:$AD$263,MATCH($AL130,$AK$12:$AK$263,0)), "-"),     1, "-")</f>
        <v>-</v>
      </c>
      <c r="BK130" s="249" t="n">
        <f aca="false">IF(BJ$9&gt;0, IF(OR(BJ130="",BJ130="-"), 0, BJ130*$AO130), BI130*$AE130)</f>
        <v>0</v>
      </c>
      <c r="BL130" s="247" t="n">
        <f aca="false">COMMANDE!AB130</f>
        <v>0</v>
      </c>
      <c r="BM130" s="248" t="str">
        <f aca="false">_xlfn.IFS(AND($AD130=$AH130,$AD130&gt;0,$AH130&gt;0,BL130&gt;0), BL130,     AND(NOT($AD130=$AH130),$AD130&gt;0,$AH130&gt;0,BL130&gt;0), ($AH130*BL130)/$AD130,     AND($AD130=0,$AH130&gt;0,$AL130&gt;0), IF(INDEX(BL$12:BL$263,MATCH($AL130,$AK$12:$AK$263,0))&gt;0,($AH130*INDEX(BL$12:BL$263,MATCH($AL130,$AK$12:$AK$263,0)))/INDEX($AD$12:$AD$263,MATCH($AL130,$AK$12:$AK$263,0)), "-"),     1, "-")</f>
        <v>-</v>
      </c>
      <c r="BN130" s="249" t="n">
        <f aca="false">IF(BM$9&gt;0, IF(OR(BM130="",BM130="-"), 0, BM130*$AO130), BL130*$AE130)</f>
        <v>0</v>
      </c>
      <c r="BO130" s="247" t="n">
        <f aca="false">COMMANDE!AD130</f>
        <v>0</v>
      </c>
      <c r="BP130" s="248" t="str">
        <f aca="false">_xlfn.IFS(AND($AD130=$AH130,$AD130&gt;0,$AH130&gt;0,BO130&gt;0), BO130,     AND(NOT($AD130=$AH130),$AD130&gt;0,$AH130&gt;0,BO130&gt;0), ($AH130*BO130)/$AD130,     AND($AD130=0,$AH130&gt;0,$AL130&gt;0), IF(INDEX(BO$12:BO$263,MATCH($AL130,$AK$12:$AK$263,0))&gt;0,($AH130*INDEX(BO$12:BO$263,MATCH($AL130,$AK$12:$AK$263,0)))/INDEX($AD$12:$AD$263,MATCH($AL130,$AK$12:$AK$263,0)), "-"),     1, "-")</f>
        <v>-</v>
      </c>
      <c r="BQ130" s="249" t="n">
        <f aca="false">IF(BP$9&gt;0, IF(OR(BP130="",BP130="-"), 0, BP130*$AO130), BO130*$AE130)</f>
        <v>0</v>
      </c>
      <c r="BR130" s="247" t="n">
        <f aca="false">COMMANDE!AF130</f>
        <v>0</v>
      </c>
      <c r="BS130" s="248" t="str">
        <f aca="false">_xlfn.IFS(AND($AD130=$AH130,$AD130&gt;0,$AH130&gt;0,BR130&gt;0), BR130,     AND(NOT($AD130=$AH130),$AD130&gt;0,$AH130&gt;0,BR130&gt;0), ($AH130*BR130)/$AD130,     AND($AD130=0,$AH130&gt;0,$AL130&gt;0), IF(INDEX(BR$12:BR$263,MATCH($AL130,$AK$12:$AK$263,0))&gt;0,($AH130*INDEX(BR$12:BR$263,MATCH($AL130,$AK$12:$AK$263,0)))/INDEX($AD$12:$AD$263,MATCH($AL130,$AK$12:$AK$263,0)), "-"),     1, "-")</f>
        <v>-</v>
      </c>
      <c r="BT130" s="249" t="n">
        <f aca="false">IF(BS$9&gt;0, IF(OR(BS130="",BS130="-"), 0, BS130*$AO130), BR130*$AE130)</f>
        <v>0</v>
      </c>
      <c r="BU130" s="247" t="n">
        <f aca="false">COMMANDE!AH130</f>
        <v>0</v>
      </c>
      <c r="BV130" s="248" t="str">
        <f aca="false">_xlfn.IFS(AND($AD130=$AH130,$AD130&gt;0,$AH130&gt;0,BU130&gt;0), BU130,     AND(NOT($AD130=$AH130),$AD130&gt;0,$AH130&gt;0,BU130&gt;0), ($AH130*BU130)/$AD130,     AND($AD130=0,$AH130&gt;0,$AL130&gt;0), IF(INDEX(BU$12:BU$263,MATCH($AL130,$AK$12:$AK$263,0))&gt;0,($AH130*INDEX(BU$12:BU$263,MATCH($AL130,$AK$12:$AK$263,0)))/INDEX($AD$12:$AD$263,MATCH($AL130,$AK$12:$AK$263,0)), "-"),     1, "-")</f>
        <v>-</v>
      </c>
      <c r="BW130" s="249" t="n">
        <f aca="false">IF(BV$9&gt;0, IF(OR(BV130="",BV130="-"), 0, BV130*$AO130), BU130*$AE130)</f>
        <v>0</v>
      </c>
      <c r="BX130" s="247" t="n">
        <f aca="false">COMMANDE!AJ130</f>
        <v>0</v>
      </c>
      <c r="BY130" s="248" t="str">
        <f aca="false">_xlfn.IFS(AND($AD130=$AH130,$AD130&gt;0,$AH130&gt;0,BX130&gt;0), BX130,     AND(NOT($AD130=$AH130),$AD130&gt;0,$AH130&gt;0,BX130&gt;0), ($AH130*BX130)/$AD130,     AND($AD130=0,$AH130&gt;0,$AL130&gt;0), IF(INDEX(BX$12:BX$263,MATCH($AL130,$AK$12:$AK$263,0))&gt;0,($AH130*INDEX(BX$12:BX$263,MATCH($AL130,$AK$12:$AK$263,0)))/INDEX($AD$12:$AD$263,MATCH($AL130,$AK$12:$AK$263,0)), "-"),     1, "-")</f>
        <v>-</v>
      </c>
      <c r="BZ130" s="249" t="n">
        <f aca="false">IF(BY$9&gt;0, IF(OR(BY130="",BY130="-"), 0, BY130*$AO130), BX130*$AE130)</f>
        <v>0</v>
      </c>
      <c r="CA130" s="247" t="n">
        <f aca="false">COMMANDE!AL130</f>
        <v>0</v>
      </c>
      <c r="CB130" s="248" t="str">
        <f aca="false">_xlfn.IFS(AND($AD130=$AH130,$AD130&gt;0,$AH130&gt;0,CA130&gt;0), CA130,     AND(NOT($AD130=$AH130),$AD130&gt;0,$AH130&gt;0,CA130&gt;0), ($AH130*CA130)/$AD130,     AND($AD130=0,$AH130&gt;0,$AL130&gt;0), IF(INDEX(CA$12:CA$263,MATCH($AL130,$AK$12:$AK$263,0))&gt;0,($AH130*INDEX(CA$12:CA$263,MATCH($AL130,$AK$12:$AK$263,0)))/INDEX($AD$12:$AD$263,MATCH($AL130,$AK$12:$AK$263,0)), "-"),     1, "-")</f>
        <v>-</v>
      </c>
      <c r="CC130" s="249" t="n">
        <f aca="false">IF(CB$9&gt;0, IF(OR(CB130="",CB130="-"), 0, CB130*$AO130), CA130*$AE130)</f>
        <v>0</v>
      </c>
      <c r="CD130" s="247" t="n">
        <f aca="false">COMMANDE!AN130</f>
        <v>0</v>
      </c>
      <c r="CE130" s="248" t="str">
        <f aca="false">_xlfn.IFS(AND($AD130=$AH130,$AD130&gt;0,$AH130&gt;0,CD130&gt;0), CD130,     AND(NOT($AD130=$AH130),$AD130&gt;0,$AH130&gt;0,CD130&gt;0), ($AH130*CD130)/$AD130,     AND($AD130=0,$AH130&gt;0,$AL130&gt;0), IF(INDEX(CD$12:CD$263,MATCH($AL130,$AK$12:$AK$263,0))&gt;0,($AH130*INDEX(CD$12:CD$263,MATCH($AL130,$AK$12:$AK$263,0)))/INDEX($AD$12:$AD$263,MATCH($AL130,$AK$12:$AK$263,0)), "-"),     1, "-")</f>
        <v>-</v>
      </c>
      <c r="CF130" s="249" t="n">
        <f aca="false">IF(CE$9&gt;0, IF(OR(CE130="",CE130="-"), 0, CE130*$AO130), CD130*$AE130)</f>
        <v>0</v>
      </c>
      <c r="CG130" s="247" t="n">
        <f aca="false">COMMANDE!AP130</f>
        <v>0</v>
      </c>
      <c r="CH130" s="248" t="str">
        <f aca="false">_xlfn.IFS(AND($AD130=$AH130,$AD130&gt;0,$AH130&gt;0,CG130&gt;0), CG130,     AND(NOT($AD130=$AH130),$AD130&gt;0,$AH130&gt;0,CG130&gt;0), ($AH130*CG130)/$AD130,     AND($AD130=0,$AH130&gt;0,$AL130&gt;0), IF(INDEX(CG$12:CG$263,MATCH($AL130,$AK$12:$AK$263,0))&gt;0,($AH130*INDEX(CG$12:CG$263,MATCH($AL130,$AK$12:$AK$263,0)))/INDEX($AD$12:$AD$263,MATCH($AL130,$AK$12:$AK$263,0)), "-"),     1, "-")</f>
        <v>-</v>
      </c>
      <c r="CI130" s="249" t="n">
        <f aca="false">IF(CH$9&gt;0, IF(OR(CH130="",CH130="-"), 0, CH130*$AO130), CG130*$AE130)</f>
        <v>0</v>
      </c>
      <c r="CJ130" s="250"/>
    </row>
    <row r="131" customFormat="false" ht="39.95" hidden="false" customHeight="true" outlineLevel="0" collapsed="false">
      <c r="A131" s="230" t="n">
        <f aca="false">IF(OR($AQ131&gt;0, $AS131&gt;0), 1, 0)</f>
        <v>0</v>
      </c>
      <c r="B131" s="230" t="n">
        <f aca="false">IF(OR($AT131&gt;0, $AV131&gt;0), 1, 0)</f>
        <v>0</v>
      </c>
      <c r="C131" s="230" t="n">
        <f aca="false">IF(OR($AW131&gt;0, $AY131&gt;0), 1, 0)</f>
        <v>0</v>
      </c>
      <c r="D131" s="230" t="n">
        <f aca="false">IF(OR($AZ131&gt;0, $BB131&gt;0), 1, 0)</f>
        <v>0</v>
      </c>
      <c r="E131" s="230" t="n">
        <f aca="false">IF(OR($BC131&gt;0, $BE131&gt;0), 1, 0)</f>
        <v>0</v>
      </c>
      <c r="F131" s="230" t="n">
        <f aca="false">IF(OR($BF131&gt;0, $BH131&gt;0), 1, 0)</f>
        <v>0</v>
      </c>
      <c r="G131" s="230" t="n">
        <f aca="false">IF(OR($BI131&gt;0, $BK131&gt;0), 1, 0)</f>
        <v>0</v>
      </c>
      <c r="H131" s="230" t="n">
        <f aca="false">IF(OR($BL131&gt;0, $BN131&gt;0), 1, 0)</f>
        <v>0</v>
      </c>
      <c r="I131" s="230" t="n">
        <f aca="false">IF(OR($BO131&gt;0, $BQ131&gt;0), 1, 0)</f>
        <v>0</v>
      </c>
      <c r="J131" s="230" t="n">
        <f aca="false">IF(OR($BR131&gt;0, $BT131&gt;0), 1, 0)</f>
        <v>0</v>
      </c>
      <c r="K131" s="230" t="n">
        <f aca="false">IF(OR($BU131&gt;0, $BW131&gt;0), 1, 0)</f>
        <v>0</v>
      </c>
      <c r="L131" s="230" t="n">
        <f aca="false">IF(OR($BX131&gt;0, $BZ131&gt;0), 1, 0)</f>
        <v>0</v>
      </c>
      <c r="M131" s="230" t="n">
        <f aca="false">IF(OR($CA131&gt;0, $CC131&gt;0), 1, 0)</f>
        <v>0</v>
      </c>
      <c r="N131" s="230" t="n">
        <f aca="false">IF(OR($CD131&gt;0, $CF131&gt;0), 1, 0)</f>
        <v>0</v>
      </c>
      <c r="O131" s="231" t="n">
        <f aca="false">IF(OR($CG131&gt;0, $CI131&gt;0), 1, 0)</f>
        <v>0</v>
      </c>
      <c r="P131" s="232" t="n">
        <f aca="false">IF(OR($AD131&gt;0,$AH131&gt;0,$AN131&gt;0), 1, 0)</f>
        <v>0</v>
      </c>
      <c r="Q131" s="233" t="n">
        <f aca="false">BDD!A121</f>
        <v>1171</v>
      </c>
      <c r="R131" s="234" t="str">
        <f aca="false">BDD!B121</f>
        <v>Mangue Keitt BIO</v>
      </c>
      <c r="S131" s="235" t="str">
        <f aca="false">IF(BDD!F121=0, "", BDD!F121)</f>
        <v>❤️</v>
      </c>
      <c r="T131" s="236" t="n">
        <f aca="false">ROUND(BDD!G121+FDP_CMD_KG, 2)</f>
        <v>6.79</v>
      </c>
      <c r="U131" s="236" t="e">
        <f aca="false">ROUND(BDD!G121+FDP_FACT_KG, 2)</f>
        <v>#DIV/0!</v>
      </c>
      <c r="V131" s="237" t="str">
        <f aca="false">BDD!H121</f>
        <v>kg</v>
      </c>
      <c r="W131" s="238" t="n">
        <f aca="false">IF(NOT(ISBLANK(BDD!I121)), ROUND(SUM((BDD!G121*reduc1),FDP_CMD_KG), 2), "")</f>
        <v>6.27</v>
      </c>
      <c r="X131" s="238" t="n">
        <f aca="false">IF(NOT(ISBLANK(BDD!J121)), ROUND(SUM((BDD!G121*reduc2),FDP_CMD_KG), 2), "")</f>
        <v>5.75</v>
      </c>
      <c r="Y131" s="238" t="n">
        <f aca="false">IF(NOT(ISBLANK(BDD!K121)), ROUND(SUM((BDD!G121*reduc3),FDP_CMD_KG), 2), "")</f>
        <v>5.23</v>
      </c>
      <c r="Z131" s="238" t="e">
        <f aca="false">IF(NOT(ISBLANK(BDD!I121)), ROUND(SUM((BDD!G121*reduc1),FDP_FACT_KG), 2), "")</f>
        <v>#DIV/0!</v>
      </c>
      <c r="AA131" s="238" t="e">
        <f aca="false">IF(NOT(ISBLANK(BDD!J121)), ROUND(SUM((BDD!G121*reduc2),FDP_FACT_KG), 2), "")</f>
        <v>#DIV/0!</v>
      </c>
      <c r="AB131" s="238" t="e">
        <f aca="false">IF(NOT(ISBLANK(BDD!K121)), ROUND(SUM((BDD!G121*reduc3),FDP_FACT_KG), 2), "")</f>
        <v>#DIV/0!</v>
      </c>
      <c r="AC131" s="239" t="str">
        <f aca="false">BDD!C121</f>
        <v>Grenade</v>
      </c>
      <c r="AD131" s="240" t="n">
        <f aca="false">SUM(AQ131,AT131,AW131,AZ131,BC131,BF131,BI131,BL131,BO131,BR131,BU131,BX131,CA131,CD131,CG131)</f>
        <v>0</v>
      </c>
      <c r="AE131" s="241" t="n">
        <f aca="false">_xlfn.IFS(AND(AD131&gt;=60,$Y131&lt;&gt;""), $Y131,    AND(AD131&gt;=30,$X131&lt;&gt;""), $X131,    AND(AD131&gt;=10,$W131&lt;&gt;""), $W131,    1, $T131)</f>
        <v>6.79</v>
      </c>
      <c r="AF131" s="242" t="n">
        <f aca="false">$AD131*$AE131</f>
        <v>0</v>
      </c>
      <c r="AG131" s="161"/>
      <c r="AH131" s="243"/>
      <c r="AI131" s="241" t="e">
        <f aca="false">_xlfn.IFS(AND(AH131&gt;=60,$AB131&lt;&gt;""), $AB131,    AND(AH131&gt;=30,$AA131&lt;&gt;""), $AA131,    AND(AH131&gt;=10,$Z131&lt;&gt;""), $Z131,    1, $U131)</f>
        <v>#DIV/0!</v>
      </c>
      <c r="AJ131" s="244" t="e">
        <f aca="false">AH131*AI131</f>
        <v>#DIV/0!</v>
      </c>
      <c r="AK131" s="245"/>
      <c r="AL131" s="245"/>
      <c r="AM131" s="161"/>
      <c r="AN131" s="246" t="n">
        <f aca="false">SUM(AR131,AU131,AX131,BA131,BD131,BG131,BJ131,BM131,BP131,BS131,BV131,BY131,CB131,CE131,CH131)</f>
        <v>0</v>
      </c>
      <c r="AO131" s="241" t="e">
        <f aca="false">_xlfn.IFS(AND(AN131&gt;=60,$AB131&lt;&gt;""), $AB131,    AND(AN131&gt;=30,$AA131&lt;&gt;""), $AA131,    AND(AN131&gt;=10,$Z131&lt;&gt;""), $Z131,    1, $U131)</f>
        <v>#DIV/0!</v>
      </c>
      <c r="AP131" s="242" t="e">
        <f aca="false">$AN131*$AO131</f>
        <v>#DIV/0!</v>
      </c>
      <c r="AQ131" s="247" t="n">
        <f aca="false">COMMANDE!N131</f>
        <v>0</v>
      </c>
      <c r="AR131" s="248" t="str">
        <f aca="false">_xlfn.IFS(AND($AD131=$AH131,$AD131&gt;0,$AH131&gt;0,AQ131&gt;0), AQ131,     AND(NOT($AD131=$AH131),$AD131&gt;0,$AH131&gt;0,AQ131&gt;0), ($AH131*AQ131)/$AD131,     AND($AD131=0,$AH131&gt;0,$AL131&gt;0), IF(INDEX(AQ$12:AQ$263,MATCH($AL131,$AK$12:$AK$263,0))&gt;0,($AH131*INDEX(AQ$12:AQ$263,MATCH($AL131,$AK$12:$AK$263,0)))/INDEX($AD$12:$AD$263,MATCH($AL131,$AK$12:$AK$263,0)), "-"),     1, "-")</f>
        <v>-</v>
      </c>
      <c r="AS131" s="249" t="n">
        <f aca="false">IF(AR$9&gt;0, IF(OR(AR131="",AR131="-"), 0, AR131*$AO131), AQ131*$AE131)</f>
        <v>0</v>
      </c>
      <c r="AT131" s="247" t="n">
        <f aca="false">COMMANDE!P131</f>
        <v>0</v>
      </c>
      <c r="AU131" s="248" t="str">
        <f aca="false">_xlfn.IFS(AND($AD131=$AH131,$AD131&gt;0,$AH131&gt;0,AT131&gt;0), AT131,     AND(NOT($AD131=$AH131),$AD131&gt;0,$AH131&gt;0,AT131&gt;0), ($AH131*AT131)/$AD131,     AND($AD131=0,$AH131&gt;0,$AL131&gt;0), IF(INDEX(AT$12:AT$263,MATCH($AL131,$AK$12:$AK$263,0))&gt;0,($AH131*INDEX(AT$12:AT$263,MATCH($AL131,$AK$12:$AK$263,0)))/INDEX($AD$12:$AD$263,MATCH($AL131,$AK$12:$AK$263,0)), "-"),     1, "-")</f>
        <v>-</v>
      </c>
      <c r="AV131" s="249" t="n">
        <f aca="false">IF(AU$9&gt;0, IF(OR(AU131="",AU131="-"), 0, AU131*$AO131), AT131*$AE131)</f>
        <v>0</v>
      </c>
      <c r="AW131" s="247" t="n">
        <f aca="false">COMMANDE!R131</f>
        <v>0</v>
      </c>
      <c r="AX131" s="248" t="str">
        <f aca="false">_xlfn.IFS(AND($AD131=$AH131,$AD131&gt;0,$AH131&gt;0,AW131&gt;0), AW131,     AND(NOT($AD131=$AH131),$AD131&gt;0,$AH131&gt;0,AW131&gt;0), ($AH131*AW131)/$AD131,     AND($AD131=0,$AH131&gt;0,$AL131&gt;0), IF(INDEX(AW$12:AW$263,MATCH($AL131,$AK$12:$AK$263,0))&gt;0,($AH131*INDEX(AW$12:AW$263,MATCH($AL131,$AK$12:$AK$263,0)))/INDEX($AD$12:$AD$263,MATCH($AL131,$AK$12:$AK$263,0)), "-"),     1, "-")</f>
        <v>-</v>
      </c>
      <c r="AY131" s="249" t="n">
        <f aca="false">IF(AX$9&gt;0, IF(OR(AX131="",AX131="-"), 0, AX131*$AO131), AW131*$AE131)</f>
        <v>0</v>
      </c>
      <c r="AZ131" s="247" t="n">
        <f aca="false">COMMANDE!T131</f>
        <v>0</v>
      </c>
      <c r="BA131" s="248" t="str">
        <f aca="false">_xlfn.IFS(AND($AD131=$AH131,$AD131&gt;0,$AH131&gt;0,AZ131&gt;0), AZ131,     AND(NOT($AD131=$AH131),$AD131&gt;0,$AH131&gt;0,AZ131&gt;0), ($AH131*AZ131)/$AD131,     AND($AD131=0,$AH131&gt;0,$AL131&gt;0), IF(INDEX(AZ$12:AZ$263,MATCH($AL131,$AK$12:$AK$263,0))&gt;0,($AH131*INDEX(AZ$12:AZ$263,MATCH($AL131,$AK$12:$AK$263,0)))/INDEX($AD$12:$AD$263,MATCH($AL131,$AK$12:$AK$263,0)), "-"),     1, "-")</f>
        <v>-</v>
      </c>
      <c r="BB131" s="249" t="n">
        <f aca="false">IF(BA$9&gt;0, IF(OR(BA131="",BA131="-"), 0, BA131*$AO131), AZ131*$AE131)</f>
        <v>0</v>
      </c>
      <c r="BC131" s="247" t="n">
        <f aca="false">COMMANDE!V131</f>
        <v>0</v>
      </c>
      <c r="BD131" s="248" t="str">
        <f aca="false">_xlfn.IFS(AND($AD131=$AH131,$AD131&gt;0,$AH131&gt;0,BC131&gt;0), BC131,     AND(NOT($AD131=$AH131),$AD131&gt;0,$AH131&gt;0,BC131&gt;0), ($AH131*BC131)/$AD131,     AND($AD131=0,$AH131&gt;0,$AL131&gt;0), IF(INDEX(BC$12:BC$263,MATCH($AL131,$AK$12:$AK$263,0))&gt;0,($AH131*INDEX(BC$12:BC$263,MATCH($AL131,$AK$12:$AK$263,0)))/INDEX($AD$12:$AD$263,MATCH($AL131,$AK$12:$AK$263,0)), "-"),     1, "-")</f>
        <v>-</v>
      </c>
      <c r="BE131" s="249" t="n">
        <f aca="false">IF(BD$9&gt;0, IF(OR(BD131="",BD131="-"), 0, BD131*$AO131), BC131*$AE131)</f>
        <v>0</v>
      </c>
      <c r="BF131" s="247" t="n">
        <f aca="false">COMMANDE!X131</f>
        <v>0</v>
      </c>
      <c r="BG131" s="248" t="str">
        <f aca="false">_xlfn.IFS(AND($AD131=$AH131,$AD131&gt;0,$AH131&gt;0,BF131&gt;0), BF131,     AND(NOT($AD131=$AH131),$AD131&gt;0,$AH131&gt;0,BF131&gt;0), ($AH131*BF131)/$AD131,     AND($AD131=0,$AH131&gt;0,$AL131&gt;0), IF(INDEX(BF$12:BF$263,MATCH($AL131,$AK$12:$AK$263,0))&gt;0,($AH131*INDEX(BF$12:BF$263,MATCH($AL131,$AK$12:$AK$263,0)))/INDEX($AD$12:$AD$263,MATCH($AL131,$AK$12:$AK$263,0)), "-"),     1, "-")</f>
        <v>-</v>
      </c>
      <c r="BH131" s="249" t="n">
        <f aca="false">IF(BG$9&gt;0, IF(OR(BG131="",BG131="-"), 0, BG131*$AO131), BF131*$AE131)</f>
        <v>0</v>
      </c>
      <c r="BI131" s="247" t="n">
        <f aca="false">COMMANDE!Z131</f>
        <v>0</v>
      </c>
      <c r="BJ131" s="248" t="str">
        <f aca="false">_xlfn.IFS(AND($AD131=$AH131,$AD131&gt;0,$AH131&gt;0,BI131&gt;0), BI131,     AND(NOT($AD131=$AH131),$AD131&gt;0,$AH131&gt;0,BI131&gt;0), ($AH131*BI131)/$AD131,     AND($AD131=0,$AH131&gt;0,$AL131&gt;0), IF(INDEX(BI$12:BI$263,MATCH($AL131,$AK$12:$AK$263,0))&gt;0,($AH131*INDEX(BI$12:BI$263,MATCH($AL131,$AK$12:$AK$263,0)))/INDEX($AD$12:$AD$263,MATCH($AL131,$AK$12:$AK$263,0)), "-"),     1, "-")</f>
        <v>-</v>
      </c>
      <c r="BK131" s="249" t="n">
        <f aca="false">IF(BJ$9&gt;0, IF(OR(BJ131="",BJ131="-"), 0, BJ131*$AO131), BI131*$AE131)</f>
        <v>0</v>
      </c>
      <c r="BL131" s="247" t="n">
        <f aca="false">COMMANDE!AB131</f>
        <v>0</v>
      </c>
      <c r="BM131" s="248" t="str">
        <f aca="false">_xlfn.IFS(AND($AD131=$AH131,$AD131&gt;0,$AH131&gt;0,BL131&gt;0), BL131,     AND(NOT($AD131=$AH131),$AD131&gt;0,$AH131&gt;0,BL131&gt;0), ($AH131*BL131)/$AD131,     AND($AD131=0,$AH131&gt;0,$AL131&gt;0), IF(INDEX(BL$12:BL$263,MATCH($AL131,$AK$12:$AK$263,0))&gt;0,($AH131*INDEX(BL$12:BL$263,MATCH($AL131,$AK$12:$AK$263,0)))/INDEX($AD$12:$AD$263,MATCH($AL131,$AK$12:$AK$263,0)), "-"),     1, "-")</f>
        <v>-</v>
      </c>
      <c r="BN131" s="249" t="n">
        <f aca="false">IF(BM$9&gt;0, IF(OR(BM131="",BM131="-"), 0, BM131*$AO131), BL131*$AE131)</f>
        <v>0</v>
      </c>
      <c r="BO131" s="247" t="n">
        <f aca="false">COMMANDE!AD131</f>
        <v>0</v>
      </c>
      <c r="BP131" s="248" t="str">
        <f aca="false">_xlfn.IFS(AND($AD131=$AH131,$AD131&gt;0,$AH131&gt;0,BO131&gt;0), BO131,     AND(NOT($AD131=$AH131),$AD131&gt;0,$AH131&gt;0,BO131&gt;0), ($AH131*BO131)/$AD131,     AND($AD131=0,$AH131&gt;0,$AL131&gt;0), IF(INDEX(BO$12:BO$263,MATCH($AL131,$AK$12:$AK$263,0))&gt;0,($AH131*INDEX(BO$12:BO$263,MATCH($AL131,$AK$12:$AK$263,0)))/INDEX($AD$12:$AD$263,MATCH($AL131,$AK$12:$AK$263,0)), "-"),     1, "-")</f>
        <v>-</v>
      </c>
      <c r="BQ131" s="249" t="n">
        <f aca="false">IF(BP$9&gt;0, IF(OR(BP131="",BP131="-"), 0, BP131*$AO131), BO131*$AE131)</f>
        <v>0</v>
      </c>
      <c r="BR131" s="247" t="n">
        <f aca="false">COMMANDE!AF131</f>
        <v>0</v>
      </c>
      <c r="BS131" s="248" t="str">
        <f aca="false">_xlfn.IFS(AND($AD131=$AH131,$AD131&gt;0,$AH131&gt;0,BR131&gt;0), BR131,     AND(NOT($AD131=$AH131),$AD131&gt;0,$AH131&gt;0,BR131&gt;0), ($AH131*BR131)/$AD131,     AND($AD131=0,$AH131&gt;0,$AL131&gt;0), IF(INDEX(BR$12:BR$263,MATCH($AL131,$AK$12:$AK$263,0))&gt;0,($AH131*INDEX(BR$12:BR$263,MATCH($AL131,$AK$12:$AK$263,0)))/INDEX($AD$12:$AD$263,MATCH($AL131,$AK$12:$AK$263,0)), "-"),     1, "-")</f>
        <v>-</v>
      </c>
      <c r="BT131" s="249" t="n">
        <f aca="false">IF(BS$9&gt;0, IF(OR(BS131="",BS131="-"), 0, BS131*$AO131), BR131*$AE131)</f>
        <v>0</v>
      </c>
      <c r="BU131" s="247" t="n">
        <f aca="false">COMMANDE!AH131</f>
        <v>0</v>
      </c>
      <c r="BV131" s="248" t="str">
        <f aca="false">_xlfn.IFS(AND($AD131=$AH131,$AD131&gt;0,$AH131&gt;0,BU131&gt;0), BU131,     AND(NOT($AD131=$AH131),$AD131&gt;0,$AH131&gt;0,BU131&gt;0), ($AH131*BU131)/$AD131,     AND($AD131=0,$AH131&gt;0,$AL131&gt;0), IF(INDEX(BU$12:BU$263,MATCH($AL131,$AK$12:$AK$263,0))&gt;0,($AH131*INDEX(BU$12:BU$263,MATCH($AL131,$AK$12:$AK$263,0)))/INDEX($AD$12:$AD$263,MATCH($AL131,$AK$12:$AK$263,0)), "-"),     1, "-")</f>
        <v>-</v>
      </c>
      <c r="BW131" s="249" t="n">
        <f aca="false">IF(BV$9&gt;0, IF(OR(BV131="",BV131="-"), 0, BV131*$AO131), BU131*$AE131)</f>
        <v>0</v>
      </c>
      <c r="BX131" s="247" t="n">
        <f aca="false">COMMANDE!AJ131</f>
        <v>0</v>
      </c>
      <c r="BY131" s="248" t="str">
        <f aca="false">_xlfn.IFS(AND($AD131=$AH131,$AD131&gt;0,$AH131&gt;0,BX131&gt;0), BX131,     AND(NOT($AD131=$AH131),$AD131&gt;0,$AH131&gt;0,BX131&gt;0), ($AH131*BX131)/$AD131,     AND($AD131=0,$AH131&gt;0,$AL131&gt;0), IF(INDEX(BX$12:BX$263,MATCH($AL131,$AK$12:$AK$263,0))&gt;0,($AH131*INDEX(BX$12:BX$263,MATCH($AL131,$AK$12:$AK$263,0)))/INDEX($AD$12:$AD$263,MATCH($AL131,$AK$12:$AK$263,0)), "-"),     1, "-")</f>
        <v>-</v>
      </c>
      <c r="BZ131" s="249" t="n">
        <f aca="false">IF(BY$9&gt;0, IF(OR(BY131="",BY131="-"), 0, BY131*$AO131), BX131*$AE131)</f>
        <v>0</v>
      </c>
      <c r="CA131" s="247" t="n">
        <f aca="false">COMMANDE!AL131</f>
        <v>0</v>
      </c>
      <c r="CB131" s="248" t="str">
        <f aca="false">_xlfn.IFS(AND($AD131=$AH131,$AD131&gt;0,$AH131&gt;0,CA131&gt;0), CA131,     AND(NOT($AD131=$AH131),$AD131&gt;0,$AH131&gt;0,CA131&gt;0), ($AH131*CA131)/$AD131,     AND($AD131=0,$AH131&gt;0,$AL131&gt;0), IF(INDEX(CA$12:CA$263,MATCH($AL131,$AK$12:$AK$263,0))&gt;0,($AH131*INDEX(CA$12:CA$263,MATCH($AL131,$AK$12:$AK$263,0)))/INDEX($AD$12:$AD$263,MATCH($AL131,$AK$12:$AK$263,0)), "-"),     1, "-")</f>
        <v>-</v>
      </c>
      <c r="CC131" s="249" t="n">
        <f aca="false">IF(CB$9&gt;0, IF(OR(CB131="",CB131="-"), 0, CB131*$AO131), CA131*$AE131)</f>
        <v>0</v>
      </c>
      <c r="CD131" s="247" t="n">
        <f aca="false">COMMANDE!AN131</f>
        <v>0</v>
      </c>
      <c r="CE131" s="248" t="str">
        <f aca="false">_xlfn.IFS(AND($AD131=$AH131,$AD131&gt;0,$AH131&gt;0,CD131&gt;0), CD131,     AND(NOT($AD131=$AH131),$AD131&gt;0,$AH131&gt;0,CD131&gt;0), ($AH131*CD131)/$AD131,     AND($AD131=0,$AH131&gt;0,$AL131&gt;0), IF(INDEX(CD$12:CD$263,MATCH($AL131,$AK$12:$AK$263,0))&gt;0,($AH131*INDEX(CD$12:CD$263,MATCH($AL131,$AK$12:$AK$263,0)))/INDEX($AD$12:$AD$263,MATCH($AL131,$AK$12:$AK$263,0)), "-"),     1, "-")</f>
        <v>-</v>
      </c>
      <c r="CF131" s="249" t="n">
        <f aca="false">IF(CE$9&gt;0, IF(OR(CE131="",CE131="-"), 0, CE131*$AO131), CD131*$AE131)</f>
        <v>0</v>
      </c>
      <c r="CG131" s="247" t="n">
        <f aca="false">COMMANDE!AP131</f>
        <v>0</v>
      </c>
      <c r="CH131" s="248" t="str">
        <f aca="false">_xlfn.IFS(AND($AD131=$AH131,$AD131&gt;0,$AH131&gt;0,CG131&gt;0), CG131,     AND(NOT($AD131=$AH131),$AD131&gt;0,$AH131&gt;0,CG131&gt;0), ($AH131*CG131)/$AD131,     AND($AD131=0,$AH131&gt;0,$AL131&gt;0), IF(INDEX(CG$12:CG$263,MATCH($AL131,$AK$12:$AK$263,0))&gt;0,($AH131*INDEX(CG$12:CG$263,MATCH($AL131,$AK$12:$AK$263,0)))/INDEX($AD$12:$AD$263,MATCH($AL131,$AK$12:$AK$263,0)), "-"),     1, "-")</f>
        <v>-</v>
      </c>
      <c r="CI131" s="249" t="n">
        <f aca="false">IF(CH$9&gt;0, IF(OR(CH131="",CH131="-"), 0, CH131*$AO131), CG131*$AE131)</f>
        <v>0</v>
      </c>
      <c r="CJ131" s="250"/>
    </row>
    <row r="132" customFormat="false" ht="39.95" hidden="false" customHeight="true" outlineLevel="0" collapsed="false">
      <c r="A132" s="230" t="n">
        <f aca="false">IF(OR($AQ132&gt;0, $AS132&gt;0), 1, 0)</f>
        <v>0</v>
      </c>
      <c r="B132" s="230" t="n">
        <f aca="false">IF(OR($AT132&gt;0, $AV132&gt;0), 1, 0)</f>
        <v>0</v>
      </c>
      <c r="C132" s="230" t="n">
        <f aca="false">IF(OR($AW132&gt;0, $AY132&gt;0), 1, 0)</f>
        <v>0</v>
      </c>
      <c r="D132" s="230" t="n">
        <f aca="false">IF(OR($AZ132&gt;0, $BB132&gt;0), 1, 0)</f>
        <v>0</v>
      </c>
      <c r="E132" s="230" t="n">
        <f aca="false">IF(OR($BC132&gt;0, $BE132&gt;0), 1, 0)</f>
        <v>0</v>
      </c>
      <c r="F132" s="230" t="n">
        <f aca="false">IF(OR($BF132&gt;0, $BH132&gt;0), 1, 0)</f>
        <v>0</v>
      </c>
      <c r="G132" s="230" t="n">
        <f aca="false">IF(OR($BI132&gt;0, $BK132&gt;0), 1, 0)</f>
        <v>0</v>
      </c>
      <c r="H132" s="230" t="n">
        <f aca="false">IF(OR($BL132&gt;0, $BN132&gt;0), 1, 0)</f>
        <v>0</v>
      </c>
      <c r="I132" s="230" t="n">
        <f aca="false">IF(OR($BO132&gt;0, $BQ132&gt;0), 1, 0)</f>
        <v>0</v>
      </c>
      <c r="J132" s="230" t="n">
        <f aca="false">IF(OR($BR132&gt;0, $BT132&gt;0), 1, 0)</f>
        <v>0</v>
      </c>
      <c r="K132" s="230" t="n">
        <f aca="false">IF(OR($BU132&gt;0, $BW132&gt;0), 1, 0)</f>
        <v>0</v>
      </c>
      <c r="L132" s="230" t="n">
        <f aca="false">IF(OR($BX132&gt;0, $BZ132&gt;0), 1, 0)</f>
        <v>0</v>
      </c>
      <c r="M132" s="230" t="n">
        <f aca="false">IF(OR($CA132&gt;0, $CC132&gt;0), 1, 0)</f>
        <v>0</v>
      </c>
      <c r="N132" s="230" t="n">
        <f aca="false">IF(OR($CD132&gt;0, $CF132&gt;0), 1, 0)</f>
        <v>0</v>
      </c>
      <c r="O132" s="231" t="n">
        <f aca="false">IF(OR($CG132&gt;0, $CI132&gt;0), 1, 0)</f>
        <v>0</v>
      </c>
      <c r="P132" s="232" t="n">
        <f aca="false">IF(OR($AD132&gt;0,$AH132&gt;0,$AN132&gt;0), 1, 0)</f>
        <v>0</v>
      </c>
      <c r="Q132" s="233" t="n">
        <f aca="false">BDD!A122</f>
        <v>3225</v>
      </c>
      <c r="R132" s="234" t="str">
        <f aca="false">BDD!B122</f>
        <v>Mangue Kent </v>
      </c>
      <c r="S132" s="235" t="str">
        <f aca="false">IF(BDD!F122=0, "", BDD!F122)</f>
        <v/>
      </c>
      <c r="T132" s="236" t="n">
        <f aca="false">ROUND(BDD!G122+FDP_CMD_KG, 2)</f>
        <v>7.05</v>
      </c>
      <c r="U132" s="236" t="e">
        <f aca="false">ROUND(BDD!G122+FDP_FACT_KG, 2)</f>
        <v>#DIV/0!</v>
      </c>
      <c r="V132" s="237" t="str">
        <f aca="false">BDD!H122</f>
        <v>kg</v>
      </c>
      <c r="W132" s="238" t="n">
        <f aca="false">IF(NOT(ISBLANK(BDD!I122)), ROUND(SUM((BDD!G122*reduc1),FDP_CMD_KG), 2), "")</f>
        <v>6.5</v>
      </c>
      <c r="X132" s="238" t="n">
        <f aca="false">IF(NOT(ISBLANK(BDD!J122)), ROUND(SUM((BDD!G122*reduc2),FDP_CMD_KG), 2), "")</f>
        <v>5.96</v>
      </c>
      <c r="Y132" s="238" t="n">
        <f aca="false">IF(NOT(ISBLANK(BDD!K122)), ROUND(SUM((BDD!G122*reduc3),FDP_CMD_KG), 2), "")</f>
        <v>5.41</v>
      </c>
      <c r="Z132" s="238" t="e">
        <f aca="false">IF(NOT(ISBLANK(BDD!I122)), ROUND(SUM((BDD!G122*reduc1),FDP_FACT_KG), 2), "")</f>
        <v>#DIV/0!</v>
      </c>
      <c r="AA132" s="238" t="e">
        <f aca="false">IF(NOT(ISBLANK(BDD!J122)), ROUND(SUM((BDD!G122*reduc2),FDP_FACT_KG), 2), "")</f>
        <v>#DIV/0!</v>
      </c>
      <c r="AB132" s="238" t="e">
        <f aca="false">IF(NOT(ISBLANK(BDD!K122)), ROUND(SUM((BDD!G122*reduc3),FDP_FACT_KG), 2), "")</f>
        <v>#DIV/0!</v>
      </c>
      <c r="AC132" s="239" t="str">
        <f aca="false">BDD!C122</f>
        <v>Malaga</v>
      </c>
      <c r="AD132" s="240" t="n">
        <f aca="false">SUM(AQ132,AT132,AW132,AZ132,BC132,BF132,BI132,BL132,BO132,BR132,BU132,BX132,CA132,CD132,CG132)</f>
        <v>0</v>
      </c>
      <c r="AE132" s="241" t="n">
        <f aca="false">_xlfn.IFS(AND(AD132&gt;=60,$Y132&lt;&gt;""), $Y132,    AND(AD132&gt;=30,$X132&lt;&gt;""), $X132,    AND(AD132&gt;=10,$W132&lt;&gt;""), $W132,    1, $T132)</f>
        <v>7.05</v>
      </c>
      <c r="AF132" s="242" t="n">
        <f aca="false">$AD132*$AE132</f>
        <v>0</v>
      </c>
      <c r="AG132" s="161"/>
      <c r="AH132" s="243"/>
      <c r="AI132" s="241" t="e">
        <f aca="false">_xlfn.IFS(AND(AH132&gt;=60,$AB132&lt;&gt;""), $AB132,    AND(AH132&gt;=30,$AA132&lt;&gt;""), $AA132,    AND(AH132&gt;=10,$Z132&lt;&gt;""), $Z132,    1, $U132)</f>
        <v>#DIV/0!</v>
      </c>
      <c r="AJ132" s="244" t="e">
        <f aca="false">AH132*AI132</f>
        <v>#DIV/0!</v>
      </c>
      <c r="AK132" s="245"/>
      <c r="AL132" s="245"/>
      <c r="AM132" s="161"/>
      <c r="AN132" s="246" t="n">
        <f aca="false">SUM(AR132,AU132,AX132,BA132,BD132,BG132,BJ132,BM132,BP132,BS132,BV132,BY132,CB132,CE132,CH132)</f>
        <v>0</v>
      </c>
      <c r="AO132" s="241" t="e">
        <f aca="false">_xlfn.IFS(AND(AN132&gt;=60,$AB132&lt;&gt;""), $AB132,    AND(AN132&gt;=30,$AA132&lt;&gt;""), $AA132,    AND(AN132&gt;=10,$Z132&lt;&gt;""), $Z132,    1, $U132)</f>
        <v>#DIV/0!</v>
      </c>
      <c r="AP132" s="242" t="e">
        <f aca="false">$AN132*$AO132</f>
        <v>#DIV/0!</v>
      </c>
      <c r="AQ132" s="247" t="n">
        <f aca="false">COMMANDE!N132</f>
        <v>0</v>
      </c>
      <c r="AR132" s="248" t="str">
        <f aca="false">_xlfn.IFS(AND($AD132=$AH132,$AD132&gt;0,$AH132&gt;0,AQ132&gt;0), AQ132,     AND(NOT($AD132=$AH132),$AD132&gt;0,$AH132&gt;0,AQ132&gt;0), ($AH132*AQ132)/$AD132,     AND($AD132=0,$AH132&gt;0,$AL132&gt;0), IF(INDEX(AQ$12:AQ$263,MATCH($AL132,$AK$12:$AK$263,0))&gt;0,($AH132*INDEX(AQ$12:AQ$263,MATCH($AL132,$AK$12:$AK$263,0)))/INDEX($AD$12:$AD$263,MATCH($AL132,$AK$12:$AK$263,0)), "-"),     1, "-")</f>
        <v>-</v>
      </c>
      <c r="AS132" s="249" t="n">
        <f aca="false">IF(AR$9&gt;0, IF(OR(AR132="",AR132="-"), 0, AR132*$AO132), AQ132*$AE132)</f>
        <v>0</v>
      </c>
      <c r="AT132" s="247" t="n">
        <f aca="false">COMMANDE!P132</f>
        <v>0</v>
      </c>
      <c r="AU132" s="248" t="str">
        <f aca="false">_xlfn.IFS(AND($AD132=$AH132,$AD132&gt;0,$AH132&gt;0,AT132&gt;0), AT132,     AND(NOT($AD132=$AH132),$AD132&gt;0,$AH132&gt;0,AT132&gt;0), ($AH132*AT132)/$AD132,     AND($AD132=0,$AH132&gt;0,$AL132&gt;0), IF(INDEX(AT$12:AT$263,MATCH($AL132,$AK$12:$AK$263,0))&gt;0,($AH132*INDEX(AT$12:AT$263,MATCH($AL132,$AK$12:$AK$263,0)))/INDEX($AD$12:$AD$263,MATCH($AL132,$AK$12:$AK$263,0)), "-"),     1, "-")</f>
        <v>-</v>
      </c>
      <c r="AV132" s="249" t="n">
        <f aca="false">IF(AU$9&gt;0, IF(OR(AU132="",AU132="-"), 0, AU132*$AO132), AT132*$AE132)</f>
        <v>0</v>
      </c>
      <c r="AW132" s="247" t="n">
        <f aca="false">COMMANDE!R132</f>
        <v>0</v>
      </c>
      <c r="AX132" s="248" t="str">
        <f aca="false">_xlfn.IFS(AND($AD132=$AH132,$AD132&gt;0,$AH132&gt;0,AW132&gt;0), AW132,     AND(NOT($AD132=$AH132),$AD132&gt;0,$AH132&gt;0,AW132&gt;0), ($AH132*AW132)/$AD132,     AND($AD132=0,$AH132&gt;0,$AL132&gt;0), IF(INDEX(AW$12:AW$263,MATCH($AL132,$AK$12:$AK$263,0))&gt;0,($AH132*INDEX(AW$12:AW$263,MATCH($AL132,$AK$12:$AK$263,0)))/INDEX($AD$12:$AD$263,MATCH($AL132,$AK$12:$AK$263,0)), "-"),     1, "-")</f>
        <v>-</v>
      </c>
      <c r="AY132" s="249" t="n">
        <f aca="false">IF(AX$9&gt;0, IF(OR(AX132="",AX132="-"), 0, AX132*$AO132), AW132*$AE132)</f>
        <v>0</v>
      </c>
      <c r="AZ132" s="247" t="n">
        <f aca="false">COMMANDE!T132</f>
        <v>0</v>
      </c>
      <c r="BA132" s="248" t="str">
        <f aca="false">_xlfn.IFS(AND($AD132=$AH132,$AD132&gt;0,$AH132&gt;0,AZ132&gt;0), AZ132,     AND(NOT($AD132=$AH132),$AD132&gt;0,$AH132&gt;0,AZ132&gt;0), ($AH132*AZ132)/$AD132,     AND($AD132=0,$AH132&gt;0,$AL132&gt;0), IF(INDEX(AZ$12:AZ$263,MATCH($AL132,$AK$12:$AK$263,0))&gt;0,($AH132*INDEX(AZ$12:AZ$263,MATCH($AL132,$AK$12:$AK$263,0)))/INDEX($AD$12:$AD$263,MATCH($AL132,$AK$12:$AK$263,0)), "-"),     1, "-")</f>
        <v>-</v>
      </c>
      <c r="BB132" s="249" t="n">
        <f aca="false">IF(BA$9&gt;0, IF(OR(BA132="",BA132="-"), 0, BA132*$AO132), AZ132*$AE132)</f>
        <v>0</v>
      </c>
      <c r="BC132" s="247" t="n">
        <f aca="false">COMMANDE!V132</f>
        <v>0</v>
      </c>
      <c r="BD132" s="248" t="str">
        <f aca="false">_xlfn.IFS(AND($AD132=$AH132,$AD132&gt;0,$AH132&gt;0,BC132&gt;0), BC132,     AND(NOT($AD132=$AH132),$AD132&gt;0,$AH132&gt;0,BC132&gt;0), ($AH132*BC132)/$AD132,     AND($AD132=0,$AH132&gt;0,$AL132&gt;0), IF(INDEX(BC$12:BC$263,MATCH($AL132,$AK$12:$AK$263,0))&gt;0,($AH132*INDEX(BC$12:BC$263,MATCH($AL132,$AK$12:$AK$263,0)))/INDEX($AD$12:$AD$263,MATCH($AL132,$AK$12:$AK$263,0)), "-"),     1, "-")</f>
        <v>-</v>
      </c>
      <c r="BE132" s="249" t="n">
        <f aca="false">IF(BD$9&gt;0, IF(OR(BD132="",BD132="-"), 0, BD132*$AO132), BC132*$AE132)</f>
        <v>0</v>
      </c>
      <c r="BF132" s="247" t="n">
        <f aca="false">COMMANDE!X132</f>
        <v>0</v>
      </c>
      <c r="BG132" s="248" t="str">
        <f aca="false">_xlfn.IFS(AND($AD132=$AH132,$AD132&gt;0,$AH132&gt;0,BF132&gt;0), BF132,     AND(NOT($AD132=$AH132),$AD132&gt;0,$AH132&gt;0,BF132&gt;0), ($AH132*BF132)/$AD132,     AND($AD132=0,$AH132&gt;0,$AL132&gt;0), IF(INDEX(BF$12:BF$263,MATCH($AL132,$AK$12:$AK$263,0))&gt;0,($AH132*INDEX(BF$12:BF$263,MATCH($AL132,$AK$12:$AK$263,0)))/INDEX($AD$12:$AD$263,MATCH($AL132,$AK$12:$AK$263,0)), "-"),     1, "-")</f>
        <v>-</v>
      </c>
      <c r="BH132" s="249" t="n">
        <f aca="false">IF(BG$9&gt;0, IF(OR(BG132="",BG132="-"), 0, BG132*$AO132), BF132*$AE132)</f>
        <v>0</v>
      </c>
      <c r="BI132" s="247" t="n">
        <f aca="false">COMMANDE!Z132</f>
        <v>0</v>
      </c>
      <c r="BJ132" s="248" t="str">
        <f aca="false">_xlfn.IFS(AND($AD132=$AH132,$AD132&gt;0,$AH132&gt;0,BI132&gt;0), BI132,     AND(NOT($AD132=$AH132),$AD132&gt;0,$AH132&gt;0,BI132&gt;0), ($AH132*BI132)/$AD132,     AND($AD132=0,$AH132&gt;0,$AL132&gt;0), IF(INDEX(BI$12:BI$263,MATCH($AL132,$AK$12:$AK$263,0))&gt;0,($AH132*INDEX(BI$12:BI$263,MATCH($AL132,$AK$12:$AK$263,0)))/INDEX($AD$12:$AD$263,MATCH($AL132,$AK$12:$AK$263,0)), "-"),     1, "-")</f>
        <v>-</v>
      </c>
      <c r="BK132" s="249" t="n">
        <f aca="false">IF(BJ$9&gt;0, IF(OR(BJ132="",BJ132="-"), 0, BJ132*$AO132), BI132*$AE132)</f>
        <v>0</v>
      </c>
      <c r="BL132" s="247" t="n">
        <f aca="false">COMMANDE!AB132</f>
        <v>0</v>
      </c>
      <c r="BM132" s="248" t="str">
        <f aca="false">_xlfn.IFS(AND($AD132=$AH132,$AD132&gt;0,$AH132&gt;0,BL132&gt;0), BL132,     AND(NOT($AD132=$AH132),$AD132&gt;0,$AH132&gt;0,BL132&gt;0), ($AH132*BL132)/$AD132,     AND($AD132=0,$AH132&gt;0,$AL132&gt;0), IF(INDEX(BL$12:BL$263,MATCH($AL132,$AK$12:$AK$263,0))&gt;0,($AH132*INDEX(BL$12:BL$263,MATCH($AL132,$AK$12:$AK$263,0)))/INDEX($AD$12:$AD$263,MATCH($AL132,$AK$12:$AK$263,0)), "-"),     1, "-")</f>
        <v>-</v>
      </c>
      <c r="BN132" s="249" t="n">
        <f aca="false">IF(BM$9&gt;0, IF(OR(BM132="",BM132="-"), 0, BM132*$AO132), BL132*$AE132)</f>
        <v>0</v>
      </c>
      <c r="BO132" s="247" t="n">
        <f aca="false">COMMANDE!AD132</f>
        <v>0</v>
      </c>
      <c r="BP132" s="248" t="str">
        <f aca="false">_xlfn.IFS(AND($AD132=$AH132,$AD132&gt;0,$AH132&gt;0,BO132&gt;0), BO132,     AND(NOT($AD132=$AH132),$AD132&gt;0,$AH132&gt;0,BO132&gt;0), ($AH132*BO132)/$AD132,     AND($AD132=0,$AH132&gt;0,$AL132&gt;0), IF(INDEX(BO$12:BO$263,MATCH($AL132,$AK$12:$AK$263,0))&gt;0,($AH132*INDEX(BO$12:BO$263,MATCH($AL132,$AK$12:$AK$263,0)))/INDEX($AD$12:$AD$263,MATCH($AL132,$AK$12:$AK$263,0)), "-"),     1, "-")</f>
        <v>-</v>
      </c>
      <c r="BQ132" s="249" t="n">
        <f aca="false">IF(BP$9&gt;0, IF(OR(BP132="",BP132="-"), 0, BP132*$AO132), BO132*$AE132)</f>
        <v>0</v>
      </c>
      <c r="BR132" s="247" t="n">
        <f aca="false">COMMANDE!AF132</f>
        <v>0</v>
      </c>
      <c r="BS132" s="248" t="str">
        <f aca="false">_xlfn.IFS(AND($AD132=$AH132,$AD132&gt;0,$AH132&gt;0,BR132&gt;0), BR132,     AND(NOT($AD132=$AH132),$AD132&gt;0,$AH132&gt;0,BR132&gt;0), ($AH132*BR132)/$AD132,     AND($AD132=0,$AH132&gt;0,$AL132&gt;0), IF(INDEX(BR$12:BR$263,MATCH($AL132,$AK$12:$AK$263,0))&gt;0,($AH132*INDEX(BR$12:BR$263,MATCH($AL132,$AK$12:$AK$263,0)))/INDEX($AD$12:$AD$263,MATCH($AL132,$AK$12:$AK$263,0)), "-"),     1, "-")</f>
        <v>-</v>
      </c>
      <c r="BT132" s="249" t="n">
        <f aca="false">IF(BS$9&gt;0, IF(OR(BS132="",BS132="-"), 0, BS132*$AO132), BR132*$AE132)</f>
        <v>0</v>
      </c>
      <c r="BU132" s="247" t="n">
        <f aca="false">COMMANDE!AH132</f>
        <v>0</v>
      </c>
      <c r="BV132" s="248" t="str">
        <f aca="false">_xlfn.IFS(AND($AD132=$AH132,$AD132&gt;0,$AH132&gt;0,BU132&gt;0), BU132,     AND(NOT($AD132=$AH132),$AD132&gt;0,$AH132&gt;0,BU132&gt;0), ($AH132*BU132)/$AD132,     AND($AD132=0,$AH132&gt;0,$AL132&gt;0), IF(INDEX(BU$12:BU$263,MATCH($AL132,$AK$12:$AK$263,0))&gt;0,($AH132*INDEX(BU$12:BU$263,MATCH($AL132,$AK$12:$AK$263,0)))/INDEX($AD$12:$AD$263,MATCH($AL132,$AK$12:$AK$263,0)), "-"),     1, "-")</f>
        <v>-</v>
      </c>
      <c r="BW132" s="249" t="n">
        <f aca="false">IF(BV$9&gt;0, IF(OR(BV132="",BV132="-"), 0, BV132*$AO132), BU132*$AE132)</f>
        <v>0</v>
      </c>
      <c r="BX132" s="247" t="n">
        <f aca="false">COMMANDE!AJ132</f>
        <v>0</v>
      </c>
      <c r="BY132" s="248" t="str">
        <f aca="false">_xlfn.IFS(AND($AD132=$AH132,$AD132&gt;0,$AH132&gt;0,BX132&gt;0), BX132,     AND(NOT($AD132=$AH132),$AD132&gt;0,$AH132&gt;0,BX132&gt;0), ($AH132*BX132)/$AD132,     AND($AD132=0,$AH132&gt;0,$AL132&gt;0), IF(INDEX(BX$12:BX$263,MATCH($AL132,$AK$12:$AK$263,0))&gt;0,($AH132*INDEX(BX$12:BX$263,MATCH($AL132,$AK$12:$AK$263,0)))/INDEX($AD$12:$AD$263,MATCH($AL132,$AK$12:$AK$263,0)), "-"),     1, "-")</f>
        <v>-</v>
      </c>
      <c r="BZ132" s="249" t="n">
        <f aca="false">IF(BY$9&gt;0, IF(OR(BY132="",BY132="-"), 0, BY132*$AO132), BX132*$AE132)</f>
        <v>0</v>
      </c>
      <c r="CA132" s="247" t="n">
        <f aca="false">COMMANDE!AL132</f>
        <v>0</v>
      </c>
      <c r="CB132" s="248" t="str">
        <f aca="false">_xlfn.IFS(AND($AD132=$AH132,$AD132&gt;0,$AH132&gt;0,CA132&gt;0), CA132,     AND(NOT($AD132=$AH132),$AD132&gt;0,$AH132&gt;0,CA132&gt;0), ($AH132*CA132)/$AD132,     AND($AD132=0,$AH132&gt;0,$AL132&gt;0), IF(INDEX(CA$12:CA$263,MATCH($AL132,$AK$12:$AK$263,0))&gt;0,($AH132*INDEX(CA$12:CA$263,MATCH($AL132,$AK$12:$AK$263,0)))/INDEX($AD$12:$AD$263,MATCH($AL132,$AK$12:$AK$263,0)), "-"),     1, "-")</f>
        <v>-</v>
      </c>
      <c r="CC132" s="249" t="n">
        <f aca="false">IF(CB$9&gt;0, IF(OR(CB132="",CB132="-"), 0, CB132*$AO132), CA132*$AE132)</f>
        <v>0</v>
      </c>
      <c r="CD132" s="247" t="n">
        <f aca="false">COMMANDE!AN132</f>
        <v>0</v>
      </c>
      <c r="CE132" s="248" t="str">
        <f aca="false">_xlfn.IFS(AND($AD132=$AH132,$AD132&gt;0,$AH132&gt;0,CD132&gt;0), CD132,     AND(NOT($AD132=$AH132),$AD132&gt;0,$AH132&gt;0,CD132&gt;0), ($AH132*CD132)/$AD132,     AND($AD132=0,$AH132&gt;0,$AL132&gt;0), IF(INDEX(CD$12:CD$263,MATCH($AL132,$AK$12:$AK$263,0))&gt;0,($AH132*INDEX(CD$12:CD$263,MATCH($AL132,$AK$12:$AK$263,0)))/INDEX($AD$12:$AD$263,MATCH($AL132,$AK$12:$AK$263,0)), "-"),     1, "-")</f>
        <v>-</v>
      </c>
      <c r="CF132" s="249" t="n">
        <f aca="false">IF(CE$9&gt;0, IF(OR(CE132="",CE132="-"), 0, CE132*$AO132), CD132*$AE132)</f>
        <v>0</v>
      </c>
      <c r="CG132" s="247" t="n">
        <f aca="false">COMMANDE!AP132</f>
        <v>0</v>
      </c>
      <c r="CH132" s="248" t="str">
        <f aca="false">_xlfn.IFS(AND($AD132=$AH132,$AD132&gt;0,$AH132&gt;0,CG132&gt;0), CG132,     AND(NOT($AD132=$AH132),$AD132&gt;0,$AH132&gt;0,CG132&gt;0), ($AH132*CG132)/$AD132,     AND($AD132=0,$AH132&gt;0,$AL132&gt;0), IF(INDEX(CG$12:CG$263,MATCH($AL132,$AK$12:$AK$263,0))&gt;0,($AH132*INDEX(CG$12:CG$263,MATCH($AL132,$AK$12:$AK$263,0)))/INDEX($AD$12:$AD$263,MATCH($AL132,$AK$12:$AK$263,0)), "-"),     1, "-")</f>
        <v>-</v>
      </c>
      <c r="CI132" s="249" t="n">
        <f aca="false">IF(CH$9&gt;0, IF(OR(CH132="",CH132="-"), 0, CH132*$AO132), CG132*$AE132)</f>
        <v>0</v>
      </c>
      <c r="CJ132" s="250"/>
    </row>
    <row r="133" customFormat="false" ht="39.95" hidden="false" customHeight="true" outlineLevel="0" collapsed="false">
      <c r="A133" s="230" t="n">
        <f aca="false">IF(OR($AQ133&gt;0, $AS133&gt;0), 1, 0)</f>
        <v>0</v>
      </c>
      <c r="B133" s="230" t="n">
        <f aca="false">IF(OR($AT133&gt;0, $AV133&gt;0), 1, 0)</f>
        <v>0</v>
      </c>
      <c r="C133" s="230" t="n">
        <f aca="false">IF(OR($AW133&gt;0, $AY133&gt;0), 1, 0)</f>
        <v>0</v>
      </c>
      <c r="D133" s="230" t="n">
        <f aca="false">IF(OR($AZ133&gt;0, $BB133&gt;0), 1, 0)</f>
        <v>0</v>
      </c>
      <c r="E133" s="230" t="n">
        <f aca="false">IF(OR($BC133&gt;0, $BE133&gt;0), 1, 0)</f>
        <v>0</v>
      </c>
      <c r="F133" s="230" t="n">
        <f aca="false">IF(OR($BF133&gt;0, $BH133&gt;0), 1, 0)</f>
        <v>0</v>
      </c>
      <c r="G133" s="230" t="n">
        <f aca="false">IF(OR($BI133&gt;0, $BK133&gt;0), 1, 0)</f>
        <v>0</v>
      </c>
      <c r="H133" s="230" t="n">
        <f aca="false">IF(OR($BL133&gt;0, $BN133&gt;0), 1, 0)</f>
        <v>0</v>
      </c>
      <c r="I133" s="230" t="n">
        <f aca="false">IF(OR($BO133&gt;0, $BQ133&gt;0), 1, 0)</f>
        <v>0</v>
      </c>
      <c r="J133" s="230" t="n">
        <f aca="false">IF(OR($BR133&gt;0, $BT133&gt;0), 1, 0)</f>
        <v>0</v>
      </c>
      <c r="K133" s="230" t="n">
        <f aca="false">IF(OR($BU133&gt;0, $BW133&gt;0), 1, 0)</f>
        <v>0</v>
      </c>
      <c r="L133" s="230" t="n">
        <f aca="false">IF(OR($BX133&gt;0, $BZ133&gt;0), 1, 0)</f>
        <v>0</v>
      </c>
      <c r="M133" s="230" t="n">
        <f aca="false">IF(OR($CA133&gt;0, $CC133&gt;0), 1, 0)</f>
        <v>0</v>
      </c>
      <c r="N133" s="230" t="n">
        <f aca="false">IF(OR($CD133&gt;0, $CF133&gt;0), 1, 0)</f>
        <v>0</v>
      </c>
      <c r="O133" s="231" t="n">
        <f aca="false">IF(OR($CG133&gt;0, $CI133&gt;0), 1, 0)</f>
        <v>0</v>
      </c>
      <c r="P133" s="232" t="n">
        <f aca="false">IF(OR($AD133&gt;0,$AH133&gt;0,$AN133&gt;0), 1, 0)</f>
        <v>0</v>
      </c>
      <c r="Q133" s="233" t="n">
        <f aca="false">BDD!A123</f>
        <v>6118</v>
      </c>
      <c r="R133" s="234" t="str">
        <f aca="false">BDD!B123</f>
        <v>Mangue Kent Bio (légères brûlures superficielles à côté de la tige produites par le soleil)</v>
      </c>
      <c r="S133" s="235" t="str">
        <f aca="false">IF(BDD!F123=0, "", BDD!F123)</f>
        <v>❤️</v>
      </c>
      <c r="T133" s="236" t="n">
        <f aca="false">ROUND(BDD!G123+FDP_CMD_KG, 2)</f>
        <v>4.46</v>
      </c>
      <c r="U133" s="236" t="e">
        <f aca="false">ROUND(BDD!G123+FDP_FACT_KG, 2)</f>
        <v>#DIV/0!</v>
      </c>
      <c r="V133" s="237" t="str">
        <f aca="false">BDD!H123</f>
        <v>kg</v>
      </c>
      <c r="W133" s="238" t="n">
        <f aca="false">IF(NOT(ISBLANK(BDD!I123)), ROUND(SUM((BDD!G123*reduc1),FDP_CMD_KG), 2), "")</f>
        <v>4.17</v>
      </c>
      <c r="X133" s="238" t="n">
        <f aca="false">IF(NOT(ISBLANK(BDD!J123)), ROUND(SUM((BDD!G123*reduc2),FDP_CMD_KG), 2), "")</f>
        <v>3.89</v>
      </c>
      <c r="Y133" s="238" t="n">
        <f aca="false">IF(NOT(ISBLANK(BDD!K123)), ROUND(SUM((BDD!G123*reduc3),FDP_CMD_KG), 2), "")</f>
        <v>3.6</v>
      </c>
      <c r="Z133" s="238" t="e">
        <f aca="false">IF(NOT(ISBLANK(BDD!I123)), ROUND(SUM((BDD!G123*reduc1),FDP_FACT_KG), 2), "")</f>
        <v>#DIV/0!</v>
      </c>
      <c r="AA133" s="238" t="e">
        <f aca="false">IF(NOT(ISBLANK(BDD!J123)), ROUND(SUM((BDD!G123*reduc2),FDP_FACT_KG), 2), "")</f>
        <v>#DIV/0!</v>
      </c>
      <c r="AB133" s="238" t="e">
        <f aca="false">IF(NOT(ISBLANK(BDD!K123)), ROUND(SUM((BDD!G123*reduc3),FDP_FACT_KG), 2), "")</f>
        <v>#DIV/0!</v>
      </c>
      <c r="AC133" s="239" t="str">
        <f aca="false">BDD!C123</f>
        <v>Malaga</v>
      </c>
      <c r="AD133" s="240" t="n">
        <f aca="false">SUM(AQ133,AT133,AW133,AZ133,BC133,BF133,BI133,BL133,BO133,BR133,BU133,BX133,CA133,CD133,CG133)</f>
        <v>0</v>
      </c>
      <c r="AE133" s="241" t="n">
        <f aca="false">_xlfn.IFS(AND(AD133&gt;=60,$Y133&lt;&gt;""), $Y133,    AND(AD133&gt;=30,$X133&lt;&gt;""), $X133,    AND(AD133&gt;=10,$W133&lt;&gt;""), $W133,    1, $T133)</f>
        <v>4.46</v>
      </c>
      <c r="AF133" s="242" t="n">
        <f aca="false">$AD133*$AE133</f>
        <v>0</v>
      </c>
      <c r="AG133" s="161"/>
      <c r="AH133" s="243"/>
      <c r="AI133" s="241" t="e">
        <f aca="false">_xlfn.IFS(AND(AH133&gt;=60,$AB133&lt;&gt;""), $AB133,    AND(AH133&gt;=30,$AA133&lt;&gt;""), $AA133,    AND(AH133&gt;=10,$Z133&lt;&gt;""), $Z133,    1, $U133)</f>
        <v>#DIV/0!</v>
      </c>
      <c r="AJ133" s="244" t="e">
        <f aca="false">AH133*AI133</f>
        <v>#DIV/0!</v>
      </c>
      <c r="AK133" s="245"/>
      <c r="AL133" s="245"/>
      <c r="AM133" s="161"/>
      <c r="AN133" s="246" t="n">
        <f aca="false">SUM(AR133,AU133,AX133,BA133,BD133,BG133,BJ133,BM133,BP133,BS133,BV133,BY133,CB133,CE133,CH133)</f>
        <v>0</v>
      </c>
      <c r="AO133" s="241" t="e">
        <f aca="false">_xlfn.IFS(AND(AN133&gt;=60,$AB133&lt;&gt;""), $AB133,    AND(AN133&gt;=30,$AA133&lt;&gt;""), $AA133,    AND(AN133&gt;=10,$Z133&lt;&gt;""), $Z133,    1, $U133)</f>
        <v>#DIV/0!</v>
      </c>
      <c r="AP133" s="242" t="e">
        <f aca="false">$AN133*$AO133</f>
        <v>#DIV/0!</v>
      </c>
      <c r="AQ133" s="247" t="n">
        <f aca="false">COMMANDE!N133</f>
        <v>0</v>
      </c>
      <c r="AR133" s="248" t="str">
        <f aca="false">_xlfn.IFS(AND($AD133=$AH133,$AD133&gt;0,$AH133&gt;0,AQ133&gt;0), AQ133,     AND(NOT($AD133=$AH133),$AD133&gt;0,$AH133&gt;0,AQ133&gt;0), ($AH133*AQ133)/$AD133,     AND($AD133=0,$AH133&gt;0,$AL133&gt;0), IF(INDEX(AQ$12:AQ$263,MATCH($AL133,$AK$12:$AK$263,0))&gt;0,($AH133*INDEX(AQ$12:AQ$263,MATCH($AL133,$AK$12:$AK$263,0)))/INDEX($AD$12:$AD$263,MATCH($AL133,$AK$12:$AK$263,0)), "-"),     1, "-")</f>
        <v>-</v>
      </c>
      <c r="AS133" s="249" t="n">
        <f aca="false">IF(AR$9&gt;0, IF(OR(AR133="",AR133="-"), 0, AR133*$AO133), AQ133*$AE133)</f>
        <v>0</v>
      </c>
      <c r="AT133" s="247" t="n">
        <f aca="false">COMMANDE!P133</f>
        <v>0</v>
      </c>
      <c r="AU133" s="248" t="str">
        <f aca="false">_xlfn.IFS(AND($AD133=$AH133,$AD133&gt;0,$AH133&gt;0,AT133&gt;0), AT133,     AND(NOT($AD133=$AH133),$AD133&gt;0,$AH133&gt;0,AT133&gt;0), ($AH133*AT133)/$AD133,     AND($AD133=0,$AH133&gt;0,$AL133&gt;0), IF(INDEX(AT$12:AT$263,MATCH($AL133,$AK$12:$AK$263,0))&gt;0,($AH133*INDEX(AT$12:AT$263,MATCH($AL133,$AK$12:$AK$263,0)))/INDEX($AD$12:$AD$263,MATCH($AL133,$AK$12:$AK$263,0)), "-"),     1, "-")</f>
        <v>-</v>
      </c>
      <c r="AV133" s="249" t="n">
        <f aca="false">IF(AU$9&gt;0, IF(OR(AU133="",AU133="-"), 0, AU133*$AO133), AT133*$AE133)</f>
        <v>0</v>
      </c>
      <c r="AW133" s="247" t="n">
        <f aca="false">COMMANDE!R133</f>
        <v>0</v>
      </c>
      <c r="AX133" s="248" t="str">
        <f aca="false">_xlfn.IFS(AND($AD133=$AH133,$AD133&gt;0,$AH133&gt;0,AW133&gt;0), AW133,     AND(NOT($AD133=$AH133),$AD133&gt;0,$AH133&gt;0,AW133&gt;0), ($AH133*AW133)/$AD133,     AND($AD133=0,$AH133&gt;0,$AL133&gt;0), IF(INDEX(AW$12:AW$263,MATCH($AL133,$AK$12:$AK$263,0))&gt;0,($AH133*INDEX(AW$12:AW$263,MATCH($AL133,$AK$12:$AK$263,0)))/INDEX($AD$12:$AD$263,MATCH($AL133,$AK$12:$AK$263,0)), "-"),     1, "-")</f>
        <v>-</v>
      </c>
      <c r="AY133" s="249" t="n">
        <f aca="false">IF(AX$9&gt;0, IF(OR(AX133="",AX133="-"), 0, AX133*$AO133), AW133*$AE133)</f>
        <v>0</v>
      </c>
      <c r="AZ133" s="247" t="n">
        <f aca="false">COMMANDE!T133</f>
        <v>0</v>
      </c>
      <c r="BA133" s="248" t="str">
        <f aca="false">_xlfn.IFS(AND($AD133=$AH133,$AD133&gt;0,$AH133&gt;0,AZ133&gt;0), AZ133,     AND(NOT($AD133=$AH133),$AD133&gt;0,$AH133&gt;0,AZ133&gt;0), ($AH133*AZ133)/$AD133,     AND($AD133=0,$AH133&gt;0,$AL133&gt;0), IF(INDEX(AZ$12:AZ$263,MATCH($AL133,$AK$12:$AK$263,0))&gt;0,($AH133*INDEX(AZ$12:AZ$263,MATCH($AL133,$AK$12:$AK$263,0)))/INDEX($AD$12:$AD$263,MATCH($AL133,$AK$12:$AK$263,0)), "-"),     1, "-")</f>
        <v>-</v>
      </c>
      <c r="BB133" s="249" t="n">
        <f aca="false">IF(BA$9&gt;0, IF(OR(BA133="",BA133="-"), 0, BA133*$AO133), AZ133*$AE133)</f>
        <v>0</v>
      </c>
      <c r="BC133" s="247" t="n">
        <f aca="false">COMMANDE!V133</f>
        <v>0</v>
      </c>
      <c r="BD133" s="248" t="str">
        <f aca="false">_xlfn.IFS(AND($AD133=$AH133,$AD133&gt;0,$AH133&gt;0,BC133&gt;0), BC133,     AND(NOT($AD133=$AH133),$AD133&gt;0,$AH133&gt;0,BC133&gt;0), ($AH133*BC133)/$AD133,     AND($AD133=0,$AH133&gt;0,$AL133&gt;0), IF(INDEX(BC$12:BC$263,MATCH($AL133,$AK$12:$AK$263,0))&gt;0,($AH133*INDEX(BC$12:BC$263,MATCH($AL133,$AK$12:$AK$263,0)))/INDEX($AD$12:$AD$263,MATCH($AL133,$AK$12:$AK$263,0)), "-"),     1, "-")</f>
        <v>-</v>
      </c>
      <c r="BE133" s="249" t="n">
        <f aca="false">IF(BD$9&gt;0, IF(OR(BD133="",BD133="-"), 0, BD133*$AO133), BC133*$AE133)</f>
        <v>0</v>
      </c>
      <c r="BF133" s="247" t="n">
        <f aca="false">COMMANDE!X133</f>
        <v>0</v>
      </c>
      <c r="BG133" s="248" t="str">
        <f aca="false">_xlfn.IFS(AND($AD133=$AH133,$AD133&gt;0,$AH133&gt;0,BF133&gt;0), BF133,     AND(NOT($AD133=$AH133),$AD133&gt;0,$AH133&gt;0,BF133&gt;0), ($AH133*BF133)/$AD133,     AND($AD133=0,$AH133&gt;0,$AL133&gt;0), IF(INDEX(BF$12:BF$263,MATCH($AL133,$AK$12:$AK$263,0))&gt;0,($AH133*INDEX(BF$12:BF$263,MATCH($AL133,$AK$12:$AK$263,0)))/INDEX($AD$12:$AD$263,MATCH($AL133,$AK$12:$AK$263,0)), "-"),     1, "-")</f>
        <v>-</v>
      </c>
      <c r="BH133" s="249" t="n">
        <f aca="false">IF(BG$9&gt;0, IF(OR(BG133="",BG133="-"), 0, BG133*$AO133), BF133*$AE133)</f>
        <v>0</v>
      </c>
      <c r="BI133" s="247" t="n">
        <f aca="false">COMMANDE!Z133</f>
        <v>0</v>
      </c>
      <c r="BJ133" s="248" t="str">
        <f aca="false">_xlfn.IFS(AND($AD133=$AH133,$AD133&gt;0,$AH133&gt;0,BI133&gt;0), BI133,     AND(NOT($AD133=$AH133),$AD133&gt;0,$AH133&gt;0,BI133&gt;0), ($AH133*BI133)/$AD133,     AND($AD133=0,$AH133&gt;0,$AL133&gt;0), IF(INDEX(BI$12:BI$263,MATCH($AL133,$AK$12:$AK$263,0))&gt;0,($AH133*INDEX(BI$12:BI$263,MATCH($AL133,$AK$12:$AK$263,0)))/INDEX($AD$12:$AD$263,MATCH($AL133,$AK$12:$AK$263,0)), "-"),     1, "-")</f>
        <v>-</v>
      </c>
      <c r="BK133" s="249" t="n">
        <f aca="false">IF(BJ$9&gt;0, IF(OR(BJ133="",BJ133="-"), 0, BJ133*$AO133), BI133*$AE133)</f>
        <v>0</v>
      </c>
      <c r="BL133" s="247" t="n">
        <f aca="false">COMMANDE!AB133</f>
        <v>0</v>
      </c>
      <c r="BM133" s="248" t="str">
        <f aca="false">_xlfn.IFS(AND($AD133=$AH133,$AD133&gt;0,$AH133&gt;0,BL133&gt;0), BL133,     AND(NOT($AD133=$AH133),$AD133&gt;0,$AH133&gt;0,BL133&gt;0), ($AH133*BL133)/$AD133,     AND($AD133=0,$AH133&gt;0,$AL133&gt;0), IF(INDEX(BL$12:BL$263,MATCH($AL133,$AK$12:$AK$263,0))&gt;0,($AH133*INDEX(BL$12:BL$263,MATCH($AL133,$AK$12:$AK$263,0)))/INDEX($AD$12:$AD$263,MATCH($AL133,$AK$12:$AK$263,0)), "-"),     1, "-")</f>
        <v>-</v>
      </c>
      <c r="BN133" s="249" t="n">
        <f aca="false">IF(BM$9&gt;0, IF(OR(BM133="",BM133="-"), 0, BM133*$AO133), BL133*$AE133)</f>
        <v>0</v>
      </c>
      <c r="BO133" s="247" t="n">
        <f aca="false">COMMANDE!AD133</f>
        <v>0</v>
      </c>
      <c r="BP133" s="248" t="str">
        <f aca="false">_xlfn.IFS(AND($AD133=$AH133,$AD133&gt;0,$AH133&gt;0,BO133&gt;0), BO133,     AND(NOT($AD133=$AH133),$AD133&gt;0,$AH133&gt;0,BO133&gt;0), ($AH133*BO133)/$AD133,     AND($AD133=0,$AH133&gt;0,$AL133&gt;0), IF(INDEX(BO$12:BO$263,MATCH($AL133,$AK$12:$AK$263,0))&gt;0,($AH133*INDEX(BO$12:BO$263,MATCH($AL133,$AK$12:$AK$263,0)))/INDEX($AD$12:$AD$263,MATCH($AL133,$AK$12:$AK$263,0)), "-"),     1, "-")</f>
        <v>-</v>
      </c>
      <c r="BQ133" s="249" t="n">
        <f aca="false">IF(BP$9&gt;0, IF(OR(BP133="",BP133="-"), 0, BP133*$AO133), BO133*$AE133)</f>
        <v>0</v>
      </c>
      <c r="BR133" s="247" t="n">
        <f aca="false">COMMANDE!AF133</f>
        <v>0</v>
      </c>
      <c r="BS133" s="248" t="str">
        <f aca="false">_xlfn.IFS(AND($AD133=$AH133,$AD133&gt;0,$AH133&gt;0,BR133&gt;0), BR133,     AND(NOT($AD133=$AH133),$AD133&gt;0,$AH133&gt;0,BR133&gt;0), ($AH133*BR133)/$AD133,     AND($AD133=0,$AH133&gt;0,$AL133&gt;0), IF(INDEX(BR$12:BR$263,MATCH($AL133,$AK$12:$AK$263,0))&gt;0,($AH133*INDEX(BR$12:BR$263,MATCH($AL133,$AK$12:$AK$263,0)))/INDEX($AD$12:$AD$263,MATCH($AL133,$AK$12:$AK$263,0)), "-"),     1, "-")</f>
        <v>-</v>
      </c>
      <c r="BT133" s="249" t="n">
        <f aca="false">IF(BS$9&gt;0, IF(OR(BS133="",BS133="-"), 0, BS133*$AO133), BR133*$AE133)</f>
        <v>0</v>
      </c>
      <c r="BU133" s="247" t="n">
        <f aca="false">COMMANDE!AH133</f>
        <v>0</v>
      </c>
      <c r="BV133" s="248" t="str">
        <f aca="false">_xlfn.IFS(AND($AD133=$AH133,$AD133&gt;0,$AH133&gt;0,BU133&gt;0), BU133,     AND(NOT($AD133=$AH133),$AD133&gt;0,$AH133&gt;0,BU133&gt;0), ($AH133*BU133)/$AD133,     AND($AD133=0,$AH133&gt;0,$AL133&gt;0), IF(INDEX(BU$12:BU$263,MATCH($AL133,$AK$12:$AK$263,0))&gt;0,($AH133*INDEX(BU$12:BU$263,MATCH($AL133,$AK$12:$AK$263,0)))/INDEX($AD$12:$AD$263,MATCH($AL133,$AK$12:$AK$263,0)), "-"),     1, "-")</f>
        <v>-</v>
      </c>
      <c r="BW133" s="249" t="n">
        <f aca="false">IF(BV$9&gt;0, IF(OR(BV133="",BV133="-"), 0, BV133*$AO133), BU133*$AE133)</f>
        <v>0</v>
      </c>
      <c r="BX133" s="247" t="n">
        <f aca="false">COMMANDE!AJ133</f>
        <v>0</v>
      </c>
      <c r="BY133" s="248" t="str">
        <f aca="false">_xlfn.IFS(AND($AD133=$AH133,$AD133&gt;0,$AH133&gt;0,BX133&gt;0), BX133,     AND(NOT($AD133=$AH133),$AD133&gt;0,$AH133&gt;0,BX133&gt;0), ($AH133*BX133)/$AD133,     AND($AD133=0,$AH133&gt;0,$AL133&gt;0), IF(INDEX(BX$12:BX$263,MATCH($AL133,$AK$12:$AK$263,0))&gt;0,($AH133*INDEX(BX$12:BX$263,MATCH($AL133,$AK$12:$AK$263,0)))/INDEX($AD$12:$AD$263,MATCH($AL133,$AK$12:$AK$263,0)), "-"),     1, "-")</f>
        <v>-</v>
      </c>
      <c r="BZ133" s="249" t="n">
        <f aca="false">IF(BY$9&gt;0, IF(OR(BY133="",BY133="-"), 0, BY133*$AO133), BX133*$AE133)</f>
        <v>0</v>
      </c>
      <c r="CA133" s="247" t="n">
        <f aca="false">COMMANDE!AL133</f>
        <v>0</v>
      </c>
      <c r="CB133" s="248" t="str">
        <f aca="false">_xlfn.IFS(AND($AD133=$AH133,$AD133&gt;0,$AH133&gt;0,CA133&gt;0), CA133,     AND(NOT($AD133=$AH133),$AD133&gt;0,$AH133&gt;0,CA133&gt;0), ($AH133*CA133)/$AD133,     AND($AD133=0,$AH133&gt;0,$AL133&gt;0), IF(INDEX(CA$12:CA$263,MATCH($AL133,$AK$12:$AK$263,0))&gt;0,($AH133*INDEX(CA$12:CA$263,MATCH($AL133,$AK$12:$AK$263,0)))/INDEX($AD$12:$AD$263,MATCH($AL133,$AK$12:$AK$263,0)), "-"),     1, "-")</f>
        <v>-</v>
      </c>
      <c r="CC133" s="249" t="n">
        <f aca="false">IF(CB$9&gt;0, IF(OR(CB133="",CB133="-"), 0, CB133*$AO133), CA133*$AE133)</f>
        <v>0</v>
      </c>
      <c r="CD133" s="247" t="n">
        <f aca="false">COMMANDE!AN133</f>
        <v>0</v>
      </c>
      <c r="CE133" s="248" t="str">
        <f aca="false">_xlfn.IFS(AND($AD133=$AH133,$AD133&gt;0,$AH133&gt;0,CD133&gt;0), CD133,     AND(NOT($AD133=$AH133),$AD133&gt;0,$AH133&gt;0,CD133&gt;0), ($AH133*CD133)/$AD133,     AND($AD133=0,$AH133&gt;0,$AL133&gt;0), IF(INDEX(CD$12:CD$263,MATCH($AL133,$AK$12:$AK$263,0))&gt;0,($AH133*INDEX(CD$12:CD$263,MATCH($AL133,$AK$12:$AK$263,0)))/INDEX($AD$12:$AD$263,MATCH($AL133,$AK$12:$AK$263,0)), "-"),     1, "-")</f>
        <v>-</v>
      </c>
      <c r="CF133" s="249" t="n">
        <f aca="false">IF(CE$9&gt;0, IF(OR(CE133="",CE133="-"), 0, CE133*$AO133), CD133*$AE133)</f>
        <v>0</v>
      </c>
      <c r="CG133" s="247" t="n">
        <f aca="false">COMMANDE!AP133</f>
        <v>0</v>
      </c>
      <c r="CH133" s="248" t="str">
        <f aca="false">_xlfn.IFS(AND($AD133=$AH133,$AD133&gt;0,$AH133&gt;0,CG133&gt;0), CG133,     AND(NOT($AD133=$AH133),$AD133&gt;0,$AH133&gt;0,CG133&gt;0), ($AH133*CG133)/$AD133,     AND($AD133=0,$AH133&gt;0,$AL133&gt;0), IF(INDEX(CG$12:CG$263,MATCH($AL133,$AK$12:$AK$263,0))&gt;0,($AH133*INDEX(CG$12:CG$263,MATCH($AL133,$AK$12:$AK$263,0)))/INDEX($AD$12:$AD$263,MATCH($AL133,$AK$12:$AK$263,0)), "-"),     1, "-")</f>
        <v>-</v>
      </c>
      <c r="CI133" s="249" t="n">
        <f aca="false">IF(CH$9&gt;0, IF(OR(CH133="",CH133="-"), 0, CH133*$AO133), CG133*$AE133)</f>
        <v>0</v>
      </c>
      <c r="CJ133" s="250"/>
    </row>
    <row r="134" s="229" customFormat="true" ht="39.95" hidden="false" customHeight="true" outlineLevel="0" collapsed="false">
      <c r="A134" s="230" t="n">
        <f aca="false">IF(OR($AQ134&gt;0, $AS134&gt;0), 1, 0)</f>
        <v>0</v>
      </c>
      <c r="B134" s="230" t="n">
        <f aca="false">IF(OR($AT134&gt;0, $AV134&gt;0), 1, 0)</f>
        <v>0</v>
      </c>
      <c r="C134" s="230" t="n">
        <f aca="false">IF(OR($AW134&gt;0, $AY134&gt;0), 1, 0)</f>
        <v>0</v>
      </c>
      <c r="D134" s="230" t="n">
        <f aca="false">IF(OR($AZ134&gt;0, $BB134&gt;0), 1, 0)</f>
        <v>0</v>
      </c>
      <c r="E134" s="230" t="n">
        <f aca="false">IF(OR($BC134&gt;0, $BE134&gt;0), 1, 0)</f>
        <v>0</v>
      </c>
      <c r="F134" s="230" t="n">
        <f aca="false">IF(OR($BF134&gt;0, $BH134&gt;0), 1, 0)</f>
        <v>0</v>
      </c>
      <c r="G134" s="230" t="n">
        <f aca="false">IF(OR($BI134&gt;0, $BK134&gt;0), 1, 0)</f>
        <v>0</v>
      </c>
      <c r="H134" s="230" t="n">
        <f aca="false">IF(OR($BL134&gt;0, $BN134&gt;0), 1, 0)</f>
        <v>0</v>
      </c>
      <c r="I134" s="230" t="n">
        <f aca="false">IF(OR($BO134&gt;0, $BQ134&gt;0), 1, 0)</f>
        <v>0</v>
      </c>
      <c r="J134" s="230" t="n">
        <f aca="false">IF(OR($BR134&gt;0, $BT134&gt;0), 1, 0)</f>
        <v>0</v>
      </c>
      <c r="K134" s="230" t="n">
        <f aca="false">IF(OR($BU134&gt;0, $BW134&gt;0), 1, 0)</f>
        <v>0</v>
      </c>
      <c r="L134" s="230" t="n">
        <f aca="false">IF(OR($BX134&gt;0, $BZ134&gt;0), 1, 0)</f>
        <v>0</v>
      </c>
      <c r="M134" s="230" t="n">
        <f aca="false">IF(OR($CA134&gt;0, $CC134&gt;0), 1, 0)</f>
        <v>0</v>
      </c>
      <c r="N134" s="230" t="n">
        <f aca="false">IF(OR($CD134&gt;0, $CF134&gt;0), 1, 0)</f>
        <v>0</v>
      </c>
      <c r="O134" s="231" t="n">
        <f aca="false">IF(OR($CG134&gt;0, $CI134&gt;0), 1, 0)</f>
        <v>0</v>
      </c>
      <c r="P134" s="232" t="n">
        <f aca="false">IF(OR($AD134&gt;0,$AH134&gt;0,$AN134&gt;0), 1, 0)</f>
        <v>0</v>
      </c>
      <c r="Q134" s="233" t="n">
        <f aca="false">BDD!A124</f>
        <v>1508</v>
      </c>
      <c r="R134" s="234" t="str">
        <f aca="false">BDD!B124</f>
        <v>Mangue Kent BIO (Qualité supérieure)</v>
      </c>
      <c r="S134" s="235" t="str">
        <f aca="false">IF(BDD!F124=0, "", BDD!F124)</f>
        <v>❤️</v>
      </c>
      <c r="T134" s="236" t="n">
        <f aca="false">ROUND(BDD!G124+FDP_CMD_KG, 2)</f>
        <v>5.68</v>
      </c>
      <c r="U134" s="236" t="e">
        <f aca="false">ROUND(BDD!G124+FDP_FACT_KG, 2)</f>
        <v>#DIV/0!</v>
      </c>
      <c r="V134" s="237" t="str">
        <f aca="false">BDD!H124</f>
        <v>kg</v>
      </c>
      <c r="W134" s="238" t="n">
        <f aca="false">IF(NOT(ISBLANK(BDD!I124)), ROUND(SUM((BDD!G124*reduc1),FDP_CMD_KG), 2), "")</f>
        <v>5.27</v>
      </c>
      <c r="X134" s="238" t="n">
        <f aca="false">IF(NOT(ISBLANK(BDD!J124)), ROUND(SUM((BDD!G124*reduc2),FDP_CMD_KG), 2), "")</f>
        <v>4.86</v>
      </c>
      <c r="Y134" s="238" t="str">
        <f aca="false">IF(NOT(ISBLANK(BDD!K124)), ROUND(SUM((BDD!G124*reduc3),FDP_CMD_KG), 2), "")</f>
        <v/>
      </c>
      <c r="Z134" s="238" t="e">
        <f aca="false">IF(NOT(ISBLANK(BDD!I124)), ROUND(SUM((BDD!G124*reduc1),FDP_FACT_KG), 2), "")</f>
        <v>#DIV/0!</v>
      </c>
      <c r="AA134" s="238" t="e">
        <f aca="false">IF(NOT(ISBLANK(BDD!J124)), ROUND(SUM((BDD!G124*reduc2),FDP_FACT_KG), 2), "")</f>
        <v>#DIV/0!</v>
      </c>
      <c r="AB134" s="238" t="str">
        <f aca="false">IF(NOT(ISBLANK(BDD!K124)), ROUND(SUM((BDD!G124*reduc3),FDP_FACT_KG), 2), "")</f>
        <v/>
      </c>
      <c r="AC134" s="239" t="str">
        <f aca="false">BDD!C124</f>
        <v>Malaga</v>
      </c>
      <c r="AD134" s="240" t="n">
        <f aca="false">SUM(AQ134,AT134,AW134,AZ134,BC134,BF134,BI134,BL134,BO134,BR134,BU134,BX134,CA134,CD134,CG134)</f>
        <v>0</v>
      </c>
      <c r="AE134" s="241" t="n">
        <f aca="false">_xlfn.IFS(AND(AD134&gt;=60,$Y134&lt;&gt;""), $Y134,    AND(AD134&gt;=30,$X134&lt;&gt;""), $X134,    AND(AD134&gt;=10,$W134&lt;&gt;""), $W134,    1, $T134)</f>
        <v>5.68</v>
      </c>
      <c r="AF134" s="242" t="n">
        <f aca="false">$AD134*$AE134</f>
        <v>0</v>
      </c>
      <c r="AG134" s="161"/>
      <c r="AH134" s="243"/>
      <c r="AI134" s="241" t="e">
        <f aca="false">_xlfn.IFS(AND(AH134&gt;=60,$AB134&lt;&gt;""), $AB134,    AND(AH134&gt;=30,$AA134&lt;&gt;""), $AA134,    AND(AH134&gt;=10,$Z134&lt;&gt;""), $Z134,    1, $U134)</f>
        <v>#DIV/0!</v>
      </c>
      <c r="AJ134" s="244" t="e">
        <f aca="false">AH134*AI134</f>
        <v>#DIV/0!</v>
      </c>
      <c r="AK134" s="245"/>
      <c r="AL134" s="245"/>
      <c r="AM134" s="161"/>
      <c r="AN134" s="246" t="n">
        <f aca="false">SUM(AR134,AU134,AX134,BA134,BD134,BG134,BJ134,BM134,BP134,BS134,BV134,BY134,CB134,CE134,CH134)</f>
        <v>0</v>
      </c>
      <c r="AO134" s="241" t="e">
        <f aca="false">_xlfn.IFS(AND(AN134&gt;=60,$AB134&lt;&gt;""), $AB134,    AND(AN134&gt;=30,$AA134&lt;&gt;""), $AA134,    AND(AN134&gt;=10,$Z134&lt;&gt;""), $Z134,    1, $U134)</f>
        <v>#DIV/0!</v>
      </c>
      <c r="AP134" s="242" t="e">
        <f aca="false">$AN134*$AO134</f>
        <v>#DIV/0!</v>
      </c>
      <c r="AQ134" s="247" t="n">
        <f aca="false">COMMANDE!N134</f>
        <v>0</v>
      </c>
      <c r="AR134" s="248" t="str">
        <f aca="false">_xlfn.IFS(AND($AD134=$AH134,$AD134&gt;0,$AH134&gt;0,AQ134&gt;0), AQ134,     AND(NOT($AD134=$AH134),$AD134&gt;0,$AH134&gt;0,AQ134&gt;0), ($AH134*AQ134)/$AD134,     AND($AD134=0,$AH134&gt;0,$AL134&gt;0), IF(INDEX(AQ$12:AQ$263,MATCH($AL134,$AK$12:$AK$263,0))&gt;0,($AH134*INDEX(AQ$12:AQ$263,MATCH($AL134,$AK$12:$AK$263,0)))/INDEX($AD$12:$AD$263,MATCH($AL134,$AK$12:$AK$263,0)), "-"),     1, "-")</f>
        <v>-</v>
      </c>
      <c r="AS134" s="249" t="n">
        <f aca="false">IF(AR$9&gt;0, IF(OR(AR134="",AR134="-"), 0, AR134*$AO134), AQ134*$AE134)</f>
        <v>0</v>
      </c>
      <c r="AT134" s="247" t="n">
        <f aca="false">COMMANDE!P134</f>
        <v>0</v>
      </c>
      <c r="AU134" s="248" t="str">
        <f aca="false">_xlfn.IFS(AND($AD134=$AH134,$AD134&gt;0,$AH134&gt;0,AT134&gt;0), AT134,     AND(NOT($AD134=$AH134),$AD134&gt;0,$AH134&gt;0,AT134&gt;0), ($AH134*AT134)/$AD134,     AND($AD134=0,$AH134&gt;0,$AL134&gt;0), IF(INDEX(AT$12:AT$263,MATCH($AL134,$AK$12:$AK$263,0))&gt;0,($AH134*INDEX(AT$12:AT$263,MATCH($AL134,$AK$12:$AK$263,0)))/INDEX($AD$12:$AD$263,MATCH($AL134,$AK$12:$AK$263,0)), "-"),     1, "-")</f>
        <v>-</v>
      </c>
      <c r="AV134" s="249" t="n">
        <f aca="false">IF(AU$9&gt;0, IF(OR(AU134="",AU134="-"), 0, AU134*$AO134), AT134*$AE134)</f>
        <v>0</v>
      </c>
      <c r="AW134" s="247" t="n">
        <f aca="false">COMMANDE!R134</f>
        <v>0</v>
      </c>
      <c r="AX134" s="248" t="str">
        <f aca="false">_xlfn.IFS(AND($AD134=$AH134,$AD134&gt;0,$AH134&gt;0,AW134&gt;0), AW134,     AND(NOT($AD134=$AH134),$AD134&gt;0,$AH134&gt;0,AW134&gt;0), ($AH134*AW134)/$AD134,     AND($AD134=0,$AH134&gt;0,$AL134&gt;0), IF(INDEX(AW$12:AW$263,MATCH($AL134,$AK$12:$AK$263,0))&gt;0,($AH134*INDEX(AW$12:AW$263,MATCH($AL134,$AK$12:$AK$263,0)))/INDEX($AD$12:$AD$263,MATCH($AL134,$AK$12:$AK$263,0)), "-"),     1, "-")</f>
        <v>-</v>
      </c>
      <c r="AY134" s="249" t="n">
        <f aca="false">IF(AX$9&gt;0, IF(OR(AX134="",AX134="-"), 0, AX134*$AO134), AW134*$AE134)</f>
        <v>0</v>
      </c>
      <c r="AZ134" s="247" t="n">
        <f aca="false">COMMANDE!T134</f>
        <v>0</v>
      </c>
      <c r="BA134" s="248" t="str">
        <f aca="false">_xlfn.IFS(AND($AD134=$AH134,$AD134&gt;0,$AH134&gt;0,AZ134&gt;0), AZ134,     AND(NOT($AD134=$AH134),$AD134&gt;0,$AH134&gt;0,AZ134&gt;0), ($AH134*AZ134)/$AD134,     AND($AD134=0,$AH134&gt;0,$AL134&gt;0), IF(INDEX(AZ$12:AZ$263,MATCH($AL134,$AK$12:$AK$263,0))&gt;0,($AH134*INDEX(AZ$12:AZ$263,MATCH($AL134,$AK$12:$AK$263,0)))/INDEX($AD$12:$AD$263,MATCH($AL134,$AK$12:$AK$263,0)), "-"),     1, "-")</f>
        <v>-</v>
      </c>
      <c r="BB134" s="249" t="n">
        <f aca="false">IF(BA$9&gt;0, IF(OR(BA134="",BA134="-"), 0, BA134*$AO134), AZ134*$AE134)</f>
        <v>0</v>
      </c>
      <c r="BC134" s="247" t="n">
        <f aca="false">COMMANDE!V134</f>
        <v>0</v>
      </c>
      <c r="BD134" s="248" t="str">
        <f aca="false">_xlfn.IFS(AND($AD134=$AH134,$AD134&gt;0,$AH134&gt;0,BC134&gt;0), BC134,     AND(NOT($AD134=$AH134),$AD134&gt;0,$AH134&gt;0,BC134&gt;0), ($AH134*BC134)/$AD134,     AND($AD134=0,$AH134&gt;0,$AL134&gt;0), IF(INDEX(BC$12:BC$263,MATCH($AL134,$AK$12:$AK$263,0))&gt;0,($AH134*INDEX(BC$12:BC$263,MATCH($AL134,$AK$12:$AK$263,0)))/INDEX($AD$12:$AD$263,MATCH($AL134,$AK$12:$AK$263,0)), "-"),     1, "-")</f>
        <v>-</v>
      </c>
      <c r="BE134" s="249" t="n">
        <f aca="false">IF(BD$9&gt;0, IF(OR(BD134="",BD134="-"), 0, BD134*$AO134), BC134*$AE134)</f>
        <v>0</v>
      </c>
      <c r="BF134" s="247" t="n">
        <f aca="false">COMMANDE!X134</f>
        <v>0</v>
      </c>
      <c r="BG134" s="248" t="str">
        <f aca="false">_xlfn.IFS(AND($AD134=$AH134,$AD134&gt;0,$AH134&gt;0,BF134&gt;0), BF134,     AND(NOT($AD134=$AH134),$AD134&gt;0,$AH134&gt;0,BF134&gt;0), ($AH134*BF134)/$AD134,     AND($AD134=0,$AH134&gt;0,$AL134&gt;0), IF(INDEX(BF$12:BF$263,MATCH($AL134,$AK$12:$AK$263,0))&gt;0,($AH134*INDEX(BF$12:BF$263,MATCH($AL134,$AK$12:$AK$263,0)))/INDEX($AD$12:$AD$263,MATCH($AL134,$AK$12:$AK$263,0)), "-"),     1, "-")</f>
        <v>-</v>
      </c>
      <c r="BH134" s="249" t="n">
        <f aca="false">IF(BG$9&gt;0, IF(OR(BG134="",BG134="-"), 0, BG134*$AO134), BF134*$AE134)</f>
        <v>0</v>
      </c>
      <c r="BI134" s="247" t="n">
        <f aca="false">COMMANDE!Z134</f>
        <v>0</v>
      </c>
      <c r="BJ134" s="248" t="str">
        <f aca="false">_xlfn.IFS(AND($AD134=$AH134,$AD134&gt;0,$AH134&gt;0,BI134&gt;0), BI134,     AND(NOT($AD134=$AH134),$AD134&gt;0,$AH134&gt;0,BI134&gt;0), ($AH134*BI134)/$AD134,     AND($AD134=0,$AH134&gt;0,$AL134&gt;0), IF(INDEX(BI$12:BI$263,MATCH($AL134,$AK$12:$AK$263,0))&gt;0,($AH134*INDEX(BI$12:BI$263,MATCH($AL134,$AK$12:$AK$263,0)))/INDEX($AD$12:$AD$263,MATCH($AL134,$AK$12:$AK$263,0)), "-"),     1, "-")</f>
        <v>-</v>
      </c>
      <c r="BK134" s="249" t="n">
        <f aca="false">IF(BJ$9&gt;0, IF(OR(BJ134="",BJ134="-"), 0, BJ134*$AO134), BI134*$AE134)</f>
        <v>0</v>
      </c>
      <c r="BL134" s="247" t="n">
        <f aca="false">COMMANDE!AB134</f>
        <v>0</v>
      </c>
      <c r="BM134" s="248" t="str">
        <f aca="false">_xlfn.IFS(AND($AD134=$AH134,$AD134&gt;0,$AH134&gt;0,BL134&gt;0), BL134,     AND(NOT($AD134=$AH134),$AD134&gt;0,$AH134&gt;0,BL134&gt;0), ($AH134*BL134)/$AD134,     AND($AD134=0,$AH134&gt;0,$AL134&gt;0), IF(INDEX(BL$12:BL$263,MATCH($AL134,$AK$12:$AK$263,0))&gt;0,($AH134*INDEX(BL$12:BL$263,MATCH($AL134,$AK$12:$AK$263,0)))/INDEX($AD$12:$AD$263,MATCH($AL134,$AK$12:$AK$263,0)), "-"),     1, "-")</f>
        <v>-</v>
      </c>
      <c r="BN134" s="249" t="n">
        <f aca="false">IF(BM$9&gt;0, IF(OR(BM134="",BM134="-"), 0, BM134*$AO134), BL134*$AE134)</f>
        <v>0</v>
      </c>
      <c r="BO134" s="247" t="n">
        <f aca="false">COMMANDE!AD134</f>
        <v>0</v>
      </c>
      <c r="BP134" s="248" t="str">
        <f aca="false">_xlfn.IFS(AND($AD134=$AH134,$AD134&gt;0,$AH134&gt;0,BO134&gt;0), BO134,     AND(NOT($AD134=$AH134),$AD134&gt;0,$AH134&gt;0,BO134&gt;0), ($AH134*BO134)/$AD134,     AND($AD134=0,$AH134&gt;0,$AL134&gt;0), IF(INDEX(BO$12:BO$263,MATCH($AL134,$AK$12:$AK$263,0))&gt;0,($AH134*INDEX(BO$12:BO$263,MATCH($AL134,$AK$12:$AK$263,0)))/INDEX($AD$12:$AD$263,MATCH($AL134,$AK$12:$AK$263,0)), "-"),     1, "-")</f>
        <v>-</v>
      </c>
      <c r="BQ134" s="249" t="n">
        <f aca="false">IF(BP$9&gt;0, IF(OR(BP134="",BP134="-"), 0, BP134*$AO134), BO134*$AE134)</f>
        <v>0</v>
      </c>
      <c r="BR134" s="247" t="n">
        <f aca="false">COMMANDE!AF134</f>
        <v>0</v>
      </c>
      <c r="BS134" s="248" t="str">
        <f aca="false">_xlfn.IFS(AND($AD134=$AH134,$AD134&gt;0,$AH134&gt;0,BR134&gt;0), BR134,     AND(NOT($AD134=$AH134),$AD134&gt;0,$AH134&gt;0,BR134&gt;0), ($AH134*BR134)/$AD134,     AND($AD134=0,$AH134&gt;0,$AL134&gt;0), IF(INDEX(BR$12:BR$263,MATCH($AL134,$AK$12:$AK$263,0))&gt;0,($AH134*INDEX(BR$12:BR$263,MATCH($AL134,$AK$12:$AK$263,0)))/INDEX($AD$12:$AD$263,MATCH($AL134,$AK$12:$AK$263,0)), "-"),     1, "-")</f>
        <v>-</v>
      </c>
      <c r="BT134" s="249" t="n">
        <f aca="false">IF(BS$9&gt;0, IF(OR(BS134="",BS134="-"), 0, BS134*$AO134), BR134*$AE134)</f>
        <v>0</v>
      </c>
      <c r="BU134" s="247" t="n">
        <f aca="false">COMMANDE!AH134</f>
        <v>0</v>
      </c>
      <c r="BV134" s="248" t="str">
        <f aca="false">_xlfn.IFS(AND($AD134=$AH134,$AD134&gt;0,$AH134&gt;0,BU134&gt;0), BU134,     AND(NOT($AD134=$AH134),$AD134&gt;0,$AH134&gt;0,BU134&gt;0), ($AH134*BU134)/$AD134,     AND($AD134=0,$AH134&gt;0,$AL134&gt;0), IF(INDEX(BU$12:BU$263,MATCH($AL134,$AK$12:$AK$263,0))&gt;0,($AH134*INDEX(BU$12:BU$263,MATCH($AL134,$AK$12:$AK$263,0)))/INDEX($AD$12:$AD$263,MATCH($AL134,$AK$12:$AK$263,0)), "-"),     1, "-")</f>
        <v>-</v>
      </c>
      <c r="BW134" s="249" t="n">
        <f aca="false">IF(BV$9&gt;0, IF(OR(BV134="",BV134="-"), 0, BV134*$AO134), BU134*$AE134)</f>
        <v>0</v>
      </c>
      <c r="BX134" s="247" t="n">
        <f aca="false">COMMANDE!AJ134</f>
        <v>0</v>
      </c>
      <c r="BY134" s="248" t="str">
        <f aca="false">_xlfn.IFS(AND($AD134=$AH134,$AD134&gt;0,$AH134&gt;0,BX134&gt;0), BX134,     AND(NOT($AD134=$AH134),$AD134&gt;0,$AH134&gt;0,BX134&gt;0), ($AH134*BX134)/$AD134,     AND($AD134=0,$AH134&gt;0,$AL134&gt;0), IF(INDEX(BX$12:BX$263,MATCH($AL134,$AK$12:$AK$263,0))&gt;0,($AH134*INDEX(BX$12:BX$263,MATCH($AL134,$AK$12:$AK$263,0)))/INDEX($AD$12:$AD$263,MATCH($AL134,$AK$12:$AK$263,0)), "-"),     1, "-")</f>
        <v>-</v>
      </c>
      <c r="BZ134" s="249" t="n">
        <f aca="false">IF(BY$9&gt;0, IF(OR(BY134="",BY134="-"), 0, BY134*$AO134), BX134*$AE134)</f>
        <v>0</v>
      </c>
      <c r="CA134" s="247" t="n">
        <f aca="false">COMMANDE!AL134</f>
        <v>0</v>
      </c>
      <c r="CB134" s="248" t="str">
        <f aca="false">_xlfn.IFS(AND($AD134=$AH134,$AD134&gt;0,$AH134&gt;0,CA134&gt;0), CA134,     AND(NOT($AD134=$AH134),$AD134&gt;0,$AH134&gt;0,CA134&gt;0), ($AH134*CA134)/$AD134,     AND($AD134=0,$AH134&gt;0,$AL134&gt;0), IF(INDEX(CA$12:CA$263,MATCH($AL134,$AK$12:$AK$263,0))&gt;0,($AH134*INDEX(CA$12:CA$263,MATCH($AL134,$AK$12:$AK$263,0)))/INDEX($AD$12:$AD$263,MATCH($AL134,$AK$12:$AK$263,0)), "-"),     1, "-")</f>
        <v>-</v>
      </c>
      <c r="CC134" s="249" t="n">
        <f aca="false">IF(CB$9&gt;0, IF(OR(CB134="",CB134="-"), 0, CB134*$AO134), CA134*$AE134)</f>
        <v>0</v>
      </c>
      <c r="CD134" s="247" t="n">
        <f aca="false">COMMANDE!AN134</f>
        <v>0</v>
      </c>
      <c r="CE134" s="248" t="str">
        <f aca="false">_xlfn.IFS(AND($AD134=$AH134,$AD134&gt;0,$AH134&gt;0,CD134&gt;0), CD134,     AND(NOT($AD134=$AH134),$AD134&gt;0,$AH134&gt;0,CD134&gt;0), ($AH134*CD134)/$AD134,     AND($AD134=0,$AH134&gt;0,$AL134&gt;0), IF(INDEX(CD$12:CD$263,MATCH($AL134,$AK$12:$AK$263,0))&gt;0,($AH134*INDEX(CD$12:CD$263,MATCH($AL134,$AK$12:$AK$263,0)))/INDEX($AD$12:$AD$263,MATCH($AL134,$AK$12:$AK$263,0)), "-"),     1, "-")</f>
        <v>-</v>
      </c>
      <c r="CF134" s="249" t="n">
        <f aca="false">IF(CE$9&gt;0, IF(OR(CE134="",CE134="-"), 0, CE134*$AO134), CD134*$AE134)</f>
        <v>0</v>
      </c>
      <c r="CG134" s="247" t="n">
        <f aca="false">COMMANDE!AP134</f>
        <v>0</v>
      </c>
      <c r="CH134" s="248" t="str">
        <f aca="false">_xlfn.IFS(AND($AD134=$AH134,$AD134&gt;0,$AH134&gt;0,CG134&gt;0), CG134,     AND(NOT($AD134=$AH134),$AD134&gt;0,$AH134&gt;0,CG134&gt;0), ($AH134*CG134)/$AD134,     AND($AD134=0,$AH134&gt;0,$AL134&gt;0), IF(INDEX(CG$12:CG$263,MATCH($AL134,$AK$12:$AK$263,0))&gt;0,($AH134*INDEX(CG$12:CG$263,MATCH($AL134,$AK$12:$AK$263,0)))/INDEX($AD$12:$AD$263,MATCH($AL134,$AK$12:$AK$263,0)), "-"),     1, "-")</f>
        <v>-</v>
      </c>
      <c r="CI134" s="249" t="n">
        <f aca="false">IF(CH$9&gt;0, IF(OR(CH134="",CH134="-"), 0, CH134*$AO134), CG134*$AE134)</f>
        <v>0</v>
      </c>
      <c r="CJ134" s="250"/>
      <c r="CK134" s="153"/>
      <c r="CL134" s="153"/>
      <c r="CM134" s="153"/>
      <c r="CN134" s="153"/>
      <c r="CO134" s="153"/>
      <c r="CP134" s="153"/>
      <c r="CQ134" s="153"/>
      <c r="CR134" s="153"/>
      <c r="CS134" s="153"/>
      <c r="CT134" s="153"/>
      <c r="CU134" s="153"/>
      <c r="CV134" s="153"/>
      <c r="CW134" s="153"/>
      <c r="CX134" s="153"/>
      <c r="CY134" s="153"/>
      <c r="CZ134" s="153"/>
      <c r="DA134" s="153"/>
      <c r="DB134" s="153"/>
      <c r="DC134" s="153"/>
    </row>
    <row r="135" customFormat="false" ht="39.95" hidden="false" customHeight="true" outlineLevel="0" collapsed="false">
      <c r="A135" s="230" t="n">
        <f aca="false">IF(OR($AQ135&gt;0, $AS135&gt;0), 1, 0)</f>
        <v>0</v>
      </c>
      <c r="B135" s="230" t="n">
        <f aca="false">IF(OR($AT135&gt;0, $AV135&gt;0), 1, 0)</f>
        <v>0</v>
      </c>
      <c r="C135" s="230" t="n">
        <f aca="false">IF(OR($AW135&gt;0, $AY135&gt;0), 1, 0)</f>
        <v>0</v>
      </c>
      <c r="D135" s="230" t="n">
        <f aca="false">IF(OR($AZ135&gt;0, $BB135&gt;0), 1, 0)</f>
        <v>0</v>
      </c>
      <c r="E135" s="230" t="n">
        <f aca="false">IF(OR($BC135&gt;0, $BE135&gt;0), 1, 0)</f>
        <v>0</v>
      </c>
      <c r="F135" s="230" t="n">
        <f aca="false">IF(OR($BF135&gt;0, $BH135&gt;0), 1, 0)</f>
        <v>0</v>
      </c>
      <c r="G135" s="230" t="n">
        <f aca="false">IF(OR($BI135&gt;0, $BK135&gt;0), 1, 0)</f>
        <v>0</v>
      </c>
      <c r="H135" s="230" t="n">
        <f aca="false">IF(OR($BL135&gt;0, $BN135&gt;0), 1, 0)</f>
        <v>0</v>
      </c>
      <c r="I135" s="230" t="n">
        <f aca="false">IF(OR($BO135&gt;0, $BQ135&gt;0), 1, 0)</f>
        <v>0</v>
      </c>
      <c r="J135" s="230" t="n">
        <f aca="false">IF(OR($BR135&gt;0, $BT135&gt;0), 1, 0)</f>
        <v>0</v>
      </c>
      <c r="K135" s="230" t="n">
        <f aca="false">IF(OR($BU135&gt;0, $BW135&gt;0), 1, 0)</f>
        <v>0</v>
      </c>
      <c r="L135" s="230" t="n">
        <f aca="false">IF(OR($BX135&gt;0, $BZ135&gt;0), 1, 0)</f>
        <v>0</v>
      </c>
      <c r="M135" s="230" t="n">
        <f aca="false">IF(OR($CA135&gt;0, $CC135&gt;0), 1, 0)</f>
        <v>0</v>
      </c>
      <c r="N135" s="230" t="n">
        <f aca="false">IF(OR($CD135&gt;0, $CF135&gt;0), 1, 0)</f>
        <v>0</v>
      </c>
      <c r="O135" s="231" t="n">
        <f aca="false">IF(OR($CG135&gt;0, $CI135&gt;0), 1, 0)</f>
        <v>0</v>
      </c>
      <c r="P135" s="232" t="n">
        <f aca="false">IF(OR($AD135&gt;0,$AH135&gt;0,$AN135&gt;0), 1, 0)</f>
        <v>0</v>
      </c>
      <c r="Q135" s="233" t="n">
        <f aca="false">BDD!A125</f>
        <v>1788</v>
      </c>
      <c r="R135" s="234" t="str">
        <f aca="false">BDD!B125</f>
        <v>Mangue Kent Gourmet BIO</v>
      </c>
      <c r="S135" s="235" t="str">
        <f aca="false">IF(BDD!F125=0, "", BDD!F125)</f>
        <v>❤️</v>
      </c>
      <c r="T135" s="236" t="n">
        <f aca="false">ROUND(BDD!G125+FDP_CMD_KG, 2)</f>
        <v>5.29</v>
      </c>
      <c r="U135" s="236" t="e">
        <f aca="false">ROUND(BDD!G125+FDP_FACT_KG, 2)</f>
        <v>#DIV/0!</v>
      </c>
      <c r="V135" s="237" t="str">
        <f aca="false">BDD!H125</f>
        <v>kg</v>
      </c>
      <c r="W135" s="238" t="n">
        <f aca="false">IF(NOT(ISBLANK(BDD!I125)), ROUND(SUM((BDD!G125*reduc1),FDP_CMD_KG), 2), "")</f>
        <v>4.92</v>
      </c>
      <c r="X135" s="238" t="n">
        <f aca="false">IF(NOT(ISBLANK(BDD!J125)), ROUND(SUM((BDD!G125*reduc2),FDP_CMD_KG), 2), "")</f>
        <v>4.55</v>
      </c>
      <c r="Y135" s="238" t="n">
        <f aca="false">IF(NOT(ISBLANK(BDD!K125)), ROUND(SUM((BDD!G125*reduc3),FDP_CMD_KG), 2), "")</f>
        <v>4.18</v>
      </c>
      <c r="Z135" s="238" t="e">
        <f aca="false">IF(NOT(ISBLANK(BDD!I125)), ROUND(SUM((BDD!G125*reduc1),FDP_FACT_KG), 2), "")</f>
        <v>#DIV/0!</v>
      </c>
      <c r="AA135" s="238" t="e">
        <f aca="false">IF(NOT(ISBLANK(BDD!J125)), ROUND(SUM((BDD!G125*reduc2),FDP_FACT_KG), 2), "")</f>
        <v>#DIV/0!</v>
      </c>
      <c r="AB135" s="238" t="e">
        <f aca="false">IF(NOT(ISBLANK(BDD!K125)), ROUND(SUM((BDD!G125*reduc3),FDP_FACT_KG), 2), "")</f>
        <v>#DIV/0!</v>
      </c>
      <c r="AC135" s="239" t="str">
        <f aca="false">BDD!C125</f>
        <v>Malaga</v>
      </c>
      <c r="AD135" s="240" t="n">
        <f aca="false">SUM(AQ135,AT135,AW135,AZ135,BC135,BF135,BI135,BL135,BO135,BR135,BU135,BX135,CA135,CD135,CG135)</f>
        <v>0</v>
      </c>
      <c r="AE135" s="241" t="n">
        <f aca="false">_xlfn.IFS(AND(AD135&gt;=60,$Y135&lt;&gt;""), $Y135,    AND(AD135&gt;=30,$X135&lt;&gt;""), $X135,    AND(AD135&gt;=10,$W135&lt;&gt;""), $W135,    1, $T135)</f>
        <v>5.29</v>
      </c>
      <c r="AF135" s="242" t="n">
        <f aca="false">$AD135*$AE135</f>
        <v>0</v>
      </c>
      <c r="AG135" s="161"/>
      <c r="AH135" s="243"/>
      <c r="AI135" s="241" t="e">
        <f aca="false">_xlfn.IFS(AND(AH135&gt;=60,$AB135&lt;&gt;""), $AB135,    AND(AH135&gt;=30,$AA135&lt;&gt;""), $AA135,    AND(AH135&gt;=10,$Z135&lt;&gt;""), $Z135,    1, $U135)</f>
        <v>#DIV/0!</v>
      </c>
      <c r="AJ135" s="244" t="e">
        <f aca="false">AH135*AI135</f>
        <v>#DIV/0!</v>
      </c>
      <c r="AK135" s="245"/>
      <c r="AL135" s="245"/>
      <c r="AM135" s="161"/>
      <c r="AN135" s="246" t="n">
        <f aca="false">SUM(AR135,AU135,AX135,BA135,BD135,BG135,BJ135,BM135,BP135,BS135,BV135,BY135,CB135,CE135,CH135)</f>
        <v>0</v>
      </c>
      <c r="AO135" s="241" t="e">
        <f aca="false">_xlfn.IFS(AND(AN135&gt;=60,$AB135&lt;&gt;""), $AB135,    AND(AN135&gt;=30,$AA135&lt;&gt;""), $AA135,    AND(AN135&gt;=10,$Z135&lt;&gt;""), $Z135,    1, $U135)</f>
        <v>#DIV/0!</v>
      </c>
      <c r="AP135" s="242" t="e">
        <f aca="false">$AN135*$AO135</f>
        <v>#DIV/0!</v>
      </c>
      <c r="AQ135" s="247" t="n">
        <f aca="false">COMMANDE!N135</f>
        <v>0</v>
      </c>
      <c r="AR135" s="248" t="str">
        <f aca="false">_xlfn.IFS(AND($AD135=$AH135,$AD135&gt;0,$AH135&gt;0,AQ135&gt;0), AQ135,     AND(NOT($AD135=$AH135),$AD135&gt;0,$AH135&gt;0,AQ135&gt;0), ($AH135*AQ135)/$AD135,     AND($AD135=0,$AH135&gt;0,$AL135&gt;0), IF(INDEX(AQ$12:AQ$263,MATCH($AL135,$AK$12:$AK$263,0))&gt;0,($AH135*INDEX(AQ$12:AQ$263,MATCH($AL135,$AK$12:$AK$263,0)))/INDEX($AD$12:$AD$263,MATCH($AL135,$AK$12:$AK$263,0)), "-"),     1, "-")</f>
        <v>-</v>
      </c>
      <c r="AS135" s="249" t="n">
        <f aca="false">IF(AR$9&gt;0, IF(OR(AR135="",AR135="-"), 0, AR135*$AO135), AQ135*$AE135)</f>
        <v>0</v>
      </c>
      <c r="AT135" s="247" t="n">
        <f aca="false">COMMANDE!P135</f>
        <v>0</v>
      </c>
      <c r="AU135" s="248" t="str">
        <f aca="false">_xlfn.IFS(AND($AD135=$AH135,$AD135&gt;0,$AH135&gt;0,AT135&gt;0), AT135,     AND(NOT($AD135=$AH135),$AD135&gt;0,$AH135&gt;0,AT135&gt;0), ($AH135*AT135)/$AD135,     AND($AD135=0,$AH135&gt;0,$AL135&gt;0), IF(INDEX(AT$12:AT$263,MATCH($AL135,$AK$12:$AK$263,0))&gt;0,($AH135*INDEX(AT$12:AT$263,MATCH($AL135,$AK$12:$AK$263,0)))/INDEX($AD$12:$AD$263,MATCH($AL135,$AK$12:$AK$263,0)), "-"),     1, "-")</f>
        <v>-</v>
      </c>
      <c r="AV135" s="249" t="n">
        <f aca="false">IF(AU$9&gt;0, IF(OR(AU135="",AU135="-"), 0, AU135*$AO135), AT135*$AE135)</f>
        <v>0</v>
      </c>
      <c r="AW135" s="247" t="n">
        <f aca="false">COMMANDE!R135</f>
        <v>0</v>
      </c>
      <c r="AX135" s="248" t="str">
        <f aca="false">_xlfn.IFS(AND($AD135=$AH135,$AD135&gt;0,$AH135&gt;0,AW135&gt;0), AW135,     AND(NOT($AD135=$AH135),$AD135&gt;0,$AH135&gt;0,AW135&gt;0), ($AH135*AW135)/$AD135,     AND($AD135=0,$AH135&gt;0,$AL135&gt;0), IF(INDEX(AW$12:AW$263,MATCH($AL135,$AK$12:$AK$263,0))&gt;0,($AH135*INDEX(AW$12:AW$263,MATCH($AL135,$AK$12:$AK$263,0)))/INDEX($AD$12:$AD$263,MATCH($AL135,$AK$12:$AK$263,0)), "-"),     1, "-")</f>
        <v>-</v>
      </c>
      <c r="AY135" s="249" t="n">
        <f aca="false">IF(AX$9&gt;0, IF(OR(AX135="",AX135="-"), 0, AX135*$AO135), AW135*$AE135)</f>
        <v>0</v>
      </c>
      <c r="AZ135" s="247" t="n">
        <f aca="false">COMMANDE!T135</f>
        <v>0</v>
      </c>
      <c r="BA135" s="248" t="str">
        <f aca="false">_xlfn.IFS(AND($AD135=$AH135,$AD135&gt;0,$AH135&gt;0,AZ135&gt;0), AZ135,     AND(NOT($AD135=$AH135),$AD135&gt;0,$AH135&gt;0,AZ135&gt;0), ($AH135*AZ135)/$AD135,     AND($AD135=0,$AH135&gt;0,$AL135&gt;0), IF(INDEX(AZ$12:AZ$263,MATCH($AL135,$AK$12:$AK$263,0))&gt;0,($AH135*INDEX(AZ$12:AZ$263,MATCH($AL135,$AK$12:$AK$263,0)))/INDEX($AD$12:$AD$263,MATCH($AL135,$AK$12:$AK$263,0)), "-"),     1, "-")</f>
        <v>-</v>
      </c>
      <c r="BB135" s="249" t="n">
        <f aca="false">IF(BA$9&gt;0, IF(OR(BA135="",BA135="-"), 0, BA135*$AO135), AZ135*$AE135)</f>
        <v>0</v>
      </c>
      <c r="BC135" s="247" t="n">
        <f aca="false">COMMANDE!V135</f>
        <v>0</v>
      </c>
      <c r="BD135" s="248" t="str">
        <f aca="false">_xlfn.IFS(AND($AD135=$AH135,$AD135&gt;0,$AH135&gt;0,BC135&gt;0), BC135,     AND(NOT($AD135=$AH135),$AD135&gt;0,$AH135&gt;0,BC135&gt;0), ($AH135*BC135)/$AD135,     AND($AD135=0,$AH135&gt;0,$AL135&gt;0), IF(INDEX(BC$12:BC$263,MATCH($AL135,$AK$12:$AK$263,0))&gt;0,($AH135*INDEX(BC$12:BC$263,MATCH($AL135,$AK$12:$AK$263,0)))/INDEX($AD$12:$AD$263,MATCH($AL135,$AK$12:$AK$263,0)), "-"),     1, "-")</f>
        <v>-</v>
      </c>
      <c r="BE135" s="249" t="n">
        <f aca="false">IF(BD$9&gt;0, IF(OR(BD135="",BD135="-"), 0, BD135*$AO135), BC135*$AE135)</f>
        <v>0</v>
      </c>
      <c r="BF135" s="247" t="n">
        <f aca="false">COMMANDE!X135</f>
        <v>0</v>
      </c>
      <c r="BG135" s="248" t="str">
        <f aca="false">_xlfn.IFS(AND($AD135=$AH135,$AD135&gt;0,$AH135&gt;0,BF135&gt;0), BF135,     AND(NOT($AD135=$AH135),$AD135&gt;0,$AH135&gt;0,BF135&gt;0), ($AH135*BF135)/$AD135,     AND($AD135=0,$AH135&gt;0,$AL135&gt;0), IF(INDEX(BF$12:BF$263,MATCH($AL135,$AK$12:$AK$263,0))&gt;0,($AH135*INDEX(BF$12:BF$263,MATCH($AL135,$AK$12:$AK$263,0)))/INDEX($AD$12:$AD$263,MATCH($AL135,$AK$12:$AK$263,0)), "-"),     1, "-")</f>
        <v>-</v>
      </c>
      <c r="BH135" s="249" t="n">
        <f aca="false">IF(BG$9&gt;0, IF(OR(BG135="",BG135="-"), 0, BG135*$AO135), BF135*$AE135)</f>
        <v>0</v>
      </c>
      <c r="BI135" s="247" t="n">
        <f aca="false">COMMANDE!Z135</f>
        <v>0</v>
      </c>
      <c r="BJ135" s="248" t="str">
        <f aca="false">_xlfn.IFS(AND($AD135=$AH135,$AD135&gt;0,$AH135&gt;0,BI135&gt;0), BI135,     AND(NOT($AD135=$AH135),$AD135&gt;0,$AH135&gt;0,BI135&gt;0), ($AH135*BI135)/$AD135,     AND($AD135=0,$AH135&gt;0,$AL135&gt;0), IF(INDEX(BI$12:BI$263,MATCH($AL135,$AK$12:$AK$263,0))&gt;0,($AH135*INDEX(BI$12:BI$263,MATCH($AL135,$AK$12:$AK$263,0)))/INDEX($AD$12:$AD$263,MATCH($AL135,$AK$12:$AK$263,0)), "-"),     1, "-")</f>
        <v>-</v>
      </c>
      <c r="BK135" s="249" t="n">
        <f aca="false">IF(BJ$9&gt;0, IF(OR(BJ135="",BJ135="-"), 0, BJ135*$AO135), BI135*$AE135)</f>
        <v>0</v>
      </c>
      <c r="BL135" s="247" t="n">
        <f aca="false">COMMANDE!AB135</f>
        <v>0</v>
      </c>
      <c r="BM135" s="248" t="str">
        <f aca="false">_xlfn.IFS(AND($AD135=$AH135,$AD135&gt;0,$AH135&gt;0,BL135&gt;0), BL135,     AND(NOT($AD135=$AH135),$AD135&gt;0,$AH135&gt;0,BL135&gt;0), ($AH135*BL135)/$AD135,     AND($AD135=0,$AH135&gt;0,$AL135&gt;0), IF(INDEX(BL$12:BL$263,MATCH($AL135,$AK$12:$AK$263,0))&gt;0,($AH135*INDEX(BL$12:BL$263,MATCH($AL135,$AK$12:$AK$263,0)))/INDEX($AD$12:$AD$263,MATCH($AL135,$AK$12:$AK$263,0)), "-"),     1, "-")</f>
        <v>-</v>
      </c>
      <c r="BN135" s="249" t="n">
        <f aca="false">IF(BM$9&gt;0, IF(OR(BM135="",BM135="-"), 0, BM135*$AO135), BL135*$AE135)</f>
        <v>0</v>
      </c>
      <c r="BO135" s="247" t="n">
        <f aca="false">COMMANDE!AD135</f>
        <v>0</v>
      </c>
      <c r="BP135" s="248" t="str">
        <f aca="false">_xlfn.IFS(AND($AD135=$AH135,$AD135&gt;0,$AH135&gt;0,BO135&gt;0), BO135,     AND(NOT($AD135=$AH135),$AD135&gt;0,$AH135&gt;0,BO135&gt;0), ($AH135*BO135)/$AD135,     AND($AD135=0,$AH135&gt;0,$AL135&gt;0), IF(INDEX(BO$12:BO$263,MATCH($AL135,$AK$12:$AK$263,0))&gt;0,($AH135*INDEX(BO$12:BO$263,MATCH($AL135,$AK$12:$AK$263,0)))/INDEX($AD$12:$AD$263,MATCH($AL135,$AK$12:$AK$263,0)), "-"),     1, "-")</f>
        <v>-</v>
      </c>
      <c r="BQ135" s="249" t="n">
        <f aca="false">IF(BP$9&gt;0, IF(OR(BP135="",BP135="-"), 0, BP135*$AO135), BO135*$AE135)</f>
        <v>0</v>
      </c>
      <c r="BR135" s="247" t="n">
        <f aca="false">COMMANDE!AF135</f>
        <v>0</v>
      </c>
      <c r="BS135" s="248" t="str">
        <f aca="false">_xlfn.IFS(AND($AD135=$AH135,$AD135&gt;0,$AH135&gt;0,BR135&gt;0), BR135,     AND(NOT($AD135=$AH135),$AD135&gt;0,$AH135&gt;0,BR135&gt;0), ($AH135*BR135)/$AD135,     AND($AD135=0,$AH135&gt;0,$AL135&gt;0), IF(INDEX(BR$12:BR$263,MATCH($AL135,$AK$12:$AK$263,0))&gt;0,($AH135*INDEX(BR$12:BR$263,MATCH($AL135,$AK$12:$AK$263,0)))/INDEX($AD$12:$AD$263,MATCH($AL135,$AK$12:$AK$263,0)), "-"),     1, "-")</f>
        <v>-</v>
      </c>
      <c r="BT135" s="249" t="n">
        <f aca="false">IF(BS$9&gt;0, IF(OR(BS135="",BS135="-"), 0, BS135*$AO135), BR135*$AE135)</f>
        <v>0</v>
      </c>
      <c r="BU135" s="247" t="n">
        <f aca="false">COMMANDE!AH135</f>
        <v>0</v>
      </c>
      <c r="BV135" s="248" t="str">
        <f aca="false">_xlfn.IFS(AND($AD135=$AH135,$AD135&gt;0,$AH135&gt;0,BU135&gt;0), BU135,     AND(NOT($AD135=$AH135),$AD135&gt;0,$AH135&gt;0,BU135&gt;0), ($AH135*BU135)/$AD135,     AND($AD135=0,$AH135&gt;0,$AL135&gt;0), IF(INDEX(BU$12:BU$263,MATCH($AL135,$AK$12:$AK$263,0))&gt;0,($AH135*INDEX(BU$12:BU$263,MATCH($AL135,$AK$12:$AK$263,0)))/INDEX($AD$12:$AD$263,MATCH($AL135,$AK$12:$AK$263,0)), "-"),     1, "-")</f>
        <v>-</v>
      </c>
      <c r="BW135" s="249" t="n">
        <f aca="false">IF(BV$9&gt;0, IF(OR(BV135="",BV135="-"), 0, BV135*$AO135), BU135*$AE135)</f>
        <v>0</v>
      </c>
      <c r="BX135" s="247" t="n">
        <f aca="false">COMMANDE!AJ135</f>
        <v>0</v>
      </c>
      <c r="BY135" s="248" t="str">
        <f aca="false">_xlfn.IFS(AND($AD135=$AH135,$AD135&gt;0,$AH135&gt;0,BX135&gt;0), BX135,     AND(NOT($AD135=$AH135),$AD135&gt;0,$AH135&gt;0,BX135&gt;0), ($AH135*BX135)/$AD135,     AND($AD135=0,$AH135&gt;0,$AL135&gt;0), IF(INDEX(BX$12:BX$263,MATCH($AL135,$AK$12:$AK$263,0))&gt;0,($AH135*INDEX(BX$12:BX$263,MATCH($AL135,$AK$12:$AK$263,0)))/INDEX($AD$12:$AD$263,MATCH($AL135,$AK$12:$AK$263,0)), "-"),     1, "-")</f>
        <v>-</v>
      </c>
      <c r="BZ135" s="249" t="n">
        <f aca="false">IF(BY$9&gt;0, IF(OR(BY135="",BY135="-"), 0, BY135*$AO135), BX135*$AE135)</f>
        <v>0</v>
      </c>
      <c r="CA135" s="247" t="n">
        <f aca="false">COMMANDE!AL135</f>
        <v>0</v>
      </c>
      <c r="CB135" s="248" t="str">
        <f aca="false">_xlfn.IFS(AND($AD135=$AH135,$AD135&gt;0,$AH135&gt;0,CA135&gt;0), CA135,     AND(NOT($AD135=$AH135),$AD135&gt;0,$AH135&gt;0,CA135&gt;0), ($AH135*CA135)/$AD135,     AND($AD135=0,$AH135&gt;0,$AL135&gt;0), IF(INDEX(CA$12:CA$263,MATCH($AL135,$AK$12:$AK$263,0))&gt;0,($AH135*INDEX(CA$12:CA$263,MATCH($AL135,$AK$12:$AK$263,0)))/INDEX($AD$12:$AD$263,MATCH($AL135,$AK$12:$AK$263,0)), "-"),     1, "-")</f>
        <v>-</v>
      </c>
      <c r="CC135" s="249" t="n">
        <f aca="false">IF(CB$9&gt;0, IF(OR(CB135="",CB135="-"), 0, CB135*$AO135), CA135*$AE135)</f>
        <v>0</v>
      </c>
      <c r="CD135" s="247" t="n">
        <f aca="false">COMMANDE!AN135</f>
        <v>0</v>
      </c>
      <c r="CE135" s="248" t="str">
        <f aca="false">_xlfn.IFS(AND($AD135=$AH135,$AD135&gt;0,$AH135&gt;0,CD135&gt;0), CD135,     AND(NOT($AD135=$AH135),$AD135&gt;0,$AH135&gt;0,CD135&gt;0), ($AH135*CD135)/$AD135,     AND($AD135=0,$AH135&gt;0,$AL135&gt;0), IF(INDEX(CD$12:CD$263,MATCH($AL135,$AK$12:$AK$263,0))&gt;0,($AH135*INDEX(CD$12:CD$263,MATCH($AL135,$AK$12:$AK$263,0)))/INDEX($AD$12:$AD$263,MATCH($AL135,$AK$12:$AK$263,0)), "-"),     1, "-")</f>
        <v>-</v>
      </c>
      <c r="CF135" s="249" t="n">
        <f aca="false">IF(CE$9&gt;0, IF(OR(CE135="",CE135="-"), 0, CE135*$AO135), CD135*$AE135)</f>
        <v>0</v>
      </c>
      <c r="CG135" s="247" t="n">
        <f aca="false">COMMANDE!AP135</f>
        <v>0</v>
      </c>
      <c r="CH135" s="248" t="str">
        <f aca="false">_xlfn.IFS(AND($AD135=$AH135,$AD135&gt;0,$AH135&gt;0,CG135&gt;0), CG135,     AND(NOT($AD135=$AH135),$AD135&gt;0,$AH135&gt;0,CG135&gt;0), ($AH135*CG135)/$AD135,     AND($AD135=0,$AH135&gt;0,$AL135&gt;0), IF(INDEX(CG$12:CG$263,MATCH($AL135,$AK$12:$AK$263,0))&gt;0,($AH135*INDEX(CG$12:CG$263,MATCH($AL135,$AK$12:$AK$263,0)))/INDEX($AD$12:$AD$263,MATCH($AL135,$AK$12:$AK$263,0)), "-"),     1, "-")</f>
        <v>-</v>
      </c>
      <c r="CI135" s="249" t="n">
        <f aca="false">IF(CH$9&gt;0, IF(OR(CH135="",CH135="-"), 0, CH135*$AO135), CG135*$AE135)</f>
        <v>0</v>
      </c>
      <c r="CJ135" s="250"/>
    </row>
    <row r="136" customFormat="false" ht="39.95" hidden="false" customHeight="true" outlineLevel="0" collapsed="false">
      <c r="A136" s="230" t="n">
        <f aca="false">IF(OR($AQ136&gt;0, $AS136&gt;0), 1, 0)</f>
        <v>0</v>
      </c>
      <c r="B136" s="230" t="n">
        <f aca="false">IF(OR($AT136&gt;0, $AV136&gt;0), 1, 0)</f>
        <v>0</v>
      </c>
      <c r="C136" s="230" t="n">
        <f aca="false">IF(OR($AW136&gt;0, $AY136&gt;0), 1, 0)</f>
        <v>0</v>
      </c>
      <c r="D136" s="230" t="n">
        <f aca="false">IF(OR($AZ136&gt;0, $BB136&gt;0), 1, 0)</f>
        <v>0</v>
      </c>
      <c r="E136" s="230" t="n">
        <f aca="false">IF(OR($BC136&gt;0, $BE136&gt;0), 1, 0)</f>
        <v>0</v>
      </c>
      <c r="F136" s="230" t="n">
        <f aca="false">IF(OR($BF136&gt;0, $BH136&gt;0), 1, 0)</f>
        <v>0</v>
      </c>
      <c r="G136" s="230" t="n">
        <f aca="false">IF(OR($BI136&gt;0, $BK136&gt;0), 1, 0)</f>
        <v>0</v>
      </c>
      <c r="H136" s="230" t="n">
        <f aca="false">IF(OR($BL136&gt;0, $BN136&gt;0), 1, 0)</f>
        <v>0</v>
      </c>
      <c r="I136" s="230" t="n">
        <f aca="false">IF(OR($BO136&gt;0, $BQ136&gt;0), 1, 0)</f>
        <v>0</v>
      </c>
      <c r="J136" s="230" t="n">
        <f aca="false">IF(OR($BR136&gt;0, $BT136&gt;0), 1, 0)</f>
        <v>0</v>
      </c>
      <c r="K136" s="230" t="n">
        <f aca="false">IF(OR($BU136&gt;0, $BW136&gt;0), 1, 0)</f>
        <v>0</v>
      </c>
      <c r="L136" s="230" t="n">
        <f aca="false">IF(OR($BX136&gt;0, $BZ136&gt;0), 1, 0)</f>
        <v>0</v>
      </c>
      <c r="M136" s="230" t="n">
        <f aca="false">IF(OR($CA136&gt;0, $CC136&gt;0), 1, 0)</f>
        <v>0</v>
      </c>
      <c r="N136" s="230" t="n">
        <f aca="false">IF(OR($CD136&gt;0, $CF136&gt;0), 1, 0)</f>
        <v>0</v>
      </c>
      <c r="O136" s="231" t="n">
        <f aca="false">IF(OR($CG136&gt;0, $CI136&gt;0), 1, 0)</f>
        <v>0</v>
      </c>
      <c r="P136" s="232" t="n">
        <f aca="false">IF(OR($AD136&gt;0,$AH136&gt;0,$AN136&gt;0), 1, 0)</f>
        <v>0</v>
      </c>
      <c r="Q136" s="233" t="n">
        <f aca="false">BDD!A126</f>
        <v>3194</v>
      </c>
      <c r="R136" s="234" t="str">
        <f aca="false">BDD!B126</f>
        <v>Mangue Lipens</v>
      </c>
      <c r="S136" s="235" t="str">
        <f aca="false">IF(BDD!F126=0, "", BDD!F126)</f>
        <v>❤️</v>
      </c>
      <c r="T136" s="236" t="n">
        <f aca="false">ROUND(BDD!G126+FDP_CMD_KG, 2)</f>
        <v>5.42</v>
      </c>
      <c r="U136" s="236" t="e">
        <f aca="false">ROUND(BDD!G126+FDP_FACT_KG, 2)</f>
        <v>#DIV/0!</v>
      </c>
      <c r="V136" s="237" t="str">
        <f aca="false">BDD!H126</f>
        <v>kg</v>
      </c>
      <c r="W136" s="238" t="n">
        <f aca="false">IF(NOT(ISBLANK(BDD!I126)), ROUND(SUM((BDD!G126*reduc1),FDP_CMD_KG), 2), "")</f>
        <v>5.04</v>
      </c>
      <c r="X136" s="238" t="n">
        <f aca="false">IF(NOT(ISBLANK(BDD!J126)), ROUND(SUM((BDD!G126*reduc2),FDP_CMD_KG), 2), "")</f>
        <v>4.65</v>
      </c>
      <c r="Y136" s="238" t="n">
        <f aca="false">IF(NOT(ISBLANK(BDD!K126)), ROUND(SUM((BDD!G126*reduc3),FDP_CMD_KG), 2), "")</f>
        <v>4.27</v>
      </c>
      <c r="Z136" s="238" t="e">
        <f aca="false">IF(NOT(ISBLANK(BDD!I126)), ROUND(SUM((BDD!G126*reduc1),FDP_FACT_KG), 2), "")</f>
        <v>#DIV/0!</v>
      </c>
      <c r="AA136" s="238" t="e">
        <f aca="false">IF(NOT(ISBLANK(BDD!J126)), ROUND(SUM((BDD!G126*reduc2),FDP_FACT_KG), 2), "")</f>
        <v>#DIV/0!</v>
      </c>
      <c r="AB136" s="238" t="e">
        <f aca="false">IF(NOT(ISBLANK(BDD!K126)), ROUND(SUM((BDD!G126*reduc3),FDP_FACT_KG), 2), "")</f>
        <v>#DIV/0!</v>
      </c>
      <c r="AC136" s="239" t="str">
        <f aca="false">BDD!C126</f>
        <v>Grenade</v>
      </c>
      <c r="AD136" s="240" t="n">
        <f aca="false">SUM(AQ136,AT136,AW136,AZ136,BC136,BF136,BI136,BL136,BO136,BR136,BU136,BX136,CA136,CD136,CG136)</f>
        <v>0</v>
      </c>
      <c r="AE136" s="241" t="n">
        <f aca="false">_xlfn.IFS(AND(AD136&gt;=60,$Y136&lt;&gt;""), $Y136,    AND(AD136&gt;=30,$X136&lt;&gt;""), $X136,    AND(AD136&gt;=10,$W136&lt;&gt;""), $W136,    1, $T136)</f>
        <v>5.42</v>
      </c>
      <c r="AF136" s="242" t="n">
        <f aca="false">$AD136*$AE136</f>
        <v>0</v>
      </c>
      <c r="AG136" s="161"/>
      <c r="AH136" s="243"/>
      <c r="AI136" s="241" t="e">
        <f aca="false">_xlfn.IFS(AND(AH136&gt;=60,$AB136&lt;&gt;""), $AB136,    AND(AH136&gt;=30,$AA136&lt;&gt;""), $AA136,    AND(AH136&gt;=10,$Z136&lt;&gt;""), $Z136,    1, $U136)</f>
        <v>#DIV/0!</v>
      </c>
      <c r="AJ136" s="244" t="e">
        <f aca="false">AH136*AI136</f>
        <v>#DIV/0!</v>
      </c>
      <c r="AK136" s="245"/>
      <c r="AL136" s="245"/>
      <c r="AM136" s="161"/>
      <c r="AN136" s="246" t="n">
        <f aca="false">SUM(AR136,AU136,AX136,BA136,BD136,BG136,BJ136,BM136,BP136,BS136,BV136,BY136,CB136,CE136,CH136)</f>
        <v>0</v>
      </c>
      <c r="AO136" s="241" t="e">
        <f aca="false">_xlfn.IFS(AND(AN136&gt;=60,$AB136&lt;&gt;""), $AB136,    AND(AN136&gt;=30,$AA136&lt;&gt;""), $AA136,    AND(AN136&gt;=10,$Z136&lt;&gt;""), $Z136,    1, $U136)</f>
        <v>#DIV/0!</v>
      </c>
      <c r="AP136" s="242" t="e">
        <f aca="false">$AN136*$AO136</f>
        <v>#DIV/0!</v>
      </c>
      <c r="AQ136" s="247" t="n">
        <f aca="false">COMMANDE!N136</f>
        <v>0</v>
      </c>
      <c r="AR136" s="248" t="str">
        <f aca="false">_xlfn.IFS(AND($AD136=$AH136,$AD136&gt;0,$AH136&gt;0,AQ136&gt;0), AQ136,     AND(NOT($AD136=$AH136),$AD136&gt;0,$AH136&gt;0,AQ136&gt;0), ($AH136*AQ136)/$AD136,     AND($AD136=0,$AH136&gt;0,$AL136&gt;0), IF(INDEX(AQ$12:AQ$263,MATCH($AL136,$AK$12:$AK$263,0))&gt;0,($AH136*INDEX(AQ$12:AQ$263,MATCH($AL136,$AK$12:$AK$263,0)))/INDEX($AD$12:$AD$263,MATCH($AL136,$AK$12:$AK$263,0)), "-"),     1, "-")</f>
        <v>-</v>
      </c>
      <c r="AS136" s="249" t="n">
        <f aca="false">IF(AR$9&gt;0, IF(OR(AR136="",AR136="-"), 0, AR136*$AO136), AQ136*$AE136)</f>
        <v>0</v>
      </c>
      <c r="AT136" s="247" t="n">
        <f aca="false">COMMANDE!P136</f>
        <v>0</v>
      </c>
      <c r="AU136" s="248" t="str">
        <f aca="false">_xlfn.IFS(AND($AD136=$AH136,$AD136&gt;0,$AH136&gt;0,AT136&gt;0), AT136,     AND(NOT($AD136=$AH136),$AD136&gt;0,$AH136&gt;0,AT136&gt;0), ($AH136*AT136)/$AD136,     AND($AD136=0,$AH136&gt;0,$AL136&gt;0), IF(INDEX(AT$12:AT$263,MATCH($AL136,$AK$12:$AK$263,0))&gt;0,($AH136*INDEX(AT$12:AT$263,MATCH($AL136,$AK$12:$AK$263,0)))/INDEX($AD$12:$AD$263,MATCH($AL136,$AK$12:$AK$263,0)), "-"),     1, "-")</f>
        <v>-</v>
      </c>
      <c r="AV136" s="249" t="n">
        <f aca="false">IF(AU$9&gt;0, IF(OR(AU136="",AU136="-"), 0, AU136*$AO136), AT136*$AE136)</f>
        <v>0</v>
      </c>
      <c r="AW136" s="247" t="n">
        <f aca="false">COMMANDE!R136</f>
        <v>0</v>
      </c>
      <c r="AX136" s="248" t="str">
        <f aca="false">_xlfn.IFS(AND($AD136=$AH136,$AD136&gt;0,$AH136&gt;0,AW136&gt;0), AW136,     AND(NOT($AD136=$AH136),$AD136&gt;0,$AH136&gt;0,AW136&gt;0), ($AH136*AW136)/$AD136,     AND($AD136=0,$AH136&gt;0,$AL136&gt;0), IF(INDEX(AW$12:AW$263,MATCH($AL136,$AK$12:$AK$263,0))&gt;0,($AH136*INDEX(AW$12:AW$263,MATCH($AL136,$AK$12:$AK$263,0)))/INDEX($AD$12:$AD$263,MATCH($AL136,$AK$12:$AK$263,0)), "-"),     1, "-")</f>
        <v>-</v>
      </c>
      <c r="AY136" s="249" t="n">
        <f aca="false">IF(AX$9&gt;0, IF(OR(AX136="",AX136="-"), 0, AX136*$AO136), AW136*$AE136)</f>
        <v>0</v>
      </c>
      <c r="AZ136" s="247" t="n">
        <f aca="false">COMMANDE!T136</f>
        <v>0</v>
      </c>
      <c r="BA136" s="248" t="str">
        <f aca="false">_xlfn.IFS(AND($AD136=$AH136,$AD136&gt;0,$AH136&gt;0,AZ136&gt;0), AZ136,     AND(NOT($AD136=$AH136),$AD136&gt;0,$AH136&gt;0,AZ136&gt;0), ($AH136*AZ136)/$AD136,     AND($AD136=0,$AH136&gt;0,$AL136&gt;0), IF(INDEX(AZ$12:AZ$263,MATCH($AL136,$AK$12:$AK$263,0))&gt;0,($AH136*INDEX(AZ$12:AZ$263,MATCH($AL136,$AK$12:$AK$263,0)))/INDEX($AD$12:$AD$263,MATCH($AL136,$AK$12:$AK$263,0)), "-"),     1, "-")</f>
        <v>-</v>
      </c>
      <c r="BB136" s="249" t="n">
        <f aca="false">IF(BA$9&gt;0, IF(OR(BA136="",BA136="-"), 0, BA136*$AO136), AZ136*$AE136)</f>
        <v>0</v>
      </c>
      <c r="BC136" s="247" t="n">
        <f aca="false">COMMANDE!V136</f>
        <v>0</v>
      </c>
      <c r="BD136" s="248" t="str">
        <f aca="false">_xlfn.IFS(AND($AD136=$AH136,$AD136&gt;0,$AH136&gt;0,BC136&gt;0), BC136,     AND(NOT($AD136=$AH136),$AD136&gt;0,$AH136&gt;0,BC136&gt;0), ($AH136*BC136)/$AD136,     AND($AD136=0,$AH136&gt;0,$AL136&gt;0), IF(INDEX(BC$12:BC$263,MATCH($AL136,$AK$12:$AK$263,0))&gt;0,($AH136*INDEX(BC$12:BC$263,MATCH($AL136,$AK$12:$AK$263,0)))/INDEX($AD$12:$AD$263,MATCH($AL136,$AK$12:$AK$263,0)), "-"),     1, "-")</f>
        <v>-</v>
      </c>
      <c r="BE136" s="249" t="n">
        <f aca="false">IF(BD$9&gt;0, IF(OR(BD136="",BD136="-"), 0, BD136*$AO136), BC136*$AE136)</f>
        <v>0</v>
      </c>
      <c r="BF136" s="247" t="n">
        <f aca="false">COMMANDE!X136</f>
        <v>0</v>
      </c>
      <c r="BG136" s="248" t="str">
        <f aca="false">_xlfn.IFS(AND($AD136=$AH136,$AD136&gt;0,$AH136&gt;0,BF136&gt;0), BF136,     AND(NOT($AD136=$AH136),$AD136&gt;0,$AH136&gt;0,BF136&gt;0), ($AH136*BF136)/$AD136,     AND($AD136=0,$AH136&gt;0,$AL136&gt;0), IF(INDEX(BF$12:BF$263,MATCH($AL136,$AK$12:$AK$263,0))&gt;0,($AH136*INDEX(BF$12:BF$263,MATCH($AL136,$AK$12:$AK$263,0)))/INDEX($AD$12:$AD$263,MATCH($AL136,$AK$12:$AK$263,0)), "-"),     1, "-")</f>
        <v>-</v>
      </c>
      <c r="BH136" s="249" t="n">
        <f aca="false">IF(BG$9&gt;0, IF(OR(BG136="",BG136="-"), 0, BG136*$AO136), BF136*$AE136)</f>
        <v>0</v>
      </c>
      <c r="BI136" s="247" t="n">
        <f aca="false">COMMANDE!Z136</f>
        <v>0</v>
      </c>
      <c r="BJ136" s="248" t="str">
        <f aca="false">_xlfn.IFS(AND($AD136=$AH136,$AD136&gt;0,$AH136&gt;0,BI136&gt;0), BI136,     AND(NOT($AD136=$AH136),$AD136&gt;0,$AH136&gt;0,BI136&gt;0), ($AH136*BI136)/$AD136,     AND($AD136=0,$AH136&gt;0,$AL136&gt;0), IF(INDEX(BI$12:BI$263,MATCH($AL136,$AK$12:$AK$263,0))&gt;0,($AH136*INDEX(BI$12:BI$263,MATCH($AL136,$AK$12:$AK$263,0)))/INDEX($AD$12:$AD$263,MATCH($AL136,$AK$12:$AK$263,0)), "-"),     1, "-")</f>
        <v>-</v>
      </c>
      <c r="BK136" s="249" t="n">
        <f aca="false">IF(BJ$9&gt;0, IF(OR(BJ136="",BJ136="-"), 0, BJ136*$AO136), BI136*$AE136)</f>
        <v>0</v>
      </c>
      <c r="BL136" s="247" t="n">
        <f aca="false">COMMANDE!AB136</f>
        <v>0</v>
      </c>
      <c r="BM136" s="248" t="str">
        <f aca="false">_xlfn.IFS(AND($AD136=$AH136,$AD136&gt;0,$AH136&gt;0,BL136&gt;0), BL136,     AND(NOT($AD136=$AH136),$AD136&gt;0,$AH136&gt;0,BL136&gt;0), ($AH136*BL136)/$AD136,     AND($AD136=0,$AH136&gt;0,$AL136&gt;0), IF(INDEX(BL$12:BL$263,MATCH($AL136,$AK$12:$AK$263,0))&gt;0,($AH136*INDEX(BL$12:BL$263,MATCH($AL136,$AK$12:$AK$263,0)))/INDEX($AD$12:$AD$263,MATCH($AL136,$AK$12:$AK$263,0)), "-"),     1, "-")</f>
        <v>-</v>
      </c>
      <c r="BN136" s="249" t="n">
        <f aca="false">IF(BM$9&gt;0, IF(OR(BM136="",BM136="-"), 0, BM136*$AO136), BL136*$AE136)</f>
        <v>0</v>
      </c>
      <c r="BO136" s="247" t="n">
        <f aca="false">COMMANDE!AD136</f>
        <v>0</v>
      </c>
      <c r="BP136" s="248" t="str">
        <f aca="false">_xlfn.IFS(AND($AD136=$AH136,$AD136&gt;0,$AH136&gt;0,BO136&gt;0), BO136,     AND(NOT($AD136=$AH136),$AD136&gt;0,$AH136&gt;0,BO136&gt;0), ($AH136*BO136)/$AD136,     AND($AD136=0,$AH136&gt;0,$AL136&gt;0), IF(INDEX(BO$12:BO$263,MATCH($AL136,$AK$12:$AK$263,0))&gt;0,($AH136*INDEX(BO$12:BO$263,MATCH($AL136,$AK$12:$AK$263,0)))/INDEX($AD$12:$AD$263,MATCH($AL136,$AK$12:$AK$263,0)), "-"),     1, "-")</f>
        <v>-</v>
      </c>
      <c r="BQ136" s="249" t="n">
        <f aca="false">IF(BP$9&gt;0, IF(OR(BP136="",BP136="-"), 0, BP136*$AO136), BO136*$AE136)</f>
        <v>0</v>
      </c>
      <c r="BR136" s="247" t="n">
        <f aca="false">COMMANDE!AF136</f>
        <v>0</v>
      </c>
      <c r="BS136" s="248" t="str">
        <f aca="false">_xlfn.IFS(AND($AD136=$AH136,$AD136&gt;0,$AH136&gt;0,BR136&gt;0), BR136,     AND(NOT($AD136=$AH136),$AD136&gt;0,$AH136&gt;0,BR136&gt;0), ($AH136*BR136)/$AD136,     AND($AD136=0,$AH136&gt;0,$AL136&gt;0), IF(INDEX(BR$12:BR$263,MATCH($AL136,$AK$12:$AK$263,0))&gt;0,($AH136*INDEX(BR$12:BR$263,MATCH($AL136,$AK$12:$AK$263,0)))/INDEX($AD$12:$AD$263,MATCH($AL136,$AK$12:$AK$263,0)), "-"),     1, "-")</f>
        <v>-</v>
      </c>
      <c r="BT136" s="249" t="n">
        <f aca="false">IF(BS$9&gt;0, IF(OR(BS136="",BS136="-"), 0, BS136*$AO136), BR136*$AE136)</f>
        <v>0</v>
      </c>
      <c r="BU136" s="247" t="n">
        <f aca="false">COMMANDE!AH136</f>
        <v>0</v>
      </c>
      <c r="BV136" s="248" t="str">
        <f aca="false">_xlfn.IFS(AND($AD136=$AH136,$AD136&gt;0,$AH136&gt;0,BU136&gt;0), BU136,     AND(NOT($AD136=$AH136),$AD136&gt;0,$AH136&gt;0,BU136&gt;0), ($AH136*BU136)/$AD136,     AND($AD136=0,$AH136&gt;0,$AL136&gt;0), IF(INDEX(BU$12:BU$263,MATCH($AL136,$AK$12:$AK$263,0))&gt;0,($AH136*INDEX(BU$12:BU$263,MATCH($AL136,$AK$12:$AK$263,0)))/INDEX($AD$12:$AD$263,MATCH($AL136,$AK$12:$AK$263,0)), "-"),     1, "-")</f>
        <v>-</v>
      </c>
      <c r="BW136" s="249" t="n">
        <f aca="false">IF(BV$9&gt;0, IF(OR(BV136="",BV136="-"), 0, BV136*$AO136), BU136*$AE136)</f>
        <v>0</v>
      </c>
      <c r="BX136" s="247" t="n">
        <f aca="false">COMMANDE!AJ136</f>
        <v>0</v>
      </c>
      <c r="BY136" s="248" t="str">
        <f aca="false">_xlfn.IFS(AND($AD136=$AH136,$AD136&gt;0,$AH136&gt;0,BX136&gt;0), BX136,     AND(NOT($AD136=$AH136),$AD136&gt;0,$AH136&gt;0,BX136&gt;0), ($AH136*BX136)/$AD136,     AND($AD136=0,$AH136&gt;0,$AL136&gt;0), IF(INDEX(BX$12:BX$263,MATCH($AL136,$AK$12:$AK$263,0))&gt;0,($AH136*INDEX(BX$12:BX$263,MATCH($AL136,$AK$12:$AK$263,0)))/INDEX($AD$12:$AD$263,MATCH($AL136,$AK$12:$AK$263,0)), "-"),     1, "-")</f>
        <v>-</v>
      </c>
      <c r="BZ136" s="249" t="n">
        <f aca="false">IF(BY$9&gt;0, IF(OR(BY136="",BY136="-"), 0, BY136*$AO136), BX136*$AE136)</f>
        <v>0</v>
      </c>
      <c r="CA136" s="247" t="n">
        <f aca="false">COMMANDE!AL136</f>
        <v>0</v>
      </c>
      <c r="CB136" s="248" t="str">
        <f aca="false">_xlfn.IFS(AND($AD136=$AH136,$AD136&gt;0,$AH136&gt;0,CA136&gt;0), CA136,     AND(NOT($AD136=$AH136),$AD136&gt;0,$AH136&gt;0,CA136&gt;0), ($AH136*CA136)/$AD136,     AND($AD136=0,$AH136&gt;0,$AL136&gt;0), IF(INDEX(CA$12:CA$263,MATCH($AL136,$AK$12:$AK$263,0))&gt;0,($AH136*INDEX(CA$12:CA$263,MATCH($AL136,$AK$12:$AK$263,0)))/INDEX($AD$12:$AD$263,MATCH($AL136,$AK$12:$AK$263,0)), "-"),     1, "-")</f>
        <v>-</v>
      </c>
      <c r="CC136" s="249" t="n">
        <f aca="false">IF(CB$9&gt;0, IF(OR(CB136="",CB136="-"), 0, CB136*$AO136), CA136*$AE136)</f>
        <v>0</v>
      </c>
      <c r="CD136" s="247" t="n">
        <f aca="false">COMMANDE!AN136</f>
        <v>0</v>
      </c>
      <c r="CE136" s="248" t="str">
        <f aca="false">_xlfn.IFS(AND($AD136=$AH136,$AD136&gt;0,$AH136&gt;0,CD136&gt;0), CD136,     AND(NOT($AD136=$AH136),$AD136&gt;0,$AH136&gt;0,CD136&gt;0), ($AH136*CD136)/$AD136,     AND($AD136=0,$AH136&gt;0,$AL136&gt;0), IF(INDEX(CD$12:CD$263,MATCH($AL136,$AK$12:$AK$263,0))&gt;0,($AH136*INDEX(CD$12:CD$263,MATCH($AL136,$AK$12:$AK$263,0)))/INDEX($AD$12:$AD$263,MATCH($AL136,$AK$12:$AK$263,0)), "-"),     1, "-")</f>
        <v>-</v>
      </c>
      <c r="CF136" s="249" t="n">
        <f aca="false">IF(CE$9&gt;0, IF(OR(CE136="",CE136="-"), 0, CE136*$AO136), CD136*$AE136)</f>
        <v>0</v>
      </c>
      <c r="CG136" s="247" t="n">
        <f aca="false">COMMANDE!AP136</f>
        <v>0</v>
      </c>
      <c r="CH136" s="248" t="str">
        <f aca="false">_xlfn.IFS(AND($AD136=$AH136,$AD136&gt;0,$AH136&gt;0,CG136&gt;0), CG136,     AND(NOT($AD136=$AH136),$AD136&gt;0,$AH136&gt;0,CG136&gt;0), ($AH136*CG136)/$AD136,     AND($AD136=0,$AH136&gt;0,$AL136&gt;0), IF(INDEX(CG$12:CG$263,MATCH($AL136,$AK$12:$AK$263,0))&gt;0,($AH136*INDEX(CG$12:CG$263,MATCH($AL136,$AK$12:$AK$263,0)))/INDEX($AD$12:$AD$263,MATCH($AL136,$AK$12:$AK$263,0)), "-"),     1, "-")</f>
        <v>-</v>
      </c>
      <c r="CI136" s="249" t="n">
        <f aca="false">IF(CH$9&gt;0, IF(OR(CH136="",CH136="-"), 0, CH136*$AO136), CG136*$AE136)</f>
        <v>0</v>
      </c>
      <c r="CJ136" s="250"/>
    </row>
    <row r="137" s="229" customFormat="true" ht="39.95" hidden="false" customHeight="true" outlineLevel="0" collapsed="false">
      <c r="A137" s="230" t="n">
        <f aca="false">IF(OR($AQ137&gt;0, $AS137&gt;0), 1, 0)</f>
        <v>0</v>
      </c>
      <c r="B137" s="230" t="n">
        <f aca="false">IF(OR($AT137&gt;0, $AV137&gt;0), 1, 0)</f>
        <v>0</v>
      </c>
      <c r="C137" s="230" t="n">
        <f aca="false">IF(OR($AW137&gt;0, $AY137&gt;0), 1, 0)</f>
        <v>0</v>
      </c>
      <c r="D137" s="230" t="n">
        <f aca="false">IF(OR($AZ137&gt;0, $BB137&gt;0), 1, 0)</f>
        <v>0</v>
      </c>
      <c r="E137" s="230" t="n">
        <f aca="false">IF(OR($BC137&gt;0, $BE137&gt;0), 1, 0)</f>
        <v>0</v>
      </c>
      <c r="F137" s="230" t="n">
        <f aca="false">IF(OR($BF137&gt;0, $BH137&gt;0), 1, 0)</f>
        <v>0</v>
      </c>
      <c r="G137" s="230" t="n">
        <f aca="false">IF(OR($BI137&gt;0, $BK137&gt;0), 1, 0)</f>
        <v>0</v>
      </c>
      <c r="H137" s="230" t="n">
        <f aca="false">IF(OR($BL137&gt;0, $BN137&gt;0), 1, 0)</f>
        <v>0</v>
      </c>
      <c r="I137" s="230" t="n">
        <f aca="false">IF(OR($BO137&gt;0, $BQ137&gt;0), 1, 0)</f>
        <v>0</v>
      </c>
      <c r="J137" s="230" t="n">
        <f aca="false">IF(OR($BR137&gt;0, $BT137&gt;0), 1, 0)</f>
        <v>0</v>
      </c>
      <c r="K137" s="230" t="n">
        <f aca="false">IF(OR($BU137&gt;0, $BW137&gt;0), 1, 0)</f>
        <v>0</v>
      </c>
      <c r="L137" s="230" t="n">
        <f aca="false">IF(OR($BX137&gt;0, $BZ137&gt;0), 1, 0)</f>
        <v>0</v>
      </c>
      <c r="M137" s="230" t="n">
        <f aca="false">IF(OR($CA137&gt;0, $CC137&gt;0), 1, 0)</f>
        <v>0</v>
      </c>
      <c r="N137" s="230" t="n">
        <f aca="false">IF(OR($CD137&gt;0, $CF137&gt;0), 1, 0)</f>
        <v>0</v>
      </c>
      <c r="O137" s="231" t="n">
        <f aca="false">IF(OR($CG137&gt;0, $CI137&gt;0), 1, 0)</f>
        <v>0</v>
      </c>
      <c r="P137" s="232" t="n">
        <f aca="false">IF(OR($AD137&gt;0,$AH137&gt;0,$AN137&gt;0), 1, 0)</f>
        <v>0</v>
      </c>
      <c r="Q137" s="233" t="n">
        <f aca="false">BDD!A127</f>
        <v>1138</v>
      </c>
      <c r="R137" s="234" t="str">
        <f aca="false">BDD!B127</f>
        <v>Mangue Lipens BIO</v>
      </c>
      <c r="S137" s="235" t="str">
        <f aca="false">IF(BDD!F127=0, "", BDD!F127)</f>
        <v>❤️</v>
      </c>
      <c r="T137" s="236" t="n">
        <f aca="false">ROUND(BDD!G127+FDP_CMD_KG, 2)</f>
        <v>7.05</v>
      </c>
      <c r="U137" s="236" t="e">
        <f aca="false">ROUND(BDD!G127+FDP_FACT_KG, 2)</f>
        <v>#DIV/0!</v>
      </c>
      <c r="V137" s="237" t="str">
        <f aca="false">BDD!H127</f>
        <v>kg</v>
      </c>
      <c r="W137" s="238" t="n">
        <f aca="false">IF(NOT(ISBLANK(BDD!I127)), ROUND(SUM((BDD!G127*reduc1),FDP_CMD_KG), 2), "")</f>
        <v>6.5</v>
      </c>
      <c r="X137" s="238" t="n">
        <f aca="false">IF(NOT(ISBLANK(BDD!J127)), ROUND(SUM((BDD!G127*reduc2),FDP_CMD_KG), 2), "")</f>
        <v>5.96</v>
      </c>
      <c r="Y137" s="238" t="n">
        <f aca="false">IF(NOT(ISBLANK(BDD!K127)), ROUND(SUM((BDD!G127*reduc3),FDP_CMD_KG), 2), "")</f>
        <v>5.41</v>
      </c>
      <c r="Z137" s="238" t="e">
        <f aca="false">IF(NOT(ISBLANK(BDD!I127)), ROUND(SUM((BDD!G127*reduc1),FDP_FACT_KG), 2), "")</f>
        <v>#DIV/0!</v>
      </c>
      <c r="AA137" s="238" t="e">
        <f aca="false">IF(NOT(ISBLANK(BDD!J127)), ROUND(SUM((BDD!G127*reduc2),FDP_FACT_KG), 2), "")</f>
        <v>#DIV/0!</v>
      </c>
      <c r="AB137" s="238" t="e">
        <f aca="false">IF(NOT(ISBLANK(BDD!K127)), ROUND(SUM((BDD!G127*reduc3),FDP_FACT_KG), 2), "")</f>
        <v>#DIV/0!</v>
      </c>
      <c r="AC137" s="239" t="str">
        <f aca="false">BDD!C127</f>
        <v>Grenade</v>
      </c>
      <c r="AD137" s="240" t="n">
        <f aca="false">SUM(AQ137,AT137,AW137,AZ137,BC137,BF137,BI137,BL137,BO137,BR137,BU137,BX137,CA137,CD137,CG137)</f>
        <v>0</v>
      </c>
      <c r="AE137" s="241" t="n">
        <f aca="false">_xlfn.IFS(AND(AD137&gt;=60,$Y137&lt;&gt;""), $Y137,    AND(AD137&gt;=30,$X137&lt;&gt;""), $X137,    AND(AD137&gt;=10,$W137&lt;&gt;""), $W137,    1, $T137)</f>
        <v>7.05</v>
      </c>
      <c r="AF137" s="242" t="n">
        <f aca="false">$AD137*$AE137</f>
        <v>0</v>
      </c>
      <c r="AG137" s="161"/>
      <c r="AH137" s="243"/>
      <c r="AI137" s="241" t="e">
        <f aca="false">_xlfn.IFS(AND(AH137&gt;=60,$AB137&lt;&gt;""), $AB137,    AND(AH137&gt;=30,$AA137&lt;&gt;""), $AA137,    AND(AH137&gt;=10,$Z137&lt;&gt;""), $Z137,    1, $U137)</f>
        <v>#DIV/0!</v>
      </c>
      <c r="AJ137" s="244" t="e">
        <f aca="false">AH137*AI137</f>
        <v>#DIV/0!</v>
      </c>
      <c r="AK137" s="245"/>
      <c r="AL137" s="245"/>
      <c r="AM137" s="161"/>
      <c r="AN137" s="246" t="n">
        <f aca="false">SUM(AR137,AU137,AX137,BA137,BD137,BG137,BJ137,BM137,BP137,BS137,BV137,BY137,CB137,CE137,CH137)</f>
        <v>0</v>
      </c>
      <c r="AO137" s="241" t="e">
        <f aca="false">_xlfn.IFS(AND(AN137&gt;=60,$AB137&lt;&gt;""), $AB137,    AND(AN137&gt;=30,$AA137&lt;&gt;""), $AA137,    AND(AN137&gt;=10,$Z137&lt;&gt;""), $Z137,    1, $U137)</f>
        <v>#DIV/0!</v>
      </c>
      <c r="AP137" s="242" t="e">
        <f aca="false">$AN137*$AO137</f>
        <v>#DIV/0!</v>
      </c>
      <c r="AQ137" s="247" t="n">
        <f aca="false">COMMANDE!N137</f>
        <v>0</v>
      </c>
      <c r="AR137" s="248" t="str">
        <f aca="false">_xlfn.IFS(AND($AD137=$AH137,$AD137&gt;0,$AH137&gt;0,AQ137&gt;0), AQ137,     AND(NOT($AD137=$AH137),$AD137&gt;0,$AH137&gt;0,AQ137&gt;0), ($AH137*AQ137)/$AD137,     AND($AD137=0,$AH137&gt;0,$AL137&gt;0), IF(INDEX(AQ$12:AQ$263,MATCH($AL137,$AK$12:$AK$263,0))&gt;0,($AH137*INDEX(AQ$12:AQ$263,MATCH($AL137,$AK$12:$AK$263,0)))/INDEX($AD$12:$AD$263,MATCH($AL137,$AK$12:$AK$263,0)), "-"),     1, "-")</f>
        <v>-</v>
      </c>
      <c r="AS137" s="249" t="n">
        <f aca="false">IF(AR$9&gt;0, IF(OR(AR137="",AR137="-"), 0, AR137*$AO137), AQ137*$AE137)</f>
        <v>0</v>
      </c>
      <c r="AT137" s="247" t="n">
        <f aca="false">COMMANDE!P137</f>
        <v>0</v>
      </c>
      <c r="AU137" s="248" t="str">
        <f aca="false">_xlfn.IFS(AND($AD137=$AH137,$AD137&gt;0,$AH137&gt;0,AT137&gt;0), AT137,     AND(NOT($AD137=$AH137),$AD137&gt;0,$AH137&gt;0,AT137&gt;0), ($AH137*AT137)/$AD137,     AND($AD137=0,$AH137&gt;0,$AL137&gt;0), IF(INDEX(AT$12:AT$263,MATCH($AL137,$AK$12:$AK$263,0))&gt;0,($AH137*INDEX(AT$12:AT$263,MATCH($AL137,$AK$12:$AK$263,0)))/INDEX($AD$12:$AD$263,MATCH($AL137,$AK$12:$AK$263,0)), "-"),     1, "-")</f>
        <v>-</v>
      </c>
      <c r="AV137" s="249" t="n">
        <f aca="false">IF(AU$9&gt;0, IF(OR(AU137="",AU137="-"), 0, AU137*$AO137), AT137*$AE137)</f>
        <v>0</v>
      </c>
      <c r="AW137" s="247" t="n">
        <f aca="false">COMMANDE!R137</f>
        <v>0</v>
      </c>
      <c r="AX137" s="248" t="str">
        <f aca="false">_xlfn.IFS(AND($AD137=$AH137,$AD137&gt;0,$AH137&gt;0,AW137&gt;0), AW137,     AND(NOT($AD137=$AH137),$AD137&gt;0,$AH137&gt;0,AW137&gt;0), ($AH137*AW137)/$AD137,     AND($AD137=0,$AH137&gt;0,$AL137&gt;0), IF(INDEX(AW$12:AW$263,MATCH($AL137,$AK$12:$AK$263,0))&gt;0,($AH137*INDEX(AW$12:AW$263,MATCH($AL137,$AK$12:$AK$263,0)))/INDEX($AD$12:$AD$263,MATCH($AL137,$AK$12:$AK$263,0)), "-"),     1, "-")</f>
        <v>-</v>
      </c>
      <c r="AY137" s="249" t="n">
        <f aca="false">IF(AX$9&gt;0, IF(OR(AX137="",AX137="-"), 0, AX137*$AO137), AW137*$AE137)</f>
        <v>0</v>
      </c>
      <c r="AZ137" s="247" t="n">
        <f aca="false">COMMANDE!T137</f>
        <v>0</v>
      </c>
      <c r="BA137" s="248" t="str">
        <f aca="false">_xlfn.IFS(AND($AD137=$AH137,$AD137&gt;0,$AH137&gt;0,AZ137&gt;0), AZ137,     AND(NOT($AD137=$AH137),$AD137&gt;0,$AH137&gt;0,AZ137&gt;0), ($AH137*AZ137)/$AD137,     AND($AD137=0,$AH137&gt;0,$AL137&gt;0), IF(INDEX(AZ$12:AZ$263,MATCH($AL137,$AK$12:$AK$263,0))&gt;0,($AH137*INDEX(AZ$12:AZ$263,MATCH($AL137,$AK$12:$AK$263,0)))/INDEX($AD$12:$AD$263,MATCH($AL137,$AK$12:$AK$263,0)), "-"),     1, "-")</f>
        <v>-</v>
      </c>
      <c r="BB137" s="249" t="n">
        <f aca="false">IF(BA$9&gt;0, IF(OR(BA137="",BA137="-"), 0, BA137*$AO137), AZ137*$AE137)</f>
        <v>0</v>
      </c>
      <c r="BC137" s="247" t="n">
        <f aca="false">COMMANDE!V137</f>
        <v>0</v>
      </c>
      <c r="BD137" s="248" t="str">
        <f aca="false">_xlfn.IFS(AND($AD137=$AH137,$AD137&gt;0,$AH137&gt;0,BC137&gt;0), BC137,     AND(NOT($AD137=$AH137),$AD137&gt;0,$AH137&gt;0,BC137&gt;0), ($AH137*BC137)/$AD137,     AND($AD137=0,$AH137&gt;0,$AL137&gt;0), IF(INDEX(BC$12:BC$263,MATCH($AL137,$AK$12:$AK$263,0))&gt;0,($AH137*INDEX(BC$12:BC$263,MATCH($AL137,$AK$12:$AK$263,0)))/INDEX($AD$12:$AD$263,MATCH($AL137,$AK$12:$AK$263,0)), "-"),     1, "-")</f>
        <v>-</v>
      </c>
      <c r="BE137" s="249" t="n">
        <f aca="false">IF(BD$9&gt;0, IF(OR(BD137="",BD137="-"), 0, BD137*$AO137), BC137*$AE137)</f>
        <v>0</v>
      </c>
      <c r="BF137" s="247" t="n">
        <f aca="false">COMMANDE!X137</f>
        <v>0</v>
      </c>
      <c r="BG137" s="248" t="str">
        <f aca="false">_xlfn.IFS(AND($AD137=$AH137,$AD137&gt;0,$AH137&gt;0,BF137&gt;0), BF137,     AND(NOT($AD137=$AH137),$AD137&gt;0,$AH137&gt;0,BF137&gt;0), ($AH137*BF137)/$AD137,     AND($AD137=0,$AH137&gt;0,$AL137&gt;0), IF(INDEX(BF$12:BF$263,MATCH($AL137,$AK$12:$AK$263,0))&gt;0,($AH137*INDEX(BF$12:BF$263,MATCH($AL137,$AK$12:$AK$263,0)))/INDEX($AD$12:$AD$263,MATCH($AL137,$AK$12:$AK$263,0)), "-"),     1, "-")</f>
        <v>-</v>
      </c>
      <c r="BH137" s="249" t="n">
        <f aca="false">IF(BG$9&gt;0, IF(OR(BG137="",BG137="-"), 0, BG137*$AO137), BF137*$AE137)</f>
        <v>0</v>
      </c>
      <c r="BI137" s="247" t="n">
        <f aca="false">COMMANDE!Z137</f>
        <v>0</v>
      </c>
      <c r="BJ137" s="248" t="str">
        <f aca="false">_xlfn.IFS(AND($AD137=$AH137,$AD137&gt;0,$AH137&gt;0,BI137&gt;0), BI137,     AND(NOT($AD137=$AH137),$AD137&gt;0,$AH137&gt;0,BI137&gt;0), ($AH137*BI137)/$AD137,     AND($AD137=0,$AH137&gt;0,$AL137&gt;0), IF(INDEX(BI$12:BI$263,MATCH($AL137,$AK$12:$AK$263,0))&gt;0,($AH137*INDEX(BI$12:BI$263,MATCH($AL137,$AK$12:$AK$263,0)))/INDEX($AD$12:$AD$263,MATCH($AL137,$AK$12:$AK$263,0)), "-"),     1, "-")</f>
        <v>-</v>
      </c>
      <c r="BK137" s="249" t="n">
        <f aca="false">IF(BJ$9&gt;0, IF(OR(BJ137="",BJ137="-"), 0, BJ137*$AO137), BI137*$AE137)</f>
        <v>0</v>
      </c>
      <c r="BL137" s="247" t="n">
        <f aca="false">COMMANDE!AB137</f>
        <v>0</v>
      </c>
      <c r="BM137" s="248" t="str">
        <f aca="false">_xlfn.IFS(AND($AD137=$AH137,$AD137&gt;0,$AH137&gt;0,BL137&gt;0), BL137,     AND(NOT($AD137=$AH137),$AD137&gt;0,$AH137&gt;0,BL137&gt;0), ($AH137*BL137)/$AD137,     AND($AD137=0,$AH137&gt;0,$AL137&gt;0), IF(INDEX(BL$12:BL$263,MATCH($AL137,$AK$12:$AK$263,0))&gt;0,($AH137*INDEX(BL$12:BL$263,MATCH($AL137,$AK$12:$AK$263,0)))/INDEX($AD$12:$AD$263,MATCH($AL137,$AK$12:$AK$263,0)), "-"),     1, "-")</f>
        <v>-</v>
      </c>
      <c r="BN137" s="249" t="n">
        <f aca="false">IF(BM$9&gt;0, IF(OR(BM137="",BM137="-"), 0, BM137*$AO137), BL137*$AE137)</f>
        <v>0</v>
      </c>
      <c r="BO137" s="247" t="n">
        <f aca="false">COMMANDE!AD137</f>
        <v>0</v>
      </c>
      <c r="BP137" s="248" t="str">
        <f aca="false">_xlfn.IFS(AND($AD137=$AH137,$AD137&gt;0,$AH137&gt;0,BO137&gt;0), BO137,     AND(NOT($AD137=$AH137),$AD137&gt;0,$AH137&gt;0,BO137&gt;0), ($AH137*BO137)/$AD137,     AND($AD137=0,$AH137&gt;0,$AL137&gt;0), IF(INDEX(BO$12:BO$263,MATCH($AL137,$AK$12:$AK$263,0))&gt;0,($AH137*INDEX(BO$12:BO$263,MATCH($AL137,$AK$12:$AK$263,0)))/INDEX($AD$12:$AD$263,MATCH($AL137,$AK$12:$AK$263,0)), "-"),     1, "-")</f>
        <v>-</v>
      </c>
      <c r="BQ137" s="249" t="n">
        <f aca="false">IF(BP$9&gt;0, IF(OR(BP137="",BP137="-"), 0, BP137*$AO137), BO137*$AE137)</f>
        <v>0</v>
      </c>
      <c r="BR137" s="247" t="n">
        <f aca="false">COMMANDE!AF137</f>
        <v>0</v>
      </c>
      <c r="BS137" s="248" t="str">
        <f aca="false">_xlfn.IFS(AND($AD137=$AH137,$AD137&gt;0,$AH137&gt;0,BR137&gt;0), BR137,     AND(NOT($AD137=$AH137),$AD137&gt;0,$AH137&gt;0,BR137&gt;0), ($AH137*BR137)/$AD137,     AND($AD137=0,$AH137&gt;0,$AL137&gt;0), IF(INDEX(BR$12:BR$263,MATCH($AL137,$AK$12:$AK$263,0))&gt;0,($AH137*INDEX(BR$12:BR$263,MATCH($AL137,$AK$12:$AK$263,0)))/INDEX($AD$12:$AD$263,MATCH($AL137,$AK$12:$AK$263,0)), "-"),     1, "-")</f>
        <v>-</v>
      </c>
      <c r="BT137" s="249" t="n">
        <f aca="false">IF(BS$9&gt;0, IF(OR(BS137="",BS137="-"), 0, BS137*$AO137), BR137*$AE137)</f>
        <v>0</v>
      </c>
      <c r="BU137" s="247" t="n">
        <f aca="false">COMMANDE!AH137</f>
        <v>0</v>
      </c>
      <c r="BV137" s="248" t="str">
        <f aca="false">_xlfn.IFS(AND($AD137=$AH137,$AD137&gt;0,$AH137&gt;0,BU137&gt;0), BU137,     AND(NOT($AD137=$AH137),$AD137&gt;0,$AH137&gt;0,BU137&gt;0), ($AH137*BU137)/$AD137,     AND($AD137=0,$AH137&gt;0,$AL137&gt;0), IF(INDEX(BU$12:BU$263,MATCH($AL137,$AK$12:$AK$263,0))&gt;0,($AH137*INDEX(BU$12:BU$263,MATCH($AL137,$AK$12:$AK$263,0)))/INDEX($AD$12:$AD$263,MATCH($AL137,$AK$12:$AK$263,0)), "-"),     1, "-")</f>
        <v>-</v>
      </c>
      <c r="BW137" s="249" t="n">
        <f aca="false">IF(BV$9&gt;0, IF(OR(BV137="",BV137="-"), 0, BV137*$AO137), BU137*$AE137)</f>
        <v>0</v>
      </c>
      <c r="BX137" s="247" t="n">
        <f aca="false">COMMANDE!AJ137</f>
        <v>0</v>
      </c>
      <c r="BY137" s="248" t="str">
        <f aca="false">_xlfn.IFS(AND($AD137=$AH137,$AD137&gt;0,$AH137&gt;0,BX137&gt;0), BX137,     AND(NOT($AD137=$AH137),$AD137&gt;0,$AH137&gt;0,BX137&gt;0), ($AH137*BX137)/$AD137,     AND($AD137=0,$AH137&gt;0,$AL137&gt;0), IF(INDEX(BX$12:BX$263,MATCH($AL137,$AK$12:$AK$263,0))&gt;0,($AH137*INDEX(BX$12:BX$263,MATCH($AL137,$AK$12:$AK$263,0)))/INDEX($AD$12:$AD$263,MATCH($AL137,$AK$12:$AK$263,0)), "-"),     1, "-")</f>
        <v>-</v>
      </c>
      <c r="BZ137" s="249" t="n">
        <f aca="false">IF(BY$9&gt;0, IF(OR(BY137="",BY137="-"), 0, BY137*$AO137), BX137*$AE137)</f>
        <v>0</v>
      </c>
      <c r="CA137" s="247" t="n">
        <f aca="false">COMMANDE!AL137</f>
        <v>0</v>
      </c>
      <c r="CB137" s="248" t="str">
        <f aca="false">_xlfn.IFS(AND($AD137=$AH137,$AD137&gt;0,$AH137&gt;0,CA137&gt;0), CA137,     AND(NOT($AD137=$AH137),$AD137&gt;0,$AH137&gt;0,CA137&gt;0), ($AH137*CA137)/$AD137,     AND($AD137=0,$AH137&gt;0,$AL137&gt;0), IF(INDEX(CA$12:CA$263,MATCH($AL137,$AK$12:$AK$263,0))&gt;0,($AH137*INDEX(CA$12:CA$263,MATCH($AL137,$AK$12:$AK$263,0)))/INDEX($AD$12:$AD$263,MATCH($AL137,$AK$12:$AK$263,0)), "-"),     1, "-")</f>
        <v>-</v>
      </c>
      <c r="CC137" s="249" t="n">
        <f aca="false">IF(CB$9&gt;0, IF(OR(CB137="",CB137="-"), 0, CB137*$AO137), CA137*$AE137)</f>
        <v>0</v>
      </c>
      <c r="CD137" s="247" t="n">
        <f aca="false">COMMANDE!AN137</f>
        <v>0</v>
      </c>
      <c r="CE137" s="248" t="str">
        <f aca="false">_xlfn.IFS(AND($AD137=$AH137,$AD137&gt;0,$AH137&gt;0,CD137&gt;0), CD137,     AND(NOT($AD137=$AH137),$AD137&gt;0,$AH137&gt;0,CD137&gt;0), ($AH137*CD137)/$AD137,     AND($AD137=0,$AH137&gt;0,$AL137&gt;0), IF(INDEX(CD$12:CD$263,MATCH($AL137,$AK$12:$AK$263,0))&gt;0,($AH137*INDEX(CD$12:CD$263,MATCH($AL137,$AK$12:$AK$263,0)))/INDEX($AD$12:$AD$263,MATCH($AL137,$AK$12:$AK$263,0)), "-"),     1, "-")</f>
        <v>-</v>
      </c>
      <c r="CF137" s="249" t="n">
        <f aca="false">IF(CE$9&gt;0, IF(OR(CE137="",CE137="-"), 0, CE137*$AO137), CD137*$AE137)</f>
        <v>0</v>
      </c>
      <c r="CG137" s="247" t="n">
        <f aca="false">COMMANDE!AP137</f>
        <v>0</v>
      </c>
      <c r="CH137" s="248" t="str">
        <f aca="false">_xlfn.IFS(AND($AD137=$AH137,$AD137&gt;0,$AH137&gt;0,CG137&gt;0), CG137,     AND(NOT($AD137=$AH137),$AD137&gt;0,$AH137&gt;0,CG137&gt;0), ($AH137*CG137)/$AD137,     AND($AD137=0,$AH137&gt;0,$AL137&gt;0), IF(INDEX(CG$12:CG$263,MATCH($AL137,$AK$12:$AK$263,0))&gt;0,($AH137*INDEX(CG$12:CG$263,MATCH($AL137,$AK$12:$AK$263,0)))/INDEX($AD$12:$AD$263,MATCH($AL137,$AK$12:$AK$263,0)), "-"),     1, "-")</f>
        <v>-</v>
      </c>
      <c r="CI137" s="249" t="n">
        <f aca="false">IF(CH$9&gt;0, IF(OR(CH137="",CH137="-"), 0, CH137*$AO137), CG137*$AE137)</f>
        <v>0</v>
      </c>
      <c r="CJ137" s="250"/>
      <c r="CK137" s="153"/>
      <c r="CL137" s="153"/>
      <c r="CM137" s="153"/>
      <c r="CN137" s="153"/>
      <c r="CO137" s="153"/>
      <c r="CP137" s="153"/>
      <c r="CQ137" s="153"/>
      <c r="CR137" s="153"/>
      <c r="CS137" s="153"/>
      <c r="CT137" s="153"/>
      <c r="CU137" s="153"/>
      <c r="CV137" s="153"/>
      <c r="CW137" s="153"/>
      <c r="CX137" s="153"/>
      <c r="CY137" s="153"/>
      <c r="CZ137" s="153"/>
      <c r="DA137" s="153"/>
      <c r="DB137" s="153"/>
      <c r="DC137" s="153"/>
    </row>
    <row r="138" s="229" customFormat="true" ht="39.95" hidden="false" customHeight="true" outlineLevel="0" collapsed="false">
      <c r="A138" s="230" t="n">
        <f aca="false">IF(OR($AQ138&gt;0, $AS138&gt;0), 1, 0)</f>
        <v>0</v>
      </c>
      <c r="B138" s="230" t="n">
        <f aca="false">IF(OR($AT138&gt;0, $AV138&gt;0), 1, 0)</f>
        <v>0</v>
      </c>
      <c r="C138" s="230" t="n">
        <f aca="false">IF(OR($AW138&gt;0, $AY138&gt;0), 1, 0)</f>
        <v>0</v>
      </c>
      <c r="D138" s="230" t="n">
        <f aca="false">IF(OR($AZ138&gt;0, $BB138&gt;0), 1, 0)</f>
        <v>0</v>
      </c>
      <c r="E138" s="230" t="n">
        <f aca="false">IF(OR($BC138&gt;0, $BE138&gt;0), 1, 0)</f>
        <v>0</v>
      </c>
      <c r="F138" s="230" t="n">
        <f aca="false">IF(OR($BF138&gt;0, $BH138&gt;0), 1, 0)</f>
        <v>0</v>
      </c>
      <c r="G138" s="230" t="n">
        <f aca="false">IF(OR($BI138&gt;0, $BK138&gt;0), 1, 0)</f>
        <v>0</v>
      </c>
      <c r="H138" s="230" t="n">
        <f aca="false">IF(OR($BL138&gt;0, $BN138&gt;0), 1, 0)</f>
        <v>0</v>
      </c>
      <c r="I138" s="230" t="n">
        <f aca="false">IF(OR($BO138&gt;0, $BQ138&gt;0), 1, 0)</f>
        <v>0</v>
      </c>
      <c r="J138" s="230" t="n">
        <f aca="false">IF(OR($BR138&gt;0, $BT138&gt;0), 1, 0)</f>
        <v>0</v>
      </c>
      <c r="K138" s="230" t="n">
        <f aca="false">IF(OR($BU138&gt;0, $BW138&gt;0), 1, 0)</f>
        <v>0</v>
      </c>
      <c r="L138" s="230" t="n">
        <f aca="false">IF(OR($BX138&gt;0, $BZ138&gt;0), 1, 0)</f>
        <v>0</v>
      </c>
      <c r="M138" s="230" t="n">
        <f aca="false">IF(OR($CA138&gt;0, $CC138&gt;0), 1, 0)</f>
        <v>0</v>
      </c>
      <c r="N138" s="230" t="n">
        <f aca="false">IF(OR($CD138&gt;0, $CF138&gt;0), 1, 0)</f>
        <v>0</v>
      </c>
      <c r="O138" s="231" t="n">
        <f aca="false">IF(OR($CG138&gt;0, $CI138&gt;0), 1, 0)</f>
        <v>0</v>
      </c>
      <c r="P138" s="232" t="n">
        <f aca="false">IF(OR($AD138&gt;0,$AH138&gt;0,$AN138&gt;0), 1, 0)</f>
        <v>0</v>
      </c>
      <c r="Q138" s="233" t="n">
        <f aca="false">BDD!A128</f>
        <v>3769</v>
      </c>
      <c r="R138" s="234" t="str">
        <f aca="false">BDD!B128</f>
        <v>Mangue Manzanillo Nuñez</v>
      </c>
      <c r="S138" s="235" t="str">
        <f aca="false">IF(BDD!F128=0, "", BDD!F128)</f>
        <v/>
      </c>
      <c r="T138" s="236" t="n">
        <f aca="false">ROUND(BDD!G128+FDP_CMD_KG, 2)</f>
        <v>7.05</v>
      </c>
      <c r="U138" s="236" t="e">
        <f aca="false">ROUND(BDD!G128+FDP_FACT_KG, 2)</f>
        <v>#DIV/0!</v>
      </c>
      <c r="V138" s="237" t="str">
        <f aca="false">BDD!H128</f>
        <v>kg</v>
      </c>
      <c r="W138" s="238" t="n">
        <f aca="false">IF(NOT(ISBLANK(BDD!I128)), ROUND(SUM((BDD!G128*reduc1),FDP_CMD_KG), 2), "")</f>
        <v>6.5</v>
      </c>
      <c r="X138" s="238" t="n">
        <f aca="false">IF(NOT(ISBLANK(BDD!J128)), ROUND(SUM((BDD!G128*reduc2),FDP_CMD_KG), 2), "")</f>
        <v>5.96</v>
      </c>
      <c r="Y138" s="238" t="str">
        <f aca="false">IF(NOT(ISBLANK(BDD!K128)), ROUND(SUM((BDD!G128*reduc3),FDP_CMD_KG), 2), "")</f>
        <v/>
      </c>
      <c r="Z138" s="238" t="e">
        <f aca="false">IF(NOT(ISBLANK(BDD!I128)), ROUND(SUM((BDD!G128*reduc1),FDP_FACT_KG), 2), "")</f>
        <v>#DIV/0!</v>
      </c>
      <c r="AA138" s="238" t="e">
        <f aca="false">IF(NOT(ISBLANK(BDD!J128)), ROUND(SUM((BDD!G128*reduc2),FDP_FACT_KG), 2), "")</f>
        <v>#DIV/0!</v>
      </c>
      <c r="AB138" s="238" t="str">
        <f aca="false">IF(NOT(ISBLANK(BDD!K128)), ROUND(SUM((BDD!G128*reduc3),FDP_FACT_KG), 2), "")</f>
        <v/>
      </c>
      <c r="AC138" s="239" t="str">
        <f aca="false">BDD!C128</f>
        <v>Grenade</v>
      </c>
      <c r="AD138" s="240" t="n">
        <f aca="false">SUM(AQ138,AT138,AW138,AZ138,BC138,BF138,BI138,BL138,BO138,BR138,BU138,BX138,CA138,CD138,CG138)</f>
        <v>0</v>
      </c>
      <c r="AE138" s="241" t="n">
        <f aca="false">_xlfn.IFS(AND(AD138&gt;=60,$Y138&lt;&gt;""), $Y138,    AND(AD138&gt;=30,$X138&lt;&gt;""), $X138,    AND(AD138&gt;=10,$W138&lt;&gt;""), $W138,    1, $T138)</f>
        <v>7.05</v>
      </c>
      <c r="AF138" s="242" t="n">
        <f aca="false">$AD138*$AE138</f>
        <v>0</v>
      </c>
      <c r="AG138" s="161"/>
      <c r="AH138" s="243"/>
      <c r="AI138" s="241" t="e">
        <f aca="false">_xlfn.IFS(AND(AH138&gt;=60,$AB138&lt;&gt;""), $AB138,    AND(AH138&gt;=30,$AA138&lt;&gt;""), $AA138,    AND(AH138&gt;=10,$Z138&lt;&gt;""), $Z138,    1, $U138)</f>
        <v>#DIV/0!</v>
      </c>
      <c r="AJ138" s="244" t="e">
        <f aca="false">AH138*AI138</f>
        <v>#DIV/0!</v>
      </c>
      <c r="AK138" s="245"/>
      <c r="AL138" s="245"/>
      <c r="AM138" s="161"/>
      <c r="AN138" s="246" t="n">
        <f aca="false">SUM(AR138,AU138,AX138,BA138,BD138,BG138,BJ138,BM138,BP138,BS138,BV138,BY138,CB138,CE138,CH138)</f>
        <v>0</v>
      </c>
      <c r="AO138" s="241" t="e">
        <f aca="false">_xlfn.IFS(AND(AN138&gt;=60,$AB138&lt;&gt;""), $AB138,    AND(AN138&gt;=30,$AA138&lt;&gt;""), $AA138,    AND(AN138&gt;=10,$Z138&lt;&gt;""), $Z138,    1, $U138)</f>
        <v>#DIV/0!</v>
      </c>
      <c r="AP138" s="242" t="e">
        <f aca="false">$AN138*$AO138</f>
        <v>#DIV/0!</v>
      </c>
      <c r="AQ138" s="247" t="n">
        <f aca="false">COMMANDE!N138</f>
        <v>0</v>
      </c>
      <c r="AR138" s="248" t="str">
        <f aca="false">_xlfn.IFS(AND($AD138=$AH138,$AD138&gt;0,$AH138&gt;0,AQ138&gt;0), AQ138,     AND(NOT($AD138=$AH138),$AD138&gt;0,$AH138&gt;0,AQ138&gt;0), ($AH138*AQ138)/$AD138,     AND($AD138=0,$AH138&gt;0,$AL138&gt;0), IF(INDEX(AQ$12:AQ$263,MATCH($AL138,$AK$12:$AK$263,0))&gt;0,($AH138*INDEX(AQ$12:AQ$263,MATCH($AL138,$AK$12:$AK$263,0)))/INDEX($AD$12:$AD$263,MATCH($AL138,$AK$12:$AK$263,0)), "-"),     1, "-")</f>
        <v>-</v>
      </c>
      <c r="AS138" s="249" t="n">
        <f aca="false">IF(AR$9&gt;0, IF(OR(AR138="",AR138="-"), 0, AR138*$AO138), AQ138*$AE138)</f>
        <v>0</v>
      </c>
      <c r="AT138" s="247" t="n">
        <f aca="false">COMMANDE!P138</f>
        <v>0</v>
      </c>
      <c r="AU138" s="248" t="str">
        <f aca="false">_xlfn.IFS(AND($AD138=$AH138,$AD138&gt;0,$AH138&gt;0,AT138&gt;0), AT138,     AND(NOT($AD138=$AH138),$AD138&gt;0,$AH138&gt;0,AT138&gt;0), ($AH138*AT138)/$AD138,     AND($AD138=0,$AH138&gt;0,$AL138&gt;0), IF(INDEX(AT$12:AT$263,MATCH($AL138,$AK$12:$AK$263,0))&gt;0,($AH138*INDEX(AT$12:AT$263,MATCH($AL138,$AK$12:$AK$263,0)))/INDEX($AD$12:$AD$263,MATCH($AL138,$AK$12:$AK$263,0)), "-"),     1, "-")</f>
        <v>-</v>
      </c>
      <c r="AV138" s="249" t="n">
        <f aca="false">IF(AU$9&gt;0, IF(OR(AU138="",AU138="-"), 0, AU138*$AO138), AT138*$AE138)</f>
        <v>0</v>
      </c>
      <c r="AW138" s="247" t="n">
        <f aca="false">COMMANDE!R138</f>
        <v>0</v>
      </c>
      <c r="AX138" s="248" t="str">
        <f aca="false">_xlfn.IFS(AND($AD138=$AH138,$AD138&gt;0,$AH138&gt;0,AW138&gt;0), AW138,     AND(NOT($AD138=$AH138),$AD138&gt;0,$AH138&gt;0,AW138&gt;0), ($AH138*AW138)/$AD138,     AND($AD138=0,$AH138&gt;0,$AL138&gt;0), IF(INDEX(AW$12:AW$263,MATCH($AL138,$AK$12:$AK$263,0))&gt;0,($AH138*INDEX(AW$12:AW$263,MATCH($AL138,$AK$12:$AK$263,0)))/INDEX($AD$12:$AD$263,MATCH($AL138,$AK$12:$AK$263,0)), "-"),     1, "-")</f>
        <v>-</v>
      </c>
      <c r="AY138" s="249" t="n">
        <f aca="false">IF(AX$9&gt;0, IF(OR(AX138="",AX138="-"), 0, AX138*$AO138), AW138*$AE138)</f>
        <v>0</v>
      </c>
      <c r="AZ138" s="247" t="n">
        <f aca="false">COMMANDE!T138</f>
        <v>0</v>
      </c>
      <c r="BA138" s="248" t="str">
        <f aca="false">_xlfn.IFS(AND($AD138=$AH138,$AD138&gt;0,$AH138&gt;0,AZ138&gt;0), AZ138,     AND(NOT($AD138=$AH138),$AD138&gt;0,$AH138&gt;0,AZ138&gt;0), ($AH138*AZ138)/$AD138,     AND($AD138=0,$AH138&gt;0,$AL138&gt;0), IF(INDEX(AZ$12:AZ$263,MATCH($AL138,$AK$12:$AK$263,0))&gt;0,($AH138*INDEX(AZ$12:AZ$263,MATCH($AL138,$AK$12:$AK$263,0)))/INDEX($AD$12:$AD$263,MATCH($AL138,$AK$12:$AK$263,0)), "-"),     1, "-")</f>
        <v>-</v>
      </c>
      <c r="BB138" s="249" t="n">
        <f aca="false">IF(BA$9&gt;0, IF(OR(BA138="",BA138="-"), 0, BA138*$AO138), AZ138*$AE138)</f>
        <v>0</v>
      </c>
      <c r="BC138" s="247" t="n">
        <f aca="false">COMMANDE!V138</f>
        <v>0</v>
      </c>
      <c r="BD138" s="248" t="str">
        <f aca="false">_xlfn.IFS(AND($AD138=$AH138,$AD138&gt;0,$AH138&gt;0,BC138&gt;0), BC138,     AND(NOT($AD138=$AH138),$AD138&gt;0,$AH138&gt;0,BC138&gt;0), ($AH138*BC138)/$AD138,     AND($AD138=0,$AH138&gt;0,$AL138&gt;0), IF(INDEX(BC$12:BC$263,MATCH($AL138,$AK$12:$AK$263,0))&gt;0,($AH138*INDEX(BC$12:BC$263,MATCH($AL138,$AK$12:$AK$263,0)))/INDEX($AD$12:$AD$263,MATCH($AL138,$AK$12:$AK$263,0)), "-"),     1, "-")</f>
        <v>-</v>
      </c>
      <c r="BE138" s="249" t="n">
        <f aca="false">IF(BD$9&gt;0, IF(OR(BD138="",BD138="-"), 0, BD138*$AO138), BC138*$AE138)</f>
        <v>0</v>
      </c>
      <c r="BF138" s="247" t="n">
        <f aca="false">COMMANDE!X138</f>
        <v>0</v>
      </c>
      <c r="BG138" s="248" t="str">
        <f aca="false">_xlfn.IFS(AND($AD138=$AH138,$AD138&gt;0,$AH138&gt;0,BF138&gt;0), BF138,     AND(NOT($AD138=$AH138),$AD138&gt;0,$AH138&gt;0,BF138&gt;0), ($AH138*BF138)/$AD138,     AND($AD138=0,$AH138&gt;0,$AL138&gt;0), IF(INDEX(BF$12:BF$263,MATCH($AL138,$AK$12:$AK$263,0))&gt;0,($AH138*INDEX(BF$12:BF$263,MATCH($AL138,$AK$12:$AK$263,0)))/INDEX($AD$12:$AD$263,MATCH($AL138,$AK$12:$AK$263,0)), "-"),     1, "-")</f>
        <v>-</v>
      </c>
      <c r="BH138" s="249" t="n">
        <f aca="false">IF(BG$9&gt;0, IF(OR(BG138="",BG138="-"), 0, BG138*$AO138), BF138*$AE138)</f>
        <v>0</v>
      </c>
      <c r="BI138" s="247" t="n">
        <f aca="false">COMMANDE!Z138</f>
        <v>0</v>
      </c>
      <c r="BJ138" s="248" t="str">
        <f aca="false">_xlfn.IFS(AND($AD138=$AH138,$AD138&gt;0,$AH138&gt;0,BI138&gt;0), BI138,     AND(NOT($AD138=$AH138),$AD138&gt;0,$AH138&gt;0,BI138&gt;0), ($AH138*BI138)/$AD138,     AND($AD138=0,$AH138&gt;0,$AL138&gt;0), IF(INDEX(BI$12:BI$263,MATCH($AL138,$AK$12:$AK$263,0))&gt;0,($AH138*INDEX(BI$12:BI$263,MATCH($AL138,$AK$12:$AK$263,0)))/INDEX($AD$12:$AD$263,MATCH($AL138,$AK$12:$AK$263,0)), "-"),     1, "-")</f>
        <v>-</v>
      </c>
      <c r="BK138" s="249" t="n">
        <f aca="false">IF(BJ$9&gt;0, IF(OR(BJ138="",BJ138="-"), 0, BJ138*$AO138), BI138*$AE138)</f>
        <v>0</v>
      </c>
      <c r="BL138" s="247" t="n">
        <f aca="false">COMMANDE!AB138</f>
        <v>0</v>
      </c>
      <c r="BM138" s="248" t="str">
        <f aca="false">_xlfn.IFS(AND($AD138=$AH138,$AD138&gt;0,$AH138&gt;0,BL138&gt;0), BL138,     AND(NOT($AD138=$AH138),$AD138&gt;0,$AH138&gt;0,BL138&gt;0), ($AH138*BL138)/$AD138,     AND($AD138=0,$AH138&gt;0,$AL138&gt;0), IF(INDEX(BL$12:BL$263,MATCH($AL138,$AK$12:$AK$263,0))&gt;0,($AH138*INDEX(BL$12:BL$263,MATCH($AL138,$AK$12:$AK$263,0)))/INDEX($AD$12:$AD$263,MATCH($AL138,$AK$12:$AK$263,0)), "-"),     1, "-")</f>
        <v>-</v>
      </c>
      <c r="BN138" s="249" t="n">
        <f aca="false">IF(BM$9&gt;0, IF(OR(BM138="",BM138="-"), 0, BM138*$AO138), BL138*$AE138)</f>
        <v>0</v>
      </c>
      <c r="BO138" s="247" t="n">
        <f aca="false">COMMANDE!AD138</f>
        <v>0</v>
      </c>
      <c r="BP138" s="248" t="str">
        <f aca="false">_xlfn.IFS(AND($AD138=$AH138,$AD138&gt;0,$AH138&gt;0,BO138&gt;0), BO138,     AND(NOT($AD138=$AH138),$AD138&gt;0,$AH138&gt;0,BO138&gt;0), ($AH138*BO138)/$AD138,     AND($AD138=0,$AH138&gt;0,$AL138&gt;0), IF(INDEX(BO$12:BO$263,MATCH($AL138,$AK$12:$AK$263,0))&gt;0,($AH138*INDEX(BO$12:BO$263,MATCH($AL138,$AK$12:$AK$263,0)))/INDEX($AD$12:$AD$263,MATCH($AL138,$AK$12:$AK$263,0)), "-"),     1, "-")</f>
        <v>-</v>
      </c>
      <c r="BQ138" s="249" t="n">
        <f aca="false">IF(BP$9&gt;0, IF(OR(BP138="",BP138="-"), 0, BP138*$AO138), BO138*$AE138)</f>
        <v>0</v>
      </c>
      <c r="BR138" s="247" t="n">
        <f aca="false">COMMANDE!AF138</f>
        <v>0</v>
      </c>
      <c r="BS138" s="248" t="str">
        <f aca="false">_xlfn.IFS(AND($AD138=$AH138,$AD138&gt;0,$AH138&gt;0,BR138&gt;0), BR138,     AND(NOT($AD138=$AH138),$AD138&gt;0,$AH138&gt;0,BR138&gt;0), ($AH138*BR138)/$AD138,     AND($AD138=0,$AH138&gt;0,$AL138&gt;0), IF(INDEX(BR$12:BR$263,MATCH($AL138,$AK$12:$AK$263,0))&gt;0,($AH138*INDEX(BR$12:BR$263,MATCH($AL138,$AK$12:$AK$263,0)))/INDEX($AD$12:$AD$263,MATCH($AL138,$AK$12:$AK$263,0)), "-"),     1, "-")</f>
        <v>-</v>
      </c>
      <c r="BT138" s="249" t="n">
        <f aca="false">IF(BS$9&gt;0, IF(OR(BS138="",BS138="-"), 0, BS138*$AO138), BR138*$AE138)</f>
        <v>0</v>
      </c>
      <c r="BU138" s="247" t="n">
        <f aca="false">COMMANDE!AH138</f>
        <v>0</v>
      </c>
      <c r="BV138" s="248" t="str">
        <f aca="false">_xlfn.IFS(AND($AD138=$AH138,$AD138&gt;0,$AH138&gt;0,BU138&gt;0), BU138,     AND(NOT($AD138=$AH138),$AD138&gt;0,$AH138&gt;0,BU138&gt;0), ($AH138*BU138)/$AD138,     AND($AD138=0,$AH138&gt;0,$AL138&gt;0), IF(INDEX(BU$12:BU$263,MATCH($AL138,$AK$12:$AK$263,0))&gt;0,($AH138*INDEX(BU$12:BU$263,MATCH($AL138,$AK$12:$AK$263,0)))/INDEX($AD$12:$AD$263,MATCH($AL138,$AK$12:$AK$263,0)), "-"),     1, "-")</f>
        <v>-</v>
      </c>
      <c r="BW138" s="249" t="n">
        <f aca="false">IF(BV$9&gt;0, IF(OR(BV138="",BV138="-"), 0, BV138*$AO138), BU138*$AE138)</f>
        <v>0</v>
      </c>
      <c r="BX138" s="247" t="n">
        <f aca="false">COMMANDE!AJ138</f>
        <v>0</v>
      </c>
      <c r="BY138" s="248" t="str">
        <f aca="false">_xlfn.IFS(AND($AD138=$AH138,$AD138&gt;0,$AH138&gt;0,BX138&gt;0), BX138,     AND(NOT($AD138=$AH138),$AD138&gt;0,$AH138&gt;0,BX138&gt;0), ($AH138*BX138)/$AD138,     AND($AD138=0,$AH138&gt;0,$AL138&gt;0), IF(INDEX(BX$12:BX$263,MATCH($AL138,$AK$12:$AK$263,0))&gt;0,($AH138*INDEX(BX$12:BX$263,MATCH($AL138,$AK$12:$AK$263,0)))/INDEX($AD$12:$AD$263,MATCH($AL138,$AK$12:$AK$263,0)), "-"),     1, "-")</f>
        <v>-</v>
      </c>
      <c r="BZ138" s="249" t="n">
        <f aca="false">IF(BY$9&gt;0, IF(OR(BY138="",BY138="-"), 0, BY138*$AO138), BX138*$AE138)</f>
        <v>0</v>
      </c>
      <c r="CA138" s="247" t="n">
        <f aca="false">COMMANDE!AL138</f>
        <v>0</v>
      </c>
      <c r="CB138" s="248" t="str">
        <f aca="false">_xlfn.IFS(AND($AD138=$AH138,$AD138&gt;0,$AH138&gt;0,CA138&gt;0), CA138,     AND(NOT($AD138=$AH138),$AD138&gt;0,$AH138&gt;0,CA138&gt;0), ($AH138*CA138)/$AD138,     AND($AD138=0,$AH138&gt;0,$AL138&gt;0), IF(INDEX(CA$12:CA$263,MATCH($AL138,$AK$12:$AK$263,0))&gt;0,($AH138*INDEX(CA$12:CA$263,MATCH($AL138,$AK$12:$AK$263,0)))/INDEX($AD$12:$AD$263,MATCH($AL138,$AK$12:$AK$263,0)), "-"),     1, "-")</f>
        <v>-</v>
      </c>
      <c r="CC138" s="249" t="n">
        <f aca="false">IF(CB$9&gt;0, IF(OR(CB138="",CB138="-"), 0, CB138*$AO138), CA138*$AE138)</f>
        <v>0</v>
      </c>
      <c r="CD138" s="247" t="n">
        <f aca="false">COMMANDE!AN138</f>
        <v>0</v>
      </c>
      <c r="CE138" s="248" t="str">
        <f aca="false">_xlfn.IFS(AND($AD138=$AH138,$AD138&gt;0,$AH138&gt;0,CD138&gt;0), CD138,     AND(NOT($AD138=$AH138),$AD138&gt;0,$AH138&gt;0,CD138&gt;0), ($AH138*CD138)/$AD138,     AND($AD138=0,$AH138&gt;0,$AL138&gt;0), IF(INDEX(CD$12:CD$263,MATCH($AL138,$AK$12:$AK$263,0))&gt;0,($AH138*INDEX(CD$12:CD$263,MATCH($AL138,$AK$12:$AK$263,0)))/INDEX($AD$12:$AD$263,MATCH($AL138,$AK$12:$AK$263,0)), "-"),     1, "-")</f>
        <v>-</v>
      </c>
      <c r="CF138" s="249" t="n">
        <f aca="false">IF(CE$9&gt;0, IF(OR(CE138="",CE138="-"), 0, CE138*$AO138), CD138*$AE138)</f>
        <v>0</v>
      </c>
      <c r="CG138" s="247" t="n">
        <f aca="false">COMMANDE!AP138</f>
        <v>0</v>
      </c>
      <c r="CH138" s="248" t="str">
        <f aca="false">_xlfn.IFS(AND($AD138=$AH138,$AD138&gt;0,$AH138&gt;0,CG138&gt;0), CG138,     AND(NOT($AD138=$AH138),$AD138&gt;0,$AH138&gt;0,CG138&gt;0), ($AH138*CG138)/$AD138,     AND($AD138=0,$AH138&gt;0,$AL138&gt;0), IF(INDEX(CG$12:CG$263,MATCH($AL138,$AK$12:$AK$263,0))&gt;0,($AH138*INDEX(CG$12:CG$263,MATCH($AL138,$AK$12:$AK$263,0)))/INDEX($AD$12:$AD$263,MATCH($AL138,$AK$12:$AK$263,0)), "-"),     1, "-")</f>
        <v>-</v>
      </c>
      <c r="CI138" s="249" t="n">
        <f aca="false">IF(CH$9&gt;0, IF(OR(CH138="",CH138="-"), 0, CH138*$AO138), CG138*$AE138)</f>
        <v>0</v>
      </c>
      <c r="CJ138" s="250"/>
      <c r="CK138" s="153"/>
      <c r="CL138" s="153"/>
      <c r="CM138" s="153"/>
      <c r="CN138" s="153"/>
      <c r="CO138" s="153"/>
      <c r="CP138" s="153"/>
      <c r="CQ138" s="153"/>
      <c r="CR138" s="153"/>
      <c r="CS138" s="153"/>
      <c r="CT138" s="153"/>
      <c r="CU138" s="153"/>
      <c r="CV138" s="153"/>
      <c r="CW138" s="153"/>
      <c r="CX138" s="153"/>
      <c r="CY138" s="153"/>
      <c r="CZ138" s="153"/>
      <c r="DA138" s="153"/>
      <c r="DB138" s="153"/>
      <c r="DC138" s="153"/>
    </row>
    <row r="139" customFormat="false" ht="39.95" hidden="false" customHeight="true" outlineLevel="0" collapsed="false">
      <c r="A139" s="230" t="n">
        <f aca="false">IF(OR($AQ139&gt;0, $AS139&gt;0), 1, 0)</f>
        <v>0</v>
      </c>
      <c r="B139" s="230" t="n">
        <f aca="false">IF(OR($AT139&gt;0, $AV139&gt;0), 1, 0)</f>
        <v>0</v>
      </c>
      <c r="C139" s="230" t="n">
        <f aca="false">IF(OR($AW139&gt;0, $AY139&gt;0), 1, 0)</f>
        <v>0</v>
      </c>
      <c r="D139" s="230" t="n">
        <f aca="false">IF(OR($AZ139&gt;0, $BB139&gt;0), 1, 0)</f>
        <v>0</v>
      </c>
      <c r="E139" s="230" t="n">
        <f aca="false">IF(OR($BC139&gt;0, $BE139&gt;0), 1, 0)</f>
        <v>0</v>
      </c>
      <c r="F139" s="230" t="n">
        <f aca="false">IF(OR($BF139&gt;0, $BH139&gt;0), 1, 0)</f>
        <v>0</v>
      </c>
      <c r="G139" s="230" t="n">
        <f aca="false">IF(OR($BI139&gt;0, $BK139&gt;0), 1, 0)</f>
        <v>0</v>
      </c>
      <c r="H139" s="230" t="n">
        <f aca="false">IF(OR($BL139&gt;0, $BN139&gt;0), 1, 0)</f>
        <v>0</v>
      </c>
      <c r="I139" s="230" t="n">
        <f aca="false">IF(OR($BO139&gt;0, $BQ139&gt;0), 1, 0)</f>
        <v>0</v>
      </c>
      <c r="J139" s="230" t="n">
        <f aca="false">IF(OR($BR139&gt;0, $BT139&gt;0), 1, 0)</f>
        <v>0</v>
      </c>
      <c r="K139" s="230" t="n">
        <f aca="false">IF(OR($BU139&gt;0, $BW139&gt;0), 1, 0)</f>
        <v>0</v>
      </c>
      <c r="L139" s="230" t="n">
        <f aca="false">IF(OR($BX139&gt;0, $BZ139&gt;0), 1, 0)</f>
        <v>0</v>
      </c>
      <c r="M139" s="230" t="n">
        <f aca="false">IF(OR($CA139&gt;0, $CC139&gt;0), 1, 0)</f>
        <v>0</v>
      </c>
      <c r="N139" s="230" t="n">
        <f aca="false">IF(OR($CD139&gt;0, $CF139&gt;0), 1, 0)</f>
        <v>0</v>
      </c>
      <c r="O139" s="231" t="n">
        <f aca="false">IF(OR($CG139&gt;0, $CI139&gt;0), 1, 0)</f>
        <v>0</v>
      </c>
      <c r="P139" s="232" t="n">
        <f aca="false">IF(OR($AD139&gt;0,$AH139&gt;0,$AN139&gt;0), 1, 0)</f>
        <v>0</v>
      </c>
      <c r="Q139" s="233" t="n">
        <f aca="false">BDD!A129</f>
        <v>1842</v>
      </c>
      <c r="R139" s="234" t="str">
        <f aca="false">BDD!B129</f>
        <v>Mangue mini gourmet Osteen BIO</v>
      </c>
      <c r="S139" s="235" t="str">
        <f aca="false">IF(BDD!F129=0, "", BDD!F129)</f>
        <v>❤️</v>
      </c>
      <c r="T139" s="236" t="n">
        <f aca="false">ROUND(BDD!G129+FDP_CMD_KG, 2)</f>
        <v>5.29</v>
      </c>
      <c r="U139" s="236" t="e">
        <f aca="false">ROUND(BDD!G129+FDP_FACT_KG, 2)</f>
        <v>#DIV/0!</v>
      </c>
      <c r="V139" s="237" t="str">
        <f aca="false">BDD!H129</f>
        <v>kg</v>
      </c>
      <c r="W139" s="238" t="n">
        <f aca="false">IF(NOT(ISBLANK(BDD!I129)), ROUND(SUM((BDD!G129*reduc1),FDP_CMD_KG), 2), "")</f>
        <v>4.92</v>
      </c>
      <c r="X139" s="238" t="n">
        <f aca="false">IF(NOT(ISBLANK(BDD!J129)), ROUND(SUM((BDD!G129*reduc2),FDP_CMD_KG), 2), "")</f>
        <v>4.55</v>
      </c>
      <c r="Y139" s="238" t="n">
        <f aca="false">IF(NOT(ISBLANK(BDD!K129)), ROUND(SUM((BDD!G129*reduc3),FDP_CMD_KG), 2), "")</f>
        <v>4.18</v>
      </c>
      <c r="Z139" s="238" t="e">
        <f aca="false">IF(NOT(ISBLANK(BDD!I129)), ROUND(SUM((BDD!G129*reduc1),FDP_FACT_KG), 2), "")</f>
        <v>#DIV/0!</v>
      </c>
      <c r="AA139" s="238" t="e">
        <f aca="false">IF(NOT(ISBLANK(BDD!J129)), ROUND(SUM((BDD!G129*reduc2),FDP_FACT_KG), 2), "")</f>
        <v>#DIV/0!</v>
      </c>
      <c r="AB139" s="238" t="e">
        <f aca="false">IF(NOT(ISBLANK(BDD!K129)), ROUND(SUM((BDD!G129*reduc3),FDP_FACT_KG), 2), "")</f>
        <v>#DIV/0!</v>
      </c>
      <c r="AC139" s="239" t="str">
        <f aca="false">BDD!C129</f>
        <v>Malaga</v>
      </c>
      <c r="AD139" s="240" t="n">
        <f aca="false">SUM(AQ139,AT139,AW139,AZ139,BC139,BF139,BI139,BL139,BO139,BR139,BU139,BX139,CA139,CD139,CG139)</f>
        <v>0</v>
      </c>
      <c r="AE139" s="241" t="n">
        <f aca="false">_xlfn.IFS(AND(AD139&gt;=60,$Y139&lt;&gt;""), $Y139,    AND(AD139&gt;=30,$X139&lt;&gt;""), $X139,    AND(AD139&gt;=10,$W139&lt;&gt;""), $W139,    1, $T139)</f>
        <v>5.29</v>
      </c>
      <c r="AF139" s="242" t="n">
        <f aca="false">$AD139*$AE139</f>
        <v>0</v>
      </c>
      <c r="AG139" s="161"/>
      <c r="AH139" s="243"/>
      <c r="AI139" s="241" t="e">
        <f aca="false">_xlfn.IFS(AND(AH139&gt;=60,$AB139&lt;&gt;""), $AB139,    AND(AH139&gt;=30,$AA139&lt;&gt;""), $AA139,    AND(AH139&gt;=10,$Z139&lt;&gt;""), $Z139,    1, $U139)</f>
        <v>#DIV/0!</v>
      </c>
      <c r="AJ139" s="244" t="e">
        <f aca="false">AH139*AI139</f>
        <v>#DIV/0!</v>
      </c>
      <c r="AK139" s="245"/>
      <c r="AL139" s="245"/>
      <c r="AM139" s="161"/>
      <c r="AN139" s="246" t="n">
        <f aca="false">SUM(AR139,AU139,AX139,BA139,BD139,BG139,BJ139,BM139,BP139,BS139,BV139,BY139,CB139,CE139,CH139)</f>
        <v>0</v>
      </c>
      <c r="AO139" s="241" t="e">
        <f aca="false">_xlfn.IFS(AND(AN139&gt;=60,$AB139&lt;&gt;""), $AB139,    AND(AN139&gt;=30,$AA139&lt;&gt;""), $AA139,    AND(AN139&gt;=10,$Z139&lt;&gt;""), $Z139,    1, $U139)</f>
        <v>#DIV/0!</v>
      </c>
      <c r="AP139" s="242" t="e">
        <f aca="false">$AN139*$AO139</f>
        <v>#DIV/0!</v>
      </c>
      <c r="AQ139" s="247" t="n">
        <f aca="false">COMMANDE!N139</f>
        <v>0</v>
      </c>
      <c r="AR139" s="248" t="str">
        <f aca="false">_xlfn.IFS(AND($AD139=$AH139,$AD139&gt;0,$AH139&gt;0,AQ139&gt;0), AQ139,     AND(NOT($AD139=$AH139),$AD139&gt;0,$AH139&gt;0,AQ139&gt;0), ($AH139*AQ139)/$AD139,     AND($AD139=0,$AH139&gt;0,$AL139&gt;0), IF(INDEX(AQ$12:AQ$263,MATCH($AL139,$AK$12:$AK$263,0))&gt;0,($AH139*INDEX(AQ$12:AQ$263,MATCH($AL139,$AK$12:$AK$263,0)))/INDEX($AD$12:$AD$263,MATCH($AL139,$AK$12:$AK$263,0)), "-"),     1, "-")</f>
        <v>-</v>
      </c>
      <c r="AS139" s="249" t="n">
        <f aca="false">IF(AR$9&gt;0, IF(OR(AR139="",AR139="-"), 0, AR139*$AO139), AQ139*$AE139)</f>
        <v>0</v>
      </c>
      <c r="AT139" s="247" t="n">
        <f aca="false">COMMANDE!P139</f>
        <v>0</v>
      </c>
      <c r="AU139" s="248" t="str">
        <f aca="false">_xlfn.IFS(AND($AD139=$AH139,$AD139&gt;0,$AH139&gt;0,AT139&gt;0), AT139,     AND(NOT($AD139=$AH139),$AD139&gt;0,$AH139&gt;0,AT139&gt;0), ($AH139*AT139)/$AD139,     AND($AD139=0,$AH139&gt;0,$AL139&gt;0), IF(INDEX(AT$12:AT$263,MATCH($AL139,$AK$12:$AK$263,0))&gt;0,($AH139*INDEX(AT$12:AT$263,MATCH($AL139,$AK$12:$AK$263,0)))/INDEX($AD$12:$AD$263,MATCH($AL139,$AK$12:$AK$263,0)), "-"),     1, "-")</f>
        <v>-</v>
      </c>
      <c r="AV139" s="249" t="n">
        <f aca="false">IF(AU$9&gt;0, IF(OR(AU139="",AU139="-"), 0, AU139*$AO139), AT139*$AE139)</f>
        <v>0</v>
      </c>
      <c r="AW139" s="247" t="n">
        <f aca="false">COMMANDE!R139</f>
        <v>0</v>
      </c>
      <c r="AX139" s="248" t="str">
        <f aca="false">_xlfn.IFS(AND($AD139=$AH139,$AD139&gt;0,$AH139&gt;0,AW139&gt;0), AW139,     AND(NOT($AD139=$AH139),$AD139&gt;0,$AH139&gt;0,AW139&gt;0), ($AH139*AW139)/$AD139,     AND($AD139=0,$AH139&gt;0,$AL139&gt;0), IF(INDEX(AW$12:AW$263,MATCH($AL139,$AK$12:$AK$263,0))&gt;0,($AH139*INDEX(AW$12:AW$263,MATCH($AL139,$AK$12:$AK$263,0)))/INDEX($AD$12:$AD$263,MATCH($AL139,$AK$12:$AK$263,0)), "-"),     1, "-")</f>
        <v>-</v>
      </c>
      <c r="AY139" s="249" t="n">
        <f aca="false">IF(AX$9&gt;0, IF(OR(AX139="",AX139="-"), 0, AX139*$AO139), AW139*$AE139)</f>
        <v>0</v>
      </c>
      <c r="AZ139" s="247" t="n">
        <f aca="false">COMMANDE!T139</f>
        <v>0</v>
      </c>
      <c r="BA139" s="248" t="str">
        <f aca="false">_xlfn.IFS(AND($AD139=$AH139,$AD139&gt;0,$AH139&gt;0,AZ139&gt;0), AZ139,     AND(NOT($AD139=$AH139),$AD139&gt;0,$AH139&gt;0,AZ139&gt;0), ($AH139*AZ139)/$AD139,     AND($AD139=0,$AH139&gt;0,$AL139&gt;0), IF(INDEX(AZ$12:AZ$263,MATCH($AL139,$AK$12:$AK$263,0))&gt;0,($AH139*INDEX(AZ$12:AZ$263,MATCH($AL139,$AK$12:$AK$263,0)))/INDEX($AD$12:$AD$263,MATCH($AL139,$AK$12:$AK$263,0)), "-"),     1, "-")</f>
        <v>-</v>
      </c>
      <c r="BB139" s="249" t="n">
        <f aca="false">IF(BA$9&gt;0, IF(OR(BA139="",BA139="-"), 0, BA139*$AO139), AZ139*$AE139)</f>
        <v>0</v>
      </c>
      <c r="BC139" s="247" t="n">
        <f aca="false">COMMANDE!V139</f>
        <v>0</v>
      </c>
      <c r="BD139" s="248" t="str">
        <f aca="false">_xlfn.IFS(AND($AD139=$AH139,$AD139&gt;0,$AH139&gt;0,BC139&gt;0), BC139,     AND(NOT($AD139=$AH139),$AD139&gt;0,$AH139&gt;0,BC139&gt;0), ($AH139*BC139)/$AD139,     AND($AD139=0,$AH139&gt;0,$AL139&gt;0), IF(INDEX(BC$12:BC$263,MATCH($AL139,$AK$12:$AK$263,0))&gt;0,($AH139*INDEX(BC$12:BC$263,MATCH($AL139,$AK$12:$AK$263,0)))/INDEX($AD$12:$AD$263,MATCH($AL139,$AK$12:$AK$263,0)), "-"),     1, "-")</f>
        <v>-</v>
      </c>
      <c r="BE139" s="249" t="n">
        <f aca="false">IF(BD$9&gt;0, IF(OR(BD139="",BD139="-"), 0, BD139*$AO139), BC139*$AE139)</f>
        <v>0</v>
      </c>
      <c r="BF139" s="247" t="n">
        <f aca="false">COMMANDE!X139</f>
        <v>0</v>
      </c>
      <c r="BG139" s="248" t="str">
        <f aca="false">_xlfn.IFS(AND($AD139=$AH139,$AD139&gt;0,$AH139&gt;0,BF139&gt;0), BF139,     AND(NOT($AD139=$AH139),$AD139&gt;0,$AH139&gt;0,BF139&gt;0), ($AH139*BF139)/$AD139,     AND($AD139=0,$AH139&gt;0,$AL139&gt;0), IF(INDEX(BF$12:BF$263,MATCH($AL139,$AK$12:$AK$263,0))&gt;0,($AH139*INDEX(BF$12:BF$263,MATCH($AL139,$AK$12:$AK$263,0)))/INDEX($AD$12:$AD$263,MATCH($AL139,$AK$12:$AK$263,0)), "-"),     1, "-")</f>
        <v>-</v>
      </c>
      <c r="BH139" s="249" t="n">
        <f aca="false">IF(BG$9&gt;0, IF(OR(BG139="",BG139="-"), 0, BG139*$AO139), BF139*$AE139)</f>
        <v>0</v>
      </c>
      <c r="BI139" s="247" t="n">
        <f aca="false">COMMANDE!Z139</f>
        <v>0</v>
      </c>
      <c r="BJ139" s="248" t="str">
        <f aca="false">_xlfn.IFS(AND($AD139=$AH139,$AD139&gt;0,$AH139&gt;0,BI139&gt;0), BI139,     AND(NOT($AD139=$AH139),$AD139&gt;0,$AH139&gt;0,BI139&gt;0), ($AH139*BI139)/$AD139,     AND($AD139=0,$AH139&gt;0,$AL139&gt;0), IF(INDEX(BI$12:BI$263,MATCH($AL139,$AK$12:$AK$263,0))&gt;0,($AH139*INDEX(BI$12:BI$263,MATCH($AL139,$AK$12:$AK$263,0)))/INDEX($AD$12:$AD$263,MATCH($AL139,$AK$12:$AK$263,0)), "-"),     1, "-")</f>
        <v>-</v>
      </c>
      <c r="BK139" s="249" t="n">
        <f aca="false">IF(BJ$9&gt;0, IF(OR(BJ139="",BJ139="-"), 0, BJ139*$AO139), BI139*$AE139)</f>
        <v>0</v>
      </c>
      <c r="BL139" s="247" t="n">
        <f aca="false">COMMANDE!AB139</f>
        <v>0</v>
      </c>
      <c r="BM139" s="248" t="str">
        <f aca="false">_xlfn.IFS(AND($AD139=$AH139,$AD139&gt;0,$AH139&gt;0,BL139&gt;0), BL139,     AND(NOT($AD139=$AH139),$AD139&gt;0,$AH139&gt;0,BL139&gt;0), ($AH139*BL139)/$AD139,     AND($AD139=0,$AH139&gt;0,$AL139&gt;0), IF(INDEX(BL$12:BL$263,MATCH($AL139,$AK$12:$AK$263,0))&gt;0,($AH139*INDEX(BL$12:BL$263,MATCH($AL139,$AK$12:$AK$263,0)))/INDEX($AD$12:$AD$263,MATCH($AL139,$AK$12:$AK$263,0)), "-"),     1, "-")</f>
        <v>-</v>
      </c>
      <c r="BN139" s="249" t="n">
        <f aca="false">IF(BM$9&gt;0, IF(OR(BM139="",BM139="-"), 0, BM139*$AO139), BL139*$AE139)</f>
        <v>0</v>
      </c>
      <c r="BO139" s="247" t="n">
        <f aca="false">COMMANDE!AD139</f>
        <v>0</v>
      </c>
      <c r="BP139" s="248" t="str">
        <f aca="false">_xlfn.IFS(AND($AD139=$AH139,$AD139&gt;0,$AH139&gt;0,BO139&gt;0), BO139,     AND(NOT($AD139=$AH139),$AD139&gt;0,$AH139&gt;0,BO139&gt;0), ($AH139*BO139)/$AD139,     AND($AD139=0,$AH139&gt;0,$AL139&gt;0), IF(INDEX(BO$12:BO$263,MATCH($AL139,$AK$12:$AK$263,0))&gt;0,($AH139*INDEX(BO$12:BO$263,MATCH($AL139,$AK$12:$AK$263,0)))/INDEX($AD$12:$AD$263,MATCH($AL139,$AK$12:$AK$263,0)), "-"),     1, "-")</f>
        <v>-</v>
      </c>
      <c r="BQ139" s="249" t="n">
        <f aca="false">IF(BP$9&gt;0, IF(OR(BP139="",BP139="-"), 0, BP139*$AO139), BO139*$AE139)</f>
        <v>0</v>
      </c>
      <c r="BR139" s="247" t="n">
        <f aca="false">COMMANDE!AF139</f>
        <v>0</v>
      </c>
      <c r="BS139" s="248" t="str">
        <f aca="false">_xlfn.IFS(AND($AD139=$AH139,$AD139&gt;0,$AH139&gt;0,BR139&gt;0), BR139,     AND(NOT($AD139=$AH139),$AD139&gt;0,$AH139&gt;0,BR139&gt;0), ($AH139*BR139)/$AD139,     AND($AD139=0,$AH139&gt;0,$AL139&gt;0), IF(INDEX(BR$12:BR$263,MATCH($AL139,$AK$12:$AK$263,0))&gt;0,($AH139*INDEX(BR$12:BR$263,MATCH($AL139,$AK$12:$AK$263,0)))/INDEX($AD$12:$AD$263,MATCH($AL139,$AK$12:$AK$263,0)), "-"),     1, "-")</f>
        <v>-</v>
      </c>
      <c r="BT139" s="249" t="n">
        <f aca="false">IF(BS$9&gt;0, IF(OR(BS139="",BS139="-"), 0, BS139*$AO139), BR139*$AE139)</f>
        <v>0</v>
      </c>
      <c r="BU139" s="247" t="n">
        <f aca="false">COMMANDE!AH139</f>
        <v>0</v>
      </c>
      <c r="BV139" s="248" t="str">
        <f aca="false">_xlfn.IFS(AND($AD139=$AH139,$AD139&gt;0,$AH139&gt;0,BU139&gt;0), BU139,     AND(NOT($AD139=$AH139),$AD139&gt;0,$AH139&gt;0,BU139&gt;0), ($AH139*BU139)/$AD139,     AND($AD139=0,$AH139&gt;0,$AL139&gt;0), IF(INDEX(BU$12:BU$263,MATCH($AL139,$AK$12:$AK$263,0))&gt;0,($AH139*INDEX(BU$12:BU$263,MATCH($AL139,$AK$12:$AK$263,0)))/INDEX($AD$12:$AD$263,MATCH($AL139,$AK$12:$AK$263,0)), "-"),     1, "-")</f>
        <v>-</v>
      </c>
      <c r="BW139" s="249" t="n">
        <f aca="false">IF(BV$9&gt;0, IF(OR(BV139="",BV139="-"), 0, BV139*$AO139), BU139*$AE139)</f>
        <v>0</v>
      </c>
      <c r="BX139" s="247" t="n">
        <f aca="false">COMMANDE!AJ139</f>
        <v>0</v>
      </c>
      <c r="BY139" s="248" t="str">
        <f aca="false">_xlfn.IFS(AND($AD139=$AH139,$AD139&gt;0,$AH139&gt;0,BX139&gt;0), BX139,     AND(NOT($AD139=$AH139),$AD139&gt;0,$AH139&gt;0,BX139&gt;0), ($AH139*BX139)/$AD139,     AND($AD139=0,$AH139&gt;0,$AL139&gt;0), IF(INDEX(BX$12:BX$263,MATCH($AL139,$AK$12:$AK$263,0))&gt;0,($AH139*INDEX(BX$12:BX$263,MATCH($AL139,$AK$12:$AK$263,0)))/INDEX($AD$12:$AD$263,MATCH($AL139,$AK$12:$AK$263,0)), "-"),     1, "-")</f>
        <v>-</v>
      </c>
      <c r="BZ139" s="249" t="n">
        <f aca="false">IF(BY$9&gt;0, IF(OR(BY139="",BY139="-"), 0, BY139*$AO139), BX139*$AE139)</f>
        <v>0</v>
      </c>
      <c r="CA139" s="247" t="n">
        <f aca="false">COMMANDE!AL139</f>
        <v>0</v>
      </c>
      <c r="CB139" s="248" t="str">
        <f aca="false">_xlfn.IFS(AND($AD139=$AH139,$AD139&gt;0,$AH139&gt;0,CA139&gt;0), CA139,     AND(NOT($AD139=$AH139),$AD139&gt;0,$AH139&gt;0,CA139&gt;0), ($AH139*CA139)/$AD139,     AND($AD139=0,$AH139&gt;0,$AL139&gt;0), IF(INDEX(CA$12:CA$263,MATCH($AL139,$AK$12:$AK$263,0))&gt;0,($AH139*INDEX(CA$12:CA$263,MATCH($AL139,$AK$12:$AK$263,0)))/INDEX($AD$12:$AD$263,MATCH($AL139,$AK$12:$AK$263,0)), "-"),     1, "-")</f>
        <v>-</v>
      </c>
      <c r="CC139" s="249" t="n">
        <f aca="false">IF(CB$9&gt;0, IF(OR(CB139="",CB139="-"), 0, CB139*$AO139), CA139*$AE139)</f>
        <v>0</v>
      </c>
      <c r="CD139" s="247" t="n">
        <f aca="false">COMMANDE!AN139</f>
        <v>0</v>
      </c>
      <c r="CE139" s="248" t="str">
        <f aca="false">_xlfn.IFS(AND($AD139=$AH139,$AD139&gt;0,$AH139&gt;0,CD139&gt;0), CD139,     AND(NOT($AD139=$AH139),$AD139&gt;0,$AH139&gt;0,CD139&gt;0), ($AH139*CD139)/$AD139,     AND($AD139=0,$AH139&gt;0,$AL139&gt;0), IF(INDEX(CD$12:CD$263,MATCH($AL139,$AK$12:$AK$263,0))&gt;0,($AH139*INDEX(CD$12:CD$263,MATCH($AL139,$AK$12:$AK$263,0)))/INDEX($AD$12:$AD$263,MATCH($AL139,$AK$12:$AK$263,0)), "-"),     1, "-")</f>
        <v>-</v>
      </c>
      <c r="CF139" s="249" t="n">
        <f aca="false">IF(CE$9&gt;0, IF(OR(CE139="",CE139="-"), 0, CE139*$AO139), CD139*$AE139)</f>
        <v>0</v>
      </c>
      <c r="CG139" s="247" t="n">
        <f aca="false">COMMANDE!AP139</f>
        <v>0</v>
      </c>
      <c r="CH139" s="248" t="str">
        <f aca="false">_xlfn.IFS(AND($AD139=$AH139,$AD139&gt;0,$AH139&gt;0,CG139&gt;0), CG139,     AND(NOT($AD139=$AH139),$AD139&gt;0,$AH139&gt;0,CG139&gt;0), ($AH139*CG139)/$AD139,     AND($AD139=0,$AH139&gt;0,$AL139&gt;0), IF(INDEX(CG$12:CG$263,MATCH($AL139,$AK$12:$AK$263,0))&gt;0,($AH139*INDEX(CG$12:CG$263,MATCH($AL139,$AK$12:$AK$263,0)))/INDEX($AD$12:$AD$263,MATCH($AL139,$AK$12:$AK$263,0)), "-"),     1, "-")</f>
        <v>-</v>
      </c>
      <c r="CI139" s="249" t="n">
        <f aca="false">IF(CH$9&gt;0, IF(OR(CH139="",CH139="-"), 0, CH139*$AO139), CG139*$AE139)</f>
        <v>0</v>
      </c>
      <c r="CJ139" s="250"/>
    </row>
    <row r="140" customFormat="false" ht="39.95" hidden="false" customHeight="true" outlineLevel="0" collapsed="false">
      <c r="A140" s="230" t="n">
        <f aca="false">IF(OR($AQ140&gt;0, $AS140&gt;0), 1, 0)</f>
        <v>0</v>
      </c>
      <c r="B140" s="230" t="n">
        <f aca="false">IF(OR($AT140&gt;0, $AV140&gt;0), 1, 0)</f>
        <v>0</v>
      </c>
      <c r="C140" s="230" t="n">
        <f aca="false">IF(OR($AW140&gt;0, $AY140&gt;0), 1, 0)</f>
        <v>0</v>
      </c>
      <c r="D140" s="230" t="n">
        <f aca="false">IF(OR($AZ140&gt;0, $BB140&gt;0), 1, 0)</f>
        <v>0</v>
      </c>
      <c r="E140" s="230" t="n">
        <f aca="false">IF(OR($BC140&gt;0, $BE140&gt;0), 1, 0)</f>
        <v>0</v>
      </c>
      <c r="F140" s="230" t="n">
        <f aca="false">IF(OR($BF140&gt;0, $BH140&gt;0), 1, 0)</f>
        <v>0</v>
      </c>
      <c r="G140" s="230" t="n">
        <f aca="false">IF(OR($BI140&gt;0, $BK140&gt;0), 1, 0)</f>
        <v>0</v>
      </c>
      <c r="H140" s="230" t="n">
        <f aca="false">IF(OR($BL140&gt;0, $BN140&gt;0), 1, 0)</f>
        <v>0</v>
      </c>
      <c r="I140" s="230" t="n">
        <f aca="false">IF(OR($BO140&gt;0, $BQ140&gt;0), 1, 0)</f>
        <v>0</v>
      </c>
      <c r="J140" s="230" t="n">
        <f aca="false">IF(OR($BR140&gt;0, $BT140&gt;0), 1, 0)</f>
        <v>0</v>
      </c>
      <c r="K140" s="230" t="n">
        <f aca="false">IF(OR($BU140&gt;0, $BW140&gt;0), 1, 0)</f>
        <v>0</v>
      </c>
      <c r="L140" s="230" t="n">
        <f aca="false">IF(OR($BX140&gt;0, $BZ140&gt;0), 1, 0)</f>
        <v>0</v>
      </c>
      <c r="M140" s="230" t="n">
        <f aca="false">IF(OR($CA140&gt;0, $CC140&gt;0), 1, 0)</f>
        <v>0</v>
      </c>
      <c r="N140" s="230" t="n">
        <f aca="false">IF(OR($CD140&gt;0, $CF140&gt;0), 1, 0)</f>
        <v>0</v>
      </c>
      <c r="O140" s="231" t="n">
        <f aca="false">IF(OR($CG140&gt;0, $CI140&gt;0), 1, 0)</f>
        <v>0</v>
      </c>
      <c r="P140" s="232" t="n">
        <f aca="false">IF(OR($AD140&gt;0,$AH140&gt;0,$AN140&gt;0), 1, 0)</f>
        <v>0</v>
      </c>
      <c r="Q140" s="233" t="n">
        <f aca="false">BDD!A130</f>
        <v>3190</v>
      </c>
      <c r="R140" s="234" t="str">
        <f aca="false">BDD!B130</f>
        <v>Mangue Osteen (culture naturelle)</v>
      </c>
      <c r="S140" s="235" t="str">
        <f aca="false">IF(BDD!F130=0, "", BDD!F130)</f>
        <v>❤️</v>
      </c>
      <c r="T140" s="236" t="n">
        <f aca="false">ROUND(BDD!G130+FDP_CMD_KG, 2)</f>
        <v>6.79</v>
      </c>
      <c r="U140" s="236" t="e">
        <f aca="false">ROUND(BDD!G130+FDP_FACT_KG, 2)</f>
        <v>#DIV/0!</v>
      </c>
      <c r="V140" s="237" t="str">
        <f aca="false">BDD!H130</f>
        <v>kg</v>
      </c>
      <c r="W140" s="238" t="n">
        <f aca="false">IF(NOT(ISBLANK(BDD!I130)), ROUND(SUM((BDD!G130*reduc1),FDP_CMD_KG), 2), "")</f>
        <v>6.27</v>
      </c>
      <c r="X140" s="238" t="n">
        <f aca="false">IF(NOT(ISBLANK(BDD!J130)), ROUND(SUM((BDD!G130*reduc2),FDP_CMD_KG), 2), "")</f>
        <v>5.75</v>
      </c>
      <c r="Y140" s="238" t="n">
        <f aca="false">IF(NOT(ISBLANK(BDD!K130)), ROUND(SUM((BDD!G130*reduc3),FDP_CMD_KG), 2), "")</f>
        <v>5.23</v>
      </c>
      <c r="Z140" s="238" t="e">
        <f aca="false">IF(NOT(ISBLANK(BDD!I130)), ROUND(SUM((BDD!G130*reduc1),FDP_FACT_KG), 2), "")</f>
        <v>#DIV/0!</v>
      </c>
      <c r="AA140" s="238" t="e">
        <f aca="false">IF(NOT(ISBLANK(BDD!J130)), ROUND(SUM((BDD!G130*reduc2),FDP_FACT_KG), 2), "")</f>
        <v>#DIV/0!</v>
      </c>
      <c r="AB140" s="238" t="e">
        <f aca="false">IF(NOT(ISBLANK(BDD!K130)), ROUND(SUM((BDD!G130*reduc3),FDP_FACT_KG), 2), "")</f>
        <v>#DIV/0!</v>
      </c>
      <c r="AC140" s="239" t="str">
        <f aca="false">BDD!C130</f>
        <v>Grenade</v>
      </c>
      <c r="AD140" s="240" t="n">
        <f aca="false">SUM(AQ140,AT140,AW140,AZ140,BC140,BF140,BI140,BL140,BO140,BR140,BU140,BX140,CA140,CD140,CG140)</f>
        <v>0</v>
      </c>
      <c r="AE140" s="241" t="n">
        <f aca="false">_xlfn.IFS(AND(AD140&gt;=60,$Y140&lt;&gt;""), $Y140,    AND(AD140&gt;=30,$X140&lt;&gt;""), $X140,    AND(AD140&gt;=10,$W140&lt;&gt;""), $W140,    1, $T140)</f>
        <v>6.79</v>
      </c>
      <c r="AF140" s="242" t="n">
        <f aca="false">$AD140*$AE140</f>
        <v>0</v>
      </c>
      <c r="AG140" s="161"/>
      <c r="AH140" s="243"/>
      <c r="AI140" s="241" t="e">
        <f aca="false">_xlfn.IFS(AND(AH140&gt;=60,$AB140&lt;&gt;""), $AB140,    AND(AH140&gt;=30,$AA140&lt;&gt;""), $AA140,    AND(AH140&gt;=10,$Z140&lt;&gt;""), $Z140,    1, $U140)</f>
        <v>#DIV/0!</v>
      </c>
      <c r="AJ140" s="244" t="e">
        <f aca="false">AH140*AI140</f>
        <v>#DIV/0!</v>
      </c>
      <c r="AK140" s="245"/>
      <c r="AL140" s="245"/>
      <c r="AM140" s="161"/>
      <c r="AN140" s="246" t="n">
        <f aca="false">SUM(AR140,AU140,AX140,BA140,BD140,BG140,BJ140,BM140,BP140,BS140,BV140,BY140,CB140,CE140,CH140)</f>
        <v>0</v>
      </c>
      <c r="AO140" s="241" t="e">
        <f aca="false">_xlfn.IFS(AND(AN140&gt;=60,$AB140&lt;&gt;""), $AB140,    AND(AN140&gt;=30,$AA140&lt;&gt;""), $AA140,    AND(AN140&gt;=10,$Z140&lt;&gt;""), $Z140,    1, $U140)</f>
        <v>#DIV/0!</v>
      </c>
      <c r="AP140" s="242" t="e">
        <f aca="false">$AN140*$AO140</f>
        <v>#DIV/0!</v>
      </c>
      <c r="AQ140" s="247" t="n">
        <f aca="false">COMMANDE!N140</f>
        <v>0</v>
      </c>
      <c r="AR140" s="248" t="str">
        <f aca="false">_xlfn.IFS(AND($AD140=$AH140,$AD140&gt;0,$AH140&gt;0,AQ140&gt;0), AQ140,     AND(NOT($AD140=$AH140),$AD140&gt;0,$AH140&gt;0,AQ140&gt;0), ($AH140*AQ140)/$AD140,     AND($AD140=0,$AH140&gt;0,$AL140&gt;0), IF(INDEX(AQ$12:AQ$263,MATCH($AL140,$AK$12:$AK$263,0))&gt;0,($AH140*INDEX(AQ$12:AQ$263,MATCH($AL140,$AK$12:$AK$263,0)))/INDEX($AD$12:$AD$263,MATCH($AL140,$AK$12:$AK$263,0)), "-"),     1, "-")</f>
        <v>-</v>
      </c>
      <c r="AS140" s="249" t="n">
        <f aca="false">IF(AR$9&gt;0, IF(OR(AR140="",AR140="-"), 0, AR140*$AO140), AQ140*$AE140)</f>
        <v>0</v>
      </c>
      <c r="AT140" s="247" t="n">
        <f aca="false">COMMANDE!P140</f>
        <v>0</v>
      </c>
      <c r="AU140" s="248" t="str">
        <f aca="false">_xlfn.IFS(AND($AD140=$AH140,$AD140&gt;0,$AH140&gt;0,AT140&gt;0), AT140,     AND(NOT($AD140=$AH140),$AD140&gt;0,$AH140&gt;0,AT140&gt;0), ($AH140*AT140)/$AD140,     AND($AD140=0,$AH140&gt;0,$AL140&gt;0), IF(INDEX(AT$12:AT$263,MATCH($AL140,$AK$12:$AK$263,0))&gt;0,($AH140*INDEX(AT$12:AT$263,MATCH($AL140,$AK$12:$AK$263,0)))/INDEX($AD$12:$AD$263,MATCH($AL140,$AK$12:$AK$263,0)), "-"),     1, "-")</f>
        <v>-</v>
      </c>
      <c r="AV140" s="249" t="n">
        <f aca="false">IF(AU$9&gt;0, IF(OR(AU140="",AU140="-"), 0, AU140*$AO140), AT140*$AE140)</f>
        <v>0</v>
      </c>
      <c r="AW140" s="247" t="n">
        <f aca="false">COMMANDE!R140</f>
        <v>0</v>
      </c>
      <c r="AX140" s="248" t="str">
        <f aca="false">_xlfn.IFS(AND($AD140=$AH140,$AD140&gt;0,$AH140&gt;0,AW140&gt;0), AW140,     AND(NOT($AD140=$AH140),$AD140&gt;0,$AH140&gt;0,AW140&gt;0), ($AH140*AW140)/$AD140,     AND($AD140=0,$AH140&gt;0,$AL140&gt;0), IF(INDEX(AW$12:AW$263,MATCH($AL140,$AK$12:$AK$263,0))&gt;0,($AH140*INDEX(AW$12:AW$263,MATCH($AL140,$AK$12:$AK$263,0)))/INDEX($AD$12:$AD$263,MATCH($AL140,$AK$12:$AK$263,0)), "-"),     1, "-")</f>
        <v>-</v>
      </c>
      <c r="AY140" s="249" t="n">
        <f aca="false">IF(AX$9&gt;0, IF(OR(AX140="",AX140="-"), 0, AX140*$AO140), AW140*$AE140)</f>
        <v>0</v>
      </c>
      <c r="AZ140" s="247" t="n">
        <f aca="false">COMMANDE!T140</f>
        <v>0</v>
      </c>
      <c r="BA140" s="248" t="str">
        <f aca="false">_xlfn.IFS(AND($AD140=$AH140,$AD140&gt;0,$AH140&gt;0,AZ140&gt;0), AZ140,     AND(NOT($AD140=$AH140),$AD140&gt;0,$AH140&gt;0,AZ140&gt;0), ($AH140*AZ140)/$AD140,     AND($AD140=0,$AH140&gt;0,$AL140&gt;0), IF(INDEX(AZ$12:AZ$263,MATCH($AL140,$AK$12:$AK$263,0))&gt;0,($AH140*INDEX(AZ$12:AZ$263,MATCH($AL140,$AK$12:$AK$263,0)))/INDEX($AD$12:$AD$263,MATCH($AL140,$AK$12:$AK$263,0)), "-"),     1, "-")</f>
        <v>-</v>
      </c>
      <c r="BB140" s="249" t="n">
        <f aca="false">IF(BA$9&gt;0, IF(OR(BA140="",BA140="-"), 0, BA140*$AO140), AZ140*$AE140)</f>
        <v>0</v>
      </c>
      <c r="BC140" s="247" t="n">
        <f aca="false">COMMANDE!V140</f>
        <v>0</v>
      </c>
      <c r="BD140" s="248" t="str">
        <f aca="false">_xlfn.IFS(AND($AD140=$AH140,$AD140&gt;0,$AH140&gt;0,BC140&gt;0), BC140,     AND(NOT($AD140=$AH140),$AD140&gt;0,$AH140&gt;0,BC140&gt;0), ($AH140*BC140)/$AD140,     AND($AD140=0,$AH140&gt;0,$AL140&gt;0), IF(INDEX(BC$12:BC$263,MATCH($AL140,$AK$12:$AK$263,0))&gt;0,($AH140*INDEX(BC$12:BC$263,MATCH($AL140,$AK$12:$AK$263,0)))/INDEX($AD$12:$AD$263,MATCH($AL140,$AK$12:$AK$263,0)), "-"),     1, "-")</f>
        <v>-</v>
      </c>
      <c r="BE140" s="249" t="n">
        <f aca="false">IF(BD$9&gt;0, IF(OR(BD140="",BD140="-"), 0, BD140*$AO140), BC140*$AE140)</f>
        <v>0</v>
      </c>
      <c r="BF140" s="247" t="n">
        <f aca="false">COMMANDE!X140</f>
        <v>0</v>
      </c>
      <c r="BG140" s="248" t="str">
        <f aca="false">_xlfn.IFS(AND($AD140=$AH140,$AD140&gt;0,$AH140&gt;0,BF140&gt;0), BF140,     AND(NOT($AD140=$AH140),$AD140&gt;0,$AH140&gt;0,BF140&gt;0), ($AH140*BF140)/$AD140,     AND($AD140=0,$AH140&gt;0,$AL140&gt;0), IF(INDEX(BF$12:BF$263,MATCH($AL140,$AK$12:$AK$263,0))&gt;0,($AH140*INDEX(BF$12:BF$263,MATCH($AL140,$AK$12:$AK$263,0)))/INDEX($AD$12:$AD$263,MATCH($AL140,$AK$12:$AK$263,0)), "-"),     1, "-")</f>
        <v>-</v>
      </c>
      <c r="BH140" s="249" t="n">
        <f aca="false">IF(BG$9&gt;0, IF(OR(BG140="",BG140="-"), 0, BG140*$AO140), BF140*$AE140)</f>
        <v>0</v>
      </c>
      <c r="BI140" s="247" t="n">
        <f aca="false">COMMANDE!Z140</f>
        <v>0</v>
      </c>
      <c r="BJ140" s="248" t="str">
        <f aca="false">_xlfn.IFS(AND($AD140=$AH140,$AD140&gt;0,$AH140&gt;0,BI140&gt;0), BI140,     AND(NOT($AD140=$AH140),$AD140&gt;0,$AH140&gt;0,BI140&gt;0), ($AH140*BI140)/$AD140,     AND($AD140=0,$AH140&gt;0,$AL140&gt;0), IF(INDEX(BI$12:BI$263,MATCH($AL140,$AK$12:$AK$263,0))&gt;0,($AH140*INDEX(BI$12:BI$263,MATCH($AL140,$AK$12:$AK$263,0)))/INDEX($AD$12:$AD$263,MATCH($AL140,$AK$12:$AK$263,0)), "-"),     1, "-")</f>
        <v>-</v>
      </c>
      <c r="BK140" s="249" t="n">
        <f aca="false">IF(BJ$9&gt;0, IF(OR(BJ140="",BJ140="-"), 0, BJ140*$AO140), BI140*$AE140)</f>
        <v>0</v>
      </c>
      <c r="BL140" s="247" t="n">
        <f aca="false">COMMANDE!AB140</f>
        <v>0</v>
      </c>
      <c r="BM140" s="248" t="str">
        <f aca="false">_xlfn.IFS(AND($AD140=$AH140,$AD140&gt;0,$AH140&gt;0,BL140&gt;0), BL140,     AND(NOT($AD140=$AH140),$AD140&gt;0,$AH140&gt;0,BL140&gt;0), ($AH140*BL140)/$AD140,     AND($AD140=0,$AH140&gt;0,$AL140&gt;0), IF(INDEX(BL$12:BL$263,MATCH($AL140,$AK$12:$AK$263,0))&gt;0,($AH140*INDEX(BL$12:BL$263,MATCH($AL140,$AK$12:$AK$263,0)))/INDEX($AD$12:$AD$263,MATCH($AL140,$AK$12:$AK$263,0)), "-"),     1, "-")</f>
        <v>-</v>
      </c>
      <c r="BN140" s="249" t="n">
        <f aca="false">IF(BM$9&gt;0, IF(OR(BM140="",BM140="-"), 0, BM140*$AO140), BL140*$AE140)</f>
        <v>0</v>
      </c>
      <c r="BO140" s="247" t="n">
        <f aca="false">COMMANDE!AD140</f>
        <v>0</v>
      </c>
      <c r="BP140" s="248" t="str">
        <f aca="false">_xlfn.IFS(AND($AD140=$AH140,$AD140&gt;0,$AH140&gt;0,BO140&gt;0), BO140,     AND(NOT($AD140=$AH140),$AD140&gt;0,$AH140&gt;0,BO140&gt;0), ($AH140*BO140)/$AD140,     AND($AD140=0,$AH140&gt;0,$AL140&gt;0), IF(INDEX(BO$12:BO$263,MATCH($AL140,$AK$12:$AK$263,0))&gt;0,($AH140*INDEX(BO$12:BO$263,MATCH($AL140,$AK$12:$AK$263,0)))/INDEX($AD$12:$AD$263,MATCH($AL140,$AK$12:$AK$263,0)), "-"),     1, "-")</f>
        <v>-</v>
      </c>
      <c r="BQ140" s="249" t="n">
        <f aca="false">IF(BP$9&gt;0, IF(OR(BP140="",BP140="-"), 0, BP140*$AO140), BO140*$AE140)</f>
        <v>0</v>
      </c>
      <c r="BR140" s="247" t="n">
        <f aca="false">COMMANDE!AF140</f>
        <v>0</v>
      </c>
      <c r="BS140" s="248" t="str">
        <f aca="false">_xlfn.IFS(AND($AD140=$AH140,$AD140&gt;0,$AH140&gt;0,BR140&gt;0), BR140,     AND(NOT($AD140=$AH140),$AD140&gt;0,$AH140&gt;0,BR140&gt;0), ($AH140*BR140)/$AD140,     AND($AD140=0,$AH140&gt;0,$AL140&gt;0), IF(INDEX(BR$12:BR$263,MATCH($AL140,$AK$12:$AK$263,0))&gt;0,($AH140*INDEX(BR$12:BR$263,MATCH($AL140,$AK$12:$AK$263,0)))/INDEX($AD$12:$AD$263,MATCH($AL140,$AK$12:$AK$263,0)), "-"),     1, "-")</f>
        <v>-</v>
      </c>
      <c r="BT140" s="249" t="n">
        <f aca="false">IF(BS$9&gt;0, IF(OR(BS140="",BS140="-"), 0, BS140*$AO140), BR140*$AE140)</f>
        <v>0</v>
      </c>
      <c r="BU140" s="247" t="n">
        <f aca="false">COMMANDE!AH140</f>
        <v>0</v>
      </c>
      <c r="BV140" s="248" t="str">
        <f aca="false">_xlfn.IFS(AND($AD140=$AH140,$AD140&gt;0,$AH140&gt;0,BU140&gt;0), BU140,     AND(NOT($AD140=$AH140),$AD140&gt;0,$AH140&gt;0,BU140&gt;0), ($AH140*BU140)/$AD140,     AND($AD140=0,$AH140&gt;0,$AL140&gt;0), IF(INDEX(BU$12:BU$263,MATCH($AL140,$AK$12:$AK$263,0))&gt;0,($AH140*INDEX(BU$12:BU$263,MATCH($AL140,$AK$12:$AK$263,0)))/INDEX($AD$12:$AD$263,MATCH($AL140,$AK$12:$AK$263,0)), "-"),     1, "-")</f>
        <v>-</v>
      </c>
      <c r="BW140" s="249" t="n">
        <f aca="false">IF(BV$9&gt;0, IF(OR(BV140="",BV140="-"), 0, BV140*$AO140), BU140*$AE140)</f>
        <v>0</v>
      </c>
      <c r="BX140" s="247" t="n">
        <f aca="false">COMMANDE!AJ140</f>
        <v>0</v>
      </c>
      <c r="BY140" s="248" t="str">
        <f aca="false">_xlfn.IFS(AND($AD140=$AH140,$AD140&gt;0,$AH140&gt;0,BX140&gt;0), BX140,     AND(NOT($AD140=$AH140),$AD140&gt;0,$AH140&gt;0,BX140&gt;0), ($AH140*BX140)/$AD140,     AND($AD140=0,$AH140&gt;0,$AL140&gt;0), IF(INDEX(BX$12:BX$263,MATCH($AL140,$AK$12:$AK$263,0))&gt;0,($AH140*INDEX(BX$12:BX$263,MATCH($AL140,$AK$12:$AK$263,0)))/INDEX($AD$12:$AD$263,MATCH($AL140,$AK$12:$AK$263,0)), "-"),     1, "-")</f>
        <v>-</v>
      </c>
      <c r="BZ140" s="249" t="n">
        <f aca="false">IF(BY$9&gt;0, IF(OR(BY140="",BY140="-"), 0, BY140*$AO140), BX140*$AE140)</f>
        <v>0</v>
      </c>
      <c r="CA140" s="247" t="n">
        <f aca="false">COMMANDE!AL140</f>
        <v>0</v>
      </c>
      <c r="CB140" s="248" t="str">
        <f aca="false">_xlfn.IFS(AND($AD140=$AH140,$AD140&gt;0,$AH140&gt;0,CA140&gt;0), CA140,     AND(NOT($AD140=$AH140),$AD140&gt;0,$AH140&gt;0,CA140&gt;0), ($AH140*CA140)/$AD140,     AND($AD140=0,$AH140&gt;0,$AL140&gt;0), IF(INDEX(CA$12:CA$263,MATCH($AL140,$AK$12:$AK$263,0))&gt;0,($AH140*INDEX(CA$12:CA$263,MATCH($AL140,$AK$12:$AK$263,0)))/INDEX($AD$12:$AD$263,MATCH($AL140,$AK$12:$AK$263,0)), "-"),     1, "-")</f>
        <v>-</v>
      </c>
      <c r="CC140" s="249" t="n">
        <f aca="false">IF(CB$9&gt;0, IF(OR(CB140="",CB140="-"), 0, CB140*$AO140), CA140*$AE140)</f>
        <v>0</v>
      </c>
      <c r="CD140" s="247" t="n">
        <f aca="false">COMMANDE!AN140</f>
        <v>0</v>
      </c>
      <c r="CE140" s="248" t="str">
        <f aca="false">_xlfn.IFS(AND($AD140=$AH140,$AD140&gt;0,$AH140&gt;0,CD140&gt;0), CD140,     AND(NOT($AD140=$AH140),$AD140&gt;0,$AH140&gt;0,CD140&gt;0), ($AH140*CD140)/$AD140,     AND($AD140=0,$AH140&gt;0,$AL140&gt;0), IF(INDEX(CD$12:CD$263,MATCH($AL140,$AK$12:$AK$263,0))&gt;0,($AH140*INDEX(CD$12:CD$263,MATCH($AL140,$AK$12:$AK$263,0)))/INDEX($AD$12:$AD$263,MATCH($AL140,$AK$12:$AK$263,0)), "-"),     1, "-")</f>
        <v>-</v>
      </c>
      <c r="CF140" s="249" t="n">
        <f aca="false">IF(CE$9&gt;0, IF(OR(CE140="",CE140="-"), 0, CE140*$AO140), CD140*$AE140)</f>
        <v>0</v>
      </c>
      <c r="CG140" s="247" t="n">
        <f aca="false">COMMANDE!AP140</f>
        <v>0</v>
      </c>
      <c r="CH140" s="248" t="str">
        <f aca="false">_xlfn.IFS(AND($AD140=$AH140,$AD140&gt;0,$AH140&gt;0,CG140&gt;0), CG140,     AND(NOT($AD140=$AH140),$AD140&gt;0,$AH140&gt;0,CG140&gt;0), ($AH140*CG140)/$AD140,     AND($AD140=0,$AH140&gt;0,$AL140&gt;0), IF(INDEX(CG$12:CG$263,MATCH($AL140,$AK$12:$AK$263,0))&gt;0,($AH140*INDEX(CG$12:CG$263,MATCH($AL140,$AK$12:$AK$263,0)))/INDEX($AD$12:$AD$263,MATCH($AL140,$AK$12:$AK$263,0)), "-"),     1, "-")</f>
        <v>-</v>
      </c>
      <c r="CI140" s="249" t="n">
        <f aca="false">IF(CH$9&gt;0, IF(OR(CH140="",CH140="-"), 0, CH140*$AO140), CG140*$AE140)</f>
        <v>0</v>
      </c>
      <c r="CJ140" s="250"/>
    </row>
    <row r="141" customFormat="false" ht="39.95" hidden="false" customHeight="true" outlineLevel="0" collapsed="false">
      <c r="A141" s="230" t="n">
        <f aca="false">IF(OR($AQ141&gt;0, $AS141&gt;0), 1, 0)</f>
        <v>0</v>
      </c>
      <c r="B141" s="230" t="n">
        <f aca="false">IF(OR($AT141&gt;0, $AV141&gt;0), 1, 0)</f>
        <v>0</v>
      </c>
      <c r="C141" s="230" t="n">
        <f aca="false">IF(OR($AW141&gt;0, $AY141&gt;0), 1, 0)</f>
        <v>0</v>
      </c>
      <c r="D141" s="230" t="n">
        <f aca="false">IF(OR($AZ141&gt;0, $BB141&gt;0), 1, 0)</f>
        <v>0</v>
      </c>
      <c r="E141" s="230" t="n">
        <f aca="false">IF(OR($BC141&gt;0, $BE141&gt;0), 1, 0)</f>
        <v>0</v>
      </c>
      <c r="F141" s="230" t="n">
        <f aca="false">IF(OR($BF141&gt;0, $BH141&gt;0), 1, 0)</f>
        <v>0</v>
      </c>
      <c r="G141" s="230" t="n">
        <f aca="false">IF(OR($BI141&gt;0, $BK141&gt;0), 1, 0)</f>
        <v>0</v>
      </c>
      <c r="H141" s="230" t="n">
        <f aca="false">IF(OR($BL141&gt;0, $BN141&gt;0), 1, 0)</f>
        <v>0</v>
      </c>
      <c r="I141" s="230" t="n">
        <f aca="false">IF(OR($BO141&gt;0, $BQ141&gt;0), 1, 0)</f>
        <v>0</v>
      </c>
      <c r="J141" s="230" t="n">
        <f aca="false">IF(OR($BR141&gt;0, $BT141&gt;0), 1, 0)</f>
        <v>0</v>
      </c>
      <c r="K141" s="230" t="n">
        <f aca="false">IF(OR($BU141&gt;0, $BW141&gt;0), 1, 0)</f>
        <v>0</v>
      </c>
      <c r="L141" s="230" t="n">
        <f aca="false">IF(OR($BX141&gt;0, $BZ141&gt;0), 1, 0)</f>
        <v>0</v>
      </c>
      <c r="M141" s="230" t="n">
        <f aca="false">IF(OR($CA141&gt;0, $CC141&gt;0), 1, 0)</f>
        <v>0</v>
      </c>
      <c r="N141" s="230" t="n">
        <f aca="false">IF(OR($CD141&gt;0, $CF141&gt;0), 1, 0)</f>
        <v>0</v>
      </c>
      <c r="O141" s="231" t="n">
        <f aca="false">IF(OR($CG141&gt;0, $CI141&gt;0), 1, 0)</f>
        <v>0</v>
      </c>
      <c r="P141" s="232" t="n">
        <f aca="false">IF(OR($AD141&gt;0,$AH141&gt;0,$AN141&gt;0), 1, 0)</f>
        <v>0</v>
      </c>
      <c r="Q141" s="233" t="str">
        <f aca="false">BDD!A131</f>
        <v>3190. 658</v>
      </c>
      <c r="R141" s="234" t="str">
        <f aca="false">BDD!B131</f>
        <v>Mangue Osteen (Ferme Eparadise, mûrie sur arbre, récoltée quotidiennement)</v>
      </c>
      <c r="S141" s="235" t="str">
        <f aca="false">IF(BDD!F131=0, "", BDD!F131)</f>
        <v>❤️</v>
      </c>
      <c r="T141" s="236" t="n">
        <f aca="false">ROUND(BDD!G131+FDP_CMD_KG, 2)</f>
        <v>7.05</v>
      </c>
      <c r="U141" s="236" t="e">
        <f aca="false">ROUND(BDD!G131+FDP_FACT_KG, 2)</f>
        <v>#DIV/0!</v>
      </c>
      <c r="V141" s="237" t="str">
        <f aca="false">BDD!H131</f>
        <v>kg</v>
      </c>
      <c r="W141" s="238" t="n">
        <f aca="false">IF(NOT(ISBLANK(BDD!I131)), ROUND(SUM((BDD!G131*reduc1),FDP_CMD_KG), 2), "")</f>
        <v>6.5</v>
      </c>
      <c r="X141" s="238" t="n">
        <f aca="false">IF(NOT(ISBLANK(BDD!J131)), ROUND(SUM((BDD!G131*reduc2),FDP_CMD_KG), 2), "")</f>
        <v>5.96</v>
      </c>
      <c r="Y141" s="238" t="n">
        <f aca="false">IF(NOT(ISBLANK(BDD!K131)), ROUND(SUM((BDD!G131*reduc3),FDP_CMD_KG), 2), "")</f>
        <v>5.41</v>
      </c>
      <c r="Z141" s="238" t="e">
        <f aca="false">IF(NOT(ISBLANK(BDD!I131)), ROUND(SUM((BDD!G131*reduc1),FDP_FACT_KG), 2), "")</f>
        <v>#DIV/0!</v>
      </c>
      <c r="AA141" s="238" t="e">
        <f aca="false">IF(NOT(ISBLANK(BDD!J131)), ROUND(SUM((BDD!G131*reduc2),FDP_FACT_KG), 2), "")</f>
        <v>#DIV/0!</v>
      </c>
      <c r="AB141" s="238" t="e">
        <f aca="false">IF(NOT(ISBLANK(BDD!K131)), ROUND(SUM((BDD!G131*reduc3),FDP_FACT_KG), 2), "")</f>
        <v>#DIV/0!</v>
      </c>
      <c r="AC141" s="239" t="str">
        <f aca="false">BDD!C131</f>
        <v>Grenade</v>
      </c>
      <c r="AD141" s="240" t="n">
        <f aca="false">SUM(AQ141,AT141,AW141,AZ141,BC141,BF141,BI141,BL141,BO141,BR141,BU141,BX141,CA141,CD141,CG141)</f>
        <v>0</v>
      </c>
      <c r="AE141" s="241" t="n">
        <f aca="false">_xlfn.IFS(AND(AD141&gt;=60,$Y141&lt;&gt;""), $Y141,    AND(AD141&gt;=30,$X141&lt;&gt;""), $X141,    AND(AD141&gt;=10,$W141&lt;&gt;""), $W141,    1, $T141)</f>
        <v>7.05</v>
      </c>
      <c r="AF141" s="242" t="n">
        <f aca="false">$AD141*$AE141</f>
        <v>0</v>
      </c>
      <c r="AG141" s="161"/>
      <c r="AH141" s="243"/>
      <c r="AI141" s="241" t="e">
        <f aca="false">_xlfn.IFS(AND(AH141&gt;=60,$AB141&lt;&gt;""), $AB141,    AND(AH141&gt;=30,$AA141&lt;&gt;""), $AA141,    AND(AH141&gt;=10,$Z141&lt;&gt;""), $Z141,    1, $U141)</f>
        <v>#DIV/0!</v>
      </c>
      <c r="AJ141" s="244" t="e">
        <f aca="false">AH141*AI141</f>
        <v>#DIV/0!</v>
      </c>
      <c r="AK141" s="245"/>
      <c r="AL141" s="245"/>
      <c r="AM141" s="161"/>
      <c r="AN141" s="246" t="n">
        <f aca="false">SUM(AR141,AU141,AX141,BA141,BD141,BG141,BJ141,BM141,BP141,BS141,BV141,BY141,CB141,CE141,CH141)</f>
        <v>0</v>
      </c>
      <c r="AO141" s="241" t="e">
        <f aca="false">_xlfn.IFS(AND(AN141&gt;=60,$AB141&lt;&gt;""), $AB141,    AND(AN141&gt;=30,$AA141&lt;&gt;""), $AA141,    AND(AN141&gt;=10,$Z141&lt;&gt;""), $Z141,    1, $U141)</f>
        <v>#DIV/0!</v>
      </c>
      <c r="AP141" s="242" t="e">
        <f aca="false">$AN141*$AO141</f>
        <v>#DIV/0!</v>
      </c>
      <c r="AQ141" s="247" t="n">
        <f aca="false">COMMANDE!N141</f>
        <v>0</v>
      </c>
      <c r="AR141" s="248" t="str">
        <f aca="false">_xlfn.IFS(AND($AD141=$AH141,$AD141&gt;0,$AH141&gt;0,AQ141&gt;0), AQ141,     AND(NOT($AD141=$AH141),$AD141&gt;0,$AH141&gt;0,AQ141&gt;0), ($AH141*AQ141)/$AD141,     AND($AD141=0,$AH141&gt;0,$AL141&gt;0), IF(INDEX(AQ$12:AQ$263,MATCH($AL141,$AK$12:$AK$263,0))&gt;0,($AH141*INDEX(AQ$12:AQ$263,MATCH($AL141,$AK$12:$AK$263,0)))/INDEX($AD$12:$AD$263,MATCH($AL141,$AK$12:$AK$263,0)), "-"),     1, "-")</f>
        <v>-</v>
      </c>
      <c r="AS141" s="249" t="n">
        <f aca="false">IF(AR$9&gt;0, IF(OR(AR141="",AR141="-"), 0, AR141*$AO141), AQ141*$AE141)</f>
        <v>0</v>
      </c>
      <c r="AT141" s="247" t="n">
        <f aca="false">COMMANDE!P141</f>
        <v>0</v>
      </c>
      <c r="AU141" s="248" t="str">
        <f aca="false">_xlfn.IFS(AND($AD141=$AH141,$AD141&gt;0,$AH141&gt;0,AT141&gt;0), AT141,     AND(NOT($AD141=$AH141),$AD141&gt;0,$AH141&gt;0,AT141&gt;0), ($AH141*AT141)/$AD141,     AND($AD141=0,$AH141&gt;0,$AL141&gt;0), IF(INDEX(AT$12:AT$263,MATCH($AL141,$AK$12:$AK$263,0))&gt;0,($AH141*INDEX(AT$12:AT$263,MATCH($AL141,$AK$12:$AK$263,0)))/INDEX($AD$12:$AD$263,MATCH($AL141,$AK$12:$AK$263,0)), "-"),     1, "-")</f>
        <v>-</v>
      </c>
      <c r="AV141" s="249" t="n">
        <f aca="false">IF(AU$9&gt;0, IF(OR(AU141="",AU141="-"), 0, AU141*$AO141), AT141*$AE141)</f>
        <v>0</v>
      </c>
      <c r="AW141" s="247" t="n">
        <f aca="false">COMMANDE!R141</f>
        <v>0</v>
      </c>
      <c r="AX141" s="248" t="str">
        <f aca="false">_xlfn.IFS(AND($AD141=$AH141,$AD141&gt;0,$AH141&gt;0,AW141&gt;0), AW141,     AND(NOT($AD141=$AH141),$AD141&gt;0,$AH141&gt;0,AW141&gt;0), ($AH141*AW141)/$AD141,     AND($AD141=0,$AH141&gt;0,$AL141&gt;0), IF(INDEX(AW$12:AW$263,MATCH($AL141,$AK$12:$AK$263,0))&gt;0,($AH141*INDEX(AW$12:AW$263,MATCH($AL141,$AK$12:$AK$263,0)))/INDEX($AD$12:$AD$263,MATCH($AL141,$AK$12:$AK$263,0)), "-"),     1, "-")</f>
        <v>-</v>
      </c>
      <c r="AY141" s="249" t="n">
        <f aca="false">IF(AX$9&gt;0, IF(OR(AX141="",AX141="-"), 0, AX141*$AO141), AW141*$AE141)</f>
        <v>0</v>
      </c>
      <c r="AZ141" s="247" t="n">
        <f aca="false">COMMANDE!T141</f>
        <v>0</v>
      </c>
      <c r="BA141" s="248" t="str">
        <f aca="false">_xlfn.IFS(AND($AD141=$AH141,$AD141&gt;0,$AH141&gt;0,AZ141&gt;0), AZ141,     AND(NOT($AD141=$AH141),$AD141&gt;0,$AH141&gt;0,AZ141&gt;0), ($AH141*AZ141)/$AD141,     AND($AD141=0,$AH141&gt;0,$AL141&gt;0), IF(INDEX(AZ$12:AZ$263,MATCH($AL141,$AK$12:$AK$263,0))&gt;0,($AH141*INDEX(AZ$12:AZ$263,MATCH($AL141,$AK$12:$AK$263,0)))/INDEX($AD$12:$AD$263,MATCH($AL141,$AK$12:$AK$263,0)), "-"),     1, "-")</f>
        <v>-</v>
      </c>
      <c r="BB141" s="249" t="n">
        <f aca="false">IF(BA$9&gt;0, IF(OR(BA141="",BA141="-"), 0, BA141*$AO141), AZ141*$AE141)</f>
        <v>0</v>
      </c>
      <c r="BC141" s="247" t="n">
        <f aca="false">COMMANDE!V141</f>
        <v>0</v>
      </c>
      <c r="BD141" s="248" t="str">
        <f aca="false">_xlfn.IFS(AND($AD141=$AH141,$AD141&gt;0,$AH141&gt;0,BC141&gt;0), BC141,     AND(NOT($AD141=$AH141),$AD141&gt;0,$AH141&gt;0,BC141&gt;0), ($AH141*BC141)/$AD141,     AND($AD141=0,$AH141&gt;0,$AL141&gt;0), IF(INDEX(BC$12:BC$263,MATCH($AL141,$AK$12:$AK$263,0))&gt;0,($AH141*INDEX(BC$12:BC$263,MATCH($AL141,$AK$12:$AK$263,0)))/INDEX($AD$12:$AD$263,MATCH($AL141,$AK$12:$AK$263,0)), "-"),     1, "-")</f>
        <v>-</v>
      </c>
      <c r="BE141" s="249" t="n">
        <f aca="false">IF(BD$9&gt;0, IF(OR(BD141="",BD141="-"), 0, BD141*$AO141), BC141*$AE141)</f>
        <v>0</v>
      </c>
      <c r="BF141" s="247" t="n">
        <f aca="false">COMMANDE!X141</f>
        <v>0</v>
      </c>
      <c r="BG141" s="248" t="str">
        <f aca="false">_xlfn.IFS(AND($AD141=$AH141,$AD141&gt;0,$AH141&gt;0,BF141&gt;0), BF141,     AND(NOT($AD141=$AH141),$AD141&gt;0,$AH141&gt;0,BF141&gt;0), ($AH141*BF141)/$AD141,     AND($AD141=0,$AH141&gt;0,$AL141&gt;0), IF(INDEX(BF$12:BF$263,MATCH($AL141,$AK$12:$AK$263,0))&gt;0,($AH141*INDEX(BF$12:BF$263,MATCH($AL141,$AK$12:$AK$263,0)))/INDEX($AD$12:$AD$263,MATCH($AL141,$AK$12:$AK$263,0)), "-"),     1, "-")</f>
        <v>-</v>
      </c>
      <c r="BH141" s="249" t="n">
        <f aca="false">IF(BG$9&gt;0, IF(OR(BG141="",BG141="-"), 0, BG141*$AO141), BF141*$AE141)</f>
        <v>0</v>
      </c>
      <c r="BI141" s="247" t="n">
        <f aca="false">COMMANDE!Z141</f>
        <v>0</v>
      </c>
      <c r="BJ141" s="248" t="str">
        <f aca="false">_xlfn.IFS(AND($AD141=$AH141,$AD141&gt;0,$AH141&gt;0,BI141&gt;0), BI141,     AND(NOT($AD141=$AH141),$AD141&gt;0,$AH141&gt;0,BI141&gt;0), ($AH141*BI141)/$AD141,     AND($AD141=0,$AH141&gt;0,$AL141&gt;0), IF(INDEX(BI$12:BI$263,MATCH($AL141,$AK$12:$AK$263,0))&gt;0,($AH141*INDEX(BI$12:BI$263,MATCH($AL141,$AK$12:$AK$263,0)))/INDEX($AD$12:$AD$263,MATCH($AL141,$AK$12:$AK$263,0)), "-"),     1, "-")</f>
        <v>-</v>
      </c>
      <c r="BK141" s="249" t="n">
        <f aca="false">IF(BJ$9&gt;0, IF(OR(BJ141="",BJ141="-"), 0, BJ141*$AO141), BI141*$AE141)</f>
        <v>0</v>
      </c>
      <c r="BL141" s="247" t="n">
        <f aca="false">COMMANDE!AB141</f>
        <v>0</v>
      </c>
      <c r="BM141" s="248" t="str">
        <f aca="false">_xlfn.IFS(AND($AD141=$AH141,$AD141&gt;0,$AH141&gt;0,BL141&gt;0), BL141,     AND(NOT($AD141=$AH141),$AD141&gt;0,$AH141&gt;0,BL141&gt;0), ($AH141*BL141)/$AD141,     AND($AD141=0,$AH141&gt;0,$AL141&gt;0), IF(INDEX(BL$12:BL$263,MATCH($AL141,$AK$12:$AK$263,0))&gt;0,($AH141*INDEX(BL$12:BL$263,MATCH($AL141,$AK$12:$AK$263,0)))/INDEX($AD$12:$AD$263,MATCH($AL141,$AK$12:$AK$263,0)), "-"),     1, "-")</f>
        <v>-</v>
      </c>
      <c r="BN141" s="249" t="n">
        <f aca="false">IF(BM$9&gt;0, IF(OR(BM141="",BM141="-"), 0, BM141*$AO141), BL141*$AE141)</f>
        <v>0</v>
      </c>
      <c r="BO141" s="247" t="n">
        <f aca="false">COMMANDE!AD141</f>
        <v>0</v>
      </c>
      <c r="BP141" s="248" t="str">
        <f aca="false">_xlfn.IFS(AND($AD141=$AH141,$AD141&gt;0,$AH141&gt;0,BO141&gt;0), BO141,     AND(NOT($AD141=$AH141),$AD141&gt;0,$AH141&gt;0,BO141&gt;0), ($AH141*BO141)/$AD141,     AND($AD141=0,$AH141&gt;0,$AL141&gt;0), IF(INDEX(BO$12:BO$263,MATCH($AL141,$AK$12:$AK$263,0))&gt;0,($AH141*INDEX(BO$12:BO$263,MATCH($AL141,$AK$12:$AK$263,0)))/INDEX($AD$12:$AD$263,MATCH($AL141,$AK$12:$AK$263,0)), "-"),     1, "-")</f>
        <v>-</v>
      </c>
      <c r="BQ141" s="249" t="n">
        <f aca="false">IF(BP$9&gt;0, IF(OR(BP141="",BP141="-"), 0, BP141*$AO141), BO141*$AE141)</f>
        <v>0</v>
      </c>
      <c r="BR141" s="247" t="n">
        <f aca="false">COMMANDE!AF141</f>
        <v>0</v>
      </c>
      <c r="BS141" s="248" t="str">
        <f aca="false">_xlfn.IFS(AND($AD141=$AH141,$AD141&gt;0,$AH141&gt;0,BR141&gt;0), BR141,     AND(NOT($AD141=$AH141),$AD141&gt;0,$AH141&gt;0,BR141&gt;0), ($AH141*BR141)/$AD141,     AND($AD141=0,$AH141&gt;0,$AL141&gt;0), IF(INDEX(BR$12:BR$263,MATCH($AL141,$AK$12:$AK$263,0))&gt;0,($AH141*INDEX(BR$12:BR$263,MATCH($AL141,$AK$12:$AK$263,0)))/INDEX($AD$12:$AD$263,MATCH($AL141,$AK$12:$AK$263,0)), "-"),     1, "-")</f>
        <v>-</v>
      </c>
      <c r="BT141" s="249" t="n">
        <f aca="false">IF(BS$9&gt;0, IF(OR(BS141="",BS141="-"), 0, BS141*$AO141), BR141*$AE141)</f>
        <v>0</v>
      </c>
      <c r="BU141" s="247" t="n">
        <f aca="false">COMMANDE!AH141</f>
        <v>0</v>
      </c>
      <c r="BV141" s="248" t="str">
        <f aca="false">_xlfn.IFS(AND($AD141=$AH141,$AD141&gt;0,$AH141&gt;0,BU141&gt;0), BU141,     AND(NOT($AD141=$AH141),$AD141&gt;0,$AH141&gt;0,BU141&gt;0), ($AH141*BU141)/$AD141,     AND($AD141=0,$AH141&gt;0,$AL141&gt;0), IF(INDEX(BU$12:BU$263,MATCH($AL141,$AK$12:$AK$263,0))&gt;0,($AH141*INDEX(BU$12:BU$263,MATCH($AL141,$AK$12:$AK$263,0)))/INDEX($AD$12:$AD$263,MATCH($AL141,$AK$12:$AK$263,0)), "-"),     1, "-")</f>
        <v>-</v>
      </c>
      <c r="BW141" s="249" t="n">
        <f aca="false">IF(BV$9&gt;0, IF(OR(BV141="",BV141="-"), 0, BV141*$AO141), BU141*$AE141)</f>
        <v>0</v>
      </c>
      <c r="BX141" s="247" t="n">
        <f aca="false">COMMANDE!AJ141</f>
        <v>0</v>
      </c>
      <c r="BY141" s="248" t="str">
        <f aca="false">_xlfn.IFS(AND($AD141=$AH141,$AD141&gt;0,$AH141&gt;0,BX141&gt;0), BX141,     AND(NOT($AD141=$AH141),$AD141&gt;0,$AH141&gt;0,BX141&gt;0), ($AH141*BX141)/$AD141,     AND($AD141=0,$AH141&gt;0,$AL141&gt;0), IF(INDEX(BX$12:BX$263,MATCH($AL141,$AK$12:$AK$263,0))&gt;0,($AH141*INDEX(BX$12:BX$263,MATCH($AL141,$AK$12:$AK$263,0)))/INDEX($AD$12:$AD$263,MATCH($AL141,$AK$12:$AK$263,0)), "-"),     1, "-")</f>
        <v>-</v>
      </c>
      <c r="BZ141" s="249" t="n">
        <f aca="false">IF(BY$9&gt;0, IF(OR(BY141="",BY141="-"), 0, BY141*$AO141), BX141*$AE141)</f>
        <v>0</v>
      </c>
      <c r="CA141" s="247" t="n">
        <f aca="false">COMMANDE!AL141</f>
        <v>0</v>
      </c>
      <c r="CB141" s="248" t="str">
        <f aca="false">_xlfn.IFS(AND($AD141=$AH141,$AD141&gt;0,$AH141&gt;0,CA141&gt;0), CA141,     AND(NOT($AD141=$AH141),$AD141&gt;0,$AH141&gt;0,CA141&gt;0), ($AH141*CA141)/$AD141,     AND($AD141=0,$AH141&gt;0,$AL141&gt;0), IF(INDEX(CA$12:CA$263,MATCH($AL141,$AK$12:$AK$263,0))&gt;0,($AH141*INDEX(CA$12:CA$263,MATCH($AL141,$AK$12:$AK$263,0)))/INDEX($AD$12:$AD$263,MATCH($AL141,$AK$12:$AK$263,0)), "-"),     1, "-")</f>
        <v>-</v>
      </c>
      <c r="CC141" s="249" t="n">
        <f aca="false">IF(CB$9&gt;0, IF(OR(CB141="",CB141="-"), 0, CB141*$AO141), CA141*$AE141)</f>
        <v>0</v>
      </c>
      <c r="CD141" s="247" t="n">
        <f aca="false">COMMANDE!AN141</f>
        <v>0</v>
      </c>
      <c r="CE141" s="248" t="str">
        <f aca="false">_xlfn.IFS(AND($AD141=$AH141,$AD141&gt;0,$AH141&gt;0,CD141&gt;0), CD141,     AND(NOT($AD141=$AH141),$AD141&gt;0,$AH141&gt;0,CD141&gt;0), ($AH141*CD141)/$AD141,     AND($AD141=0,$AH141&gt;0,$AL141&gt;0), IF(INDEX(CD$12:CD$263,MATCH($AL141,$AK$12:$AK$263,0))&gt;0,($AH141*INDEX(CD$12:CD$263,MATCH($AL141,$AK$12:$AK$263,0)))/INDEX($AD$12:$AD$263,MATCH($AL141,$AK$12:$AK$263,0)), "-"),     1, "-")</f>
        <v>-</v>
      </c>
      <c r="CF141" s="249" t="n">
        <f aca="false">IF(CE$9&gt;0, IF(OR(CE141="",CE141="-"), 0, CE141*$AO141), CD141*$AE141)</f>
        <v>0</v>
      </c>
      <c r="CG141" s="247" t="n">
        <f aca="false">COMMANDE!AP141</f>
        <v>0</v>
      </c>
      <c r="CH141" s="248" t="str">
        <f aca="false">_xlfn.IFS(AND($AD141=$AH141,$AD141&gt;0,$AH141&gt;0,CG141&gt;0), CG141,     AND(NOT($AD141=$AH141),$AD141&gt;0,$AH141&gt;0,CG141&gt;0), ($AH141*CG141)/$AD141,     AND($AD141=0,$AH141&gt;0,$AL141&gt;0), IF(INDEX(CG$12:CG$263,MATCH($AL141,$AK$12:$AK$263,0))&gt;0,($AH141*INDEX(CG$12:CG$263,MATCH($AL141,$AK$12:$AK$263,0)))/INDEX($AD$12:$AD$263,MATCH($AL141,$AK$12:$AK$263,0)), "-"),     1, "-")</f>
        <v>-</v>
      </c>
      <c r="CI141" s="249" t="n">
        <f aca="false">IF(CH$9&gt;0, IF(OR(CH141="",CH141="-"), 0, CH141*$AO141), CG141*$AE141)</f>
        <v>0</v>
      </c>
      <c r="CJ141" s="250"/>
    </row>
    <row r="142" customFormat="false" ht="39.95" hidden="false" customHeight="true" outlineLevel="0" collapsed="false">
      <c r="A142" s="230" t="n">
        <f aca="false">IF(OR($AQ142&gt;0, $AS142&gt;0), 1, 0)</f>
        <v>0</v>
      </c>
      <c r="B142" s="230" t="n">
        <f aca="false">IF(OR($AT142&gt;0, $AV142&gt;0), 1, 0)</f>
        <v>0</v>
      </c>
      <c r="C142" s="230" t="n">
        <f aca="false">IF(OR($AW142&gt;0, $AY142&gt;0), 1, 0)</f>
        <v>0</v>
      </c>
      <c r="D142" s="230" t="n">
        <f aca="false">IF(OR($AZ142&gt;0, $BB142&gt;0), 1, 0)</f>
        <v>0</v>
      </c>
      <c r="E142" s="230" t="n">
        <f aca="false">IF(OR($BC142&gt;0, $BE142&gt;0), 1, 0)</f>
        <v>0</v>
      </c>
      <c r="F142" s="230" t="n">
        <f aca="false">IF(OR($BF142&gt;0, $BH142&gt;0), 1, 0)</f>
        <v>0</v>
      </c>
      <c r="G142" s="230" t="n">
        <f aca="false">IF(OR($BI142&gt;0, $BK142&gt;0), 1, 0)</f>
        <v>0</v>
      </c>
      <c r="H142" s="230" t="n">
        <f aca="false">IF(OR($BL142&gt;0, $BN142&gt;0), 1, 0)</f>
        <v>0</v>
      </c>
      <c r="I142" s="230" t="n">
        <f aca="false">IF(OR($BO142&gt;0, $BQ142&gt;0), 1, 0)</f>
        <v>0</v>
      </c>
      <c r="J142" s="230" t="n">
        <f aca="false">IF(OR($BR142&gt;0, $BT142&gt;0), 1, 0)</f>
        <v>0</v>
      </c>
      <c r="K142" s="230" t="n">
        <f aca="false">IF(OR($BU142&gt;0, $BW142&gt;0), 1, 0)</f>
        <v>0</v>
      </c>
      <c r="L142" s="230" t="n">
        <f aca="false">IF(OR($BX142&gt;0, $BZ142&gt;0), 1, 0)</f>
        <v>0</v>
      </c>
      <c r="M142" s="230" t="n">
        <f aca="false">IF(OR($CA142&gt;0, $CC142&gt;0), 1, 0)</f>
        <v>0</v>
      </c>
      <c r="N142" s="230" t="n">
        <f aca="false">IF(OR($CD142&gt;0, $CF142&gt;0), 1, 0)</f>
        <v>0</v>
      </c>
      <c r="O142" s="231" t="n">
        <f aca="false">IF(OR($CG142&gt;0, $CI142&gt;0), 1, 0)</f>
        <v>0</v>
      </c>
      <c r="P142" s="232" t="n">
        <f aca="false">IF(OR($AD142&gt;0,$AH142&gt;0,$AN142&gt;0), 1, 0)</f>
        <v>0</v>
      </c>
      <c r="Q142" s="233" t="n">
        <f aca="false">BDD!A132</f>
        <v>3190</v>
      </c>
      <c r="R142" s="234" t="str">
        <f aca="false">BDD!B132</f>
        <v>Mangue Osteen (Production écologique sans certificat)</v>
      </c>
      <c r="S142" s="235" t="str">
        <f aca="false">IF(BDD!F132=0, "", BDD!F132)</f>
        <v/>
      </c>
      <c r="T142" s="236" t="n">
        <f aca="false">ROUND(BDD!G132+FDP_CMD_KG, 2)</f>
        <v>6.79</v>
      </c>
      <c r="U142" s="236" t="e">
        <f aca="false">ROUND(BDD!G132+FDP_FACT_KG, 2)</f>
        <v>#DIV/0!</v>
      </c>
      <c r="V142" s="237" t="str">
        <f aca="false">BDD!H132</f>
        <v>kg</v>
      </c>
      <c r="W142" s="238" t="n">
        <f aca="false">IF(NOT(ISBLANK(BDD!I132)), ROUND(SUM((BDD!G132*reduc1),FDP_CMD_KG), 2), "")</f>
        <v>6.27</v>
      </c>
      <c r="X142" s="238" t="n">
        <f aca="false">IF(NOT(ISBLANK(BDD!J132)), ROUND(SUM((BDD!G132*reduc2),FDP_CMD_KG), 2), "")</f>
        <v>5.75</v>
      </c>
      <c r="Y142" s="238" t="n">
        <f aca="false">IF(NOT(ISBLANK(BDD!K132)), ROUND(SUM((BDD!G132*reduc3),FDP_CMD_KG), 2), "")</f>
        <v>5.23</v>
      </c>
      <c r="Z142" s="238" t="e">
        <f aca="false">IF(NOT(ISBLANK(BDD!I132)), ROUND(SUM((BDD!G132*reduc1),FDP_FACT_KG), 2), "")</f>
        <v>#DIV/0!</v>
      </c>
      <c r="AA142" s="238" t="e">
        <f aca="false">IF(NOT(ISBLANK(BDD!J132)), ROUND(SUM((BDD!G132*reduc2),FDP_FACT_KG), 2), "")</f>
        <v>#DIV/0!</v>
      </c>
      <c r="AB142" s="238" t="e">
        <f aca="false">IF(NOT(ISBLANK(BDD!K132)), ROUND(SUM((BDD!G132*reduc3),FDP_FACT_KG), 2), "")</f>
        <v>#DIV/0!</v>
      </c>
      <c r="AC142" s="239" t="str">
        <f aca="false">BDD!C132</f>
        <v>Grenade</v>
      </c>
      <c r="AD142" s="240" t="n">
        <f aca="false">SUM(AQ142,AT142,AW142,AZ142,BC142,BF142,BI142,BL142,BO142,BR142,BU142,BX142,CA142,CD142,CG142)</f>
        <v>0</v>
      </c>
      <c r="AE142" s="241" t="n">
        <f aca="false">_xlfn.IFS(AND(AD142&gt;=60,$Y142&lt;&gt;""), $Y142,    AND(AD142&gt;=30,$X142&lt;&gt;""), $X142,    AND(AD142&gt;=10,$W142&lt;&gt;""), $W142,    1, $T142)</f>
        <v>6.79</v>
      </c>
      <c r="AF142" s="242" t="n">
        <f aca="false">$AD142*$AE142</f>
        <v>0</v>
      </c>
      <c r="AG142" s="161"/>
      <c r="AH142" s="243"/>
      <c r="AI142" s="241" t="e">
        <f aca="false">_xlfn.IFS(AND(AH142&gt;=60,$AB142&lt;&gt;""), $AB142,    AND(AH142&gt;=30,$AA142&lt;&gt;""), $AA142,    AND(AH142&gt;=10,$Z142&lt;&gt;""), $Z142,    1, $U142)</f>
        <v>#DIV/0!</v>
      </c>
      <c r="AJ142" s="244" t="e">
        <f aca="false">AH142*AI142</f>
        <v>#DIV/0!</v>
      </c>
      <c r="AK142" s="245"/>
      <c r="AL142" s="245"/>
      <c r="AM142" s="161"/>
      <c r="AN142" s="246" t="n">
        <f aca="false">SUM(AR142,AU142,AX142,BA142,BD142,BG142,BJ142,BM142,BP142,BS142,BV142,BY142,CB142,CE142,CH142)</f>
        <v>0</v>
      </c>
      <c r="AO142" s="241" t="e">
        <f aca="false">_xlfn.IFS(AND(AN142&gt;=60,$AB142&lt;&gt;""), $AB142,    AND(AN142&gt;=30,$AA142&lt;&gt;""), $AA142,    AND(AN142&gt;=10,$Z142&lt;&gt;""), $Z142,    1, $U142)</f>
        <v>#DIV/0!</v>
      </c>
      <c r="AP142" s="242" t="e">
        <f aca="false">$AN142*$AO142</f>
        <v>#DIV/0!</v>
      </c>
      <c r="AQ142" s="247" t="n">
        <f aca="false">COMMANDE!N142</f>
        <v>0</v>
      </c>
      <c r="AR142" s="248" t="str">
        <f aca="false">_xlfn.IFS(AND($AD142=$AH142,$AD142&gt;0,$AH142&gt;0,AQ142&gt;0), AQ142,     AND(NOT($AD142=$AH142),$AD142&gt;0,$AH142&gt;0,AQ142&gt;0), ($AH142*AQ142)/$AD142,     AND($AD142=0,$AH142&gt;0,$AL142&gt;0), IF(INDEX(AQ$12:AQ$263,MATCH($AL142,$AK$12:$AK$263,0))&gt;0,($AH142*INDEX(AQ$12:AQ$263,MATCH($AL142,$AK$12:$AK$263,0)))/INDEX($AD$12:$AD$263,MATCH($AL142,$AK$12:$AK$263,0)), "-"),     1, "-")</f>
        <v>-</v>
      </c>
      <c r="AS142" s="249" t="n">
        <f aca="false">IF(AR$9&gt;0, IF(OR(AR142="",AR142="-"), 0, AR142*$AO142), AQ142*$AE142)</f>
        <v>0</v>
      </c>
      <c r="AT142" s="247" t="n">
        <f aca="false">COMMANDE!P142</f>
        <v>0</v>
      </c>
      <c r="AU142" s="248" t="str">
        <f aca="false">_xlfn.IFS(AND($AD142=$AH142,$AD142&gt;0,$AH142&gt;0,AT142&gt;0), AT142,     AND(NOT($AD142=$AH142),$AD142&gt;0,$AH142&gt;0,AT142&gt;0), ($AH142*AT142)/$AD142,     AND($AD142=0,$AH142&gt;0,$AL142&gt;0), IF(INDEX(AT$12:AT$263,MATCH($AL142,$AK$12:$AK$263,0))&gt;0,($AH142*INDEX(AT$12:AT$263,MATCH($AL142,$AK$12:$AK$263,0)))/INDEX($AD$12:$AD$263,MATCH($AL142,$AK$12:$AK$263,0)), "-"),     1, "-")</f>
        <v>-</v>
      </c>
      <c r="AV142" s="249" t="n">
        <f aca="false">IF(AU$9&gt;0, IF(OR(AU142="",AU142="-"), 0, AU142*$AO142), AT142*$AE142)</f>
        <v>0</v>
      </c>
      <c r="AW142" s="247" t="n">
        <f aca="false">COMMANDE!R142</f>
        <v>0</v>
      </c>
      <c r="AX142" s="248" t="str">
        <f aca="false">_xlfn.IFS(AND($AD142=$AH142,$AD142&gt;0,$AH142&gt;0,AW142&gt;0), AW142,     AND(NOT($AD142=$AH142),$AD142&gt;0,$AH142&gt;0,AW142&gt;0), ($AH142*AW142)/$AD142,     AND($AD142=0,$AH142&gt;0,$AL142&gt;0), IF(INDEX(AW$12:AW$263,MATCH($AL142,$AK$12:$AK$263,0))&gt;0,($AH142*INDEX(AW$12:AW$263,MATCH($AL142,$AK$12:$AK$263,0)))/INDEX($AD$12:$AD$263,MATCH($AL142,$AK$12:$AK$263,0)), "-"),     1, "-")</f>
        <v>-</v>
      </c>
      <c r="AY142" s="249" t="n">
        <f aca="false">IF(AX$9&gt;0, IF(OR(AX142="",AX142="-"), 0, AX142*$AO142), AW142*$AE142)</f>
        <v>0</v>
      </c>
      <c r="AZ142" s="247" t="n">
        <f aca="false">COMMANDE!T142</f>
        <v>0</v>
      </c>
      <c r="BA142" s="248" t="str">
        <f aca="false">_xlfn.IFS(AND($AD142=$AH142,$AD142&gt;0,$AH142&gt;0,AZ142&gt;0), AZ142,     AND(NOT($AD142=$AH142),$AD142&gt;0,$AH142&gt;0,AZ142&gt;0), ($AH142*AZ142)/$AD142,     AND($AD142=0,$AH142&gt;0,$AL142&gt;0), IF(INDEX(AZ$12:AZ$263,MATCH($AL142,$AK$12:$AK$263,0))&gt;0,($AH142*INDEX(AZ$12:AZ$263,MATCH($AL142,$AK$12:$AK$263,0)))/INDEX($AD$12:$AD$263,MATCH($AL142,$AK$12:$AK$263,0)), "-"),     1, "-")</f>
        <v>-</v>
      </c>
      <c r="BB142" s="249" t="n">
        <f aca="false">IF(BA$9&gt;0, IF(OR(BA142="",BA142="-"), 0, BA142*$AO142), AZ142*$AE142)</f>
        <v>0</v>
      </c>
      <c r="BC142" s="247" t="n">
        <f aca="false">COMMANDE!V142</f>
        <v>0</v>
      </c>
      <c r="BD142" s="248" t="str">
        <f aca="false">_xlfn.IFS(AND($AD142=$AH142,$AD142&gt;0,$AH142&gt;0,BC142&gt;0), BC142,     AND(NOT($AD142=$AH142),$AD142&gt;0,$AH142&gt;0,BC142&gt;0), ($AH142*BC142)/$AD142,     AND($AD142=0,$AH142&gt;0,$AL142&gt;0), IF(INDEX(BC$12:BC$263,MATCH($AL142,$AK$12:$AK$263,0))&gt;0,($AH142*INDEX(BC$12:BC$263,MATCH($AL142,$AK$12:$AK$263,0)))/INDEX($AD$12:$AD$263,MATCH($AL142,$AK$12:$AK$263,0)), "-"),     1, "-")</f>
        <v>-</v>
      </c>
      <c r="BE142" s="249" t="n">
        <f aca="false">IF(BD$9&gt;0, IF(OR(BD142="",BD142="-"), 0, BD142*$AO142), BC142*$AE142)</f>
        <v>0</v>
      </c>
      <c r="BF142" s="247" t="n">
        <f aca="false">COMMANDE!X142</f>
        <v>0</v>
      </c>
      <c r="BG142" s="248" t="str">
        <f aca="false">_xlfn.IFS(AND($AD142=$AH142,$AD142&gt;0,$AH142&gt;0,BF142&gt;0), BF142,     AND(NOT($AD142=$AH142),$AD142&gt;0,$AH142&gt;0,BF142&gt;0), ($AH142*BF142)/$AD142,     AND($AD142=0,$AH142&gt;0,$AL142&gt;0), IF(INDEX(BF$12:BF$263,MATCH($AL142,$AK$12:$AK$263,0))&gt;0,($AH142*INDEX(BF$12:BF$263,MATCH($AL142,$AK$12:$AK$263,0)))/INDEX($AD$12:$AD$263,MATCH($AL142,$AK$12:$AK$263,0)), "-"),     1, "-")</f>
        <v>-</v>
      </c>
      <c r="BH142" s="249" t="n">
        <f aca="false">IF(BG$9&gt;0, IF(OR(BG142="",BG142="-"), 0, BG142*$AO142), BF142*$AE142)</f>
        <v>0</v>
      </c>
      <c r="BI142" s="247" t="n">
        <f aca="false">COMMANDE!Z142</f>
        <v>0</v>
      </c>
      <c r="BJ142" s="248" t="str">
        <f aca="false">_xlfn.IFS(AND($AD142=$AH142,$AD142&gt;0,$AH142&gt;0,BI142&gt;0), BI142,     AND(NOT($AD142=$AH142),$AD142&gt;0,$AH142&gt;0,BI142&gt;0), ($AH142*BI142)/$AD142,     AND($AD142=0,$AH142&gt;0,$AL142&gt;0), IF(INDEX(BI$12:BI$263,MATCH($AL142,$AK$12:$AK$263,0))&gt;0,($AH142*INDEX(BI$12:BI$263,MATCH($AL142,$AK$12:$AK$263,0)))/INDEX($AD$12:$AD$263,MATCH($AL142,$AK$12:$AK$263,0)), "-"),     1, "-")</f>
        <v>-</v>
      </c>
      <c r="BK142" s="249" t="n">
        <f aca="false">IF(BJ$9&gt;0, IF(OR(BJ142="",BJ142="-"), 0, BJ142*$AO142), BI142*$AE142)</f>
        <v>0</v>
      </c>
      <c r="BL142" s="247" t="n">
        <f aca="false">COMMANDE!AB142</f>
        <v>0</v>
      </c>
      <c r="BM142" s="248" t="str">
        <f aca="false">_xlfn.IFS(AND($AD142=$AH142,$AD142&gt;0,$AH142&gt;0,BL142&gt;0), BL142,     AND(NOT($AD142=$AH142),$AD142&gt;0,$AH142&gt;0,BL142&gt;0), ($AH142*BL142)/$AD142,     AND($AD142=0,$AH142&gt;0,$AL142&gt;0), IF(INDEX(BL$12:BL$263,MATCH($AL142,$AK$12:$AK$263,0))&gt;0,($AH142*INDEX(BL$12:BL$263,MATCH($AL142,$AK$12:$AK$263,0)))/INDEX($AD$12:$AD$263,MATCH($AL142,$AK$12:$AK$263,0)), "-"),     1, "-")</f>
        <v>-</v>
      </c>
      <c r="BN142" s="249" t="n">
        <f aca="false">IF(BM$9&gt;0, IF(OR(BM142="",BM142="-"), 0, BM142*$AO142), BL142*$AE142)</f>
        <v>0</v>
      </c>
      <c r="BO142" s="247" t="n">
        <f aca="false">COMMANDE!AD142</f>
        <v>0</v>
      </c>
      <c r="BP142" s="248" t="str">
        <f aca="false">_xlfn.IFS(AND($AD142=$AH142,$AD142&gt;0,$AH142&gt;0,BO142&gt;0), BO142,     AND(NOT($AD142=$AH142),$AD142&gt;0,$AH142&gt;0,BO142&gt;0), ($AH142*BO142)/$AD142,     AND($AD142=0,$AH142&gt;0,$AL142&gt;0), IF(INDEX(BO$12:BO$263,MATCH($AL142,$AK$12:$AK$263,0))&gt;0,($AH142*INDEX(BO$12:BO$263,MATCH($AL142,$AK$12:$AK$263,0)))/INDEX($AD$12:$AD$263,MATCH($AL142,$AK$12:$AK$263,0)), "-"),     1, "-")</f>
        <v>-</v>
      </c>
      <c r="BQ142" s="249" t="n">
        <f aca="false">IF(BP$9&gt;0, IF(OR(BP142="",BP142="-"), 0, BP142*$AO142), BO142*$AE142)</f>
        <v>0</v>
      </c>
      <c r="BR142" s="247" t="n">
        <f aca="false">COMMANDE!AF142</f>
        <v>0</v>
      </c>
      <c r="BS142" s="248" t="str">
        <f aca="false">_xlfn.IFS(AND($AD142=$AH142,$AD142&gt;0,$AH142&gt;0,BR142&gt;0), BR142,     AND(NOT($AD142=$AH142),$AD142&gt;0,$AH142&gt;0,BR142&gt;0), ($AH142*BR142)/$AD142,     AND($AD142=0,$AH142&gt;0,$AL142&gt;0), IF(INDEX(BR$12:BR$263,MATCH($AL142,$AK$12:$AK$263,0))&gt;0,($AH142*INDEX(BR$12:BR$263,MATCH($AL142,$AK$12:$AK$263,0)))/INDEX($AD$12:$AD$263,MATCH($AL142,$AK$12:$AK$263,0)), "-"),     1, "-")</f>
        <v>-</v>
      </c>
      <c r="BT142" s="249" t="n">
        <f aca="false">IF(BS$9&gt;0, IF(OR(BS142="",BS142="-"), 0, BS142*$AO142), BR142*$AE142)</f>
        <v>0</v>
      </c>
      <c r="BU142" s="247" t="n">
        <f aca="false">COMMANDE!AH142</f>
        <v>0</v>
      </c>
      <c r="BV142" s="248" t="str">
        <f aca="false">_xlfn.IFS(AND($AD142=$AH142,$AD142&gt;0,$AH142&gt;0,BU142&gt;0), BU142,     AND(NOT($AD142=$AH142),$AD142&gt;0,$AH142&gt;0,BU142&gt;0), ($AH142*BU142)/$AD142,     AND($AD142=0,$AH142&gt;0,$AL142&gt;0), IF(INDEX(BU$12:BU$263,MATCH($AL142,$AK$12:$AK$263,0))&gt;0,($AH142*INDEX(BU$12:BU$263,MATCH($AL142,$AK$12:$AK$263,0)))/INDEX($AD$12:$AD$263,MATCH($AL142,$AK$12:$AK$263,0)), "-"),     1, "-")</f>
        <v>-</v>
      </c>
      <c r="BW142" s="249" t="n">
        <f aca="false">IF(BV$9&gt;0, IF(OR(BV142="",BV142="-"), 0, BV142*$AO142), BU142*$AE142)</f>
        <v>0</v>
      </c>
      <c r="BX142" s="247" t="n">
        <f aca="false">COMMANDE!AJ142</f>
        <v>0</v>
      </c>
      <c r="BY142" s="248" t="str">
        <f aca="false">_xlfn.IFS(AND($AD142=$AH142,$AD142&gt;0,$AH142&gt;0,BX142&gt;0), BX142,     AND(NOT($AD142=$AH142),$AD142&gt;0,$AH142&gt;0,BX142&gt;0), ($AH142*BX142)/$AD142,     AND($AD142=0,$AH142&gt;0,$AL142&gt;0), IF(INDEX(BX$12:BX$263,MATCH($AL142,$AK$12:$AK$263,0))&gt;0,($AH142*INDEX(BX$12:BX$263,MATCH($AL142,$AK$12:$AK$263,0)))/INDEX($AD$12:$AD$263,MATCH($AL142,$AK$12:$AK$263,0)), "-"),     1, "-")</f>
        <v>-</v>
      </c>
      <c r="BZ142" s="249" t="n">
        <f aca="false">IF(BY$9&gt;0, IF(OR(BY142="",BY142="-"), 0, BY142*$AO142), BX142*$AE142)</f>
        <v>0</v>
      </c>
      <c r="CA142" s="247" t="n">
        <f aca="false">COMMANDE!AL142</f>
        <v>0</v>
      </c>
      <c r="CB142" s="248" t="str">
        <f aca="false">_xlfn.IFS(AND($AD142=$AH142,$AD142&gt;0,$AH142&gt;0,CA142&gt;0), CA142,     AND(NOT($AD142=$AH142),$AD142&gt;0,$AH142&gt;0,CA142&gt;0), ($AH142*CA142)/$AD142,     AND($AD142=0,$AH142&gt;0,$AL142&gt;0), IF(INDEX(CA$12:CA$263,MATCH($AL142,$AK$12:$AK$263,0))&gt;0,($AH142*INDEX(CA$12:CA$263,MATCH($AL142,$AK$12:$AK$263,0)))/INDEX($AD$12:$AD$263,MATCH($AL142,$AK$12:$AK$263,0)), "-"),     1, "-")</f>
        <v>-</v>
      </c>
      <c r="CC142" s="249" t="n">
        <f aca="false">IF(CB$9&gt;0, IF(OR(CB142="",CB142="-"), 0, CB142*$AO142), CA142*$AE142)</f>
        <v>0</v>
      </c>
      <c r="CD142" s="247" t="n">
        <f aca="false">COMMANDE!AN142</f>
        <v>0</v>
      </c>
      <c r="CE142" s="248" t="str">
        <f aca="false">_xlfn.IFS(AND($AD142=$AH142,$AD142&gt;0,$AH142&gt;0,CD142&gt;0), CD142,     AND(NOT($AD142=$AH142),$AD142&gt;0,$AH142&gt;0,CD142&gt;0), ($AH142*CD142)/$AD142,     AND($AD142=0,$AH142&gt;0,$AL142&gt;0), IF(INDEX(CD$12:CD$263,MATCH($AL142,$AK$12:$AK$263,0))&gt;0,($AH142*INDEX(CD$12:CD$263,MATCH($AL142,$AK$12:$AK$263,0)))/INDEX($AD$12:$AD$263,MATCH($AL142,$AK$12:$AK$263,0)), "-"),     1, "-")</f>
        <v>-</v>
      </c>
      <c r="CF142" s="249" t="n">
        <f aca="false">IF(CE$9&gt;0, IF(OR(CE142="",CE142="-"), 0, CE142*$AO142), CD142*$AE142)</f>
        <v>0</v>
      </c>
      <c r="CG142" s="247" t="n">
        <f aca="false">COMMANDE!AP142</f>
        <v>0</v>
      </c>
      <c r="CH142" s="248" t="str">
        <f aca="false">_xlfn.IFS(AND($AD142=$AH142,$AD142&gt;0,$AH142&gt;0,CG142&gt;0), CG142,     AND(NOT($AD142=$AH142),$AD142&gt;0,$AH142&gt;0,CG142&gt;0), ($AH142*CG142)/$AD142,     AND($AD142=0,$AH142&gt;0,$AL142&gt;0), IF(INDEX(CG$12:CG$263,MATCH($AL142,$AK$12:$AK$263,0))&gt;0,($AH142*INDEX(CG$12:CG$263,MATCH($AL142,$AK$12:$AK$263,0)))/INDEX($AD$12:$AD$263,MATCH($AL142,$AK$12:$AK$263,0)), "-"),     1, "-")</f>
        <v>-</v>
      </c>
      <c r="CI142" s="249" t="n">
        <f aca="false">IF(CH$9&gt;0, IF(OR(CH142="",CH142="-"), 0, CH142*$AO142), CG142*$AE142)</f>
        <v>0</v>
      </c>
      <c r="CJ142" s="250"/>
    </row>
    <row r="143" customFormat="false" ht="39.95" hidden="false" customHeight="true" outlineLevel="0" collapsed="false">
      <c r="A143" s="230" t="n">
        <f aca="false">IF(OR($AQ143&gt;0, $AS143&gt;0), 1, 0)</f>
        <v>0</v>
      </c>
      <c r="B143" s="230" t="n">
        <f aca="false">IF(OR($AT143&gt;0, $AV143&gt;0), 1, 0)</f>
        <v>0</v>
      </c>
      <c r="C143" s="230" t="n">
        <f aca="false">IF(OR($AW143&gt;0, $AY143&gt;0), 1, 0)</f>
        <v>0</v>
      </c>
      <c r="D143" s="230" t="n">
        <f aca="false">IF(OR($AZ143&gt;0, $BB143&gt;0), 1, 0)</f>
        <v>0</v>
      </c>
      <c r="E143" s="230" t="n">
        <f aca="false">IF(OR($BC143&gt;0, $BE143&gt;0), 1, 0)</f>
        <v>0</v>
      </c>
      <c r="F143" s="230" t="n">
        <f aca="false">IF(OR($BF143&gt;0, $BH143&gt;0), 1, 0)</f>
        <v>0</v>
      </c>
      <c r="G143" s="230" t="n">
        <f aca="false">IF(OR($BI143&gt;0, $BK143&gt;0), 1, 0)</f>
        <v>0</v>
      </c>
      <c r="H143" s="230" t="n">
        <f aca="false">IF(OR($BL143&gt;0, $BN143&gt;0), 1, 0)</f>
        <v>0</v>
      </c>
      <c r="I143" s="230" t="n">
        <f aca="false">IF(OR($BO143&gt;0, $BQ143&gt;0), 1, 0)</f>
        <v>0</v>
      </c>
      <c r="J143" s="230" t="n">
        <f aca="false">IF(OR($BR143&gt;0, $BT143&gt;0), 1, 0)</f>
        <v>0</v>
      </c>
      <c r="K143" s="230" t="n">
        <f aca="false">IF(OR($BU143&gt;0, $BW143&gt;0), 1, 0)</f>
        <v>0</v>
      </c>
      <c r="L143" s="230" t="n">
        <f aca="false">IF(OR($BX143&gt;0, $BZ143&gt;0), 1, 0)</f>
        <v>0</v>
      </c>
      <c r="M143" s="230" t="n">
        <f aca="false">IF(OR($CA143&gt;0, $CC143&gt;0), 1, 0)</f>
        <v>0</v>
      </c>
      <c r="N143" s="230" t="n">
        <f aca="false">IF(OR($CD143&gt;0, $CF143&gt;0), 1, 0)</f>
        <v>0</v>
      </c>
      <c r="O143" s="231" t="n">
        <f aca="false">IF(OR($CG143&gt;0, $CI143&gt;0), 1, 0)</f>
        <v>0</v>
      </c>
      <c r="P143" s="232" t="n">
        <f aca="false">IF(OR($AD143&gt;0,$AH143&gt;0,$AN143&gt;0), 1, 0)</f>
        <v>0</v>
      </c>
      <c r="Q143" s="233" t="n">
        <f aca="false">BDD!A133</f>
        <v>6187</v>
      </c>
      <c r="R143" s="234" t="str">
        <f aca="false">BDD!B133</f>
        <v>Mangue Osteen BIO (Imperfection sur la peau, tâche noir proche de la tige)</v>
      </c>
      <c r="S143" s="235" t="str">
        <f aca="false">IF(BDD!F133=0, "", BDD!F133)</f>
        <v>OFFRE</v>
      </c>
      <c r="T143" s="236" t="n">
        <f aca="false">ROUND(BDD!G133+FDP_CMD_KG, 2)</f>
        <v>4.6</v>
      </c>
      <c r="U143" s="236" t="e">
        <f aca="false">ROUND(BDD!G133+FDP_FACT_KG, 2)</f>
        <v>#DIV/0!</v>
      </c>
      <c r="V143" s="237" t="str">
        <f aca="false">BDD!H133</f>
        <v>kg</v>
      </c>
      <c r="W143" s="238" t="n">
        <f aca="false">IF(NOT(ISBLANK(BDD!I133)), ROUND(SUM((BDD!G133*reduc1),FDP_CMD_KG), 2), "")</f>
        <v>4.3</v>
      </c>
      <c r="X143" s="238" t="n">
        <f aca="false">IF(NOT(ISBLANK(BDD!J133)), ROUND(SUM((BDD!G133*reduc2),FDP_CMD_KG), 2), "")</f>
        <v>4</v>
      </c>
      <c r="Y143" s="238" t="n">
        <f aca="false">IF(NOT(ISBLANK(BDD!K133)), ROUND(SUM((BDD!G133*reduc3),FDP_CMD_KG), 2), "")</f>
        <v>3.7</v>
      </c>
      <c r="Z143" s="238" t="e">
        <f aca="false">IF(NOT(ISBLANK(BDD!I133)), ROUND(SUM((BDD!G133*reduc1),FDP_FACT_KG), 2), "")</f>
        <v>#DIV/0!</v>
      </c>
      <c r="AA143" s="238" t="e">
        <f aca="false">IF(NOT(ISBLANK(BDD!J133)), ROUND(SUM((BDD!G133*reduc2),FDP_FACT_KG), 2), "")</f>
        <v>#DIV/0!</v>
      </c>
      <c r="AB143" s="238" t="e">
        <f aca="false">IF(NOT(ISBLANK(BDD!K133)), ROUND(SUM((BDD!G133*reduc3),FDP_FACT_KG), 2), "")</f>
        <v>#DIV/0!</v>
      </c>
      <c r="AC143" s="239" t="str">
        <f aca="false">BDD!C133</f>
        <v>Malaga</v>
      </c>
      <c r="AD143" s="240" t="n">
        <f aca="false">SUM(AQ143,AT143,AW143,AZ143,BC143,BF143,BI143,BL143,BO143,BR143,BU143,BX143,CA143,CD143,CG143)</f>
        <v>0</v>
      </c>
      <c r="AE143" s="241" t="n">
        <f aca="false">_xlfn.IFS(AND(AD143&gt;=60,$Y143&lt;&gt;""), $Y143,    AND(AD143&gt;=30,$X143&lt;&gt;""), $X143,    AND(AD143&gt;=10,$W143&lt;&gt;""), $W143,    1, $T143)</f>
        <v>4.6</v>
      </c>
      <c r="AF143" s="242" t="n">
        <f aca="false">$AD143*$AE143</f>
        <v>0</v>
      </c>
      <c r="AG143" s="161"/>
      <c r="AH143" s="243"/>
      <c r="AI143" s="241" t="e">
        <f aca="false">_xlfn.IFS(AND(AH143&gt;=60,$AB143&lt;&gt;""), $AB143,    AND(AH143&gt;=30,$AA143&lt;&gt;""), $AA143,    AND(AH143&gt;=10,$Z143&lt;&gt;""), $Z143,    1, $U143)</f>
        <v>#DIV/0!</v>
      </c>
      <c r="AJ143" s="244" t="e">
        <f aca="false">AH143*AI143</f>
        <v>#DIV/0!</v>
      </c>
      <c r="AK143" s="245"/>
      <c r="AL143" s="245"/>
      <c r="AM143" s="161"/>
      <c r="AN143" s="246" t="n">
        <f aca="false">SUM(AR143,AU143,AX143,BA143,BD143,BG143,BJ143,BM143,BP143,BS143,BV143,BY143,CB143,CE143,CH143)</f>
        <v>0</v>
      </c>
      <c r="AO143" s="241" t="e">
        <f aca="false">_xlfn.IFS(AND(AN143&gt;=60,$AB143&lt;&gt;""), $AB143,    AND(AN143&gt;=30,$AA143&lt;&gt;""), $AA143,    AND(AN143&gt;=10,$Z143&lt;&gt;""), $Z143,    1, $U143)</f>
        <v>#DIV/0!</v>
      </c>
      <c r="AP143" s="242" t="e">
        <f aca="false">$AN143*$AO143</f>
        <v>#DIV/0!</v>
      </c>
      <c r="AQ143" s="247" t="n">
        <f aca="false">COMMANDE!N143</f>
        <v>0</v>
      </c>
      <c r="AR143" s="248" t="str">
        <f aca="false">_xlfn.IFS(AND($AD143=$AH143,$AD143&gt;0,$AH143&gt;0,AQ143&gt;0), AQ143,     AND(NOT($AD143=$AH143),$AD143&gt;0,$AH143&gt;0,AQ143&gt;0), ($AH143*AQ143)/$AD143,     AND($AD143=0,$AH143&gt;0,$AL143&gt;0), IF(INDEX(AQ$12:AQ$263,MATCH($AL143,$AK$12:$AK$263,0))&gt;0,($AH143*INDEX(AQ$12:AQ$263,MATCH($AL143,$AK$12:$AK$263,0)))/INDEX($AD$12:$AD$263,MATCH($AL143,$AK$12:$AK$263,0)), "-"),     1, "-")</f>
        <v>-</v>
      </c>
      <c r="AS143" s="249" t="n">
        <f aca="false">IF(AR$9&gt;0, IF(OR(AR143="",AR143="-"), 0, AR143*$AO143), AQ143*$AE143)</f>
        <v>0</v>
      </c>
      <c r="AT143" s="247" t="n">
        <f aca="false">COMMANDE!P143</f>
        <v>0</v>
      </c>
      <c r="AU143" s="248" t="str">
        <f aca="false">_xlfn.IFS(AND($AD143=$AH143,$AD143&gt;0,$AH143&gt;0,AT143&gt;0), AT143,     AND(NOT($AD143=$AH143),$AD143&gt;0,$AH143&gt;0,AT143&gt;0), ($AH143*AT143)/$AD143,     AND($AD143=0,$AH143&gt;0,$AL143&gt;0), IF(INDEX(AT$12:AT$263,MATCH($AL143,$AK$12:$AK$263,0))&gt;0,($AH143*INDEX(AT$12:AT$263,MATCH($AL143,$AK$12:$AK$263,0)))/INDEX($AD$12:$AD$263,MATCH($AL143,$AK$12:$AK$263,0)), "-"),     1, "-")</f>
        <v>-</v>
      </c>
      <c r="AV143" s="249" t="n">
        <f aca="false">IF(AU$9&gt;0, IF(OR(AU143="",AU143="-"), 0, AU143*$AO143), AT143*$AE143)</f>
        <v>0</v>
      </c>
      <c r="AW143" s="247" t="n">
        <f aca="false">COMMANDE!R143</f>
        <v>0</v>
      </c>
      <c r="AX143" s="248" t="str">
        <f aca="false">_xlfn.IFS(AND($AD143=$AH143,$AD143&gt;0,$AH143&gt;0,AW143&gt;0), AW143,     AND(NOT($AD143=$AH143),$AD143&gt;0,$AH143&gt;0,AW143&gt;0), ($AH143*AW143)/$AD143,     AND($AD143=0,$AH143&gt;0,$AL143&gt;0), IF(INDEX(AW$12:AW$263,MATCH($AL143,$AK$12:$AK$263,0))&gt;0,($AH143*INDEX(AW$12:AW$263,MATCH($AL143,$AK$12:$AK$263,0)))/INDEX($AD$12:$AD$263,MATCH($AL143,$AK$12:$AK$263,0)), "-"),     1, "-")</f>
        <v>-</v>
      </c>
      <c r="AY143" s="249" t="n">
        <f aca="false">IF(AX$9&gt;0, IF(OR(AX143="",AX143="-"), 0, AX143*$AO143), AW143*$AE143)</f>
        <v>0</v>
      </c>
      <c r="AZ143" s="247" t="n">
        <f aca="false">COMMANDE!T143</f>
        <v>0</v>
      </c>
      <c r="BA143" s="248" t="str">
        <f aca="false">_xlfn.IFS(AND($AD143=$AH143,$AD143&gt;0,$AH143&gt;0,AZ143&gt;0), AZ143,     AND(NOT($AD143=$AH143),$AD143&gt;0,$AH143&gt;0,AZ143&gt;0), ($AH143*AZ143)/$AD143,     AND($AD143=0,$AH143&gt;0,$AL143&gt;0), IF(INDEX(AZ$12:AZ$263,MATCH($AL143,$AK$12:$AK$263,0))&gt;0,($AH143*INDEX(AZ$12:AZ$263,MATCH($AL143,$AK$12:$AK$263,0)))/INDEX($AD$12:$AD$263,MATCH($AL143,$AK$12:$AK$263,0)), "-"),     1, "-")</f>
        <v>-</v>
      </c>
      <c r="BB143" s="249" t="n">
        <f aca="false">IF(BA$9&gt;0, IF(OR(BA143="",BA143="-"), 0, BA143*$AO143), AZ143*$AE143)</f>
        <v>0</v>
      </c>
      <c r="BC143" s="247" t="n">
        <f aca="false">COMMANDE!V143</f>
        <v>0</v>
      </c>
      <c r="BD143" s="248" t="str">
        <f aca="false">_xlfn.IFS(AND($AD143=$AH143,$AD143&gt;0,$AH143&gt;0,BC143&gt;0), BC143,     AND(NOT($AD143=$AH143),$AD143&gt;0,$AH143&gt;0,BC143&gt;0), ($AH143*BC143)/$AD143,     AND($AD143=0,$AH143&gt;0,$AL143&gt;0), IF(INDEX(BC$12:BC$263,MATCH($AL143,$AK$12:$AK$263,0))&gt;0,($AH143*INDEX(BC$12:BC$263,MATCH($AL143,$AK$12:$AK$263,0)))/INDEX($AD$12:$AD$263,MATCH($AL143,$AK$12:$AK$263,0)), "-"),     1, "-")</f>
        <v>-</v>
      </c>
      <c r="BE143" s="249" t="n">
        <f aca="false">IF(BD$9&gt;0, IF(OR(BD143="",BD143="-"), 0, BD143*$AO143), BC143*$AE143)</f>
        <v>0</v>
      </c>
      <c r="BF143" s="247" t="n">
        <f aca="false">COMMANDE!X143</f>
        <v>0</v>
      </c>
      <c r="BG143" s="248" t="str">
        <f aca="false">_xlfn.IFS(AND($AD143=$AH143,$AD143&gt;0,$AH143&gt;0,BF143&gt;0), BF143,     AND(NOT($AD143=$AH143),$AD143&gt;0,$AH143&gt;0,BF143&gt;0), ($AH143*BF143)/$AD143,     AND($AD143=0,$AH143&gt;0,$AL143&gt;0), IF(INDEX(BF$12:BF$263,MATCH($AL143,$AK$12:$AK$263,0))&gt;0,($AH143*INDEX(BF$12:BF$263,MATCH($AL143,$AK$12:$AK$263,0)))/INDEX($AD$12:$AD$263,MATCH($AL143,$AK$12:$AK$263,0)), "-"),     1, "-")</f>
        <v>-</v>
      </c>
      <c r="BH143" s="249" t="n">
        <f aca="false">IF(BG$9&gt;0, IF(OR(BG143="",BG143="-"), 0, BG143*$AO143), BF143*$AE143)</f>
        <v>0</v>
      </c>
      <c r="BI143" s="247" t="n">
        <f aca="false">COMMANDE!Z143</f>
        <v>0</v>
      </c>
      <c r="BJ143" s="248" t="str">
        <f aca="false">_xlfn.IFS(AND($AD143=$AH143,$AD143&gt;0,$AH143&gt;0,BI143&gt;0), BI143,     AND(NOT($AD143=$AH143),$AD143&gt;0,$AH143&gt;0,BI143&gt;0), ($AH143*BI143)/$AD143,     AND($AD143=0,$AH143&gt;0,$AL143&gt;0), IF(INDEX(BI$12:BI$263,MATCH($AL143,$AK$12:$AK$263,0))&gt;0,($AH143*INDEX(BI$12:BI$263,MATCH($AL143,$AK$12:$AK$263,0)))/INDEX($AD$12:$AD$263,MATCH($AL143,$AK$12:$AK$263,0)), "-"),     1, "-")</f>
        <v>-</v>
      </c>
      <c r="BK143" s="249" t="n">
        <f aca="false">IF(BJ$9&gt;0, IF(OR(BJ143="",BJ143="-"), 0, BJ143*$AO143), BI143*$AE143)</f>
        <v>0</v>
      </c>
      <c r="BL143" s="247" t="n">
        <f aca="false">COMMANDE!AB143</f>
        <v>0</v>
      </c>
      <c r="BM143" s="248" t="str">
        <f aca="false">_xlfn.IFS(AND($AD143=$AH143,$AD143&gt;0,$AH143&gt;0,BL143&gt;0), BL143,     AND(NOT($AD143=$AH143),$AD143&gt;0,$AH143&gt;0,BL143&gt;0), ($AH143*BL143)/$AD143,     AND($AD143=0,$AH143&gt;0,$AL143&gt;0), IF(INDEX(BL$12:BL$263,MATCH($AL143,$AK$12:$AK$263,0))&gt;0,($AH143*INDEX(BL$12:BL$263,MATCH($AL143,$AK$12:$AK$263,0)))/INDEX($AD$12:$AD$263,MATCH($AL143,$AK$12:$AK$263,0)), "-"),     1, "-")</f>
        <v>-</v>
      </c>
      <c r="BN143" s="249" t="n">
        <f aca="false">IF(BM$9&gt;0, IF(OR(BM143="",BM143="-"), 0, BM143*$AO143), BL143*$AE143)</f>
        <v>0</v>
      </c>
      <c r="BO143" s="247" t="n">
        <f aca="false">COMMANDE!AD143</f>
        <v>0</v>
      </c>
      <c r="BP143" s="248" t="str">
        <f aca="false">_xlfn.IFS(AND($AD143=$AH143,$AD143&gt;0,$AH143&gt;0,BO143&gt;0), BO143,     AND(NOT($AD143=$AH143),$AD143&gt;0,$AH143&gt;0,BO143&gt;0), ($AH143*BO143)/$AD143,     AND($AD143=0,$AH143&gt;0,$AL143&gt;0), IF(INDEX(BO$12:BO$263,MATCH($AL143,$AK$12:$AK$263,0))&gt;0,($AH143*INDEX(BO$12:BO$263,MATCH($AL143,$AK$12:$AK$263,0)))/INDEX($AD$12:$AD$263,MATCH($AL143,$AK$12:$AK$263,0)), "-"),     1, "-")</f>
        <v>-</v>
      </c>
      <c r="BQ143" s="249" t="n">
        <f aca="false">IF(BP$9&gt;0, IF(OR(BP143="",BP143="-"), 0, BP143*$AO143), BO143*$AE143)</f>
        <v>0</v>
      </c>
      <c r="BR143" s="247" t="n">
        <f aca="false">COMMANDE!AF143</f>
        <v>0</v>
      </c>
      <c r="BS143" s="248" t="str">
        <f aca="false">_xlfn.IFS(AND($AD143=$AH143,$AD143&gt;0,$AH143&gt;0,BR143&gt;0), BR143,     AND(NOT($AD143=$AH143),$AD143&gt;0,$AH143&gt;0,BR143&gt;0), ($AH143*BR143)/$AD143,     AND($AD143=0,$AH143&gt;0,$AL143&gt;0), IF(INDEX(BR$12:BR$263,MATCH($AL143,$AK$12:$AK$263,0))&gt;0,($AH143*INDEX(BR$12:BR$263,MATCH($AL143,$AK$12:$AK$263,0)))/INDEX($AD$12:$AD$263,MATCH($AL143,$AK$12:$AK$263,0)), "-"),     1, "-")</f>
        <v>-</v>
      </c>
      <c r="BT143" s="249" t="n">
        <f aca="false">IF(BS$9&gt;0, IF(OR(BS143="",BS143="-"), 0, BS143*$AO143), BR143*$AE143)</f>
        <v>0</v>
      </c>
      <c r="BU143" s="247" t="n">
        <f aca="false">COMMANDE!AH143</f>
        <v>0</v>
      </c>
      <c r="BV143" s="248" t="str">
        <f aca="false">_xlfn.IFS(AND($AD143=$AH143,$AD143&gt;0,$AH143&gt;0,BU143&gt;0), BU143,     AND(NOT($AD143=$AH143),$AD143&gt;0,$AH143&gt;0,BU143&gt;0), ($AH143*BU143)/$AD143,     AND($AD143=0,$AH143&gt;0,$AL143&gt;0), IF(INDEX(BU$12:BU$263,MATCH($AL143,$AK$12:$AK$263,0))&gt;0,($AH143*INDEX(BU$12:BU$263,MATCH($AL143,$AK$12:$AK$263,0)))/INDEX($AD$12:$AD$263,MATCH($AL143,$AK$12:$AK$263,0)), "-"),     1, "-")</f>
        <v>-</v>
      </c>
      <c r="BW143" s="249" t="n">
        <f aca="false">IF(BV$9&gt;0, IF(OR(BV143="",BV143="-"), 0, BV143*$AO143), BU143*$AE143)</f>
        <v>0</v>
      </c>
      <c r="BX143" s="247" t="n">
        <f aca="false">COMMANDE!AJ143</f>
        <v>0</v>
      </c>
      <c r="BY143" s="248" t="str">
        <f aca="false">_xlfn.IFS(AND($AD143=$AH143,$AD143&gt;0,$AH143&gt;0,BX143&gt;0), BX143,     AND(NOT($AD143=$AH143),$AD143&gt;0,$AH143&gt;0,BX143&gt;0), ($AH143*BX143)/$AD143,     AND($AD143=0,$AH143&gt;0,$AL143&gt;0), IF(INDEX(BX$12:BX$263,MATCH($AL143,$AK$12:$AK$263,0))&gt;0,($AH143*INDEX(BX$12:BX$263,MATCH($AL143,$AK$12:$AK$263,0)))/INDEX($AD$12:$AD$263,MATCH($AL143,$AK$12:$AK$263,0)), "-"),     1, "-")</f>
        <v>-</v>
      </c>
      <c r="BZ143" s="249" t="n">
        <f aca="false">IF(BY$9&gt;0, IF(OR(BY143="",BY143="-"), 0, BY143*$AO143), BX143*$AE143)</f>
        <v>0</v>
      </c>
      <c r="CA143" s="247" t="n">
        <f aca="false">COMMANDE!AL143</f>
        <v>0</v>
      </c>
      <c r="CB143" s="248" t="str">
        <f aca="false">_xlfn.IFS(AND($AD143=$AH143,$AD143&gt;0,$AH143&gt;0,CA143&gt;0), CA143,     AND(NOT($AD143=$AH143),$AD143&gt;0,$AH143&gt;0,CA143&gt;0), ($AH143*CA143)/$AD143,     AND($AD143=0,$AH143&gt;0,$AL143&gt;0), IF(INDEX(CA$12:CA$263,MATCH($AL143,$AK$12:$AK$263,0))&gt;0,($AH143*INDEX(CA$12:CA$263,MATCH($AL143,$AK$12:$AK$263,0)))/INDEX($AD$12:$AD$263,MATCH($AL143,$AK$12:$AK$263,0)), "-"),     1, "-")</f>
        <v>-</v>
      </c>
      <c r="CC143" s="249" t="n">
        <f aca="false">IF(CB$9&gt;0, IF(OR(CB143="",CB143="-"), 0, CB143*$AO143), CA143*$AE143)</f>
        <v>0</v>
      </c>
      <c r="CD143" s="247" t="n">
        <f aca="false">COMMANDE!AN143</f>
        <v>0</v>
      </c>
      <c r="CE143" s="248" t="str">
        <f aca="false">_xlfn.IFS(AND($AD143=$AH143,$AD143&gt;0,$AH143&gt;0,CD143&gt;0), CD143,     AND(NOT($AD143=$AH143),$AD143&gt;0,$AH143&gt;0,CD143&gt;0), ($AH143*CD143)/$AD143,     AND($AD143=0,$AH143&gt;0,$AL143&gt;0), IF(INDEX(CD$12:CD$263,MATCH($AL143,$AK$12:$AK$263,0))&gt;0,($AH143*INDEX(CD$12:CD$263,MATCH($AL143,$AK$12:$AK$263,0)))/INDEX($AD$12:$AD$263,MATCH($AL143,$AK$12:$AK$263,0)), "-"),     1, "-")</f>
        <v>-</v>
      </c>
      <c r="CF143" s="249" t="n">
        <f aca="false">IF(CE$9&gt;0, IF(OR(CE143="",CE143="-"), 0, CE143*$AO143), CD143*$AE143)</f>
        <v>0</v>
      </c>
      <c r="CG143" s="247" t="n">
        <f aca="false">COMMANDE!AP143</f>
        <v>0</v>
      </c>
      <c r="CH143" s="248" t="str">
        <f aca="false">_xlfn.IFS(AND($AD143=$AH143,$AD143&gt;0,$AH143&gt;0,CG143&gt;0), CG143,     AND(NOT($AD143=$AH143),$AD143&gt;0,$AH143&gt;0,CG143&gt;0), ($AH143*CG143)/$AD143,     AND($AD143=0,$AH143&gt;0,$AL143&gt;0), IF(INDEX(CG$12:CG$263,MATCH($AL143,$AK$12:$AK$263,0))&gt;0,($AH143*INDEX(CG$12:CG$263,MATCH($AL143,$AK$12:$AK$263,0)))/INDEX($AD$12:$AD$263,MATCH($AL143,$AK$12:$AK$263,0)), "-"),     1, "-")</f>
        <v>-</v>
      </c>
      <c r="CI143" s="249" t="n">
        <f aca="false">IF(CH$9&gt;0, IF(OR(CH143="",CH143="-"), 0, CH143*$AO143), CG143*$AE143)</f>
        <v>0</v>
      </c>
      <c r="CJ143" s="250"/>
    </row>
    <row r="144" customFormat="false" ht="39.95" hidden="false" customHeight="true" outlineLevel="0" collapsed="false">
      <c r="A144" s="230" t="n">
        <f aca="false">IF(OR($AQ144&gt;0, $AS144&gt;0), 1, 0)</f>
        <v>0</v>
      </c>
      <c r="B144" s="230" t="n">
        <f aca="false">IF(OR($AT144&gt;0, $AV144&gt;0), 1, 0)</f>
        <v>0</v>
      </c>
      <c r="C144" s="230" t="n">
        <f aca="false">IF(OR($AW144&gt;0, $AY144&gt;0), 1, 0)</f>
        <v>0</v>
      </c>
      <c r="D144" s="230" t="n">
        <f aca="false">IF(OR($AZ144&gt;0, $BB144&gt;0), 1, 0)</f>
        <v>0</v>
      </c>
      <c r="E144" s="230" t="n">
        <f aca="false">IF(OR($BC144&gt;0, $BE144&gt;0), 1, 0)</f>
        <v>0</v>
      </c>
      <c r="F144" s="230" t="n">
        <f aca="false">IF(OR($BF144&gt;0, $BH144&gt;0), 1, 0)</f>
        <v>0</v>
      </c>
      <c r="G144" s="230" t="n">
        <f aca="false">IF(OR($BI144&gt;0, $BK144&gt;0), 1, 0)</f>
        <v>0</v>
      </c>
      <c r="H144" s="230" t="n">
        <f aca="false">IF(OR($BL144&gt;0, $BN144&gt;0), 1, 0)</f>
        <v>0</v>
      </c>
      <c r="I144" s="230" t="n">
        <f aca="false">IF(OR($BO144&gt;0, $BQ144&gt;0), 1, 0)</f>
        <v>0</v>
      </c>
      <c r="J144" s="230" t="n">
        <f aca="false">IF(OR($BR144&gt;0, $BT144&gt;0), 1, 0)</f>
        <v>0</v>
      </c>
      <c r="K144" s="230" t="n">
        <f aca="false">IF(OR($BU144&gt;0, $BW144&gt;0), 1, 0)</f>
        <v>0</v>
      </c>
      <c r="L144" s="230" t="n">
        <f aca="false">IF(OR($BX144&gt;0, $BZ144&gt;0), 1, 0)</f>
        <v>0</v>
      </c>
      <c r="M144" s="230" t="n">
        <f aca="false">IF(OR($CA144&gt;0, $CC144&gt;0), 1, 0)</f>
        <v>0</v>
      </c>
      <c r="N144" s="230" t="n">
        <f aca="false">IF(OR($CD144&gt;0, $CF144&gt;0), 1, 0)</f>
        <v>0</v>
      </c>
      <c r="O144" s="231" t="n">
        <f aca="false">IF(OR($CG144&gt;0, $CI144&gt;0), 1, 0)</f>
        <v>0</v>
      </c>
      <c r="P144" s="232" t="n">
        <f aca="false">IF(OR($AD144&gt;0,$AH144&gt;0,$AN144&gt;0), 1, 0)</f>
        <v>0</v>
      </c>
      <c r="Q144" s="233" t="n">
        <f aca="false">BDD!A134</f>
        <v>1115</v>
      </c>
      <c r="R144" s="234" t="str">
        <f aca="false">BDD!B134</f>
        <v>Mangue Osteen BIO (Qualité supérieure, pûrie sur plante)</v>
      </c>
      <c r="S144" s="235" t="str">
        <f aca="false">IF(BDD!F134=0, "", BDD!F134)</f>
        <v>❤️</v>
      </c>
      <c r="T144" s="236" t="n">
        <f aca="false">ROUND(BDD!G134+FDP_CMD_KG, 2)</f>
        <v>6.66</v>
      </c>
      <c r="U144" s="236" t="e">
        <f aca="false">ROUND(BDD!G134+FDP_FACT_KG, 2)</f>
        <v>#DIV/0!</v>
      </c>
      <c r="V144" s="237" t="str">
        <f aca="false">BDD!H134</f>
        <v>kg</v>
      </c>
      <c r="W144" s="238" t="n">
        <f aca="false">IF(NOT(ISBLANK(BDD!I134)), ROUND(SUM((BDD!G134*reduc1),FDP_CMD_KG), 2), "")</f>
        <v>6.15</v>
      </c>
      <c r="X144" s="238" t="n">
        <f aca="false">IF(NOT(ISBLANK(BDD!J134)), ROUND(SUM((BDD!G134*reduc2),FDP_CMD_KG), 2), "")</f>
        <v>5.65</v>
      </c>
      <c r="Y144" s="238" t="n">
        <f aca="false">IF(NOT(ISBLANK(BDD!K134)), ROUND(SUM((BDD!G134*reduc3),FDP_CMD_KG), 2), "")</f>
        <v>5.14</v>
      </c>
      <c r="Z144" s="238" t="e">
        <f aca="false">IF(NOT(ISBLANK(BDD!I134)), ROUND(SUM((BDD!G134*reduc1),FDP_FACT_KG), 2), "")</f>
        <v>#DIV/0!</v>
      </c>
      <c r="AA144" s="238" t="e">
        <f aca="false">IF(NOT(ISBLANK(BDD!J134)), ROUND(SUM((BDD!G134*reduc2),FDP_FACT_KG), 2), "")</f>
        <v>#DIV/0!</v>
      </c>
      <c r="AB144" s="238" t="e">
        <f aca="false">IF(NOT(ISBLANK(BDD!K134)), ROUND(SUM((BDD!G134*reduc3),FDP_FACT_KG), 2), "")</f>
        <v>#DIV/0!</v>
      </c>
      <c r="AC144" s="239" t="str">
        <f aca="false">BDD!C134</f>
        <v>Salobrena</v>
      </c>
      <c r="AD144" s="240" t="n">
        <f aca="false">SUM(AQ144,AT144,AW144,AZ144,BC144,BF144,BI144,BL144,BO144,BR144,BU144,BX144,CA144,CD144,CG144)</f>
        <v>0</v>
      </c>
      <c r="AE144" s="241" t="n">
        <f aca="false">_xlfn.IFS(AND(AD144&gt;=60,$Y144&lt;&gt;""), $Y144,    AND(AD144&gt;=30,$X144&lt;&gt;""), $X144,    AND(AD144&gt;=10,$W144&lt;&gt;""), $W144,    1, $T144)</f>
        <v>6.66</v>
      </c>
      <c r="AF144" s="242" t="n">
        <f aca="false">$AD144*$AE144</f>
        <v>0</v>
      </c>
      <c r="AG144" s="161"/>
      <c r="AH144" s="243"/>
      <c r="AI144" s="241" t="e">
        <f aca="false">_xlfn.IFS(AND(AH144&gt;=60,$AB144&lt;&gt;""), $AB144,    AND(AH144&gt;=30,$AA144&lt;&gt;""), $AA144,    AND(AH144&gt;=10,$Z144&lt;&gt;""), $Z144,    1, $U144)</f>
        <v>#DIV/0!</v>
      </c>
      <c r="AJ144" s="244" t="e">
        <f aca="false">AH144*AI144</f>
        <v>#DIV/0!</v>
      </c>
      <c r="AK144" s="245"/>
      <c r="AL144" s="245"/>
      <c r="AM144" s="161"/>
      <c r="AN144" s="246" t="n">
        <f aca="false">SUM(AR144,AU144,AX144,BA144,BD144,BG144,BJ144,BM144,BP144,BS144,BV144,BY144,CB144,CE144,CH144)</f>
        <v>0</v>
      </c>
      <c r="AO144" s="241" t="e">
        <f aca="false">_xlfn.IFS(AND(AN144&gt;=60,$AB144&lt;&gt;""), $AB144,    AND(AN144&gt;=30,$AA144&lt;&gt;""), $AA144,    AND(AN144&gt;=10,$Z144&lt;&gt;""), $Z144,    1, $U144)</f>
        <v>#DIV/0!</v>
      </c>
      <c r="AP144" s="242" t="e">
        <f aca="false">$AN144*$AO144</f>
        <v>#DIV/0!</v>
      </c>
      <c r="AQ144" s="247" t="n">
        <f aca="false">COMMANDE!N144</f>
        <v>0</v>
      </c>
      <c r="AR144" s="248" t="str">
        <f aca="false">_xlfn.IFS(AND($AD144=$AH144,$AD144&gt;0,$AH144&gt;0,AQ144&gt;0), AQ144,     AND(NOT($AD144=$AH144),$AD144&gt;0,$AH144&gt;0,AQ144&gt;0), ($AH144*AQ144)/$AD144,     AND($AD144=0,$AH144&gt;0,$AL144&gt;0), IF(INDEX(AQ$12:AQ$263,MATCH($AL144,$AK$12:$AK$263,0))&gt;0,($AH144*INDEX(AQ$12:AQ$263,MATCH($AL144,$AK$12:$AK$263,0)))/INDEX($AD$12:$AD$263,MATCH($AL144,$AK$12:$AK$263,0)), "-"),     1, "-")</f>
        <v>-</v>
      </c>
      <c r="AS144" s="249" t="n">
        <f aca="false">IF(AR$9&gt;0, IF(OR(AR144="",AR144="-"), 0, AR144*$AO144), AQ144*$AE144)</f>
        <v>0</v>
      </c>
      <c r="AT144" s="247" t="n">
        <f aca="false">COMMANDE!P144</f>
        <v>0</v>
      </c>
      <c r="AU144" s="248" t="str">
        <f aca="false">_xlfn.IFS(AND($AD144=$AH144,$AD144&gt;0,$AH144&gt;0,AT144&gt;0), AT144,     AND(NOT($AD144=$AH144),$AD144&gt;0,$AH144&gt;0,AT144&gt;0), ($AH144*AT144)/$AD144,     AND($AD144=0,$AH144&gt;0,$AL144&gt;0), IF(INDEX(AT$12:AT$263,MATCH($AL144,$AK$12:$AK$263,0))&gt;0,($AH144*INDEX(AT$12:AT$263,MATCH($AL144,$AK$12:$AK$263,0)))/INDEX($AD$12:$AD$263,MATCH($AL144,$AK$12:$AK$263,0)), "-"),     1, "-")</f>
        <v>-</v>
      </c>
      <c r="AV144" s="249" t="n">
        <f aca="false">IF(AU$9&gt;0, IF(OR(AU144="",AU144="-"), 0, AU144*$AO144), AT144*$AE144)</f>
        <v>0</v>
      </c>
      <c r="AW144" s="247" t="n">
        <f aca="false">COMMANDE!R144</f>
        <v>0</v>
      </c>
      <c r="AX144" s="248" t="str">
        <f aca="false">_xlfn.IFS(AND($AD144=$AH144,$AD144&gt;0,$AH144&gt;0,AW144&gt;0), AW144,     AND(NOT($AD144=$AH144),$AD144&gt;0,$AH144&gt;0,AW144&gt;0), ($AH144*AW144)/$AD144,     AND($AD144=0,$AH144&gt;0,$AL144&gt;0), IF(INDEX(AW$12:AW$263,MATCH($AL144,$AK$12:$AK$263,0))&gt;0,($AH144*INDEX(AW$12:AW$263,MATCH($AL144,$AK$12:$AK$263,0)))/INDEX($AD$12:$AD$263,MATCH($AL144,$AK$12:$AK$263,0)), "-"),     1, "-")</f>
        <v>-</v>
      </c>
      <c r="AY144" s="249" t="n">
        <f aca="false">IF(AX$9&gt;0, IF(OR(AX144="",AX144="-"), 0, AX144*$AO144), AW144*$AE144)</f>
        <v>0</v>
      </c>
      <c r="AZ144" s="247" t="n">
        <f aca="false">COMMANDE!T144</f>
        <v>0</v>
      </c>
      <c r="BA144" s="248" t="str">
        <f aca="false">_xlfn.IFS(AND($AD144=$AH144,$AD144&gt;0,$AH144&gt;0,AZ144&gt;0), AZ144,     AND(NOT($AD144=$AH144),$AD144&gt;0,$AH144&gt;0,AZ144&gt;0), ($AH144*AZ144)/$AD144,     AND($AD144=0,$AH144&gt;0,$AL144&gt;0), IF(INDEX(AZ$12:AZ$263,MATCH($AL144,$AK$12:$AK$263,0))&gt;0,($AH144*INDEX(AZ$12:AZ$263,MATCH($AL144,$AK$12:$AK$263,0)))/INDEX($AD$12:$AD$263,MATCH($AL144,$AK$12:$AK$263,0)), "-"),     1, "-")</f>
        <v>-</v>
      </c>
      <c r="BB144" s="249" t="n">
        <f aca="false">IF(BA$9&gt;0, IF(OR(BA144="",BA144="-"), 0, BA144*$AO144), AZ144*$AE144)</f>
        <v>0</v>
      </c>
      <c r="BC144" s="247" t="n">
        <f aca="false">COMMANDE!V144</f>
        <v>0</v>
      </c>
      <c r="BD144" s="248" t="str">
        <f aca="false">_xlfn.IFS(AND($AD144=$AH144,$AD144&gt;0,$AH144&gt;0,BC144&gt;0), BC144,     AND(NOT($AD144=$AH144),$AD144&gt;0,$AH144&gt;0,BC144&gt;0), ($AH144*BC144)/$AD144,     AND($AD144=0,$AH144&gt;0,$AL144&gt;0), IF(INDEX(BC$12:BC$263,MATCH($AL144,$AK$12:$AK$263,0))&gt;0,($AH144*INDEX(BC$12:BC$263,MATCH($AL144,$AK$12:$AK$263,0)))/INDEX($AD$12:$AD$263,MATCH($AL144,$AK$12:$AK$263,0)), "-"),     1, "-")</f>
        <v>-</v>
      </c>
      <c r="BE144" s="249" t="n">
        <f aca="false">IF(BD$9&gt;0, IF(OR(BD144="",BD144="-"), 0, BD144*$AO144), BC144*$AE144)</f>
        <v>0</v>
      </c>
      <c r="BF144" s="247" t="n">
        <f aca="false">COMMANDE!X144</f>
        <v>0</v>
      </c>
      <c r="BG144" s="248" t="str">
        <f aca="false">_xlfn.IFS(AND($AD144=$AH144,$AD144&gt;0,$AH144&gt;0,BF144&gt;0), BF144,     AND(NOT($AD144=$AH144),$AD144&gt;0,$AH144&gt;0,BF144&gt;0), ($AH144*BF144)/$AD144,     AND($AD144=0,$AH144&gt;0,$AL144&gt;0), IF(INDEX(BF$12:BF$263,MATCH($AL144,$AK$12:$AK$263,0))&gt;0,($AH144*INDEX(BF$12:BF$263,MATCH($AL144,$AK$12:$AK$263,0)))/INDEX($AD$12:$AD$263,MATCH($AL144,$AK$12:$AK$263,0)), "-"),     1, "-")</f>
        <v>-</v>
      </c>
      <c r="BH144" s="249" t="n">
        <f aca="false">IF(BG$9&gt;0, IF(OR(BG144="",BG144="-"), 0, BG144*$AO144), BF144*$AE144)</f>
        <v>0</v>
      </c>
      <c r="BI144" s="247" t="n">
        <f aca="false">COMMANDE!Z144</f>
        <v>0</v>
      </c>
      <c r="BJ144" s="248" t="str">
        <f aca="false">_xlfn.IFS(AND($AD144=$AH144,$AD144&gt;0,$AH144&gt;0,BI144&gt;0), BI144,     AND(NOT($AD144=$AH144),$AD144&gt;0,$AH144&gt;0,BI144&gt;0), ($AH144*BI144)/$AD144,     AND($AD144=0,$AH144&gt;0,$AL144&gt;0), IF(INDEX(BI$12:BI$263,MATCH($AL144,$AK$12:$AK$263,0))&gt;0,($AH144*INDEX(BI$12:BI$263,MATCH($AL144,$AK$12:$AK$263,0)))/INDEX($AD$12:$AD$263,MATCH($AL144,$AK$12:$AK$263,0)), "-"),     1, "-")</f>
        <v>-</v>
      </c>
      <c r="BK144" s="249" t="n">
        <f aca="false">IF(BJ$9&gt;0, IF(OR(BJ144="",BJ144="-"), 0, BJ144*$AO144), BI144*$AE144)</f>
        <v>0</v>
      </c>
      <c r="BL144" s="247" t="n">
        <f aca="false">COMMANDE!AB144</f>
        <v>0</v>
      </c>
      <c r="BM144" s="248" t="str">
        <f aca="false">_xlfn.IFS(AND($AD144=$AH144,$AD144&gt;0,$AH144&gt;0,BL144&gt;0), BL144,     AND(NOT($AD144=$AH144),$AD144&gt;0,$AH144&gt;0,BL144&gt;0), ($AH144*BL144)/$AD144,     AND($AD144=0,$AH144&gt;0,$AL144&gt;0), IF(INDEX(BL$12:BL$263,MATCH($AL144,$AK$12:$AK$263,0))&gt;0,($AH144*INDEX(BL$12:BL$263,MATCH($AL144,$AK$12:$AK$263,0)))/INDEX($AD$12:$AD$263,MATCH($AL144,$AK$12:$AK$263,0)), "-"),     1, "-")</f>
        <v>-</v>
      </c>
      <c r="BN144" s="249" t="n">
        <f aca="false">IF(BM$9&gt;0, IF(OR(BM144="",BM144="-"), 0, BM144*$AO144), BL144*$AE144)</f>
        <v>0</v>
      </c>
      <c r="BO144" s="247" t="n">
        <f aca="false">COMMANDE!AD144</f>
        <v>0</v>
      </c>
      <c r="BP144" s="248" t="str">
        <f aca="false">_xlfn.IFS(AND($AD144=$AH144,$AD144&gt;0,$AH144&gt;0,BO144&gt;0), BO144,     AND(NOT($AD144=$AH144),$AD144&gt;0,$AH144&gt;0,BO144&gt;0), ($AH144*BO144)/$AD144,     AND($AD144=0,$AH144&gt;0,$AL144&gt;0), IF(INDEX(BO$12:BO$263,MATCH($AL144,$AK$12:$AK$263,0))&gt;0,($AH144*INDEX(BO$12:BO$263,MATCH($AL144,$AK$12:$AK$263,0)))/INDEX($AD$12:$AD$263,MATCH($AL144,$AK$12:$AK$263,0)), "-"),     1, "-")</f>
        <v>-</v>
      </c>
      <c r="BQ144" s="249" t="n">
        <f aca="false">IF(BP$9&gt;0, IF(OR(BP144="",BP144="-"), 0, BP144*$AO144), BO144*$AE144)</f>
        <v>0</v>
      </c>
      <c r="BR144" s="247" t="n">
        <f aca="false">COMMANDE!AF144</f>
        <v>0</v>
      </c>
      <c r="BS144" s="248" t="str">
        <f aca="false">_xlfn.IFS(AND($AD144=$AH144,$AD144&gt;0,$AH144&gt;0,BR144&gt;0), BR144,     AND(NOT($AD144=$AH144),$AD144&gt;0,$AH144&gt;0,BR144&gt;0), ($AH144*BR144)/$AD144,     AND($AD144=0,$AH144&gt;0,$AL144&gt;0), IF(INDEX(BR$12:BR$263,MATCH($AL144,$AK$12:$AK$263,0))&gt;0,($AH144*INDEX(BR$12:BR$263,MATCH($AL144,$AK$12:$AK$263,0)))/INDEX($AD$12:$AD$263,MATCH($AL144,$AK$12:$AK$263,0)), "-"),     1, "-")</f>
        <v>-</v>
      </c>
      <c r="BT144" s="249" t="n">
        <f aca="false">IF(BS$9&gt;0, IF(OR(BS144="",BS144="-"), 0, BS144*$AO144), BR144*$AE144)</f>
        <v>0</v>
      </c>
      <c r="BU144" s="247" t="n">
        <f aca="false">COMMANDE!AH144</f>
        <v>0</v>
      </c>
      <c r="BV144" s="248" t="str">
        <f aca="false">_xlfn.IFS(AND($AD144=$AH144,$AD144&gt;0,$AH144&gt;0,BU144&gt;0), BU144,     AND(NOT($AD144=$AH144),$AD144&gt;0,$AH144&gt;0,BU144&gt;0), ($AH144*BU144)/$AD144,     AND($AD144=0,$AH144&gt;0,$AL144&gt;0), IF(INDEX(BU$12:BU$263,MATCH($AL144,$AK$12:$AK$263,0))&gt;0,($AH144*INDEX(BU$12:BU$263,MATCH($AL144,$AK$12:$AK$263,0)))/INDEX($AD$12:$AD$263,MATCH($AL144,$AK$12:$AK$263,0)), "-"),     1, "-")</f>
        <v>-</v>
      </c>
      <c r="BW144" s="249" t="n">
        <f aca="false">IF(BV$9&gt;0, IF(OR(BV144="",BV144="-"), 0, BV144*$AO144), BU144*$AE144)</f>
        <v>0</v>
      </c>
      <c r="BX144" s="247" t="n">
        <f aca="false">COMMANDE!AJ144</f>
        <v>0</v>
      </c>
      <c r="BY144" s="248" t="str">
        <f aca="false">_xlfn.IFS(AND($AD144=$AH144,$AD144&gt;0,$AH144&gt;0,BX144&gt;0), BX144,     AND(NOT($AD144=$AH144),$AD144&gt;0,$AH144&gt;0,BX144&gt;0), ($AH144*BX144)/$AD144,     AND($AD144=0,$AH144&gt;0,$AL144&gt;0), IF(INDEX(BX$12:BX$263,MATCH($AL144,$AK$12:$AK$263,0))&gt;0,($AH144*INDEX(BX$12:BX$263,MATCH($AL144,$AK$12:$AK$263,0)))/INDEX($AD$12:$AD$263,MATCH($AL144,$AK$12:$AK$263,0)), "-"),     1, "-")</f>
        <v>-</v>
      </c>
      <c r="BZ144" s="249" t="n">
        <f aca="false">IF(BY$9&gt;0, IF(OR(BY144="",BY144="-"), 0, BY144*$AO144), BX144*$AE144)</f>
        <v>0</v>
      </c>
      <c r="CA144" s="247" t="n">
        <f aca="false">COMMANDE!AL144</f>
        <v>0</v>
      </c>
      <c r="CB144" s="248" t="str">
        <f aca="false">_xlfn.IFS(AND($AD144=$AH144,$AD144&gt;0,$AH144&gt;0,CA144&gt;0), CA144,     AND(NOT($AD144=$AH144),$AD144&gt;0,$AH144&gt;0,CA144&gt;0), ($AH144*CA144)/$AD144,     AND($AD144=0,$AH144&gt;0,$AL144&gt;0), IF(INDEX(CA$12:CA$263,MATCH($AL144,$AK$12:$AK$263,0))&gt;0,($AH144*INDEX(CA$12:CA$263,MATCH($AL144,$AK$12:$AK$263,0)))/INDEX($AD$12:$AD$263,MATCH($AL144,$AK$12:$AK$263,0)), "-"),     1, "-")</f>
        <v>-</v>
      </c>
      <c r="CC144" s="249" t="n">
        <f aca="false">IF(CB$9&gt;0, IF(OR(CB144="",CB144="-"), 0, CB144*$AO144), CA144*$AE144)</f>
        <v>0</v>
      </c>
      <c r="CD144" s="247" t="n">
        <f aca="false">COMMANDE!AN144</f>
        <v>0</v>
      </c>
      <c r="CE144" s="248" t="str">
        <f aca="false">_xlfn.IFS(AND($AD144=$AH144,$AD144&gt;0,$AH144&gt;0,CD144&gt;0), CD144,     AND(NOT($AD144=$AH144),$AD144&gt;0,$AH144&gt;0,CD144&gt;0), ($AH144*CD144)/$AD144,     AND($AD144=0,$AH144&gt;0,$AL144&gt;0), IF(INDEX(CD$12:CD$263,MATCH($AL144,$AK$12:$AK$263,0))&gt;0,($AH144*INDEX(CD$12:CD$263,MATCH($AL144,$AK$12:$AK$263,0)))/INDEX($AD$12:$AD$263,MATCH($AL144,$AK$12:$AK$263,0)), "-"),     1, "-")</f>
        <v>-</v>
      </c>
      <c r="CF144" s="249" t="n">
        <f aca="false">IF(CE$9&gt;0, IF(OR(CE144="",CE144="-"), 0, CE144*$AO144), CD144*$AE144)</f>
        <v>0</v>
      </c>
      <c r="CG144" s="247" t="n">
        <f aca="false">COMMANDE!AP144</f>
        <v>0</v>
      </c>
      <c r="CH144" s="248" t="str">
        <f aca="false">_xlfn.IFS(AND($AD144=$AH144,$AD144&gt;0,$AH144&gt;0,CG144&gt;0), CG144,     AND(NOT($AD144=$AH144),$AD144&gt;0,$AH144&gt;0,CG144&gt;0), ($AH144*CG144)/$AD144,     AND($AD144=0,$AH144&gt;0,$AL144&gt;0), IF(INDEX(CG$12:CG$263,MATCH($AL144,$AK$12:$AK$263,0))&gt;0,($AH144*INDEX(CG$12:CG$263,MATCH($AL144,$AK$12:$AK$263,0)))/INDEX($AD$12:$AD$263,MATCH($AL144,$AK$12:$AK$263,0)), "-"),     1, "-")</f>
        <v>-</v>
      </c>
      <c r="CI144" s="249" t="n">
        <f aca="false">IF(CH$9&gt;0, IF(OR(CH144="",CH144="-"), 0, CH144*$AO144), CG144*$AE144)</f>
        <v>0</v>
      </c>
      <c r="CJ144" s="250"/>
    </row>
    <row r="145" customFormat="false" ht="39.95" hidden="false" customHeight="true" outlineLevel="0" collapsed="false">
      <c r="A145" s="230" t="n">
        <f aca="false">IF(OR($AQ145&gt;0, $AS145&gt;0), 1, 0)</f>
        <v>0</v>
      </c>
      <c r="B145" s="230" t="n">
        <f aca="false">IF(OR($AT145&gt;0, $AV145&gt;0), 1, 0)</f>
        <v>0</v>
      </c>
      <c r="C145" s="230" t="n">
        <f aca="false">IF(OR($AW145&gt;0, $AY145&gt;0), 1, 0)</f>
        <v>0</v>
      </c>
      <c r="D145" s="230" t="n">
        <f aca="false">IF(OR($AZ145&gt;0, $BB145&gt;0), 1, 0)</f>
        <v>0</v>
      </c>
      <c r="E145" s="230" t="n">
        <f aca="false">IF(OR($BC145&gt;0, $BE145&gt;0), 1, 0)</f>
        <v>0</v>
      </c>
      <c r="F145" s="230" t="n">
        <f aca="false">IF(OR($BF145&gt;0, $BH145&gt;0), 1, 0)</f>
        <v>0</v>
      </c>
      <c r="G145" s="230" t="n">
        <f aca="false">IF(OR($BI145&gt;0, $BK145&gt;0), 1, 0)</f>
        <v>0</v>
      </c>
      <c r="H145" s="230" t="n">
        <f aca="false">IF(OR($BL145&gt;0, $BN145&gt;0), 1, 0)</f>
        <v>0</v>
      </c>
      <c r="I145" s="230" t="n">
        <f aca="false">IF(OR($BO145&gt;0, $BQ145&gt;0), 1, 0)</f>
        <v>0</v>
      </c>
      <c r="J145" s="230" t="n">
        <f aca="false">IF(OR($BR145&gt;0, $BT145&gt;0), 1, 0)</f>
        <v>0</v>
      </c>
      <c r="K145" s="230" t="n">
        <f aca="false">IF(OR($BU145&gt;0, $BW145&gt;0), 1, 0)</f>
        <v>0</v>
      </c>
      <c r="L145" s="230" t="n">
        <f aca="false">IF(OR($BX145&gt;0, $BZ145&gt;0), 1, 0)</f>
        <v>0</v>
      </c>
      <c r="M145" s="230" t="n">
        <f aca="false">IF(OR($CA145&gt;0, $CC145&gt;0), 1, 0)</f>
        <v>0</v>
      </c>
      <c r="N145" s="230" t="n">
        <f aca="false">IF(OR($CD145&gt;0, $CF145&gt;0), 1, 0)</f>
        <v>0</v>
      </c>
      <c r="O145" s="231" t="n">
        <f aca="false">IF(OR($CG145&gt;0, $CI145&gt;0), 1, 0)</f>
        <v>0</v>
      </c>
      <c r="P145" s="232" t="n">
        <f aca="false">IF(OR($AD145&gt;0,$AH145&gt;0,$AN145&gt;0), 1, 0)</f>
        <v>0</v>
      </c>
      <c r="Q145" s="233" t="n">
        <f aca="false">BDD!A135</f>
        <v>1843</v>
      </c>
      <c r="R145" s="234" t="str">
        <f aca="false">BDD!B135</f>
        <v>Mangue Palmer Rouge BIO (Grand)</v>
      </c>
      <c r="S145" s="235" t="str">
        <f aca="false">IF(BDD!F135=0, "", BDD!F135)</f>
        <v/>
      </c>
      <c r="T145" s="236" t="n">
        <f aca="false">ROUND(BDD!G135+FDP_CMD_KG, 2)</f>
        <v>6.66</v>
      </c>
      <c r="U145" s="236" t="e">
        <f aca="false">ROUND(BDD!G135+FDP_FACT_KG, 2)</f>
        <v>#DIV/0!</v>
      </c>
      <c r="V145" s="237" t="str">
        <f aca="false">BDD!H135</f>
        <v>kg</v>
      </c>
      <c r="W145" s="238" t="n">
        <f aca="false">IF(NOT(ISBLANK(BDD!I135)), ROUND(SUM((BDD!G135*reduc1),FDP_CMD_KG), 2), "")</f>
        <v>6.15</v>
      </c>
      <c r="X145" s="238" t="n">
        <f aca="false">IF(NOT(ISBLANK(BDD!J135)), ROUND(SUM((BDD!G135*reduc2),FDP_CMD_KG), 2), "")</f>
        <v>5.65</v>
      </c>
      <c r="Y145" s="238" t="str">
        <f aca="false">IF(NOT(ISBLANK(BDD!K135)), ROUND(SUM((BDD!G135*reduc3),FDP_CMD_KG), 2), "")</f>
        <v/>
      </c>
      <c r="Z145" s="238" t="e">
        <f aca="false">IF(NOT(ISBLANK(BDD!I135)), ROUND(SUM((BDD!G135*reduc1),FDP_FACT_KG), 2), "")</f>
        <v>#DIV/0!</v>
      </c>
      <c r="AA145" s="238" t="e">
        <f aca="false">IF(NOT(ISBLANK(BDD!J135)), ROUND(SUM((BDD!G135*reduc2),FDP_FACT_KG), 2), "")</f>
        <v>#DIV/0!</v>
      </c>
      <c r="AB145" s="238" t="str">
        <f aca="false">IF(NOT(ISBLANK(BDD!K135)), ROUND(SUM((BDD!G135*reduc3),FDP_FACT_KG), 2), "")</f>
        <v/>
      </c>
      <c r="AC145" s="239" t="str">
        <f aca="false">BDD!C135</f>
        <v>Grenade</v>
      </c>
      <c r="AD145" s="240" t="n">
        <f aca="false">SUM(AQ145,AT145,AW145,AZ145,BC145,BF145,BI145,BL145,BO145,BR145,BU145,BX145,CA145,CD145,CG145)</f>
        <v>0</v>
      </c>
      <c r="AE145" s="241" t="n">
        <f aca="false">_xlfn.IFS(AND(AD145&gt;=60,$Y145&lt;&gt;""), $Y145,    AND(AD145&gt;=30,$X145&lt;&gt;""), $X145,    AND(AD145&gt;=10,$W145&lt;&gt;""), $W145,    1, $T145)</f>
        <v>6.66</v>
      </c>
      <c r="AF145" s="242" t="n">
        <f aca="false">$AD145*$AE145</f>
        <v>0</v>
      </c>
      <c r="AG145" s="161"/>
      <c r="AH145" s="243"/>
      <c r="AI145" s="241" t="e">
        <f aca="false">_xlfn.IFS(AND(AH145&gt;=60,$AB145&lt;&gt;""), $AB145,    AND(AH145&gt;=30,$AA145&lt;&gt;""), $AA145,    AND(AH145&gt;=10,$Z145&lt;&gt;""), $Z145,    1, $U145)</f>
        <v>#DIV/0!</v>
      </c>
      <c r="AJ145" s="244" t="e">
        <f aca="false">AH145*AI145</f>
        <v>#DIV/0!</v>
      </c>
      <c r="AK145" s="245"/>
      <c r="AL145" s="245"/>
      <c r="AM145" s="161"/>
      <c r="AN145" s="246" t="n">
        <f aca="false">SUM(AR145,AU145,AX145,BA145,BD145,BG145,BJ145,BM145,BP145,BS145,BV145,BY145,CB145,CE145,CH145)</f>
        <v>0</v>
      </c>
      <c r="AO145" s="241" t="e">
        <f aca="false">_xlfn.IFS(AND(AN145&gt;=60,$AB145&lt;&gt;""), $AB145,    AND(AN145&gt;=30,$AA145&lt;&gt;""), $AA145,    AND(AN145&gt;=10,$Z145&lt;&gt;""), $Z145,    1, $U145)</f>
        <v>#DIV/0!</v>
      </c>
      <c r="AP145" s="242" t="e">
        <f aca="false">$AN145*$AO145</f>
        <v>#DIV/0!</v>
      </c>
      <c r="AQ145" s="247" t="n">
        <f aca="false">COMMANDE!N145</f>
        <v>0</v>
      </c>
      <c r="AR145" s="248" t="str">
        <f aca="false">_xlfn.IFS(AND($AD145=$AH145,$AD145&gt;0,$AH145&gt;0,AQ145&gt;0), AQ145,     AND(NOT($AD145=$AH145),$AD145&gt;0,$AH145&gt;0,AQ145&gt;0), ($AH145*AQ145)/$AD145,     AND($AD145=0,$AH145&gt;0,$AL145&gt;0), IF(INDEX(AQ$12:AQ$263,MATCH($AL145,$AK$12:$AK$263,0))&gt;0,($AH145*INDEX(AQ$12:AQ$263,MATCH($AL145,$AK$12:$AK$263,0)))/INDEX($AD$12:$AD$263,MATCH($AL145,$AK$12:$AK$263,0)), "-"),     1, "-")</f>
        <v>-</v>
      </c>
      <c r="AS145" s="249" t="n">
        <f aca="false">IF(AR$9&gt;0, IF(OR(AR145="",AR145="-"), 0, AR145*$AO145), AQ145*$AE145)</f>
        <v>0</v>
      </c>
      <c r="AT145" s="247" t="n">
        <f aca="false">COMMANDE!P145</f>
        <v>0</v>
      </c>
      <c r="AU145" s="248" t="str">
        <f aca="false">_xlfn.IFS(AND($AD145=$AH145,$AD145&gt;0,$AH145&gt;0,AT145&gt;0), AT145,     AND(NOT($AD145=$AH145),$AD145&gt;0,$AH145&gt;0,AT145&gt;0), ($AH145*AT145)/$AD145,     AND($AD145=0,$AH145&gt;0,$AL145&gt;0), IF(INDEX(AT$12:AT$263,MATCH($AL145,$AK$12:$AK$263,0))&gt;0,($AH145*INDEX(AT$12:AT$263,MATCH($AL145,$AK$12:$AK$263,0)))/INDEX($AD$12:$AD$263,MATCH($AL145,$AK$12:$AK$263,0)), "-"),     1, "-")</f>
        <v>-</v>
      </c>
      <c r="AV145" s="249" t="n">
        <f aca="false">IF(AU$9&gt;0, IF(OR(AU145="",AU145="-"), 0, AU145*$AO145), AT145*$AE145)</f>
        <v>0</v>
      </c>
      <c r="AW145" s="247" t="n">
        <f aca="false">COMMANDE!R145</f>
        <v>0</v>
      </c>
      <c r="AX145" s="248" t="str">
        <f aca="false">_xlfn.IFS(AND($AD145=$AH145,$AD145&gt;0,$AH145&gt;0,AW145&gt;0), AW145,     AND(NOT($AD145=$AH145),$AD145&gt;0,$AH145&gt;0,AW145&gt;0), ($AH145*AW145)/$AD145,     AND($AD145=0,$AH145&gt;0,$AL145&gt;0), IF(INDEX(AW$12:AW$263,MATCH($AL145,$AK$12:$AK$263,0))&gt;0,($AH145*INDEX(AW$12:AW$263,MATCH($AL145,$AK$12:$AK$263,0)))/INDEX($AD$12:$AD$263,MATCH($AL145,$AK$12:$AK$263,0)), "-"),     1, "-")</f>
        <v>-</v>
      </c>
      <c r="AY145" s="249" t="n">
        <f aca="false">IF(AX$9&gt;0, IF(OR(AX145="",AX145="-"), 0, AX145*$AO145), AW145*$AE145)</f>
        <v>0</v>
      </c>
      <c r="AZ145" s="247" t="n">
        <f aca="false">COMMANDE!T145</f>
        <v>0</v>
      </c>
      <c r="BA145" s="248" t="str">
        <f aca="false">_xlfn.IFS(AND($AD145=$AH145,$AD145&gt;0,$AH145&gt;0,AZ145&gt;0), AZ145,     AND(NOT($AD145=$AH145),$AD145&gt;0,$AH145&gt;0,AZ145&gt;0), ($AH145*AZ145)/$AD145,     AND($AD145=0,$AH145&gt;0,$AL145&gt;0), IF(INDEX(AZ$12:AZ$263,MATCH($AL145,$AK$12:$AK$263,0))&gt;0,($AH145*INDEX(AZ$12:AZ$263,MATCH($AL145,$AK$12:$AK$263,0)))/INDEX($AD$12:$AD$263,MATCH($AL145,$AK$12:$AK$263,0)), "-"),     1, "-")</f>
        <v>-</v>
      </c>
      <c r="BB145" s="249" t="n">
        <f aca="false">IF(BA$9&gt;0, IF(OR(BA145="",BA145="-"), 0, BA145*$AO145), AZ145*$AE145)</f>
        <v>0</v>
      </c>
      <c r="BC145" s="247" t="n">
        <f aca="false">COMMANDE!V145</f>
        <v>0</v>
      </c>
      <c r="BD145" s="248" t="str">
        <f aca="false">_xlfn.IFS(AND($AD145=$AH145,$AD145&gt;0,$AH145&gt;0,BC145&gt;0), BC145,     AND(NOT($AD145=$AH145),$AD145&gt;0,$AH145&gt;0,BC145&gt;0), ($AH145*BC145)/$AD145,     AND($AD145=0,$AH145&gt;0,$AL145&gt;0), IF(INDEX(BC$12:BC$263,MATCH($AL145,$AK$12:$AK$263,0))&gt;0,($AH145*INDEX(BC$12:BC$263,MATCH($AL145,$AK$12:$AK$263,0)))/INDEX($AD$12:$AD$263,MATCH($AL145,$AK$12:$AK$263,0)), "-"),     1, "-")</f>
        <v>-</v>
      </c>
      <c r="BE145" s="249" t="n">
        <f aca="false">IF(BD$9&gt;0, IF(OR(BD145="",BD145="-"), 0, BD145*$AO145), BC145*$AE145)</f>
        <v>0</v>
      </c>
      <c r="BF145" s="247" t="n">
        <f aca="false">COMMANDE!X145</f>
        <v>0</v>
      </c>
      <c r="BG145" s="248" t="str">
        <f aca="false">_xlfn.IFS(AND($AD145=$AH145,$AD145&gt;0,$AH145&gt;0,BF145&gt;0), BF145,     AND(NOT($AD145=$AH145),$AD145&gt;0,$AH145&gt;0,BF145&gt;0), ($AH145*BF145)/$AD145,     AND($AD145=0,$AH145&gt;0,$AL145&gt;0), IF(INDEX(BF$12:BF$263,MATCH($AL145,$AK$12:$AK$263,0))&gt;0,($AH145*INDEX(BF$12:BF$263,MATCH($AL145,$AK$12:$AK$263,0)))/INDEX($AD$12:$AD$263,MATCH($AL145,$AK$12:$AK$263,0)), "-"),     1, "-")</f>
        <v>-</v>
      </c>
      <c r="BH145" s="249" t="n">
        <f aca="false">IF(BG$9&gt;0, IF(OR(BG145="",BG145="-"), 0, BG145*$AO145), BF145*$AE145)</f>
        <v>0</v>
      </c>
      <c r="BI145" s="247" t="n">
        <f aca="false">COMMANDE!Z145</f>
        <v>0</v>
      </c>
      <c r="BJ145" s="248" t="str">
        <f aca="false">_xlfn.IFS(AND($AD145=$AH145,$AD145&gt;0,$AH145&gt;0,BI145&gt;0), BI145,     AND(NOT($AD145=$AH145),$AD145&gt;0,$AH145&gt;0,BI145&gt;0), ($AH145*BI145)/$AD145,     AND($AD145=0,$AH145&gt;0,$AL145&gt;0), IF(INDEX(BI$12:BI$263,MATCH($AL145,$AK$12:$AK$263,0))&gt;0,($AH145*INDEX(BI$12:BI$263,MATCH($AL145,$AK$12:$AK$263,0)))/INDEX($AD$12:$AD$263,MATCH($AL145,$AK$12:$AK$263,0)), "-"),     1, "-")</f>
        <v>-</v>
      </c>
      <c r="BK145" s="249" t="n">
        <f aca="false">IF(BJ$9&gt;0, IF(OR(BJ145="",BJ145="-"), 0, BJ145*$AO145), BI145*$AE145)</f>
        <v>0</v>
      </c>
      <c r="BL145" s="247" t="n">
        <f aca="false">COMMANDE!AB145</f>
        <v>0</v>
      </c>
      <c r="BM145" s="248" t="str">
        <f aca="false">_xlfn.IFS(AND($AD145=$AH145,$AD145&gt;0,$AH145&gt;0,BL145&gt;0), BL145,     AND(NOT($AD145=$AH145),$AD145&gt;0,$AH145&gt;0,BL145&gt;0), ($AH145*BL145)/$AD145,     AND($AD145=0,$AH145&gt;0,$AL145&gt;0), IF(INDEX(BL$12:BL$263,MATCH($AL145,$AK$12:$AK$263,0))&gt;0,($AH145*INDEX(BL$12:BL$263,MATCH($AL145,$AK$12:$AK$263,0)))/INDEX($AD$12:$AD$263,MATCH($AL145,$AK$12:$AK$263,0)), "-"),     1, "-")</f>
        <v>-</v>
      </c>
      <c r="BN145" s="249" t="n">
        <f aca="false">IF(BM$9&gt;0, IF(OR(BM145="",BM145="-"), 0, BM145*$AO145), BL145*$AE145)</f>
        <v>0</v>
      </c>
      <c r="BO145" s="247" t="n">
        <f aca="false">COMMANDE!AD145</f>
        <v>0</v>
      </c>
      <c r="BP145" s="248" t="str">
        <f aca="false">_xlfn.IFS(AND($AD145=$AH145,$AD145&gt;0,$AH145&gt;0,BO145&gt;0), BO145,     AND(NOT($AD145=$AH145),$AD145&gt;0,$AH145&gt;0,BO145&gt;0), ($AH145*BO145)/$AD145,     AND($AD145=0,$AH145&gt;0,$AL145&gt;0), IF(INDEX(BO$12:BO$263,MATCH($AL145,$AK$12:$AK$263,0))&gt;0,($AH145*INDEX(BO$12:BO$263,MATCH($AL145,$AK$12:$AK$263,0)))/INDEX($AD$12:$AD$263,MATCH($AL145,$AK$12:$AK$263,0)), "-"),     1, "-")</f>
        <v>-</v>
      </c>
      <c r="BQ145" s="249" t="n">
        <f aca="false">IF(BP$9&gt;0, IF(OR(BP145="",BP145="-"), 0, BP145*$AO145), BO145*$AE145)</f>
        <v>0</v>
      </c>
      <c r="BR145" s="247" t="n">
        <f aca="false">COMMANDE!AF145</f>
        <v>0</v>
      </c>
      <c r="BS145" s="248" t="str">
        <f aca="false">_xlfn.IFS(AND($AD145=$AH145,$AD145&gt;0,$AH145&gt;0,BR145&gt;0), BR145,     AND(NOT($AD145=$AH145),$AD145&gt;0,$AH145&gt;0,BR145&gt;0), ($AH145*BR145)/$AD145,     AND($AD145=0,$AH145&gt;0,$AL145&gt;0), IF(INDEX(BR$12:BR$263,MATCH($AL145,$AK$12:$AK$263,0))&gt;0,($AH145*INDEX(BR$12:BR$263,MATCH($AL145,$AK$12:$AK$263,0)))/INDEX($AD$12:$AD$263,MATCH($AL145,$AK$12:$AK$263,0)), "-"),     1, "-")</f>
        <v>-</v>
      </c>
      <c r="BT145" s="249" t="n">
        <f aca="false">IF(BS$9&gt;0, IF(OR(BS145="",BS145="-"), 0, BS145*$AO145), BR145*$AE145)</f>
        <v>0</v>
      </c>
      <c r="BU145" s="247" t="n">
        <f aca="false">COMMANDE!AH145</f>
        <v>0</v>
      </c>
      <c r="BV145" s="248" t="str">
        <f aca="false">_xlfn.IFS(AND($AD145=$AH145,$AD145&gt;0,$AH145&gt;0,BU145&gt;0), BU145,     AND(NOT($AD145=$AH145),$AD145&gt;0,$AH145&gt;0,BU145&gt;0), ($AH145*BU145)/$AD145,     AND($AD145=0,$AH145&gt;0,$AL145&gt;0), IF(INDEX(BU$12:BU$263,MATCH($AL145,$AK$12:$AK$263,0))&gt;0,($AH145*INDEX(BU$12:BU$263,MATCH($AL145,$AK$12:$AK$263,0)))/INDEX($AD$12:$AD$263,MATCH($AL145,$AK$12:$AK$263,0)), "-"),     1, "-")</f>
        <v>-</v>
      </c>
      <c r="BW145" s="249" t="n">
        <f aca="false">IF(BV$9&gt;0, IF(OR(BV145="",BV145="-"), 0, BV145*$AO145), BU145*$AE145)</f>
        <v>0</v>
      </c>
      <c r="BX145" s="247" t="n">
        <f aca="false">COMMANDE!AJ145</f>
        <v>0</v>
      </c>
      <c r="BY145" s="248" t="str">
        <f aca="false">_xlfn.IFS(AND($AD145=$AH145,$AD145&gt;0,$AH145&gt;0,BX145&gt;0), BX145,     AND(NOT($AD145=$AH145),$AD145&gt;0,$AH145&gt;0,BX145&gt;0), ($AH145*BX145)/$AD145,     AND($AD145=0,$AH145&gt;0,$AL145&gt;0), IF(INDEX(BX$12:BX$263,MATCH($AL145,$AK$12:$AK$263,0))&gt;0,($AH145*INDEX(BX$12:BX$263,MATCH($AL145,$AK$12:$AK$263,0)))/INDEX($AD$12:$AD$263,MATCH($AL145,$AK$12:$AK$263,0)), "-"),     1, "-")</f>
        <v>-</v>
      </c>
      <c r="BZ145" s="249" t="n">
        <f aca="false">IF(BY$9&gt;0, IF(OR(BY145="",BY145="-"), 0, BY145*$AO145), BX145*$AE145)</f>
        <v>0</v>
      </c>
      <c r="CA145" s="247" t="n">
        <f aca="false">COMMANDE!AL145</f>
        <v>0</v>
      </c>
      <c r="CB145" s="248" t="str">
        <f aca="false">_xlfn.IFS(AND($AD145=$AH145,$AD145&gt;0,$AH145&gt;0,CA145&gt;0), CA145,     AND(NOT($AD145=$AH145),$AD145&gt;0,$AH145&gt;0,CA145&gt;0), ($AH145*CA145)/$AD145,     AND($AD145=0,$AH145&gt;0,$AL145&gt;0), IF(INDEX(CA$12:CA$263,MATCH($AL145,$AK$12:$AK$263,0))&gt;0,($AH145*INDEX(CA$12:CA$263,MATCH($AL145,$AK$12:$AK$263,0)))/INDEX($AD$12:$AD$263,MATCH($AL145,$AK$12:$AK$263,0)), "-"),     1, "-")</f>
        <v>-</v>
      </c>
      <c r="CC145" s="249" t="n">
        <f aca="false">IF(CB$9&gt;0, IF(OR(CB145="",CB145="-"), 0, CB145*$AO145), CA145*$AE145)</f>
        <v>0</v>
      </c>
      <c r="CD145" s="247" t="n">
        <f aca="false">COMMANDE!AN145</f>
        <v>0</v>
      </c>
      <c r="CE145" s="248" t="str">
        <f aca="false">_xlfn.IFS(AND($AD145=$AH145,$AD145&gt;0,$AH145&gt;0,CD145&gt;0), CD145,     AND(NOT($AD145=$AH145),$AD145&gt;0,$AH145&gt;0,CD145&gt;0), ($AH145*CD145)/$AD145,     AND($AD145=0,$AH145&gt;0,$AL145&gt;0), IF(INDEX(CD$12:CD$263,MATCH($AL145,$AK$12:$AK$263,0))&gt;0,($AH145*INDEX(CD$12:CD$263,MATCH($AL145,$AK$12:$AK$263,0)))/INDEX($AD$12:$AD$263,MATCH($AL145,$AK$12:$AK$263,0)), "-"),     1, "-")</f>
        <v>-</v>
      </c>
      <c r="CF145" s="249" t="n">
        <f aca="false">IF(CE$9&gt;0, IF(OR(CE145="",CE145="-"), 0, CE145*$AO145), CD145*$AE145)</f>
        <v>0</v>
      </c>
      <c r="CG145" s="247" t="n">
        <f aca="false">COMMANDE!AP145</f>
        <v>0</v>
      </c>
      <c r="CH145" s="248" t="str">
        <f aca="false">_xlfn.IFS(AND($AD145=$AH145,$AD145&gt;0,$AH145&gt;0,CG145&gt;0), CG145,     AND(NOT($AD145=$AH145),$AD145&gt;0,$AH145&gt;0,CG145&gt;0), ($AH145*CG145)/$AD145,     AND($AD145=0,$AH145&gt;0,$AL145&gt;0), IF(INDEX(CG$12:CG$263,MATCH($AL145,$AK$12:$AK$263,0))&gt;0,($AH145*INDEX(CG$12:CG$263,MATCH($AL145,$AK$12:$AK$263,0)))/INDEX($AD$12:$AD$263,MATCH($AL145,$AK$12:$AK$263,0)), "-"),     1, "-")</f>
        <v>-</v>
      </c>
      <c r="CI145" s="249" t="n">
        <f aca="false">IF(CH$9&gt;0, IF(OR(CH145="",CH145="-"), 0, CH145*$AO145), CG145*$AE145)</f>
        <v>0</v>
      </c>
      <c r="CJ145" s="250"/>
    </row>
    <row r="146" customFormat="false" ht="39.95" hidden="false" customHeight="true" outlineLevel="0" collapsed="false">
      <c r="A146" s="230" t="n">
        <f aca="false">IF(OR($AQ146&gt;0, $AS146&gt;0), 1, 0)</f>
        <v>0</v>
      </c>
      <c r="B146" s="230" t="n">
        <f aca="false">IF(OR($AT146&gt;0, $AV146&gt;0), 1, 0)</f>
        <v>0</v>
      </c>
      <c r="C146" s="230" t="n">
        <f aca="false">IF(OR($AW146&gt;0, $AY146&gt;0), 1, 0)</f>
        <v>0</v>
      </c>
      <c r="D146" s="230" t="n">
        <f aca="false">IF(OR($AZ146&gt;0, $BB146&gt;0), 1, 0)</f>
        <v>0</v>
      </c>
      <c r="E146" s="230" t="n">
        <f aca="false">IF(OR($BC146&gt;0, $BE146&gt;0), 1, 0)</f>
        <v>0</v>
      </c>
      <c r="F146" s="230" t="n">
        <f aca="false">IF(OR($BF146&gt;0, $BH146&gt;0), 1, 0)</f>
        <v>0</v>
      </c>
      <c r="G146" s="230" t="n">
        <f aca="false">IF(OR($BI146&gt;0, $BK146&gt;0), 1, 0)</f>
        <v>0</v>
      </c>
      <c r="H146" s="230" t="n">
        <f aca="false">IF(OR($BL146&gt;0, $BN146&gt;0), 1, 0)</f>
        <v>0</v>
      </c>
      <c r="I146" s="230" t="n">
        <f aca="false">IF(OR($BO146&gt;0, $BQ146&gt;0), 1, 0)</f>
        <v>0</v>
      </c>
      <c r="J146" s="230" t="n">
        <f aca="false">IF(OR($BR146&gt;0, $BT146&gt;0), 1, 0)</f>
        <v>0</v>
      </c>
      <c r="K146" s="230" t="n">
        <f aca="false">IF(OR($BU146&gt;0, $BW146&gt;0), 1, 0)</f>
        <v>0</v>
      </c>
      <c r="L146" s="230" t="n">
        <f aca="false">IF(OR($BX146&gt;0, $BZ146&gt;0), 1, 0)</f>
        <v>0</v>
      </c>
      <c r="M146" s="230" t="n">
        <f aca="false">IF(OR($CA146&gt;0, $CC146&gt;0), 1, 0)</f>
        <v>0</v>
      </c>
      <c r="N146" s="230" t="n">
        <f aca="false">IF(OR($CD146&gt;0, $CF146&gt;0), 1, 0)</f>
        <v>0</v>
      </c>
      <c r="O146" s="231" t="n">
        <f aca="false">IF(OR($CG146&gt;0, $CI146&gt;0), 1, 0)</f>
        <v>0</v>
      </c>
      <c r="P146" s="232" t="n">
        <f aca="false">IF(OR($AD146&gt;0,$AH146&gt;0,$AN146&gt;0), 1, 0)</f>
        <v>0</v>
      </c>
      <c r="Q146" s="233" t="n">
        <f aca="false">BDD!A136</f>
        <v>3868</v>
      </c>
      <c r="R146" s="234" t="str">
        <f aca="false">BDD!B136</f>
        <v>Mangue rouge Palmer semi-sèche déshydratée de fabrication artisanale (Sachet 500g)</v>
      </c>
      <c r="S146" s="235" t="str">
        <f aca="false">IF(BDD!F136=0, "", BDD!F136)</f>
        <v/>
      </c>
      <c r="T146" s="236" t="n">
        <f aca="false">ROUND(BDD!G136+FDP_CMD_KG, 2)</f>
        <v>13.23</v>
      </c>
      <c r="U146" s="236" t="e">
        <f aca="false">ROUND(BDD!G136+FDP_FACT_KG, 2)</f>
        <v>#DIV/0!</v>
      </c>
      <c r="V146" s="237" t="str">
        <f aca="false">BDD!H136</f>
        <v>Pièce</v>
      </c>
      <c r="W146" s="238" t="str">
        <f aca="false">IF(NOT(ISBLANK(BDD!I136)), ROUND(SUM((BDD!G136*reduc1),FDP_CMD_KG), 2), "")</f>
        <v/>
      </c>
      <c r="X146" s="238" t="str">
        <f aca="false">IF(NOT(ISBLANK(BDD!J136)), ROUND(SUM((BDD!G136*reduc2),FDP_CMD_KG), 2), "")</f>
        <v/>
      </c>
      <c r="Y146" s="238" t="str">
        <f aca="false">IF(NOT(ISBLANK(BDD!K136)), ROUND(SUM((BDD!G136*reduc3),FDP_CMD_KG), 2), "")</f>
        <v/>
      </c>
      <c r="Z146" s="238" t="str">
        <f aca="false">IF(NOT(ISBLANK(BDD!I136)), ROUND(SUM((BDD!G136*reduc1),FDP_FACT_KG), 2), "")</f>
        <v/>
      </c>
      <c r="AA146" s="238" t="str">
        <f aca="false">IF(NOT(ISBLANK(BDD!J136)), ROUND(SUM((BDD!G136*reduc2),FDP_FACT_KG), 2), "")</f>
        <v/>
      </c>
      <c r="AB146" s="238" t="str">
        <f aca="false">IF(NOT(ISBLANK(BDD!K136)), ROUND(SUM((BDD!G136*reduc3),FDP_FACT_KG), 2), "")</f>
        <v/>
      </c>
      <c r="AC146" s="239" t="str">
        <f aca="false">BDD!C136</f>
        <v>Grenade</v>
      </c>
      <c r="AD146" s="240" t="n">
        <f aca="false">SUM(AQ146,AT146,AW146,AZ146,BC146,BF146,BI146,BL146,BO146,BR146,BU146,BX146,CA146,CD146,CG146)</f>
        <v>0</v>
      </c>
      <c r="AE146" s="241" t="n">
        <f aca="false">_xlfn.IFS(AND(AD146&gt;=60,$Y146&lt;&gt;""), $Y146,    AND(AD146&gt;=30,$X146&lt;&gt;""), $X146,    AND(AD146&gt;=10,$W146&lt;&gt;""), $W146,    1, $T146)</f>
        <v>13.23</v>
      </c>
      <c r="AF146" s="242" t="n">
        <f aca="false">$AD146*$AE146</f>
        <v>0</v>
      </c>
      <c r="AG146" s="161"/>
      <c r="AH146" s="243"/>
      <c r="AI146" s="241" t="e">
        <f aca="false">_xlfn.IFS(AND(AH146&gt;=60,$AB146&lt;&gt;""), $AB146,    AND(AH146&gt;=30,$AA146&lt;&gt;""), $AA146,    AND(AH146&gt;=10,$Z146&lt;&gt;""), $Z146,    1, $U146)</f>
        <v>#DIV/0!</v>
      </c>
      <c r="AJ146" s="244" t="e">
        <f aca="false">AH146*AI146</f>
        <v>#DIV/0!</v>
      </c>
      <c r="AK146" s="245"/>
      <c r="AL146" s="245"/>
      <c r="AM146" s="161"/>
      <c r="AN146" s="246" t="n">
        <f aca="false">SUM(AR146,AU146,AX146,BA146,BD146,BG146,BJ146,BM146,BP146,BS146,BV146,BY146,CB146,CE146,CH146)</f>
        <v>0</v>
      </c>
      <c r="AO146" s="241" t="e">
        <f aca="false">_xlfn.IFS(AND(AN146&gt;=60,$AB146&lt;&gt;""), $AB146,    AND(AN146&gt;=30,$AA146&lt;&gt;""), $AA146,    AND(AN146&gt;=10,$Z146&lt;&gt;""), $Z146,    1, $U146)</f>
        <v>#DIV/0!</v>
      </c>
      <c r="AP146" s="242" t="e">
        <f aca="false">$AN146*$AO146</f>
        <v>#DIV/0!</v>
      </c>
      <c r="AQ146" s="247" t="n">
        <f aca="false">COMMANDE!N146</f>
        <v>0</v>
      </c>
      <c r="AR146" s="248" t="str">
        <f aca="false">_xlfn.IFS(AND($AD146=$AH146,$AD146&gt;0,$AH146&gt;0,AQ146&gt;0), AQ146,     AND(NOT($AD146=$AH146),$AD146&gt;0,$AH146&gt;0,AQ146&gt;0), ($AH146*AQ146)/$AD146,     AND($AD146=0,$AH146&gt;0,$AL146&gt;0), IF(INDEX(AQ$12:AQ$263,MATCH($AL146,$AK$12:$AK$263,0))&gt;0,($AH146*INDEX(AQ$12:AQ$263,MATCH($AL146,$AK$12:$AK$263,0)))/INDEX($AD$12:$AD$263,MATCH($AL146,$AK$12:$AK$263,0)), "-"),     1, "-")</f>
        <v>-</v>
      </c>
      <c r="AS146" s="249" t="n">
        <f aca="false">IF(AR$9&gt;0, IF(OR(AR146="",AR146="-"), 0, AR146*$AO146), AQ146*$AE146)</f>
        <v>0</v>
      </c>
      <c r="AT146" s="247" t="n">
        <f aca="false">COMMANDE!P146</f>
        <v>0</v>
      </c>
      <c r="AU146" s="248" t="str">
        <f aca="false">_xlfn.IFS(AND($AD146=$AH146,$AD146&gt;0,$AH146&gt;0,AT146&gt;0), AT146,     AND(NOT($AD146=$AH146),$AD146&gt;0,$AH146&gt;0,AT146&gt;0), ($AH146*AT146)/$AD146,     AND($AD146=0,$AH146&gt;0,$AL146&gt;0), IF(INDEX(AT$12:AT$263,MATCH($AL146,$AK$12:$AK$263,0))&gt;0,($AH146*INDEX(AT$12:AT$263,MATCH($AL146,$AK$12:$AK$263,0)))/INDEX($AD$12:$AD$263,MATCH($AL146,$AK$12:$AK$263,0)), "-"),     1, "-")</f>
        <v>-</v>
      </c>
      <c r="AV146" s="249" t="n">
        <f aca="false">IF(AU$9&gt;0, IF(OR(AU146="",AU146="-"), 0, AU146*$AO146), AT146*$AE146)</f>
        <v>0</v>
      </c>
      <c r="AW146" s="247" t="n">
        <f aca="false">COMMANDE!R146</f>
        <v>0</v>
      </c>
      <c r="AX146" s="248" t="str">
        <f aca="false">_xlfn.IFS(AND($AD146=$AH146,$AD146&gt;0,$AH146&gt;0,AW146&gt;0), AW146,     AND(NOT($AD146=$AH146),$AD146&gt;0,$AH146&gt;0,AW146&gt;0), ($AH146*AW146)/$AD146,     AND($AD146=0,$AH146&gt;0,$AL146&gt;0), IF(INDEX(AW$12:AW$263,MATCH($AL146,$AK$12:$AK$263,0))&gt;0,($AH146*INDEX(AW$12:AW$263,MATCH($AL146,$AK$12:$AK$263,0)))/INDEX($AD$12:$AD$263,MATCH($AL146,$AK$12:$AK$263,0)), "-"),     1, "-")</f>
        <v>-</v>
      </c>
      <c r="AY146" s="249" t="n">
        <f aca="false">IF(AX$9&gt;0, IF(OR(AX146="",AX146="-"), 0, AX146*$AO146), AW146*$AE146)</f>
        <v>0</v>
      </c>
      <c r="AZ146" s="247" t="n">
        <f aca="false">COMMANDE!T146</f>
        <v>0</v>
      </c>
      <c r="BA146" s="248" t="str">
        <f aca="false">_xlfn.IFS(AND($AD146=$AH146,$AD146&gt;0,$AH146&gt;0,AZ146&gt;0), AZ146,     AND(NOT($AD146=$AH146),$AD146&gt;0,$AH146&gt;0,AZ146&gt;0), ($AH146*AZ146)/$AD146,     AND($AD146=0,$AH146&gt;0,$AL146&gt;0), IF(INDEX(AZ$12:AZ$263,MATCH($AL146,$AK$12:$AK$263,0))&gt;0,($AH146*INDEX(AZ$12:AZ$263,MATCH($AL146,$AK$12:$AK$263,0)))/INDEX($AD$12:$AD$263,MATCH($AL146,$AK$12:$AK$263,0)), "-"),     1, "-")</f>
        <v>-</v>
      </c>
      <c r="BB146" s="249" t="n">
        <f aca="false">IF(BA$9&gt;0, IF(OR(BA146="",BA146="-"), 0, BA146*$AO146), AZ146*$AE146)</f>
        <v>0</v>
      </c>
      <c r="BC146" s="247" t="n">
        <f aca="false">COMMANDE!V146</f>
        <v>0</v>
      </c>
      <c r="BD146" s="248" t="str">
        <f aca="false">_xlfn.IFS(AND($AD146=$AH146,$AD146&gt;0,$AH146&gt;0,BC146&gt;0), BC146,     AND(NOT($AD146=$AH146),$AD146&gt;0,$AH146&gt;0,BC146&gt;0), ($AH146*BC146)/$AD146,     AND($AD146=0,$AH146&gt;0,$AL146&gt;0), IF(INDEX(BC$12:BC$263,MATCH($AL146,$AK$12:$AK$263,0))&gt;0,($AH146*INDEX(BC$12:BC$263,MATCH($AL146,$AK$12:$AK$263,0)))/INDEX($AD$12:$AD$263,MATCH($AL146,$AK$12:$AK$263,0)), "-"),     1, "-")</f>
        <v>-</v>
      </c>
      <c r="BE146" s="249" t="n">
        <f aca="false">IF(BD$9&gt;0, IF(OR(BD146="",BD146="-"), 0, BD146*$AO146), BC146*$AE146)</f>
        <v>0</v>
      </c>
      <c r="BF146" s="247" t="n">
        <f aca="false">COMMANDE!X146</f>
        <v>0</v>
      </c>
      <c r="BG146" s="248" t="str">
        <f aca="false">_xlfn.IFS(AND($AD146=$AH146,$AD146&gt;0,$AH146&gt;0,BF146&gt;0), BF146,     AND(NOT($AD146=$AH146),$AD146&gt;0,$AH146&gt;0,BF146&gt;0), ($AH146*BF146)/$AD146,     AND($AD146=0,$AH146&gt;0,$AL146&gt;0), IF(INDEX(BF$12:BF$263,MATCH($AL146,$AK$12:$AK$263,0))&gt;0,($AH146*INDEX(BF$12:BF$263,MATCH($AL146,$AK$12:$AK$263,0)))/INDEX($AD$12:$AD$263,MATCH($AL146,$AK$12:$AK$263,0)), "-"),     1, "-")</f>
        <v>-</v>
      </c>
      <c r="BH146" s="249" t="n">
        <f aca="false">IF(BG$9&gt;0, IF(OR(BG146="",BG146="-"), 0, BG146*$AO146), BF146*$AE146)</f>
        <v>0</v>
      </c>
      <c r="BI146" s="247" t="n">
        <f aca="false">COMMANDE!Z146</f>
        <v>0</v>
      </c>
      <c r="BJ146" s="248" t="str">
        <f aca="false">_xlfn.IFS(AND($AD146=$AH146,$AD146&gt;0,$AH146&gt;0,BI146&gt;0), BI146,     AND(NOT($AD146=$AH146),$AD146&gt;0,$AH146&gt;0,BI146&gt;0), ($AH146*BI146)/$AD146,     AND($AD146=0,$AH146&gt;0,$AL146&gt;0), IF(INDEX(BI$12:BI$263,MATCH($AL146,$AK$12:$AK$263,0))&gt;0,($AH146*INDEX(BI$12:BI$263,MATCH($AL146,$AK$12:$AK$263,0)))/INDEX($AD$12:$AD$263,MATCH($AL146,$AK$12:$AK$263,0)), "-"),     1, "-")</f>
        <v>-</v>
      </c>
      <c r="BK146" s="249" t="n">
        <f aca="false">IF(BJ$9&gt;0, IF(OR(BJ146="",BJ146="-"), 0, BJ146*$AO146), BI146*$AE146)</f>
        <v>0</v>
      </c>
      <c r="BL146" s="247" t="n">
        <f aca="false">COMMANDE!AB146</f>
        <v>0</v>
      </c>
      <c r="BM146" s="248" t="str">
        <f aca="false">_xlfn.IFS(AND($AD146=$AH146,$AD146&gt;0,$AH146&gt;0,BL146&gt;0), BL146,     AND(NOT($AD146=$AH146),$AD146&gt;0,$AH146&gt;0,BL146&gt;0), ($AH146*BL146)/$AD146,     AND($AD146=0,$AH146&gt;0,$AL146&gt;0), IF(INDEX(BL$12:BL$263,MATCH($AL146,$AK$12:$AK$263,0))&gt;0,($AH146*INDEX(BL$12:BL$263,MATCH($AL146,$AK$12:$AK$263,0)))/INDEX($AD$12:$AD$263,MATCH($AL146,$AK$12:$AK$263,0)), "-"),     1, "-")</f>
        <v>-</v>
      </c>
      <c r="BN146" s="249" t="n">
        <f aca="false">IF(BM$9&gt;0, IF(OR(BM146="",BM146="-"), 0, BM146*$AO146), BL146*$AE146)</f>
        <v>0</v>
      </c>
      <c r="BO146" s="247" t="n">
        <f aca="false">COMMANDE!AD146</f>
        <v>0</v>
      </c>
      <c r="BP146" s="248" t="str">
        <f aca="false">_xlfn.IFS(AND($AD146=$AH146,$AD146&gt;0,$AH146&gt;0,BO146&gt;0), BO146,     AND(NOT($AD146=$AH146),$AD146&gt;0,$AH146&gt;0,BO146&gt;0), ($AH146*BO146)/$AD146,     AND($AD146=0,$AH146&gt;0,$AL146&gt;0), IF(INDEX(BO$12:BO$263,MATCH($AL146,$AK$12:$AK$263,0))&gt;0,($AH146*INDEX(BO$12:BO$263,MATCH($AL146,$AK$12:$AK$263,0)))/INDEX($AD$12:$AD$263,MATCH($AL146,$AK$12:$AK$263,0)), "-"),     1, "-")</f>
        <v>-</v>
      </c>
      <c r="BQ146" s="249" t="n">
        <f aca="false">IF(BP$9&gt;0, IF(OR(BP146="",BP146="-"), 0, BP146*$AO146), BO146*$AE146)</f>
        <v>0</v>
      </c>
      <c r="BR146" s="247" t="n">
        <f aca="false">COMMANDE!AF146</f>
        <v>0</v>
      </c>
      <c r="BS146" s="248" t="str">
        <f aca="false">_xlfn.IFS(AND($AD146=$AH146,$AD146&gt;0,$AH146&gt;0,BR146&gt;0), BR146,     AND(NOT($AD146=$AH146),$AD146&gt;0,$AH146&gt;0,BR146&gt;0), ($AH146*BR146)/$AD146,     AND($AD146=0,$AH146&gt;0,$AL146&gt;0), IF(INDEX(BR$12:BR$263,MATCH($AL146,$AK$12:$AK$263,0))&gt;0,($AH146*INDEX(BR$12:BR$263,MATCH($AL146,$AK$12:$AK$263,0)))/INDEX($AD$12:$AD$263,MATCH($AL146,$AK$12:$AK$263,0)), "-"),     1, "-")</f>
        <v>-</v>
      </c>
      <c r="BT146" s="249" t="n">
        <f aca="false">IF(BS$9&gt;0, IF(OR(BS146="",BS146="-"), 0, BS146*$AO146), BR146*$AE146)</f>
        <v>0</v>
      </c>
      <c r="BU146" s="247" t="n">
        <f aca="false">COMMANDE!AH146</f>
        <v>0</v>
      </c>
      <c r="BV146" s="248" t="str">
        <f aca="false">_xlfn.IFS(AND($AD146=$AH146,$AD146&gt;0,$AH146&gt;0,BU146&gt;0), BU146,     AND(NOT($AD146=$AH146),$AD146&gt;0,$AH146&gt;0,BU146&gt;0), ($AH146*BU146)/$AD146,     AND($AD146=0,$AH146&gt;0,$AL146&gt;0), IF(INDEX(BU$12:BU$263,MATCH($AL146,$AK$12:$AK$263,0))&gt;0,($AH146*INDEX(BU$12:BU$263,MATCH($AL146,$AK$12:$AK$263,0)))/INDEX($AD$12:$AD$263,MATCH($AL146,$AK$12:$AK$263,0)), "-"),     1, "-")</f>
        <v>-</v>
      </c>
      <c r="BW146" s="249" t="n">
        <f aca="false">IF(BV$9&gt;0, IF(OR(BV146="",BV146="-"), 0, BV146*$AO146), BU146*$AE146)</f>
        <v>0</v>
      </c>
      <c r="BX146" s="247" t="n">
        <f aca="false">COMMANDE!AJ146</f>
        <v>0</v>
      </c>
      <c r="BY146" s="248" t="str">
        <f aca="false">_xlfn.IFS(AND($AD146=$AH146,$AD146&gt;0,$AH146&gt;0,BX146&gt;0), BX146,     AND(NOT($AD146=$AH146),$AD146&gt;0,$AH146&gt;0,BX146&gt;0), ($AH146*BX146)/$AD146,     AND($AD146=0,$AH146&gt;0,$AL146&gt;0), IF(INDEX(BX$12:BX$263,MATCH($AL146,$AK$12:$AK$263,0))&gt;0,($AH146*INDEX(BX$12:BX$263,MATCH($AL146,$AK$12:$AK$263,0)))/INDEX($AD$12:$AD$263,MATCH($AL146,$AK$12:$AK$263,0)), "-"),     1, "-")</f>
        <v>-</v>
      </c>
      <c r="BZ146" s="249" t="n">
        <f aca="false">IF(BY$9&gt;0, IF(OR(BY146="",BY146="-"), 0, BY146*$AO146), BX146*$AE146)</f>
        <v>0</v>
      </c>
      <c r="CA146" s="247" t="n">
        <f aca="false">COMMANDE!AL146</f>
        <v>0</v>
      </c>
      <c r="CB146" s="248" t="str">
        <f aca="false">_xlfn.IFS(AND($AD146=$AH146,$AD146&gt;0,$AH146&gt;0,CA146&gt;0), CA146,     AND(NOT($AD146=$AH146),$AD146&gt;0,$AH146&gt;0,CA146&gt;0), ($AH146*CA146)/$AD146,     AND($AD146=0,$AH146&gt;0,$AL146&gt;0), IF(INDEX(CA$12:CA$263,MATCH($AL146,$AK$12:$AK$263,0))&gt;0,($AH146*INDEX(CA$12:CA$263,MATCH($AL146,$AK$12:$AK$263,0)))/INDEX($AD$12:$AD$263,MATCH($AL146,$AK$12:$AK$263,0)), "-"),     1, "-")</f>
        <v>-</v>
      </c>
      <c r="CC146" s="249" t="n">
        <f aca="false">IF(CB$9&gt;0, IF(OR(CB146="",CB146="-"), 0, CB146*$AO146), CA146*$AE146)</f>
        <v>0</v>
      </c>
      <c r="CD146" s="247" t="n">
        <f aca="false">COMMANDE!AN146</f>
        <v>0</v>
      </c>
      <c r="CE146" s="248" t="str">
        <f aca="false">_xlfn.IFS(AND($AD146=$AH146,$AD146&gt;0,$AH146&gt;0,CD146&gt;0), CD146,     AND(NOT($AD146=$AH146),$AD146&gt;0,$AH146&gt;0,CD146&gt;0), ($AH146*CD146)/$AD146,     AND($AD146=0,$AH146&gt;0,$AL146&gt;0), IF(INDEX(CD$12:CD$263,MATCH($AL146,$AK$12:$AK$263,0))&gt;0,($AH146*INDEX(CD$12:CD$263,MATCH($AL146,$AK$12:$AK$263,0)))/INDEX($AD$12:$AD$263,MATCH($AL146,$AK$12:$AK$263,0)), "-"),     1, "-")</f>
        <v>-</v>
      </c>
      <c r="CF146" s="249" t="n">
        <f aca="false">IF(CE$9&gt;0, IF(OR(CE146="",CE146="-"), 0, CE146*$AO146), CD146*$AE146)</f>
        <v>0</v>
      </c>
      <c r="CG146" s="247" t="n">
        <f aca="false">COMMANDE!AP146</f>
        <v>0</v>
      </c>
      <c r="CH146" s="248" t="str">
        <f aca="false">_xlfn.IFS(AND($AD146=$AH146,$AD146&gt;0,$AH146&gt;0,CG146&gt;0), CG146,     AND(NOT($AD146=$AH146),$AD146&gt;0,$AH146&gt;0,CG146&gt;0), ($AH146*CG146)/$AD146,     AND($AD146=0,$AH146&gt;0,$AL146&gt;0), IF(INDEX(CG$12:CG$263,MATCH($AL146,$AK$12:$AK$263,0))&gt;0,($AH146*INDEX(CG$12:CG$263,MATCH($AL146,$AK$12:$AK$263,0)))/INDEX($AD$12:$AD$263,MATCH($AL146,$AK$12:$AK$263,0)), "-"),     1, "-")</f>
        <v>-</v>
      </c>
      <c r="CI146" s="249" t="n">
        <f aca="false">IF(CH$9&gt;0, IF(OR(CH146="",CH146="-"), 0, CH146*$AO146), CG146*$AE146)</f>
        <v>0</v>
      </c>
      <c r="CJ146" s="250"/>
    </row>
    <row r="147" customFormat="false" ht="39.95" hidden="false" customHeight="true" outlineLevel="0" collapsed="false">
      <c r="A147" s="230" t="n">
        <f aca="false">IF(OR($AQ147&gt;0, $AS147&gt;0), 1, 0)</f>
        <v>0</v>
      </c>
      <c r="B147" s="230" t="n">
        <f aca="false">IF(OR($AT147&gt;0, $AV147&gt;0), 1, 0)</f>
        <v>0</v>
      </c>
      <c r="C147" s="230" t="n">
        <f aca="false">IF(OR($AW147&gt;0, $AY147&gt;0), 1, 0)</f>
        <v>0</v>
      </c>
      <c r="D147" s="230" t="n">
        <f aca="false">IF(OR($AZ147&gt;0, $BB147&gt;0), 1, 0)</f>
        <v>0</v>
      </c>
      <c r="E147" s="230" t="n">
        <f aca="false">IF(OR($BC147&gt;0, $BE147&gt;0), 1, 0)</f>
        <v>0</v>
      </c>
      <c r="F147" s="230" t="n">
        <f aca="false">IF(OR($BF147&gt;0, $BH147&gt;0), 1, 0)</f>
        <v>0</v>
      </c>
      <c r="G147" s="230" t="n">
        <f aca="false">IF(OR($BI147&gt;0, $BK147&gt;0), 1, 0)</f>
        <v>0</v>
      </c>
      <c r="H147" s="230" t="n">
        <f aca="false">IF(OR($BL147&gt;0, $BN147&gt;0), 1, 0)</f>
        <v>0</v>
      </c>
      <c r="I147" s="230" t="n">
        <f aca="false">IF(OR($BO147&gt;0, $BQ147&gt;0), 1, 0)</f>
        <v>0</v>
      </c>
      <c r="J147" s="230" t="n">
        <f aca="false">IF(OR($BR147&gt;0, $BT147&gt;0), 1, 0)</f>
        <v>0</v>
      </c>
      <c r="K147" s="230" t="n">
        <f aca="false">IF(OR($BU147&gt;0, $BW147&gt;0), 1, 0)</f>
        <v>0</v>
      </c>
      <c r="L147" s="230" t="n">
        <f aca="false">IF(OR($BX147&gt;0, $BZ147&gt;0), 1, 0)</f>
        <v>0</v>
      </c>
      <c r="M147" s="230" t="n">
        <f aca="false">IF(OR($CA147&gt;0, $CC147&gt;0), 1, 0)</f>
        <v>0</v>
      </c>
      <c r="N147" s="230" t="n">
        <f aca="false">IF(OR($CD147&gt;0, $CF147&gt;0), 1, 0)</f>
        <v>0</v>
      </c>
      <c r="O147" s="231" t="n">
        <f aca="false">IF(OR($CG147&gt;0, $CI147&gt;0), 1, 0)</f>
        <v>0</v>
      </c>
      <c r="P147" s="232" t="n">
        <f aca="false">IF(OR($AD147&gt;0,$AH147&gt;0,$AN147&gt;0), 1, 0)</f>
        <v>0</v>
      </c>
      <c r="Q147" s="233" t="n">
        <f aca="false">BDD!A137</f>
        <v>3230</v>
      </c>
      <c r="R147" s="234" t="str">
        <f aca="false">BDD!B137</f>
        <v>Mangue Sensation</v>
      </c>
      <c r="S147" s="235" t="str">
        <f aca="false">IF(BDD!F137=0, "", BDD!F137)</f>
        <v/>
      </c>
      <c r="T147" s="236" t="n">
        <f aca="false">ROUND(BDD!G137+FDP_CMD_KG, 2)</f>
        <v>6.66</v>
      </c>
      <c r="U147" s="236" t="e">
        <f aca="false">ROUND(BDD!G137+FDP_FACT_KG, 2)</f>
        <v>#DIV/0!</v>
      </c>
      <c r="V147" s="237" t="str">
        <f aca="false">BDD!H137</f>
        <v>kg</v>
      </c>
      <c r="W147" s="238" t="n">
        <f aca="false">IF(NOT(ISBLANK(BDD!I137)), ROUND(SUM((BDD!G137*reduc1),FDP_CMD_KG), 2), "")</f>
        <v>6.15</v>
      </c>
      <c r="X147" s="238" t="n">
        <f aca="false">IF(NOT(ISBLANK(BDD!J137)), ROUND(SUM((BDD!G137*reduc2),FDP_CMD_KG), 2), "")</f>
        <v>5.65</v>
      </c>
      <c r="Y147" s="238" t="str">
        <f aca="false">IF(NOT(ISBLANK(BDD!K137)), ROUND(SUM((BDD!G137*reduc3),FDP_CMD_KG), 2), "")</f>
        <v/>
      </c>
      <c r="Z147" s="238" t="e">
        <f aca="false">IF(NOT(ISBLANK(BDD!I137)), ROUND(SUM((BDD!G137*reduc1),FDP_FACT_KG), 2), "")</f>
        <v>#DIV/0!</v>
      </c>
      <c r="AA147" s="238" t="e">
        <f aca="false">IF(NOT(ISBLANK(BDD!J137)), ROUND(SUM((BDD!G137*reduc2),FDP_FACT_KG), 2), "")</f>
        <v>#DIV/0!</v>
      </c>
      <c r="AB147" s="238" t="str">
        <f aca="false">IF(NOT(ISBLANK(BDD!K137)), ROUND(SUM((BDD!G137*reduc3),FDP_FACT_KG), 2), "")</f>
        <v/>
      </c>
      <c r="AC147" s="239" t="str">
        <f aca="false">BDD!C137</f>
        <v>Grenade</v>
      </c>
      <c r="AD147" s="240" t="n">
        <f aca="false">SUM(AQ147,AT147,AW147,AZ147,BC147,BF147,BI147,BL147,BO147,BR147,BU147,BX147,CA147,CD147,CG147)</f>
        <v>0</v>
      </c>
      <c r="AE147" s="241" t="n">
        <f aca="false">_xlfn.IFS(AND(AD147&gt;=60,$Y147&lt;&gt;""), $Y147,    AND(AD147&gt;=30,$X147&lt;&gt;""), $X147,    AND(AD147&gt;=10,$W147&lt;&gt;""), $W147,    1, $T147)</f>
        <v>6.66</v>
      </c>
      <c r="AF147" s="242" t="n">
        <f aca="false">$AD147*$AE147</f>
        <v>0</v>
      </c>
      <c r="AG147" s="161"/>
      <c r="AH147" s="243"/>
      <c r="AI147" s="241" t="e">
        <f aca="false">_xlfn.IFS(AND(AH147&gt;=60,$AB147&lt;&gt;""), $AB147,    AND(AH147&gt;=30,$AA147&lt;&gt;""), $AA147,    AND(AH147&gt;=10,$Z147&lt;&gt;""), $Z147,    1, $U147)</f>
        <v>#DIV/0!</v>
      </c>
      <c r="AJ147" s="244" t="e">
        <f aca="false">AH147*AI147</f>
        <v>#DIV/0!</v>
      </c>
      <c r="AK147" s="245"/>
      <c r="AL147" s="245"/>
      <c r="AM147" s="161"/>
      <c r="AN147" s="246" t="n">
        <f aca="false">SUM(AR147,AU147,AX147,BA147,BD147,BG147,BJ147,BM147,BP147,BS147,BV147,BY147,CB147,CE147,CH147)</f>
        <v>0</v>
      </c>
      <c r="AO147" s="241" t="e">
        <f aca="false">_xlfn.IFS(AND(AN147&gt;=60,$AB147&lt;&gt;""), $AB147,    AND(AN147&gt;=30,$AA147&lt;&gt;""), $AA147,    AND(AN147&gt;=10,$Z147&lt;&gt;""), $Z147,    1, $U147)</f>
        <v>#DIV/0!</v>
      </c>
      <c r="AP147" s="242" t="e">
        <f aca="false">$AN147*$AO147</f>
        <v>#DIV/0!</v>
      </c>
      <c r="AQ147" s="247" t="n">
        <f aca="false">COMMANDE!N147</f>
        <v>0</v>
      </c>
      <c r="AR147" s="248" t="str">
        <f aca="false">_xlfn.IFS(AND($AD147=$AH147,$AD147&gt;0,$AH147&gt;0,AQ147&gt;0), AQ147,     AND(NOT($AD147=$AH147),$AD147&gt;0,$AH147&gt;0,AQ147&gt;0), ($AH147*AQ147)/$AD147,     AND($AD147=0,$AH147&gt;0,$AL147&gt;0), IF(INDEX(AQ$12:AQ$263,MATCH($AL147,$AK$12:$AK$263,0))&gt;0,($AH147*INDEX(AQ$12:AQ$263,MATCH($AL147,$AK$12:$AK$263,0)))/INDEX($AD$12:$AD$263,MATCH($AL147,$AK$12:$AK$263,0)), "-"),     1, "-")</f>
        <v>-</v>
      </c>
      <c r="AS147" s="249" t="n">
        <f aca="false">IF(AR$9&gt;0, IF(OR(AR147="",AR147="-"), 0, AR147*$AO147), AQ147*$AE147)</f>
        <v>0</v>
      </c>
      <c r="AT147" s="247" t="n">
        <f aca="false">COMMANDE!P147</f>
        <v>0</v>
      </c>
      <c r="AU147" s="248" t="str">
        <f aca="false">_xlfn.IFS(AND($AD147=$AH147,$AD147&gt;0,$AH147&gt;0,AT147&gt;0), AT147,     AND(NOT($AD147=$AH147),$AD147&gt;0,$AH147&gt;0,AT147&gt;0), ($AH147*AT147)/$AD147,     AND($AD147=0,$AH147&gt;0,$AL147&gt;0), IF(INDEX(AT$12:AT$263,MATCH($AL147,$AK$12:$AK$263,0))&gt;0,($AH147*INDEX(AT$12:AT$263,MATCH($AL147,$AK$12:$AK$263,0)))/INDEX($AD$12:$AD$263,MATCH($AL147,$AK$12:$AK$263,0)), "-"),     1, "-")</f>
        <v>-</v>
      </c>
      <c r="AV147" s="249" t="n">
        <f aca="false">IF(AU$9&gt;0, IF(OR(AU147="",AU147="-"), 0, AU147*$AO147), AT147*$AE147)</f>
        <v>0</v>
      </c>
      <c r="AW147" s="247" t="n">
        <f aca="false">COMMANDE!R147</f>
        <v>0</v>
      </c>
      <c r="AX147" s="248" t="str">
        <f aca="false">_xlfn.IFS(AND($AD147=$AH147,$AD147&gt;0,$AH147&gt;0,AW147&gt;0), AW147,     AND(NOT($AD147=$AH147),$AD147&gt;0,$AH147&gt;0,AW147&gt;0), ($AH147*AW147)/$AD147,     AND($AD147=0,$AH147&gt;0,$AL147&gt;0), IF(INDEX(AW$12:AW$263,MATCH($AL147,$AK$12:$AK$263,0))&gt;0,($AH147*INDEX(AW$12:AW$263,MATCH($AL147,$AK$12:$AK$263,0)))/INDEX($AD$12:$AD$263,MATCH($AL147,$AK$12:$AK$263,0)), "-"),     1, "-")</f>
        <v>-</v>
      </c>
      <c r="AY147" s="249" t="n">
        <f aca="false">IF(AX$9&gt;0, IF(OR(AX147="",AX147="-"), 0, AX147*$AO147), AW147*$AE147)</f>
        <v>0</v>
      </c>
      <c r="AZ147" s="247" t="n">
        <f aca="false">COMMANDE!T147</f>
        <v>0</v>
      </c>
      <c r="BA147" s="248" t="str">
        <f aca="false">_xlfn.IFS(AND($AD147=$AH147,$AD147&gt;0,$AH147&gt;0,AZ147&gt;0), AZ147,     AND(NOT($AD147=$AH147),$AD147&gt;0,$AH147&gt;0,AZ147&gt;0), ($AH147*AZ147)/$AD147,     AND($AD147=0,$AH147&gt;0,$AL147&gt;0), IF(INDEX(AZ$12:AZ$263,MATCH($AL147,$AK$12:$AK$263,0))&gt;0,($AH147*INDEX(AZ$12:AZ$263,MATCH($AL147,$AK$12:$AK$263,0)))/INDEX($AD$12:$AD$263,MATCH($AL147,$AK$12:$AK$263,0)), "-"),     1, "-")</f>
        <v>-</v>
      </c>
      <c r="BB147" s="249" t="n">
        <f aca="false">IF(BA$9&gt;0, IF(OR(BA147="",BA147="-"), 0, BA147*$AO147), AZ147*$AE147)</f>
        <v>0</v>
      </c>
      <c r="BC147" s="247" t="n">
        <f aca="false">COMMANDE!V147</f>
        <v>0</v>
      </c>
      <c r="BD147" s="248" t="str">
        <f aca="false">_xlfn.IFS(AND($AD147=$AH147,$AD147&gt;0,$AH147&gt;0,BC147&gt;0), BC147,     AND(NOT($AD147=$AH147),$AD147&gt;0,$AH147&gt;0,BC147&gt;0), ($AH147*BC147)/$AD147,     AND($AD147=0,$AH147&gt;0,$AL147&gt;0), IF(INDEX(BC$12:BC$263,MATCH($AL147,$AK$12:$AK$263,0))&gt;0,($AH147*INDEX(BC$12:BC$263,MATCH($AL147,$AK$12:$AK$263,0)))/INDEX($AD$12:$AD$263,MATCH($AL147,$AK$12:$AK$263,0)), "-"),     1, "-")</f>
        <v>-</v>
      </c>
      <c r="BE147" s="249" t="n">
        <f aca="false">IF(BD$9&gt;0, IF(OR(BD147="",BD147="-"), 0, BD147*$AO147), BC147*$AE147)</f>
        <v>0</v>
      </c>
      <c r="BF147" s="247" t="n">
        <f aca="false">COMMANDE!X147</f>
        <v>0</v>
      </c>
      <c r="BG147" s="248" t="str">
        <f aca="false">_xlfn.IFS(AND($AD147=$AH147,$AD147&gt;0,$AH147&gt;0,BF147&gt;0), BF147,     AND(NOT($AD147=$AH147),$AD147&gt;0,$AH147&gt;0,BF147&gt;0), ($AH147*BF147)/$AD147,     AND($AD147=0,$AH147&gt;0,$AL147&gt;0), IF(INDEX(BF$12:BF$263,MATCH($AL147,$AK$12:$AK$263,0))&gt;0,($AH147*INDEX(BF$12:BF$263,MATCH($AL147,$AK$12:$AK$263,0)))/INDEX($AD$12:$AD$263,MATCH($AL147,$AK$12:$AK$263,0)), "-"),     1, "-")</f>
        <v>-</v>
      </c>
      <c r="BH147" s="249" t="n">
        <f aca="false">IF(BG$9&gt;0, IF(OR(BG147="",BG147="-"), 0, BG147*$AO147), BF147*$AE147)</f>
        <v>0</v>
      </c>
      <c r="BI147" s="247" t="n">
        <f aca="false">COMMANDE!Z147</f>
        <v>0</v>
      </c>
      <c r="BJ147" s="248" t="str">
        <f aca="false">_xlfn.IFS(AND($AD147=$AH147,$AD147&gt;0,$AH147&gt;0,BI147&gt;0), BI147,     AND(NOT($AD147=$AH147),$AD147&gt;0,$AH147&gt;0,BI147&gt;0), ($AH147*BI147)/$AD147,     AND($AD147=0,$AH147&gt;0,$AL147&gt;0), IF(INDEX(BI$12:BI$263,MATCH($AL147,$AK$12:$AK$263,0))&gt;0,($AH147*INDEX(BI$12:BI$263,MATCH($AL147,$AK$12:$AK$263,0)))/INDEX($AD$12:$AD$263,MATCH($AL147,$AK$12:$AK$263,0)), "-"),     1, "-")</f>
        <v>-</v>
      </c>
      <c r="BK147" s="249" t="n">
        <f aca="false">IF(BJ$9&gt;0, IF(OR(BJ147="",BJ147="-"), 0, BJ147*$AO147), BI147*$AE147)</f>
        <v>0</v>
      </c>
      <c r="BL147" s="247" t="n">
        <f aca="false">COMMANDE!AB147</f>
        <v>0</v>
      </c>
      <c r="BM147" s="248" t="str">
        <f aca="false">_xlfn.IFS(AND($AD147=$AH147,$AD147&gt;0,$AH147&gt;0,BL147&gt;0), BL147,     AND(NOT($AD147=$AH147),$AD147&gt;0,$AH147&gt;0,BL147&gt;0), ($AH147*BL147)/$AD147,     AND($AD147=0,$AH147&gt;0,$AL147&gt;0), IF(INDEX(BL$12:BL$263,MATCH($AL147,$AK$12:$AK$263,0))&gt;0,($AH147*INDEX(BL$12:BL$263,MATCH($AL147,$AK$12:$AK$263,0)))/INDEX($AD$12:$AD$263,MATCH($AL147,$AK$12:$AK$263,0)), "-"),     1, "-")</f>
        <v>-</v>
      </c>
      <c r="BN147" s="249" t="n">
        <f aca="false">IF(BM$9&gt;0, IF(OR(BM147="",BM147="-"), 0, BM147*$AO147), BL147*$AE147)</f>
        <v>0</v>
      </c>
      <c r="BO147" s="247" t="n">
        <f aca="false">COMMANDE!AD147</f>
        <v>0</v>
      </c>
      <c r="BP147" s="248" t="str">
        <f aca="false">_xlfn.IFS(AND($AD147=$AH147,$AD147&gt;0,$AH147&gt;0,BO147&gt;0), BO147,     AND(NOT($AD147=$AH147),$AD147&gt;0,$AH147&gt;0,BO147&gt;0), ($AH147*BO147)/$AD147,     AND($AD147=0,$AH147&gt;0,$AL147&gt;0), IF(INDEX(BO$12:BO$263,MATCH($AL147,$AK$12:$AK$263,0))&gt;0,($AH147*INDEX(BO$12:BO$263,MATCH($AL147,$AK$12:$AK$263,0)))/INDEX($AD$12:$AD$263,MATCH($AL147,$AK$12:$AK$263,0)), "-"),     1, "-")</f>
        <v>-</v>
      </c>
      <c r="BQ147" s="249" t="n">
        <f aca="false">IF(BP$9&gt;0, IF(OR(BP147="",BP147="-"), 0, BP147*$AO147), BO147*$AE147)</f>
        <v>0</v>
      </c>
      <c r="BR147" s="247" t="n">
        <f aca="false">COMMANDE!AF147</f>
        <v>0</v>
      </c>
      <c r="BS147" s="248" t="str">
        <f aca="false">_xlfn.IFS(AND($AD147=$AH147,$AD147&gt;0,$AH147&gt;0,BR147&gt;0), BR147,     AND(NOT($AD147=$AH147),$AD147&gt;0,$AH147&gt;0,BR147&gt;0), ($AH147*BR147)/$AD147,     AND($AD147=0,$AH147&gt;0,$AL147&gt;0), IF(INDEX(BR$12:BR$263,MATCH($AL147,$AK$12:$AK$263,0))&gt;0,($AH147*INDEX(BR$12:BR$263,MATCH($AL147,$AK$12:$AK$263,0)))/INDEX($AD$12:$AD$263,MATCH($AL147,$AK$12:$AK$263,0)), "-"),     1, "-")</f>
        <v>-</v>
      </c>
      <c r="BT147" s="249" t="n">
        <f aca="false">IF(BS$9&gt;0, IF(OR(BS147="",BS147="-"), 0, BS147*$AO147), BR147*$AE147)</f>
        <v>0</v>
      </c>
      <c r="BU147" s="247" t="n">
        <f aca="false">COMMANDE!AH147</f>
        <v>0</v>
      </c>
      <c r="BV147" s="248" t="str">
        <f aca="false">_xlfn.IFS(AND($AD147=$AH147,$AD147&gt;0,$AH147&gt;0,BU147&gt;0), BU147,     AND(NOT($AD147=$AH147),$AD147&gt;0,$AH147&gt;0,BU147&gt;0), ($AH147*BU147)/$AD147,     AND($AD147=0,$AH147&gt;0,$AL147&gt;0), IF(INDEX(BU$12:BU$263,MATCH($AL147,$AK$12:$AK$263,0))&gt;0,($AH147*INDEX(BU$12:BU$263,MATCH($AL147,$AK$12:$AK$263,0)))/INDEX($AD$12:$AD$263,MATCH($AL147,$AK$12:$AK$263,0)), "-"),     1, "-")</f>
        <v>-</v>
      </c>
      <c r="BW147" s="249" t="n">
        <f aca="false">IF(BV$9&gt;0, IF(OR(BV147="",BV147="-"), 0, BV147*$AO147), BU147*$AE147)</f>
        <v>0</v>
      </c>
      <c r="BX147" s="247" t="n">
        <f aca="false">COMMANDE!AJ147</f>
        <v>0</v>
      </c>
      <c r="BY147" s="248" t="str">
        <f aca="false">_xlfn.IFS(AND($AD147=$AH147,$AD147&gt;0,$AH147&gt;0,BX147&gt;0), BX147,     AND(NOT($AD147=$AH147),$AD147&gt;0,$AH147&gt;0,BX147&gt;0), ($AH147*BX147)/$AD147,     AND($AD147=0,$AH147&gt;0,$AL147&gt;0), IF(INDEX(BX$12:BX$263,MATCH($AL147,$AK$12:$AK$263,0))&gt;0,($AH147*INDEX(BX$12:BX$263,MATCH($AL147,$AK$12:$AK$263,0)))/INDEX($AD$12:$AD$263,MATCH($AL147,$AK$12:$AK$263,0)), "-"),     1, "-")</f>
        <v>-</v>
      </c>
      <c r="BZ147" s="249" t="n">
        <f aca="false">IF(BY$9&gt;0, IF(OR(BY147="",BY147="-"), 0, BY147*$AO147), BX147*$AE147)</f>
        <v>0</v>
      </c>
      <c r="CA147" s="247" t="n">
        <f aca="false">COMMANDE!AL147</f>
        <v>0</v>
      </c>
      <c r="CB147" s="248" t="str">
        <f aca="false">_xlfn.IFS(AND($AD147=$AH147,$AD147&gt;0,$AH147&gt;0,CA147&gt;0), CA147,     AND(NOT($AD147=$AH147),$AD147&gt;0,$AH147&gt;0,CA147&gt;0), ($AH147*CA147)/$AD147,     AND($AD147=0,$AH147&gt;0,$AL147&gt;0), IF(INDEX(CA$12:CA$263,MATCH($AL147,$AK$12:$AK$263,0))&gt;0,($AH147*INDEX(CA$12:CA$263,MATCH($AL147,$AK$12:$AK$263,0)))/INDEX($AD$12:$AD$263,MATCH($AL147,$AK$12:$AK$263,0)), "-"),     1, "-")</f>
        <v>-</v>
      </c>
      <c r="CC147" s="249" t="n">
        <f aca="false">IF(CB$9&gt;0, IF(OR(CB147="",CB147="-"), 0, CB147*$AO147), CA147*$AE147)</f>
        <v>0</v>
      </c>
      <c r="CD147" s="247" t="n">
        <f aca="false">COMMANDE!AN147</f>
        <v>0</v>
      </c>
      <c r="CE147" s="248" t="str">
        <f aca="false">_xlfn.IFS(AND($AD147=$AH147,$AD147&gt;0,$AH147&gt;0,CD147&gt;0), CD147,     AND(NOT($AD147=$AH147),$AD147&gt;0,$AH147&gt;0,CD147&gt;0), ($AH147*CD147)/$AD147,     AND($AD147=0,$AH147&gt;0,$AL147&gt;0), IF(INDEX(CD$12:CD$263,MATCH($AL147,$AK$12:$AK$263,0))&gt;0,($AH147*INDEX(CD$12:CD$263,MATCH($AL147,$AK$12:$AK$263,0)))/INDEX($AD$12:$AD$263,MATCH($AL147,$AK$12:$AK$263,0)), "-"),     1, "-")</f>
        <v>-</v>
      </c>
      <c r="CF147" s="249" t="n">
        <f aca="false">IF(CE$9&gt;0, IF(OR(CE147="",CE147="-"), 0, CE147*$AO147), CD147*$AE147)</f>
        <v>0</v>
      </c>
      <c r="CG147" s="247" t="n">
        <f aca="false">COMMANDE!AP147</f>
        <v>0</v>
      </c>
      <c r="CH147" s="248" t="str">
        <f aca="false">_xlfn.IFS(AND($AD147=$AH147,$AD147&gt;0,$AH147&gt;0,CG147&gt;0), CG147,     AND(NOT($AD147=$AH147),$AD147&gt;0,$AH147&gt;0,CG147&gt;0), ($AH147*CG147)/$AD147,     AND($AD147=0,$AH147&gt;0,$AL147&gt;0), IF(INDEX(CG$12:CG$263,MATCH($AL147,$AK$12:$AK$263,0))&gt;0,($AH147*INDEX(CG$12:CG$263,MATCH($AL147,$AK$12:$AK$263,0)))/INDEX($AD$12:$AD$263,MATCH($AL147,$AK$12:$AK$263,0)), "-"),     1, "-")</f>
        <v>-</v>
      </c>
      <c r="CI147" s="249" t="n">
        <f aca="false">IF(CH$9&gt;0, IF(OR(CH147="",CH147="-"), 0, CH147*$AO147), CG147*$AE147)</f>
        <v>0</v>
      </c>
      <c r="CJ147" s="250"/>
    </row>
    <row r="148" customFormat="false" ht="39.95" hidden="false" customHeight="true" outlineLevel="0" collapsed="false">
      <c r="A148" s="230" t="n">
        <f aca="false">IF(OR($AQ148&gt;0, $AS148&gt;0), 1, 0)</f>
        <v>0</v>
      </c>
      <c r="B148" s="230" t="n">
        <f aca="false">IF(OR($AT148&gt;0, $AV148&gt;0), 1, 0)</f>
        <v>0</v>
      </c>
      <c r="C148" s="230" t="n">
        <f aca="false">IF(OR($AW148&gt;0, $AY148&gt;0), 1, 0)</f>
        <v>0</v>
      </c>
      <c r="D148" s="230" t="n">
        <f aca="false">IF(OR($AZ148&gt;0, $BB148&gt;0), 1, 0)</f>
        <v>0</v>
      </c>
      <c r="E148" s="230" t="n">
        <f aca="false">IF(OR($BC148&gt;0, $BE148&gt;0), 1, 0)</f>
        <v>0</v>
      </c>
      <c r="F148" s="230" t="n">
        <f aca="false">IF(OR($BF148&gt;0, $BH148&gt;0), 1, 0)</f>
        <v>0</v>
      </c>
      <c r="G148" s="230" t="n">
        <f aca="false">IF(OR($BI148&gt;0, $BK148&gt;0), 1, 0)</f>
        <v>0</v>
      </c>
      <c r="H148" s="230" t="n">
        <f aca="false">IF(OR($BL148&gt;0, $BN148&gt;0), 1, 0)</f>
        <v>0</v>
      </c>
      <c r="I148" s="230" t="n">
        <f aca="false">IF(OR($BO148&gt;0, $BQ148&gt;0), 1, 0)</f>
        <v>0</v>
      </c>
      <c r="J148" s="230" t="n">
        <f aca="false">IF(OR($BR148&gt;0, $BT148&gt;0), 1, 0)</f>
        <v>0</v>
      </c>
      <c r="K148" s="230" t="n">
        <f aca="false">IF(OR($BU148&gt;0, $BW148&gt;0), 1, 0)</f>
        <v>0</v>
      </c>
      <c r="L148" s="230" t="n">
        <f aca="false">IF(OR($BX148&gt;0, $BZ148&gt;0), 1, 0)</f>
        <v>0</v>
      </c>
      <c r="M148" s="230" t="n">
        <f aca="false">IF(OR($CA148&gt;0, $CC148&gt;0), 1, 0)</f>
        <v>0</v>
      </c>
      <c r="N148" s="230" t="n">
        <f aca="false">IF(OR($CD148&gt;0, $CF148&gt;0), 1, 0)</f>
        <v>0</v>
      </c>
      <c r="O148" s="231" t="n">
        <f aca="false">IF(OR($CG148&gt;0, $CI148&gt;0), 1, 0)</f>
        <v>0</v>
      </c>
      <c r="P148" s="232" t="n">
        <f aca="false">IF(OR($AD148&gt;0,$AH148&gt;0,$AN148&gt;0), 1, 0)</f>
        <v>0</v>
      </c>
      <c r="Q148" s="233" t="n">
        <f aca="false">BDD!A138</f>
        <v>3248</v>
      </c>
      <c r="R148" s="234" t="str">
        <f aca="false">BDD!B138</f>
        <v>Mangue Super Haden </v>
      </c>
      <c r="S148" s="235" t="str">
        <f aca="false">IF(BDD!F138=0, "", BDD!F138)</f>
        <v>OFFRE</v>
      </c>
      <c r="T148" s="236" t="n">
        <f aca="false">ROUND(BDD!G138+FDP_CMD_KG, 2)</f>
        <v>5.68</v>
      </c>
      <c r="U148" s="236" t="e">
        <f aca="false">ROUND(BDD!G138+FDP_FACT_KG, 2)</f>
        <v>#DIV/0!</v>
      </c>
      <c r="V148" s="237" t="str">
        <f aca="false">BDD!H138</f>
        <v>kg</v>
      </c>
      <c r="W148" s="238" t="n">
        <f aca="false">IF(NOT(ISBLANK(BDD!I138)), ROUND(SUM((BDD!G138*reduc1),FDP_CMD_KG), 2), "")</f>
        <v>5.27</v>
      </c>
      <c r="X148" s="238" t="n">
        <f aca="false">IF(NOT(ISBLANK(BDD!J138)), ROUND(SUM((BDD!G138*reduc2),FDP_CMD_KG), 2), "")</f>
        <v>4.86</v>
      </c>
      <c r="Y148" s="238" t="n">
        <f aca="false">IF(NOT(ISBLANK(BDD!K138)), ROUND(SUM((BDD!G138*reduc3),FDP_CMD_KG), 2), "")</f>
        <v>4.45</v>
      </c>
      <c r="Z148" s="238" t="e">
        <f aca="false">IF(NOT(ISBLANK(BDD!I138)), ROUND(SUM((BDD!G138*reduc1),FDP_FACT_KG), 2), "")</f>
        <v>#DIV/0!</v>
      </c>
      <c r="AA148" s="238" t="e">
        <f aca="false">IF(NOT(ISBLANK(BDD!J138)), ROUND(SUM((BDD!G138*reduc2),FDP_FACT_KG), 2), "")</f>
        <v>#DIV/0!</v>
      </c>
      <c r="AB148" s="238" t="e">
        <f aca="false">IF(NOT(ISBLANK(BDD!K138)), ROUND(SUM((BDD!G138*reduc3),FDP_FACT_KG), 2), "")</f>
        <v>#DIV/0!</v>
      </c>
      <c r="AC148" s="239" t="str">
        <f aca="false">BDD!C138</f>
        <v>Grenade</v>
      </c>
      <c r="AD148" s="240" t="n">
        <f aca="false">SUM(AQ148,AT148,AW148,AZ148,BC148,BF148,BI148,BL148,BO148,BR148,BU148,BX148,CA148,CD148,CG148)</f>
        <v>0</v>
      </c>
      <c r="AE148" s="241" t="n">
        <f aca="false">_xlfn.IFS(AND(AD148&gt;=60,$Y148&lt;&gt;""), $Y148,    AND(AD148&gt;=30,$X148&lt;&gt;""), $X148,    AND(AD148&gt;=10,$W148&lt;&gt;""), $W148,    1, $T148)</f>
        <v>5.68</v>
      </c>
      <c r="AF148" s="242" t="n">
        <f aca="false">$AD148*$AE148</f>
        <v>0</v>
      </c>
      <c r="AG148" s="161"/>
      <c r="AH148" s="243"/>
      <c r="AI148" s="241" t="e">
        <f aca="false">_xlfn.IFS(AND(AH148&gt;=60,$AB148&lt;&gt;""), $AB148,    AND(AH148&gt;=30,$AA148&lt;&gt;""), $AA148,    AND(AH148&gt;=10,$Z148&lt;&gt;""), $Z148,    1, $U148)</f>
        <v>#DIV/0!</v>
      </c>
      <c r="AJ148" s="244" t="e">
        <f aca="false">AH148*AI148</f>
        <v>#DIV/0!</v>
      </c>
      <c r="AK148" s="245"/>
      <c r="AL148" s="245"/>
      <c r="AM148" s="161"/>
      <c r="AN148" s="246" t="n">
        <f aca="false">SUM(AR148,AU148,AX148,BA148,BD148,BG148,BJ148,BM148,BP148,BS148,BV148,BY148,CB148,CE148,CH148)</f>
        <v>0</v>
      </c>
      <c r="AO148" s="241" t="e">
        <f aca="false">_xlfn.IFS(AND(AN148&gt;=60,$AB148&lt;&gt;""), $AB148,    AND(AN148&gt;=30,$AA148&lt;&gt;""), $AA148,    AND(AN148&gt;=10,$Z148&lt;&gt;""), $Z148,    1, $U148)</f>
        <v>#DIV/0!</v>
      </c>
      <c r="AP148" s="242" t="e">
        <f aca="false">$AN148*$AO148</f>
        <v>#DIV/0!</v>
      </c>
      <c r="AQ148" s="247" t="n">
        <f aca="false">COMMANDE!N148</f>
        <v>0</v>
      </c>
      <c r="AR148" s="248" t="str">
        <f aca="false">_xlfn.IFS(AND($AD148=$AH148,$AD148&gt;0,$AH148&gt;0,AQ148&gt;0), AQ148,     AND(NOT($AD148=$AH148),$AD148&gt;0,$AH148&gt;0,AQ148&gt;0), ($AH148*AQ148)/$AD148,     AND($AD148=0,$AH148&gt;0,$AL148&gt;0), IF(INDEX(AQ$12:AQ$263,MATCH($AL148,$AK$12:$AK$263,0))&gt;0,($AH148*INDEX(AQ$12:AQ$263,MATCH($AL148,$AK$12:$AK$263,0)))/INDEX($AD$12:$AD$263,MATCH($AL148,$AK$12:$AK$263,0)), "-"),     1, "-")</f>
        <v>-</v>
      </c>
      <c r="AS148" s="249" t="n">
        <f aca="false">IF(AR$9&gt;0, IF(OR(AR148="",AR148="-"), 0, AR148*$AO148), AQ148*$AE148)</f>
        <v>0</v>
      </c>
      <c r="AT148" s="247" t="n">
        <f aca="false">COMMANDE!P148</f>
        <v>0</v>
      </c>
      <c r="AU148" s="248" t="str">
        <f aca="false">_xlfn.IFS(AND($AD148=$AH148,$AD148&gt;0,$AH148&gt;0,AT148&gt;0), AT148,     AND(NOT($AD148=$AH148),$AD148&gt;0,$AH148&gt;0,AT148&gt;0), ($AH148*AT148)/$AD148,     AND($AD148=0,$AH148&gt;0,$AL148&gt;0), IF(INDEX(AT$12:AT$263,MATCH($AL148,$AK$12:$AK$263,0))&gt;0,($AH148*INDEX(AT$12:AT$263,MATCH($AL148,$AK$12:$AK$263,0)))/INDEX($AD$12:$AD$263,MATCH($AL148,$AK$12:$AK$263,0)), "-"),     1, "-")</f>
        <v>-</v>
      </c>
      <c r="AV148" s="249" t="n">
        <f aca="false">IF(AU$9&gt;0, IF(OR(AU148="",AU148="-"), 0, AU148*$AO148), AT148*$AE148)</f>
        <v>0</v>
      </c>
      <c r="AW148" s="247" t="n">
        <f aca="false">COMMANDE!R148</f>
        <v>0</v>
      </c>
      <c r="AX148" s="248" t="str">
        <f aca="false">_xlfn.IFS(AND($AD148=$AH148,$AD148&gt;0,$AH148&gt;0,AW148&gt;0), AW148,     AND(NOT($AD148=$AH148),$AD148&gt;0,$AH148&gt;0,AW148&gt;0), ($AH148*AW148)/$AD148,     AND($AD148=0,$AH148&gt;0,$AL148&gt;0), IF(INDEX(AW$12:AW$263,MATCH($AL148,$AK$12:$AK$263,0))&gt;0,($AH148*INDEX(AW$12:AW$263,MATCH($AL148,$AK$12:$AK$263,0)))/INDEX($AD$12:$AD$263,MATCH($AL148,$AK$12:$AK$263,0)), "-"),     1, "-")</f>
        <v>-</v>
      </c>
      <c r="AY148" s="249" t="n">
        <f aca="false">IF(AX$9&gt;0, IF(OR(AX148="",AX148="-"), 0, AX148*$AO148), AW148*$AE148)</f>
        <v>0</v>
      </c>
      <c r="AZ148" s="247" t="n">
        <f aca="false">COMMANDE!T148</f>
        <v>0</v>
      </c>
      <c r="BA148" s="248" t="str">
        <f aca="false">_xlfn.IFS(AND($AD148=$AH148,$AD148&gt;0,$AH148&gt;0,AZ148&gt;0), AZ148,     AND(NOT($AD148=$AH148),$AD148&gt;0,$AH148&gt;0,AZ148&gt;0), ($AH148*AZ148)/$AD148,     AND($AD148=0,$AH148&gt;0,$AL148&gt;0), IF(INDEX(AZ$12:AZ$263,MATCH($AL148,$AK$12:$AK$263,0))&gt;0,($AH148*INDEX(AZ$12:AZ$263,MATCH($AL148,$AK$12:$AK$263,0)))/INDEX($AD$12:$AD$263,MATCH($AL148,$AK$12:$AK$263,0)), "-"),     1, "-")</f>
        <v>-</v>
      </c>
      <c r="BB148" s="249" t="n">
        <f aca="false">IF(BA$9&gt;0, IF(OR(BA148="",BA148="-"), 0, BA148*$AO148), AZ148*$AE148)</f>
        <v>0</v>
      </c>
      <c r="BC148" s="247" t="n">
        <f aca="false">COMMANDE!V148</f>
        <v>0</v>
      </c>
      <c r="BD148" s="248" t="str">
        <f aca="false">_xlfn.IFS(AND($AD148=$AH148,$AD148&gt;0,$AH148&gt;0,BC148&gt;0), BC148,     AND(NOT($AD148=$AH148),$AD148&gt;0,$AH148&gt;0,BC148&gt;0), ($AH148*BC148)/$AD148,     AND($AD148=0,$AH148&gt;0,$AL148&gt;0), IF(INDEX(BC$12:BC$263,MATCH($AL148,$AK$12:$AK$263,0))&gt;0,($AH148*INDEX(BC$12:BC$263,MATCH($AL148,$AK$12:$AK$263,0)))/INDEX($AD$12:$AD$263,MATCH($AL148,$AK$12:$AK$263,0)), "-"),     1, "-")</f>
        <v>-</v>
      </c>
      <c r="BE148" s="249" t="n">
        <f aca="false">IF(BD$9&gt;0, IF(OR(BD148="",BD148="-"), 0, BD148*$AO148), BC148*$AE148)</f>
        <v>0</v>
      </c>
      <c r="BF148" s="247" t="n">
        <f aca="false">COMMANDE!X148</f>
        <v>0</v>
      </c>
      <c r="BG148" s="248" t="str">
        <f aca="false">_xlfn.IFS(AND($AD148=$AH148,$AD148&gt;0,$AH148&gt;0,BF148&gt;0), BF148,     AND(NOT($AD148=$AH148),$AD148&gt;0,$AH148&gt;0,BF148&gt;0), ($AH148*BF148)/$AD148,     AND($AD148=0,$AH148&gt;0,$AL148&gt;0), IF(INDEX(BF$12:BF$263,MATCH($AL148,$AK$12:$AK$263,0))&gt;0,($AH148*INDEX(BF$12:BF$263,MATCH($AL148,$AK$12:$AK$263,0)))/INDEX($AD$12:$AD$263,MATCH($AL148,$AK$12:$AK$263,0)), "-"),     1, "-")</f>
        <v>-</v>
      </c>
      <c r="BH148" s="249" t="n">
        <f aca="false">IF(BG$9&gt;0, IF(OR(BG148="",BG148="-"), 0, BG148*$AO148), BF148*$AE148)</f>
        <v>0</v>
      </c>
      <c r="BI148" s="247" t="n">
        <f aca="false">COMMANDE!Z148</f>
        <v>0</v>
      </c>
      <c r="BJ148" s="248" t="str">
        <f aca="false">_xlfn.IFS(AND($AD148=$AH148,$AD148&gt;0,$AH148&gt;0,BI148&gt;0), BI148,     AND(NOT($AD148=$AH148),$AD148&gt;0,$AH148&gt;0,BI148&gt;0), ($AH148*BI148)/$AD148,     AND($AD148=0,$AH148&gt;0,$AL148&gt;0), IF(INDEX(BI$12:BI$263,MATCH($AL148,$AK$12:$AK$263,0))&gt;0,($AH148*INDEX(BI$12:BI$263,MATCH($AL148,$AK$12:$AK$263,0)))/INDEX($AD$12:$AD$263,MATCH($AL148,$AK$12:$AK$263,0)), "-"),     1, "-")</f>
        <v>-</v>
      </c>
      <c r="BK148" s="249" t="n">
        <f aca="false">IF(BJ$9&gt;0, IF(OR(BJ148="",BJ148="-"), 0, BJ148*$AO148), BI148*$AE148)</f>
        <v>0</v>
      </c>
      <c r="BL148" s="247" t="n">
        <f aca="false">COMMANDE!AB148</f>
        <v>0</v>
      </c>
      <c r="BM148" s="248" t="str">
        <f aca="false">_xlfn.IFS(AND($AD148=$AH148,$AD148&gt;0,$AH148&gt;0,BL148&gt;0), BL148,     AND(NOT($AD148=$AH148),$AD148&gt;0,$AH148&gt;0,BL148&gt;0), ($AH148*BL148)/$AD148,     AND($AD148=0,$AH148&gt;0,$AL148&gt;0), IF(INDEX(BL$12:BL$263,MATCH($AL148,$AK$12:$AK$263,0))&gt;0,($AH148*INDEX(BL$12:BL$263,MATCH($AL148,$AK$12:$AK$263,0)))/INDEX($AD$12:$AD$263,MATCH($AL148,$AK$12:$AK$263,0)), "-"),     1, "-")</f>
        <v>-</v>
      </c>
      <c r="BN148" s="249" t="n">
        <f aca="false">IF(BM$9&gt;0, IF(OR(BM148="",BM148="-"), 0, BM148*$AO148), BL148*$AE148)</f>
        <v>0</v>
      </c>
      <c r="BO148" s="247" t="n">
        <f aca="false">COMMANDE!AD148</f>
        <v>0</v>
      </c>
      <c r="BP148" s="248" t="str">
        <f aca="false">_xlfn.IFS(AND($AD148=$AH148,$AD148&gt;0,$AH148&gt;0,BO148&gt;0), BO148,     AND(NOT($AD148=$AH148),$AD148&gt;0,$AH148&gt;0,BO148&gt;0), ($AH148*BO148)/$AD148,     AND($AD148=0,$AH148&gt;0,$AL148&gt;0), IF(INDEX(BO$12:BO$263,MATCH($AL148,$AK$12:$AK$263,0))&gt;0,($AH148*INDEX(BO$12:BO$263,MATCH($AL148,$AK$12:$AK$263,0)))/INDEX($AD$12:$AD$263,MATCH($AL148,$AK$12:$AK$263,0)), "-"),     1, "-")</f>
        <v>-</v>
      </c>
      <c r="BQ148" s="249" t="n">
        <f aca="false">IF(BP$9&gt;0, IF(OR(BP148="",BP148="-"), 0, BP148*$AO148), BO148*$AE148)</f>
        <v>0</v>
      </c>
      <c r="BR148" s="247" t="n">
        <f aca="false">COMMANDE!AF148</f>
        <v>0</v>
      </c>
      <c r="BS148" s="248" t="str">
        <f aca="false">_xlfn.IFS(AND($AD148=$AH148,$AD148&gt;0,$AH148&gt;0,BR148&gt;0), BR148,     AND(NOT($AD148=$AH148),$AD148&gt;0,$AH148&gt;0,BR148&gt;0), ($AH148*BR148)/$AD148,     AND($AD148=0,$AH148&gt;0,$AL148&gt;0), IF(INDEX(BR$12:BR$263,MATCH($AL148,$AK$12:$AK$263,0))&gt;0,($AH148*INDEX(BR$12:BR$263,MATCH($AL148,$AK$12:$AK$263,0)))/INDEX($AD$12:$AD$263,MATCH($AL148,$AK$12:$AK$263,0)), "-"),     1, "-")</f>
        <v>-</v>
      </c>
      <c r="BT148" s="249" t="n">
        <f aca="false">IF(BS$9&gt;0, IF(OR(BS148="",BS148="-"), 0, BS148*$AO148), BR148*$AE148)</f>
        <v>0</v>
      </c>
      <c r="BU148" s="247" t="n">
        <f aca="false">COMMANDE!AH148</f>
        <v>0</v>
      </c>
      <c r="BV148" s="248" t="str">
        <f aca="false">_xlfn.IFS(AND($AD148=$AH148,$AD148&gt;0,$AH148&gt;0,BU148&gt;0), BU148,     AND(NOT($AD148=$AH148),$AD148&gt;0,$AH148&gt;0,BU148&gt;0), ($AH148*BU148)/$AD148,     AND($AD148=0,$AH148&gt;0,$AL148&gt;0), IF(INDEX(BU$12:BU$263,MATCH($AL148,$AK$12:$AK$263,0))&gt;0,($AH148*INDEX(BU$12:BU$263,MATCH($AL148,$AK$12:$AK$263,0)))/INDEX($AD$12:$AD$263,MATCH($AL148,$AK$12:$AK$263,0)), "-"),     1, "-")</f>
        <v>-</v>
      </c>
      <c r="BW148" s="249" t="n">
        <f aca="false">IF(BV$9&gt;0, IF(OR(BV148="",BV148="-"), 0, BV148*$AO148), BU148*$AE148)</f>
        <v>0</v>
      </c>
      <c r="BX148" s="247" t="n">
        <f aca="false">COMMANDE!AJ148</f>
        <v>0</v>
      </c>
      <c r="BY148" s="248" t="str">
        <f aca="false">_xlfn.IFS(AND($AD148=$AH148,$AD148&gt;0,$AH148&gt;0,BX148&gt;0), BX148,     AND(NOT($AD148=$AH148),$AD148&gt;0,$AH148&gt;0,BX148&gt;0), ($AH148*BX148)/$AD148,     AND($AD148=0,$AH148&gt;0,$AL148&gt;0), IF(INDEX(BX$12:BX$263,MATCH($AL148,$AK$12:$AK$263,0))&gt;0,($AH148*INDEX(BX$12:BX$263,MATCH($AL148,$AK$12:$AK$263,0)))/INDEX($AD$12:$AD$263,MATCH($AL148,$AK$12:$AK$263,0)), "-"),     1, "-")</f>
        <v>-</v>
      </c>
      <c r="BZ148" s="249" t="n">
        <f aca="false">IF(BY$9&gt;0, IF(OR(BY148="",BY148="-"), 0, BY148*$AO148), BX148*$AE148)</f>
        <v>0</v>
      </c>
      <c r="CA148" s="247" t="n">
        <f aca="false">COMMANDE!AL148</f>
        <v>0</v>
      </c>
      <c r="CB148" s="248" t="str">
        <f aca="false">_xlfn.IFS(AND($AD148=$AH148,$AD148&gt;0,$AH148&gt;0,CA148&gt;0), CA148,     AND(NOT($AD148=$AH148),$AD148&gt;0,$AH148&gt;0,CA148&gt;0), ($AH148*CA148)/$AD148,     AND($AD148=0,$AH148&gt;0,$AL148&gt;0), IF(INDEX(CA$12:CA$263,MATCH($AL148,$AK$12:$AK$263,0))&gt;0,($AH148*INDEX(CA$12:CA$263,MATCH($AL148,$AK$12:$AK$263,0)))/INDEX($AD$12:$AD$263,MATCH($AL148,$AK$12:$AK$263,0)), "-"),     1, "-")</f>
        <v>-</v>
      </c>
      <c r="CC148" s="249" t="n">
        <f aca="false">IF(CB$9&gt;0, IF(OR(CB148="",CB148="-"), 0, CB148*$AO148), CA148*$AE148)</f>
        <v>0</v>
      </c>
      <c r="CD148" s="247" t="n">
        <f aca="false">COMMANDE!AN148</f>
        <v>0</v>
      </c>
      <c r="CE148" s="248" t="str">
        <f aca="false">_xlfn.IFS(AND($AD148=$AH148,$AD148&gt;0,$AH148&gt;0,CD148&gt;0), CD148,     AND(NOT($AD148=$AH148),$AD148&gt;0,$AH148&gt;0,CD148&gt;0), ($AH148*CD148)/$AD148,     AND($AD148=0,$AH148&gt;0,$AL148&gt;0), IF(INDEX(CD$12:CD$263,MATCH($AL148,$AK$12:$AK$263,0))&gt;0,($AH148*INDEX(CD$12:CD$263,MATCH($AL148,$AK$12:$AK$263,0)))/INDEX($AD$12:$AD$263,MATCH($AL148,$AK$12:$AK$263,0)), "-"),     1, "-")</f>
        <v>-</v>
      </c>
      <c r="CF148" s="249" t="n">
        <f aca="false">IF(CE$9&gt;0, IF(OR(CE148="",CE148="-"), 0, CE148*$AO148), CD148*$AE148)</f>
        <v>0</v>
      </c>
      <c r="CG148" s="247" t="n">
        <f aca="false">COMMANDE!AP148</f>
        <v>0</v>
      </c>
      <c r="CH148" s="248" t="str">
        <f aca="false">_xlfn.IFS(AND($AD148=$AH148,$AD148&gt;0,$AH148&gt;0,CG148&gt;0), CG148,     AND(NOT($AD148=$AH148),$AD148&gt;0,$AH148&gt;0,CG148&gt;0), ($AH148*CG148)/$AD148,     AND($AD148=0,$AH148&gt;0,$AL148&gt;0), IF(INDEX(CG$12:CG$263,MATCH($AL148,$AK$12:$AK$263,0))&gt;0,($AH148*INDEX(CG$12:CG$263,MATCH($AL148,$AK$12:$AK$263,0)))/INDEX($AD$12:$AD$263,MATCH($AL148,$AK$12:$AK$263,0)), "-"),     1, "-")</f>
        <v>-</v>
      </c>
      <c r="CI148" s="249" t="n">
        <f aca="false">IF(CH$9&gt;0, IF(OR(CH148="",CH148="-"), 0, CH148*$AO148), CG148*$AE148)</f>
        <v>0</v>
      </c>
      <c r="CJ148" s="250"/>
    </row>
    <row r="149" s="229" customFormat="true" ht="39.95" hidden="false" customHeight="true" outlineLevel="0" collapsed="false">
      <c r="A149" s="230" t="n">
        <f aca="false">IF(OR($AQ149&gt;0, $AS149&gt;0), 1, 0)</f>
        <v>0</v>
      </c>
      <c r="B149" s="230" t="n">
        <f aca="false">IF(OR($AT149&gt;0, $AV149&gt;0), 1, 0)</f>
        <v>0</v>
      </c>
      <c r="C149" s="230" t="n">
        <f aca="false">IF(OR($AW149&gt;0, $AY149&gt;0), 1, 0)</f>
        <v>0</v>
      </c>
      <c r="D149" s="230" t="n">
        <f aca="false">IF(OR($AZ149&gt;0, $BB149&gt;0), 1, 0)</f>
        <v>0</v>
      </c>
      <c r="E149" s="230" t="n">
        <f aca="false">IF(OR($BC149&gt;0, $BE149&gt;0), 1, 0)</f>
        <v>0</v>
      </c>
      <c r="F149" s="230" t="n">
        <f aca="false">IF(OR($BF149&gt;0, $BH149&gt;0), 1, 0)</f>
        <v>0</v>
      </c>
      <c r="G149" s="230" t="n">
        <f aca="false">IF(OR($BI149&gt;0, $BK149&gt;0), 1, 0)</f>
        <v>0</v>
      </c>
      <c r="H149" s="230" t="n">
        <f aca="false">IF(OR($BL149&gt;0, $BN149&gt;0), 1, 0)</f>
        <v>0</v>
      </c>
      <c r="I149" s="230" t="n">
        <f aca="false">IF(OR($BO149&gt;0, $BQ149&gt;0), 1, 0)</f>
        <v>0</v>
      </c>
      <c r="J149" s="230" t="n">
        <f aca="false">IF(OR($BR149&gt;0, $BT149&gt;0), 1, 0)</f>
        <v>0</v>
      </c>
      <c r="K149" s="230" t="n">
        <f aca="false">IF(OR($BU149&gt;0, $BW149&gt;0), 1, 0)</f>
        <v>0</v>
      </c>
      <c r="L149" s="230" t="n">
        <f aca="false">IF(OR($BX149&gt;0, $BZ149&gt;0), 1, 0)</f>
        <v>0</v>
      </c>
      <c r="M149" s="230" t="n">
        <f aca="false">IF(OR($CA149&gt;0, $CC149&gt;0), 1, 0)</f>
        <v>0</v>
      </c>
      <c r="N149" s="230" t="n">
        <f aca="false">IF(OR($CD149&gt;0, $CF149&gt;0), 1, 0)</f>
        <v>0</v>
      </c>
      <c r="O149" s="231" t="n">
        <f aca="false">IF(OR($CG149&gt;0, $CI149&gt;0), 1, 0)</f>
        <v>0</v>
      </c>
      <c r="P149" s="232" t="n">
        <f aca="false">IF(OR($AD149&gt;0,$AH149&gt;0,$AN149&gt;0), 1, 0)</f>
        <v>0</v>
      </c>
      <c r="Q149" s="233" t="n">
        <f aca="false">BDD!A139</f>
        <v>3215</v>
      </c>
      <c r="R149" s="234" t="str">
        <f aca="false">BDD!B139</f>
        <v>Mangue Zill </v>
      </c>
      <c r="S149" s="235" t="str">
        <f aca="false">IF(BDD!F139=0, "", BDD!F139)</f>
        <v>❤️</v>
      </c>
      <c r="T149" s="236" t="n">
        <f aca="false">ROUND(BDD!G139+FDP_CMD_KG, 2)</f>
        <v>7.05</v>
      </c>
      <c r="U149" s="236" t="e">
        <f aca="false">ROUND(BDD!G139+FDP_FACT_KG, 2)</f>
        <v>#DIV/0!</v>
      </c>
      <c r="V149" s="237" t="str">
        <f aca="false">BDD!H139</f>
        <v>kg</v>
      </c>
      <c r="W149" s="238" t="n">
        <f aca="false">IF(NOT(ISBLANK(BDD!I139)), ROUND(SUM((BDD!G139*reduc1),FDP_CMD_KG), 2), "")</f>
        <v>6.5</v>
      </c>
      <c r="X149" s="238" t="n">
        <f aca="false">IF(NOT(ISBLANK(BDD!J139)), ROUND(SUM((BDD!G139*reduc2),FDP_CMD_KG), 2), "")</f>
        <v>5.96</v>
      </c>
      <c r="Y149" s="238" t="n">
        <f aca="false">IF(NOT(ISBLANK(BDD!K139)), ROUND(SUM((BDD!G139*reduc3),FDP_CMD_KG), 2), "")</f>
        <v>5.41</v>
      </c>
      <c r="Z149" s="238" t="e">
        <f aca="false">IF(NOT(ISBLANK(BDD!I139)), ROUND(SUM((BDD!G139*reduc1),FDP_FACT_KG), 2), "")</f>
        <v>#DIV/0!</v>
      </c>
      <c r="AA149" s="238" t="e">
        <f aca="false">IF(NOT(ISBLANK(BDD!J139)), ROUND(SUM((BDD!G139*reduc2),FDP_FACT_KG), 2), "")</f>
        <v>#DIV/0!</v>
      </c>
      <c r="AB149" s="238" t="e">
        <f aca="false">IF(NOT(ISBLANK(BDD!K139)), ROUND(SUM((BDD!G139*reduc3),FDP_FACT_KG), 2), "")</f>
        <v>#DIV/0!</v>
      </c>
      <c r="AC149" s="239" t="str">
        <f aca="false">BDD!C139</f>
        <v>Grenade</v>
      </c>
      <c r="AD149" s="240" t="n">
        <f aca="false">SUM(AQ149,AT149,AW149,AZ149,BC149,BF149,BI149,BL149,BO149,BR149,BU149,BX149,CA149,CD149,CG149)</f>
        <v>0</v>
      </c>
      <c r="AE149" s="241" t="n">
        <f aca="false">_xlfn.IFS(AND(AD149&gt;=60,$Y149&lt;&gt;""), $Y149,    AND(AD149&gt;=30,$X149&lt;&gt;""), $X149,    AND(AD149&gt;=10,$W149&lt;&gt;""), $W149,    1, $T149)</f>
        <v>7.05</v>
      </c>
      <c r="AF149" s="242" t="n">
        <f aca="false">$AD149*$AE149</f>
        <v>0</v>
      </c>
      <c r="AG149" s="161"/>
      <c r="AH149" s="243"/>
      <c r="AI149" s="241" t="e">
        <f aca="false">_xlfn.IFS(AND(AH149&gt;=60,$AB149&lt;&gt;""), $AB149,    AND(AH149&gt;=30,$AA149&lt;&gt;""), $AA149,    AND(AH149&gt;=10,$Z149&lt;&gt;""), $Z149,    1, $U149)</f>
        <v>#DIV/0!</v>
      </c>
      <c r="AJ149" s="244" t="e">
        <f aca="false">AH149*AI149</f>
        <v>#DIV/0!</v>
      </c>
      <c r="AK149" s="245"/>
      <c r="AL149" s="245"/>
      <c r="AM149" s="161"/>
      <c r="AN149" s="246" t="n">
        <f aca="false">SUM(AR149,AU149,AX149,BA149,BD149,BG149,BJ149,BM149,BP149,BS149,BV149,BY149,CB149,CE149,CH149)</f>
        <v>0</v>
      </c>
      <c r="AO149" s="241" t="e">
        <f aca="false">_xlfn.IFS(AND(AN149&gt;=60,$AB149&lt;&gt;""), $AB149,    AND(AN149&gt;=30,$AA149&lt;&gt;""), $AA149,    AND(AN149&gt;=10,$Z149&lt;&gt;""), $Z149,    1, $U149)</f>
        <v>#DIV/0!</v>
      </c>
      <c r="AP149" s="242" t="e">
        <f aca="false">$AN149*$AO149</f>
        <v>#DIV/0!</v>
      </c>
      <c r="AQ149" s="247" t="n">
        <f aca="false">COMMANDE!N149</f>
        <v>0</v>
      </c>
      <c r="AR149" s="248" t="str">
        <f aca="false">_xlfn.IFS(AND($AD149=$AH149,$AD149&gt;0,$AH149&gt;0,AQ149&gt;0), AQ149,     AND(NOT($AD149=$AH149),$AD149&gt;0,$AH149&gt;0,AQ149&gt;0), ($AH149*AQ149)/$AD149,     AND($AD149=0,$AH149&gt;0,$AL149&gt;0), IF(INDEX(AQ$12:AQ$263,MATCH($AL149,$AK$12:$AK$263,0))&gt;0,($AH149*INDEX(AQ$12:AQ$263,MATCH($AL149,$AK$12:$AK$263,0)))/INDEX($AD$12:$AD$263,MATCH($AL149,$AK$12:$AK$263,0)), "-"),     1, "-")</f>
        <v>-</v>
      </c>
      <c r="AS149" s="249" t="n">
        <f aca="false">IF(AR$9&gt;0, IF(OR(AR149="",AR149="-"), 0, AR149*$AO149), AQ149*$AE149)</f>
        <v>0</v>
      </c>
      <c r="AT149" s="247" t="n">
        <f aca="false">COMMANDE!P149</f>
        <v>0</v>
      </c>
      <c r="AU149" s="248" t="str">
        <f aca="false">_xlfn.IFS(AND($AD149=$AH149,$AD149&gt;0,$AH149&gt;0,AT149&gt;0), AT149,     AND(NOT($AD149=$AH149),$AD149&gt;0,$AH149&gt;0,AT149&gt;0), ($AH149*AT149)/$AD149,     AND($AD149=0,$AH149&gt;0,$AL149&gt;0), IF(INDEX(AT$12:AT$263,MATCH($AL149,$AK$12:$AK$263,0))&gt;0,($AH149*INDEX(AT$12:AT$263,MATCH($AL149,$AK$12:$AK$263,0)))/INDEX($AD$12:$AD$263,MATCH($AL149,$AK$12:$AK$263,0)), "-"),     1, "-")</f>
        <v>-</v>
      </c>
      <c r="AV149" s="249" t="n">
        <f aca="false">IF(AU$9&gt;0, IF(OR(AU149="",AU149="-"), 0, AU149*$AO149), AT149*$AE149)</f>
        <v>0</v>
      </c>
      <c r="AW149" s="247" t="n">
        <f aca="false">COMMANDE!R149</f>
        <v>0</v>
      </c>
      <c r="AX149" s="248" t="str">
        <f aca="false">_xlfn.IFS(AND($AD149=$AH149,$AD149&gt;0,$AH149&gt;0,AW149&gt;0), AW149,     AND(NOT($AD149=$AH149),$AD149&gt;0,$AH149&gt;0,AW149&gt;0), ($AH149*AW149)/$AD149,     AND($AD149=0,$AH149&gt;0,$AL149&gt;0), IF(INDEX(AW$12:AW$263,MATCH($AL149,$AK$12:$AK$263,0))&gt;0,($AH149*INDEX(AW$12:AW$263,MATCH($AL149,$AK$12:$AK$263,0)))/INDEX($AD$12:$AD$263,MATCH($AL149,$AK$12:$AK$263,0)), "-"),     1, "-")</f>
        <v>-</v>
      </c>
      <c r="AY149" s="249" t="n">
        <f aca="false">IF(AX$9&gt;0, IF(OR(AX149="",AX149="-"), 0, AX149*$AO149), AW149*$AE149)</f>
        <v>0</v>
      </c>
      <c r="AZ149" s="247" t="n">
        <f aca="false">COMMANDE!T149</f>
        <v>0</v>
      </c>
      <c r="BA149" s="248" t="str">
        <f aca="false">_xlfn.IFS(AND($AD149=$AH149,$AD149&gt;0,$AH149&gt;0,AZ149&gt;0), AZ149,     AND(NOT($AD149=$AH149),$AD149&gt;0,$AH149&gt;0,AZ149&gt;0), ($AH149*AZ149)/$AD149,     AND($AD149=0,$AH149&gt;0,$AL149&gt;0), IF(INDEX(AZ$12:AZ$263,MATCH($AL149,$AK$12:$AK$263,0))&gt;0,($AH149*INDEX(AZ$12:AZ$263,MATCH($AL149,$AK$12:$AK$263,0)))/INDEX($AD$12:$AD$263,MATCH($AL149,$AK$12:$AK$263,0)), "-"),     1, "-")</f>
        <v>-</v>
      </c>
      <c r="BB149" s="249" t="n">
        <f aca="false">IF(BA$9&gt;0, IF(OR(BA149="",BA149="-"), 0, BA149*$AO149), AZ149*$AE149)</f>
        <v>0</v>
      </c>
      <c r="BC149" s="247" t="n">
        <f aca="false">COMMANDE!V149</f>
        <v>0</v>
      </c>
      <c r="BD149" s="248" t="str">
        <f aca="false">_xlfn.IFS(AND($AD149=$AH149,$AD149&gt;0,$AH149&gt;0,BC149&gt;0), BC149,     AND(NOT($AD149=$AH149),$AD149&gt;0,$AH149&gt;0,BC149&gt;0), ($AH149*BC149)/$AD149,     AND($AD149=0,$AH149&gt;0,$AL149&gt;0), IF(INDEX(BC$12:BC$263,MATCH($AL149,$AK$12:$AK$263,0))&gt;0,($AH149*INDEX(BC$12:BC$263,MATCH($AL149,$AK$12:$AK$263,0)))/INDEX($AD$12:$AD$263,MATCH($AL149,$AK$12:$AK$263,0)), "-"),     1, "-")</f>
        <v>-</v>
      </c>
      <c r="BE149" s="249" t="n">
        <f aca="false">IF(BD$9&gt;0, IF(OR(BD149="",BD149="-"), 0, BD149*$AO149), BC149*$AE149)</f>
        <v>0</v>
      </c>
      <c r="BF149" s="247" t="n">
        <f aca="false">COMMANDE!X149</f>
        <v>0</v>
      </c>
      <c r="BG149" s="248" t="str">
        <f aca="false">_xlfn.IFS(AND($AD149=$AH149,$AD149&gt;0,$AH149&gt;0,BF149&gt;0), BF149,     AND(NOT($AD149=$AH149),$AD149&gt;0,$AH149&gt;0,BF149&gt;0), ($AH149*BF149)/$AD149,     AND($AD149=0,$AH149&gt;0,$AL149&gt;0), IF(INDEX(BF$12:BF$263,MATCH($AL149,$AK$12:$AK$263,0))&gt;0,($AH149*INDEX(BF$12:BF$263,MATCH($AL149,$AK$12:$AK$263,0)))/INDEX($AD$12:$AD$263,MATCH($AL149,$AK$12:$AK$263,0)), "-"),     1, "-")</f>
        <v>-</v>
      </c>
      <c r="BH149" s="249" t="n">
        <f aca="false">IF(BG$9&gt;0, IF(OR(BG149="",BG149="-"), 0, BG149*$AO149), BF149*$AE149)</f>
        <v>0</v>
      </c>
      <c r="BI149" s="247" t="n">
        <f aca="false">COMMANDE!Z149</f>
        <v>0</v>
      </c>
      <c r="BJ149" s="248" t="str">
        <f aca="false">_xlfn.IFS(AND($AD149=$AH149,$AD149&gt;0,$AH149&gt;0,BI149&gt;0), BI149,     AND(NOT($AD149=$AH149),$AD149&gt;0,$AH149&gt;0,BI149&gt;0), ($AH149*BI149)/$AD149,     AND($AD149=0,$AH149&gt;0,$AL149&gt;0), IF(INDEX(BI$12:BI$263,MATCH($AL149,$AK$12:$AK$263,0))&gt;0,($AH149*INDEX(BI$12:BI$263,MATCH($AL149,$AK$12:$AK$263,0)))/INDEX($AD$12:$AD$263,MATCH($AL149,$AK$12:$AK$263,0)), "-"),     1, "-")</f>
        <v>-</v>
      </c>
      <c r="BK149" s="249" t="n">
        <f aca="false">IF(BJ$9&gt;0, IF(OR(BJ149="",BJ149="-"), 0, BJ149*$AO149), BI149*$AE149)</f>
        <v>0</v>
      </c>
      <c r="BL149" s="247" t="n">
        <f aca="false">COMMANDE!AB149</f>
        <v>0</v>
      </c>
      <c r="BM149" s="248" t="str">
        <f aca="false">_xlfn.IFS(AND($AD149=$AH149,$AD149&gt;0,$AH149&gt;0,BL149&gt;0), BL149,     AND(NOT($AD149=$AH149),$AD149&gt;0,$AH149&gt;0,BL149&gt;0), ($AH149*BL149)/$AD149,     AND($AD149=0,$AH149&gt;0,$AL149&gt;0), IF(INDEX(BL$12:BL$263,MATCH($AL149,$AK$12:$AK$263,0))&gt;0,($AH149*INDEX(BL$12:BL$263,MATCH($AL149,$AK$12:$AK$263,0)))/INDEX($AD$12:$AD$263,MATCH($AL149,$AK$12:$AK$263,0)), "-"),     1, "-")</f>
        <v>-</v>
      </c>
      <c r="BN149" s="249" t="n">
        <f aca="false">IF(BM$9&gt;0, IF(OR(BM149="",BM149="-"), 0, BM149*$AO149), BL149*$AE149)</f>
        <v>0</v>
      </c>
      <c r="BO149" s="247" t="n">
        <f aca="false">COMMANDE!AD149</f>
        <v>0</v>
      </c>
      <c r="BP149" s="248" t="str">
        <f aca="false">_xlfn.IFS(AND($AD149=$AH149,$AD149&gt;0,$AH149&gt;0,BO149&gt;0), BO149,     AND(NOT($AD149=$AH149),$AD149&gt;0,$AH149&gt;0,BO149&gt;0), ($AH149*BO149)/$AD149,     AND($AD149=0,$AH149&gt;0,$AL149&gt;0), IF(INDEX(BO$12:BO$263,MATCH($AL149,$AK$12:$AK$263,0))&gt;0,($AH149*INDEX(BO$12:BO$263,MATCH($AL149,$AK$12:$AK$263,0)))/INDEX($AD$12:$AD$263,MATCH($AL149,$AK$12:$AK$263,0)), "-"),     1, "-")</f>
        <v>-</v>
      </c>
      <c r="BQ149" s="249" t="n">
        <f aca="false">IF(BP$9&gt;0, IF(OR(BP149="",BP149="-"), 0, BP149*$AO149), BO149*$AE149)</f>
        <v>0</v>
      </c>
      <c r="BR149" s="247" t="n">
        <f aca="false">COMMANDE!AF149</f>
        <v>0</v>
      </c>
      <c r="BS149" s="248" t="str">
        <f aca="false">_xlfn.IFS(AND($AD149=$AH149,$AD149&gt;0,$AH149&gt;0,BR149&gt;0), BR149,     AND(NOT($AD149=$AH149),$AD149&gt;0,$AH149&gt;0,BR149&gt;0), ($AH149*BR149)/$AD149,     AND($AD149=0,$AH149&gt;0,$AL149&gt;0), IF(INDEX(BR$12:BR$263,MATCH($AL149,$AK$12:$AK$263,0))&gt;0,($AH149*INDEX(BR$12:BR$263,MATCH($AL149,$AK$12:$AK$263,0)))/INDEX($AD$12:$AD$263,MATCH($AL149,$AK$12:$AK$263,0)), "-"),     1, "-")</f>
        <v>-</v>
      </c>
      <c r="BT149" s="249" t="n">
        <f aca="false">IF(BS$9&gt;0, IF(OR(BS149="",BS149="-"), 0, BS149*$AO149), BR149*$AE149)</f>
        <v>0</v>
      </c>
      <c r="BU149" s="247" t="n">
        <f aca="false">COMMANDE!AH149</f>
        <v>0</v>
      </c>
      <c r="BV149" s="248" t="str">
        <f aca="false">_xlfn.IFS(AND($AD149=$AH149,$AD149&gt;0,$AH149&gt;0,BU149&gt;0), BU149,     AND(NOT($AD149=$AH149),$AD149&gt;0,$AH149&gt;0,BU149&gt;0), ($AH149*BU149)/$AD149,     AND($AD149=0,$AH149&gt;0,$AL149&gt;0), IF(INDEX(BU$12:BU$263,MATCH($AL149,$AK$12:$AK$263,0))&gt;0,($AH149*INDEX(BU$12:BU$263,MATCH($AL149,$AK$12:$AK$263,0)))/INDEX($AD$12:$AD$263,MATCH($AL149,$AK$12:$AK$263,0)), "-"),     1, "-")</f>
        <v>-</v>
      </c>
      <c r="BW149" s="249" t="n">
        <f aca="false">IF(BV$9&gt;0, IF(OR(BV149="",BV149="-"), 0, BV149*$AO149), BU149*$AE149)</f>
        <v>0</v>
      </c>
      <c r="BX149" s="247" t="n">
        <f aca="false">COMMANDE!AJ149</f>
        <v>0</v>
      </c>
      <c r="BY149" s="248" t="str">
        <f aca="false">_xlfn.IFS(AND($AD149=$AH149,$AD149&gt;0,$AH149&gt;0,BX149&gt;0), BX149,     AND(NOT($AD149=$AH149),$AD149&gt;0,$AH149&gt;0,BX149&gt;0), ($AH149*BX149)/$AD149,     AND($AD149=0,$AH149&gt;0,$AL149&gt;0), IF(INDEX(BX$12:BX$263,MATCH($AL149,$AK$12:$AK$263,0))&gt;0,($AH149*INDEX(BX$12:BX$263,MATCH($AL149,$AK$12:$AK$263,0)))/INDEX($AD$12:$AD$263,MATCH($AL149,$AK$12:$AK$263,0)), "-"),     1, "-")</f>
        <v>-</v>
      </c>
      <c r="BZ149" s="249" t="n">
        <f aca="false">IF(BY$9&gt;0, IF(OR(BY149="",BY149="-"), 0, BY149*$AO149), BX149*$AE149)</f>
        <v>0</v>
      </c>
      <c r="CA149" s="247" t="n">
        <f aca="false">COMMANDE!AL149</f>
        <v>0</v>
      </c>
      <c r="CB149" s="248" t="str">
        <f aca="false">_xlfn.IFS(AND($AD149=$AH149,$AD149&gt;0,$AH149&gt;0,CA149&gt;0), CA149,     AND(NOT($AD149=$AH149),$AD149&gt;0,$AH149&gt;0,CA149&gt;0), ($AH149*CA149)/$AD149,     AND($AD149=0,$AH149&gt;0,$AL149&gt;0), IF(INDEX(CA$12:CA$263,MATCH($AL149,$AK$12:$AK$263,0))&gt;0,($AH149*INDEX(CA$12:CA$263,MATCH($AL149,$AK$12:$AK$263,0)))/INDEX($AD$12:$AD$263,MATCH($AL149,$AK$12:$AK$263,0)), "-"),     1, "-")</f>
        <v>-</v>
      </c>
      <c r="CC149" s="249" t="n">
        <f aca="false">IF(CB$9&gt;0, IF(OR(CB149="",CB149="-"), 0, CB149*$AO149), CA149*$AE149)</f>
        <v>0</v>
      </c>
      <c r="CD149" s="247" t="n">
        <f aca="false">COMMANDE!AN149</f>
        <v>0</v>
      </c>
      <c r="CE149" s="248" t="str">
        <f aca="false">_xlfn.IFS(AND($AD149=$AH149,$AD149&gt;0,$AH149&gt;0,CD149&gt;0), CD149,     AND(NOT($AD149=$AH149),$AD149&gt;0,$AH149&gt;0,CD149&gt;0), ($AH149*CD149)/$AD149,     AND($AD149=0,$AH149&gt;0,$AL149&gt;0), IF(INDEX(CD$12:CD$263,MATCH($AL149,$AK$12:$AK$263,0))&gt;0,($AH149*INDEX(CD$12:CD$263,MATCH($AL149,$AK$12:$AK$263,0)))/INDEX($AD$12:$AD$263,MATCH($AL149,$AK$12:$AK$263,0)), "-"),     1, "-")</f>
        <v>-</v>
      </c>
      <c r="CF149" s="249" t="n">
        <f aca="false">IF(CE$9&gt;0, IF(OR(CE149="",CE149="-"), 0, CE149*$AO149), CD149*$AE149)</f>
        <v>0</v>
      </c>
      <c r="CG149" s="247" t="n">
        <f aca="false">COMMANDE!AP149</f>
        <v>0</v>
      </c>
      <c r="CH149" s="248" t="str">
        <f aca="false">_xlfn.IFS(AND($AD149=$AH149,$AD149&gt;0,$AH149&gt;0,CG149&gt;0), CG149,     AND(NOT($AD149=$AH149),$AD149&gt;0,$AH149&gt;0,CG149&gt;0), ($AH149*CG149)/$AD149,     AND($AD149=0,$AH149&gt;0,$AL149&gt;0), IF(INDEX(CG$12:CG$263,MATCH($AL149,$AK$12:$AK$263,0))&gt;0,($AH149*INDEX(CG$12:CG$263,MATCH($AL149,$AK$12:$AK$263,0)))/INDEX($AD$12:$AD$263,MATCH($AL149,$AK$12:$AK$263,0)), "-"),     1, "-")</f>
        <v>-</v>
      </c>
      <c r="CI149" s="249" t="n">
        <f aca="false">IF(CH$9&gt;0, IF(OR(CH149="",CH149="-"), 0, CH149*$AO149), CG149*$AE149)</f>
        <v>0</v>
      </c>
      <c r="CJ149" s="250"/>
    </row>
    <row r="150" s="229" customFormat="true" ht="39.95" hidden="false" customHeight="true" outlineLevel="0" collapsed="false">
      <c r="A150" s="230" t="n">
        <f aca="false">IF(OR($AQ150&gt;0, $AS150&gt;0), 1, 0)</f>
        <v>0</v>
      </c>
      <c r="B150" s="230" t="n">
        <f aca="false">IF(OR($AT150&gt;0, $AV150&gt;0), 1, 0)</f>
        <v>0</v>
      </c>
      <c r="C150" s="230" t="n">
        <f aca="false">IF(OR($AW150&gt;0, $AY150&gt;0), 1, 0)</f>
        <v>0</v>
      </c>
      <c r="D150" s="230" t="n">
        <f aca="false">IF(OR($AZ150&gt;0, $BB150&gt;0), 1, 0)</f>
        <v>0</v>
      </c>
      <c r="E150" s="230" t="n">
        <f aca="false">IF(OR($BC150&gt;0, $BE150&gt;0), 1, 0)</f>
        <v>0</v>
      </c>
      <c r="F150" s="230" t="n">
        <f aca="false">IF(OR($BF150&gt;0, $BH150&gt;0), 1, 0)</f>
        <v>0</v>
      </c>
      <c r="G150" s="230" t="n">
        <f aca="false">IF(OR($BI150&gt;0, $BK150&gt;0), 1, 0)</f>
        <v>0</v>
      </c>
      <c r="H150" s="230" t="n">
        <f aca="false">IF(OR($BL150&gt;0, $BN150&gt;0), 1, 0)</f>
        <v>0</v>
      </c>
      <c r="I150" s="230" t="n">
        <f aca="false">IF(OR($BO150&gt;0, $BQ150&gt;0), 1, 0)</f>
        <v>0</v>
      </c>
      <c r="J150" s="230" t="n">
        <f aca="false">IF(OR($BR150&gt;0, $BT150&gt;0), 1, 0)</f>
        <v>0</v>
      </c>
      <c r="K150" s="230" t="n">
        <f aca="false">IF(OR($BU150&gt;0, $BW150&gt;0), 1, 0)</f>
        <v>0</v>
      </c>
      <c r="L150" s="230" t="n">
        <f aca="false">IF(OR($BX150&gt;0, $BZ150&gt;0), 1, 0)</f>
        <v>0</v>
      </c>
      <c r="M150" s="230" t="n">
        <f aca="false">IF(OR($CA150&gt;0, $CC150&gt;0), 1, 0)</f>
        <v>0</v>
      </c>
      <c r="N150" s="230" t="n">
        <f aca="false">IF(OR($CD150&gt;0, $CF150&gt;0), 1, 0)</f>
        <v>0</v>
      </c>
      <c r="O150" s="231" t="n">
        <f aca="false">IF(OR($CG150&gt;0, $CI150&gt;0), 1, 0)</f>
        <v>0</v>
      </c>
      <c r="P150" s="232" t="n">
        <f aca="false">IF(OR($AD150&gt;0,$AH150&gt;0,$AN150&gt;0), 1, 0)</f>
        <v>0</v>
      </c>
      <c r="Q150" s="233" t="n">
        <f aca="false">BDD!A140</f>
        <v>3112</v>
      </c>
      <c r="R150" s="234" t="str">
        <f aca="false">BDD!B140</f>
        <v>Melon peau de crapaud</v>
      </c>
      <c r="S150" s="235" t="str">
        <f aca="false">IF(BDD!F140=0, "", BDD!F140)</f>
        <v>❤️</v>
      </c>
      <c r="T150" s="236" t="n">
        <f aca="false">ROUND(BDD!G140+FDP_CMD_KG, 2)</f>
        <v>3.5</v>
      </c>
      <c r="U150" s="236" t="e">
        <f aca="false">ROUND(BDD!G140+FDP_FACT_KG, 2)</f>
        <v>#DIV/0!</v>
      </c>
      <c r="V150" s="237" t="str">
        <f aca="false">BDD!H140</f>
        <v>kg</v>
      </c>
      <c r="W150" s="238" t="n">
        <f aca="false">IF(NOT(ISBLANK(BDD!I140)), ROUND(SUM((BDD!G140*reduc1),FDP_CMD_KG), 2), "")</f>
        <v>3.31</v>
      </c>
      <c r="X150" s="238" t="n">
        <f aca="false">IF(NOT(ISBLANK(BDD!J140)), ROUND(SUM((BDD!G140*reduc2),FDP_CMD_KG), 2), "")</f>
        <v>3.12</v>
      </c>
      <c r="Y150" s="238" t="n">
        <f aca="false">IF(NOT(ISBLANK(BDD!K140)), ROUND(SUM((BDD!G140*reduc3),FDP_CMD_KG), 2), "")</f>
        <v>2.93</v>
      </c>
      <c r="Z150" s="238" t="e">
        <f aca="false">IF(NOT(ISBLANK(BDD!I140)), ROUND(SUM((BDD!G140*reduc1),FDP_FACT_KG), 2), "")</f>
        <v>#DIV/0!</v>
      </c>
      <c r="AA150" s="238" t="e">
        <f aca="false">IF(NOT(ISBLANK(BDD!J140)), ROUND(SUM((BDD!G140*reduc2),FDP_FACT_KG), 2), "")</f>
        <v>#DIV/0!</v>
      </c>
      <c r="AB150" s="238" t="e">
        <f aca="false">IF(NOT(ISBLANK(BDD!K140)), ROUND(SUM((BDD!G140*reduc3),FDP_FACT_KG), 2), "")</f>
        <v>#DIV/0!</v>
      </c>
      <c r="AC150" s="239" t="str">
        <f aca="false">BDD!C140</f>
        <v>Cordova</v>
      </c>
      <c r="AD150" s="240" t="n">
        <f aca="false">SUM(AQ150,AT150,AW150,AZ150,BC150,BF150,BI150,BL150,BO150,BR150,BU150,BX150,CA150,CD150,CG150)</f>
        <v>0</v>
      </c>
      <c r="AE150" s="241" t="n">
        <f aca="false">_xlfn.IFS(AND(AD150&gt;=60,$Y150&lt;&gt;""), $Y150,    AND(AD150&gt;=30,$X150&lt;&gt;""), $X150,    AND(AD150&gt;=10,$W150&lt;&gt;""), $W150,    1, $T150)</f>
        <v>3.5</v>
      </c>
      <c r="AF150" s="242" t="n">
        <f aca="false">$AD150*$AE150</f>
        <v>0</v>
      </c>
      <c r="AG150" s="161"/>
      <c r="AH150" s="243"/>
      <c r="AI150" s="241" t="e">
        <f aca="false">_xlfn.IFS(AND(AH150&gt;=60,$AB150&lt;&gt;""), $AB150,    AND(AH150&gt;=30,$AA150&lt;&gt;""), $AA150,    AND(AH150&gt;=10,$Z150&lt;&gt;""), $Z150,    1, $U150)</f>
        <v>#DIV/0!</v>
      </c>
      <c r="AJ150" s="244" t="e">
        <f aca="false">AH150*AI150</f>
        <v>#DIV/0!</v>
      </c>
      <c r="AK150" s="245"/>
      <c r="AL150" s="245"/>
      <c r="AM150" s="161"/>
      <c r="AN150" s="246" t="n">
        <f aca="false">SUM(AR150,AU150,AX150,BA150,BD150,BG150,BJ150,BM150,BP150,BS150,BV150,BY150,CB150,CE150,CH150)</f>
        <v>0</v>
      </c>
      <c r="AO150" s="241" t="e">
        <f aca="false">_xlfn.IFS(AND(AN150&gt;=60,$AB150&lt;&gt;""), $AB150,    AND(AN150&gt;=30,$AA150&lt;&gt;""), $AA150,    AND(AN150&gt;=10,$Z150&lt;&gt;""), $Z150,    1, $U150)</f>
        <v>#DIV/0!</v>
      </c>
      <c r="AP150" s="242" t="e">
        <f aca="false">$AN150*$AO150</f>
        <v>#DIV/0!</v>
      </c>
      <c r="AQ150" s="247" t="n">
        <f aca="false">COMMANDE!N150</f>
        <v>0</v>
      </c>
      <c r="AR150" s="248" t="str">
        <f aca="false">_xlfn.IFS(AND($AD150=$AH150,$AD150&gt;0,$AH150&gt;0,AQ150&gt;0), AQ150,     AND(NOT($AD150=$AH150),$AD150&gt;0,$AH150&gt;0,AQ150&gt;0), ($AH150*AQ150)/$AD150,     AND($AD150=0,$AH150&gt;0,$AL150&gt;0), IF(INDEX(AQ$12:AQ$263,MATCH($AL150,$AK$12:$AK$263,0))&gt;0,($AH150*INDEX(AQ$12:AQ$263,MATCH($AL150,$AK$12:$AK$263,0)))/INDEX($AD$12:$AD$263,MATCH($AL150,$AK$12:$AK$263,0)), "-"),     1, "-")</f>
        <v>-</v>
      </c>
      <c r="AS150" s="249" t="n">
        <f aca="false">IF(AR$9&gt;0, IF(OR(AR150="",AR150="-"), 0, AR150*$AO150), AQ150*$AE150)</f>
        <v>0</v>
      </c>
      <c r="AT150" s="247" t="n">
        <f aca="false">COMMANDE!P150</f>
        <v>0</v>
      </c>
      <c r="AU150" s="248" t="str">
        <f aca="false">_xlfn.IFS(AND($AD150=$AH150,$AD150&gt;0,$AH150&gt;0,AT150&gt;0), AT150,     AND(NOT($AD150=$AH150),$AD150&gt;0,$AH150&gt;0,AT150&gt;0), ($AH150*AT150)/$AD150,     AND($AD150=0,$AH150&gt;0,$AL150&gt;0), IF(INDEX(AT$12:AT$263,MATCH($AL150,$AK$12:$AK$263,0))&gt;0,($AH150*INDEX(AT$12:AT$263,MATCH($AL150,$AK$12:$AK$263,0)))/INDEX($AD$12:$AD$263,MATCH($AL150,$AK$12:$AK$263,0)), "-"),     1, "-")</f>
        <v>-</v>
      </c>
      <c r="AV150" s="249" t="n">
        <f aca="false">IF(AU$9&gt;0, IF(OR(AU150="",AU150="-"), 0, AU150*$AO150), AT150*$AE150)</f>
        <v>0</v>
      </c>
      <c r="AW150" s="247" t="n">
        <f aca="false">COMMANDE!R150</f>
        <v>0</v>
      </c>
      <c r="AX150" s="248" t="str">
        <f aca="false">_xlfn.IFS(AND($AD150=$AH150,$AD150&gt;0,$AH150&gt;0,AW150&gt;0), AW150,     AND(NOT($AD150=$AH150),$AD150&gt;0,$AH150&gt;0,AW150&gt;0), ($AH150*AW150)/$AD150,     AND($AD150=0,$AH150&gt;0,$AL150&gt;0), IF(INDEX(AW$12:AW$263,MATCH($AL150,$AK$12:$AK$263,0))&gt;0,($AH150*INDEX(AW$12:AW$263,MATCH($AL150,$AK$12:$AK$263,0)))/INDEX($AD$12:$AD$263,MATCH($AL150,$AK$12:$AK$263,0)), "-"),     1, "-")</f>
        <v>-</v>
      </c>
      <c r="AY150" s="249" t="n">
        <f aca="false">IF(AX$9&gt;0, IF(OR(AX150="",AX150="-"), 0, AX150*$AO150), AW150*$AE150)</f>
        <v>0</v>
      </c>
      <c r="AZ150" s="247" t="n">
        <f aca="false">COMMANDE!T150</f>
        <v>0</v>
      </c>
      <c r="BA150" s="248" t="str">
        <f aca="false">_xlfn.IFS(AND($AD150=$AH150,$AD150&gt;0,$AH150&gt;0,AZ150&gt;0), AZ150,     AND(NOT($AD150=$AH150),$AD150&gt;0,$AH150&gt;0,AZ150&gt;0), ($AH150*AZ150)/$AD150,     AND($AD150=0,$AH150&gt;0,$AL150&gt;0), IF(INDEX(AZ$12:AZ$263,MATCH($AL150,$AK$12:$AK$263,0))&gt;0,($AH150*INDEX(AZ$12:AZ$263,MATCH($AL150,$AK$12:$AK$263,0)))/INDEX($AD$12:$AD$263,MATCH($AL150,$AK$12:$AK$263,0)), "-"),     1, "-")</f>
        <v>-</v>
      </c>
      <c r="BB150" s="249" t="n">
        <f aca="false">IF(BA$9&gt;0, IF(OR(BA150="",BA150="-"), 0, BA150*$AO150), AZ150*$AE150)</f>
        <v>0</v>
      </c>
      <c r="BC150" s="247" t="n">
        <f aca="false">COMMANDE!V150</f>
        <v>0</v>
      </c>
      <c r="BD150" s="248" t="str">
        <f aca="false">_xlfn.IFS(AND($AD150=$AH150,$AD150&gt;0,$AH150&gt;0,BC150&gt;0), BC150,     AND(NOT($AD150=$AH150),$AD150&gt;0,$AH150&gt;0,BC150&gt;0), ($AH150*BC150)/$AD150,     AND($AD150=0,$AH150&gt;0,$AL150&gt;0), IF(INDEX(BC$12:BC$263,MATCH($AL150,$AK$12:$AK$263,0))&gt;0,($AH150*INDEX(BC$12:BC$263,MATCH($AL150,$AK$12:$AK$263,0)))/INDEX($AD$12:$AD$263,MATCH($AL150,$AK$12:$AK$263,0)), "-"),     1, "-")</f>
        <v>-</v>
      </c>
      <c r="BE150" s="249" t="n">
        <f aca="false">IF(BD$9&gt;0, IF(OR(BD150="",BD150="-"), 0, BD150*$AO150), BC150*$AE150)</f>
        <v>0</v>
      </c>
      <c r="BF150" s="247" t="n">
        <f aca="false">COMMANDE!X150</f>
        <v>0</v>
      </c>
      <c r="BG150" s="248" t="str">
        <f aca="false">_xlfn.IFS(AND($AD150=$AH150,$AD150&gt;0,$AH150&gt;0,BF150&gt;0), BF150,     AND(NOT($AD150=$AH150),$AD150&gt;0,$AH150&gt;0,BF150&gt;0), ($AH150*BF150)/$AD150,     AND($AD150=0,$AH150&gt;0,$AL150&gt;0), IF(INDEX(BF$12:BF$263,MATCH($AL150,$AK$12:$AK$263,0))&gt;0,($AH150*INDEX(BF$12:BF$263,MATCH($AL150,$AK$12:$AK$263,0)))/INDEX($AD$12:$AD$263,MATCH($AL150,$AK$12:$AK$263,0)), "-"),     1, "-")</f>
        <v>-</v>
      </c>
      <c r="BH150" s="249" t="n">
        <f aca="false">IF(BG$9&gt;0, IF(OR(BG150="",BG150="-"), 0, BG150*$AO150), BF150*$AE150)</f>
        <v>0</v>
      </c>
      <c r="BI150" s="247" t="n">
        <f aca="false">COMMANDE!Z150</f>
        <v>0</v>
      </c>
      <c r="BJ150" s="248" t="str">
        <f aca="false">_xlfn.IFS(AND($AD150=$AH150,$AD150&gt;0,$AH150&gt;0,BI150&gt;0), BI150,     AND(NOT($AD150=$AH150),$AD150&gt;0,$AH150&gt;0,BI150&gt;0), ($AH150*BI150)/$AD150,     AND($AD150=0,$AH150&gt;0,$AL150&gt;0), IF(INDEX(BI$12:BI$263,MATCH($AL150,$AK$12:$AK$263,0))&gt;0,($AH150*INDEX(BI$12:BI$263,MATCH($AL150,$AK$12:$AK$263,0)))/INDEX($AD$12:$AD$263,MATCH($AL150,$AK$12:$AK$263,0)), "-"),     1, "-")</f>
        <v>-</v>
      </c>
      <c r="BK150" s="249" t="n">
        <f aca="false">IF(BJ$9&gt;0, IF(OR(BJ150="",BJ150="-"), 0, BJ150*$AO150), BI150*$AE150)</f>
        <v>0</v>
      </c>
      <c r="BL150" s="247" t="n">
        <f aca="false">COMMANDE!AB150</f>
        <v>0</v>
      </c>
      <c r="BM150" s="248" t="str">
        <f aca="false">_xlfn.IFS(AND($AD150=$AH150,$AD150&gt;0,$AH150&gt;0,BL150&gt;0), BL150,     AND(NOT($AD150=$AH150),$AD150&gt;0,$AH150&gt;0,BL150&gt;0), ($AH150*BL150)/$AD150,     AND($AD150=0,$AH150&gt;0,$AL150&gt;0), IF(INDEX(BL$12:BL$263,MATCH($AL150,$AK$12:$AK$263,0))&gt;0,($AH150*INDEX(BL$12:BL$263,MATCH($AL150,$AK$12:$AK$263,0)))/INDEX($AD$12:$AD$263,MATCH($AL150,$AK$12:$AK$263,0)), "-"),     1, "-")</f>
        <v>-</v>
      </c>
      <c r="BN150" s="249" t="n">
        <f aca="false">IF(BM$9&gt;0, IF(OR(BM150="",BM150="-"), 0, BM150*$AO150), BL150*$AE150)</f>
        <v>0</v>
      </c>
      <c r="BO150" s="247" t="n">
        <f aca="false">COMMANDE!AD150</f>
        <v>0</v>
      </c>
      <c r="BP150" s="248" t="str">
        <f aca="false">_xlfn.IFS(AND($AD150=$AH150,$AD150&gt;0,$AH150&gt;0,BO150&gt;0), BO150,     AND(NOT($AD150=$AH150),$AD150&gt;0,$AH150&gt;0,BO150&gt;0), ($AH150*BO150)/$AD150,     AND($AD150=0,$AH150&gt;0,$AL150&gt;0), IF(INDEX(BO$12:BO$263,MATCH($AL150,$AK$12:$AK$263,0))&gt;0,($AH150*INDEX(BO$12:BO$263,MATCH($AL150,$AK$12:$AK$263,0)))/INDEX($AD$12:$AD$263,MATCH($AL150,$AK$12:$AK$263,0)), "-"),     1, "-")</f>
        <v>-</v>
      </c>
      <c r="BQ150" s="249" t="n">
        <f aca="false">IF(BP$9&gt;0, IF(OR(BP150="",BP150="-"), 0, BP150*$AO150), BO150*$AE150)</f>
        <v>0</v>
      </c>
      <c r="BR150" s="247" t="n">
        <f aca="false">COMMANDE!AF150</f>
        <v>0</v>
      </c>
      <c r="BS150" s="248" t="str">
        <f aca="false">_xlfn.IFS(AND($AD150=$AH150,$AD150&gt;0,$AH150&gt;0,BR150&gt;0), BR150,     AND(NOT($AD150=$AH150),$AD150&gt;0,$AH150&gt;0,BR150&gt;0), ($AH150*BR150)/$AD150,     AND($AD150=0,$AH150&gt;0,$AL150&gt;0), IF(INDEX(BR$12:BR$263,MATCH($AL150,$AK$12:$AK$263,0))&gt;0,($AH150*INDEX(BR$12:BR$263,MATCH($AL150,$AK$12:$AK$263,0)))/INDEX($AD$12:$AD$263,MATCH($AL150,$AK$12:$AK$263,0)), "-"),     1, "-")</f>
        <v>-</v>
      </c>
      <c r="BT150" s="249" t="n">
        <f aca="false">IF(BS$9&gt;0, IF(OR(BS150="",BS150="-"), 0, BS150*$AO150), BR150*$AE150)</f>
        <v>0</v>
      </c>
      <c r="BU150" s="247" t="n">
        <f aca="false">COMMANDE!AH150</f>
        <v>0</v>
      </c>
      <c r="BV150" s="248" t="str">
        <f aca="false">_xlfn.IFS(AND($AD150=$AH150,$AD150&gt;0,$AH150&gt;0,BU150&gt;0), BU150,     AND(NOT($AD150=$AH150),$AD150&gt;0,$AH150&gt;0,BU150&gt;0), ($AH150*BU150)/$AD150,     AND($AD150=0,$AH150&gt;0,$AL150&gt;0), IF(INDEX(BU$12:BU$263,MATCH($AL150,$AK$12:$AK$263,0))&gt;0,($AH150*INDEX(BU$12:BU$263,MATCH($AL150,$AK$12:$AK$263,0)))/INDEX($AD$12:$AD$263,MATCH($AL150,$AK$12:$AK$263,0)), "-"),     1, "-")</f>
        <v>-</v>
      </c>
      <c r="BW150" s="249" t="n">
        <f aca="false">IF(BV$9&gt;0, IF(OR(BV150="",BV150="-"), 0, BV150*$AO150), BU150*$AE150)</f>
        <v>0</v>
      </c>
      <c r="BX150" s="247" t="n">
        <f aca="false">COMMANDE!AJ150</f>
        <v>0</v>
      </c>
      <c r="BY150" s="248" t="str">
        <f aca="false">_xlfn.IFS(AND($AD150=$AH150,$AD150&gt;0,$AH150&gt;0,BX150&gt;0), BX150,     AND(NOT($AD150=$AH150),$AD150&gt;0,$AH150&gt;0,BX150&gt;0), ($AH150*BX150)/$AD150,     AND($AD150=0,$AH150&gt;0,$AL150&gt;0), IF(INDEX(BX$12:BX$263,MATCH($AL150,$AK$12:$AK$263,0))&gt;0,($AH150*INDEX(BX$12:BX$263,MATCH($AL150,$AK$12:$AK$263,0)))/INDEX($AD$12:$AD$263,MATCH($AL150,$AK$12:$AK$263,0)), "-"),     1, "-")</f>
        <v>-</v>
      </c>
      <c r="BZ150" s="249" t="n">
        <f aca="false">IF(BY$9&gt;0, IF(OR(BY150="",BY150="-"), 0, BY150*$AO150), BX150*$AE150)</f>
        <v>0</v>
      </c>
      <c r="CA150" s="247" t="n">
        <f aca="false">COMMANDE!AL150</f>
        <v>0</v>
      </c>
      <c r="CB150" s="248" t="str">
        <f aca="false">_xlfn.IFS(AND($AD150=$AH150,$AD150&gt;0,$AH150&gt;0,CA150&gt;0), CA150,     AND(NOT($AD150=$AH150),$AD150&gt;0,$AH150&gt;0,CA150&gt;0), ($AH150*CA150)/$AD150,     AND($AD150=0,$AH150&gt;0,$AL150&gt;0), IF(INDEX(CA$12:CA$263,MATCH($AL150,$AK$12:$AK$263,0))&gt;0,($AH150*INDEX(CA$12:CA$263,MATCH($AL150,$AK$12:$AK$263,0)))/INDEX($AD$12:$AD$263,MATCH($AL150,$AK$12:$AK$263,0)), "-"),     1, "-")</f>
        <v>-</v>
      </c>
      <c r="CC150" s="249" t="n">
        <f aca="false">IF(CB$9&gt;0, IF(OR(CB150="",CB150="-"), 0, CB150*$AO150), CA150*$AE150)</f>
        <v>0</v>
      </c>
      <c r="CD150" s="247" t="n">
        <f aca="false">COMMANDE!AN150</f>
        <v>0</v>
      </c>
      <c r="CE150" s="248" t="str">
        <f aca="false">_xlfn.IFS(AND($AD150=$AH150,$AD150&gt;0,$AH150&gt;0,CD150&gt;0), CD150,     AND(NOT($AD150=$AH150),$AD150&gt;0,$AH150&gt;0,CD150&gt;0), ($AH150*CD150)/$AD150,     AND($AD150=0,$AH150&gt;0,$AL150&gt;0), IF(INDEX(CD$12:CD$263,MATCH($AL150,$AK$12:$AK$263,0))&gt;0,($AH150*INDEX(CD$12:CD$263,MATCH($AL150,$AK$12:$AK$263,0)))/INDEX($AD$12:$AD$263,MATCH($AL150,$AK$12:$AK$263,0)), "-"),     1, "-")</f>
        <v>-</v>
      </c>
      <c r="CF150" s="249" t="n">
        <f aca="false">IF(CE$9&gt;0, IF(OR(CE150="",CE150="-"), 0, CE150*$AO150), CD150*$AE150)</f>
        <v>0</v>
      </c>
      <c r="CG150" s="247" t="n">
        <f aca="false">COMMANDE!AP150</f>
        <v>0</v>
      </c>
      <c r="CH150" s="248" t="str">
        <f aca="false">_xlfn.IFS(AND($AD150=$AH150,$AD150&gt;0,$AH150&gt;0,CG150&gt;0), CG150,     AND(NOT($AD150=$AH150),$AD150&gt;0,$AH150&gt;0,CG150&gt;0), ($AH150*CG150)/$AD150,     AND($AD150=0,$AH150&gt;0,$AL150&gt;0), IF(INDEX(CG$12:CG$263,MATCH($AL150,$AK$12:$AK$263,0))&gt;0,($AH150*INDEX(CG$12:CG$263,MATCH($AL150,$AK$12:$AK$263,0)))/INDEX($AD$12:$AD$263,MATCH($AL150,$AK$12:$AK$263,0)), "-"),     1, "-")</f>
        <v>-</v>
      </c>
      <c r="CI150" s="249" t="n">
        <f aca="false">IF(CH$9&gt;0, IF(OR(CH150="",CH150="-"), 0, CH150*$AO150), CG150*$AE150)</f>
        <v>0</v>
      </c>
      <c r="CJ150" s="250"/>
    </row>
    <row r="151" s="229" customFormat="true" ht="39.95" hidden="false" customHeight="true" outlineLevel="0" collapsed="false">
      <c r="A151" s="230" t="n">
        <f aca="false">IF(OR($AQ151&gt;0, $AS151&gt;0), 1, 0)</f>
        <v>0</v>
      </c>
      <c r="B151" s="230" t="n">
        <f aca="false">IF(OR($AT151&gt;0, $AV151&gt;0), 1, 0)</f>
        <v>0</v>
      </c>
      <c r="C151" s="230" t="n">
        <f aca="false">IF(OR($AW151&gt;0, $AY151&gt;0), 1, 0)</f>
        <v>0</v>
      </c>
      <c r="D151" s="230" t="n">
        <f aca="false">IF(OR($AZ151&gt;0, $BB151&gt;0), 1, 0)</f>
        <v>0</v>
      </c>
      <c r="E151" s="230" t="n">
        <f aca="false">IF(OR($BC151&gt;0, $BE151&gt;0), 1, 0)</f>
        <v>0</v>
      </c>
      <c r="F151" s="230" t="n">
        <f aca="false">IF(OR($BF151&gt;0, $BH151&gt;0), 1, 0)</f>
        <v>0</v>
      </c>
      <c r="G151" s="230" t="n">
        <f aca="false">IF(OR($BI151&gt;0, $BK151&gt;0), 1, 0)</f>
        <v>0</v>
      </c>
      <c r="H151" s="230" t="n">
        <f aca="false">IF(OR($BL151&gt;0, $BN151&gt;0), 1, 0)</f>
        <v>0</v>
      </c>
      <c r="I151" s="230" t="n">
        <f aca="false">IF(OR($BO151&gt;0, $BQ151&gt;0), 1, 0)</f>
        <v>0</v>
      </c>
      <c r="J151" s="230" t="n">
        <f aca="false">IF(OR($BR151&gt;0, $BT151&gt;0), 1, 0)</f>
        <v>0</v>
      </c>
      <c r="K151" s="230" t="n">
        <f aca="false">IF(OR($BU151&gt;0, $BW151&gt;0), 1, 0)</f>
        <v>0</v>
      </c>
      <c r="L151" s="230" t="n">
        <f aca="false">IF(OR($BX151&gt;0, $BZ151&gt;0), 1, 0)</f>
        <v>0</v>
      </c>
      <c r="M151" s="230" t="n">
        <f aca="false">IF(OR($CA151&gt;0, $CC151&gt;0), 1, 0)</f>
        <v>0</v>
      </c>
      <c r="N151" s="230" t="n">
        <f aca="false">IF(OR($CD151&gt;0, $CF151&gt;0), 1, 0)</f>
        <v>0</v>
      </c>
      <c r="O151" s="231" t="n">
        <f aca="false">IF(OR($CG151&gt;0, $CI151&gt;0), 1, 0)</f>
        <v>0</v>
      </c>
      <c r="P151" s="232" t="n">
        <f aca="false">IF(OR($AD151&gt;0,$AH151&gt;0,$AN151&gt;0), 1, 0)</f>
        <v>0</v>
      </c>
      <c r="Q151" s="233" t="n">
        <f aca="false">BDD!A141</f>
        <v>1052</v>
      </c>
      <c r="R151" s="234" t="str">
        <f aca="false">BDD!B141</f>
        <v>Melon peau de crapaud BIO</v>
      </c>
      <c r="S151" s="235" t="str">
        <f aca="false">IF(BDD!F141=0, "", BDD!F141)</f>
        <v/>
      </c>
      <c r="T151" s="236" t="n">
        <f aca="false">ROUND(BDD!G141+FDP_CMD_KG, 2)</f>
        <v>4.31</v>
      </c>
      <c r="U151" s="236" t="e">
        <f aca="false">ROUND(BDD!G141+FDP_FACT_KG, 2)</f>
        <v>#DIV/0!</v>
      </c>
      <c r="V151" s="237" t="str">
        <f aca="false">BDD!H141</f>
        <v>kg</v>
      </c>
      <c r="W151" s="238" t="n">
        <f aca="false">IF(NOT(ISBLANK(BDD!I141)), ROUND(SUM((BDD!G141*reduc1),FDP_CMD_KG), 2), "")</f>
        <v>4.04</v>
      </c>
      <c r="X151" s="238" t="n">
        <f aca="false">IF(NOT(ISBLANK(BDD!J141)), ROUND(SUM((BDD!G141*reduc2),FDP_CMD_KG), 2), "")</f>
        <v>3.77</v>
      </c>
      <c r="Y151" s="238" t="str">
        <f aca="false">IF(NOT(ISBLANK(BDD!K141)), ROUND(SUM((BDD!G141*reduc3),FDP_CMD_KG), 2), "")</f>
        <v/>
      </c>
      <c r="Z151" s="238" t="e">
        <f aca="false">IF(NOT(ISBLANK(BDD!I141)), ROUND(SUM((BDD!G141*reduc1),FDP_FACT_KG), 2), "")</f>
        <v>#DIV/0!</v>
      </c>
      <c r="AA151" s="238" t="e">
        <f aca="false">IF(NOT(ISBLANK(BDD!J141)), ROUND(SUM((BDD!G141*reduc2),FDP_FACT_KG), 2), "")</f>
        <v>#DIV/0!</v>
      </c>
      <c r="AB151" s="238" t="str">
        <f aca="false">IF(NOT(ISBLANK(BDD!K141)), ROUND(SUM((BDD!G141*reduc3),FDP_FACT_KG), 2), "")</f>
        <v/>
      </c>
      <c r="AC151" s="239" t="str">
        <f aca="false">BDD!C141</f>
        <v>Andalousie</v>
      </c>
      <c r="AD151" s="240" t="n">
        <f aca="false">SUM(AQ151,AT151,AW151,AZ151,BC151,BF151,BI151,BL151,BO151,BR151,BU151,BX151,CA151,CD151,CG151)</f>
        <v>0</v>
      </c>
      <c r="AE151" s="241" t="n">
        <f aca="false">_xlfn.IFS(AND(AD151&gt;=60,$Y151&lt;&gt;""), $Y151,    AND(AD151&gt;=30,$X151&lt;&gt;""), $X151,    AND(AD151&gt;=10,$W151&lt;&gt;""), $W151,    1, $T151)</f>
        <v>4.31</v>
      </c>
      <c r="AF151" s="242" t="n">
        <f aca="false">$AD151*$AE151</f>
        <v>0</v>
      </c>
      <c r="AG151" s="161"/>
      <c r="AH151" s="243"/>
      <c r="AI151" s="241" t="e">
        <f aca="false">_xlfn.IFS(AND(AH151&gt;=60,$AB151&lt;&gt;""), $AB151,    AND(AH151&gt;=30,$AA151&lt;&gt;""), $AA151,    AND(AH151&gt;=10,$Z151&lt;&gt;""), $Z151,    1, $U151)</f>
        <v>#DIV/0!</v>
      </c>
      <c r="AJ151" s="244" t="e">
        <f aca="false">AH151*AI151</f>
        <v>#DIV/0!</v>
      </c>
      <c r="AK151" s="245"/>
      <c r="AL151" s="245"/>
      <c r="AM151" s="161"/>
      <c r="AN151" s="246" t="n">
        <f aca="false">SUM(AR151,AU151,AX151,BA151,BD151,BG151,BJ151,BM151,BP151,BS151,BV151,BY151,CB151,CE151,CH151)</f>
        <v>0</v>
      </c>
      <c r="AO151" s="241" t="e">
        <f aca="false">_xlfn.IFS(AND(AN151&gt;=60,$AB151&lt;&gt;""), $AB151,    AND(AN151&gt;=30,$AA151&lt;&gt;""), $AA151,    AND(AN151&gt;=10,$Z151&lt;&gt;""), $Z151,    1, $U151)</f>
        <v>#DIV/0!</v>
      </c>
      <c r="AP151" s="242" t="e">
        <f aca="false">$AN151*$AO151</f>
        <v>#DIV/0!</v>
      </c>
      <c r="AQ151" s="247" t="n">
        <f aca="false">COMMANDE!N151</f>
        <v>0</v>
      </c>
      <c r="AR151" s="248" t="str">
        <f aca="false">_xlfn.IFS(AND($AD151=$AH151,$AD151&gt;0,$AH151&gt;0,AQ151&gt;0), AQ151,     AND(NOT($AD151=$AH151),$AD151&gt;0,$AH151&gt;0,AQ151&gt;0), ($AH151*AQ151)/$AD151,     AND($AD151=0,$AH151&gt;0,$AL151&gt;0), IF(INDEX(AQ$12:AQ$263,MATCH($AL151,$AK$12:$AK$263,0))&gt;0,($AH151*INDEX(AQ$12:AQ$263,MATCH($AL151,$AK$12:$AK$263,0)))/INDEX($AD$12:$AD$263,MATCH($AL151,$AK$12:$AK$263,0)), "-"),     1, "-")</f>
        <v>-</v>
      </c>
      <c r="AS151" s="249" t="n">
        <f aca="false">IF(AR$9&gt;0, IF(OR(AR151="",AR151="-"), 0, AR151*$AO151), AQ151*$AE151)</f>
        <v>0</v>
      </c>
      <c r="AT151" s="247" t="n">
        <f aca="false">COMMANDE!P151</f>
        <v>0</v>
      </c>
      <c r="AU151" s="248" t="str">
        <f aca="false">_xlfn.IFS(AND($AD151=$AH151,$AD151&gt;0,$AH151&gt;0,AT151&gt;0), AT151,     AND(NOT($AD151=$AH151),$AD151&gt;0,$AH151&gt;0,AT151&gt;0), ($AH151*AT151)/$AD151,     AND($AD151=0,$AH151&gt;0,$AL151&gt;0), IF(INDEX(AT$12:AT$263,MATCH($AL151,$AK$12:$AK$263,0))&gt;0,($AH151*INDEX(AT$12:AT$263,MATCH($AL151,$AK$12:$AK$263,0)))/INDEX($AD$12:$AD$263,MATCH($AL151,$AK$12:$AK$263,0)), "-"),     1, "-")</f>
        <v>-</v>
      </c>
      <c r="AV151" s="249" t="n">
        <f aca="false">IF(AU$9&gt;0, IF(OR(AU151="",AU151="-"), 0, AU151*$AO151), AT151*$AE151)</f>
        <v>0</v>
      </c>
      <c r="AW151" s="247" t="n">
        <f aca="false">COMMANDE!R151</f>
        <v>0</v>
      </c>
      <c r="AX151" s="248" t="str">
        <f aca="false">_xlfn.IFS(AND($AD151=$AH151,$AD151&gt;0,$AH151&gt;0,AW151&gt;0), AW151,     AND(NOT($AD151=$AH151),$AD151&gt;0,$AH151&gt;0,AW151&gt;0), ($AH151*AW151)/$AD151,     AND($AD151=0,$AH151&gt;0,$AL151&gt;0), IF(INDEX(AW$12:AW$263,MATCH($AL151,$AK$12:$AK$263,0))&gt;0,($AH151*INDEX(AW$12:AW$263,MATCH($AL151,$AK$12:$AK$263,0)))/INDEX($AD$12:$AD$263,MATCH($AL151,$AK$12:$AK$263,0)), "-"),     1, "-")</f>
        <v>-</v>
      </c>
      <c r="AY151" s="249" t="n">
        <f aca="false">IF(AX$9&gt;0, IF(OR(AX151="",AX151="-"), 0, AX151*$AO151), AW151*$AE151)</f>
        <v>0</v>
      </c>
      <c r="AZ151" s="247" t="n">
        <f aca="false">COMMANDE!T151</f>
        <v>0</v>
      </c>
      <c r="BA151" s="248" t="str">
        <f aca="false">_xlfn.IFS(AND($AD151=$AH151,$AD151&gt;0,$AH151&gt;0,AZ151&gt;0), AZ151,     AND(NOT($AD151=$AH151),$AD151&gt;0,$AH151&gt;0,AZ151&gt;0), ($AH151*AZ151)/$AD151,     AND($AD151=0,$AH151&gt;0,$AL151&gt;0), IF(INDEX(AZ$12:AZ$263,MATCH($AL151,$AK$12:$AK$263,0))&gt;0,($AH151*INDEX(AZ$12:AZ$263,MATCH($AL151,$AK$12:$AK$263,0)))/INDEX($AD$12:$AD$263,MATCH($AL151,$AK$12:$AK$263,0)), "-"),     1, "-")</f>
        <v>-</v>
      </c>
      <c r="BB151" s="249" t="n">
        <f aca="false">IF(BA$9&gt;0, IF(OR(BA151="",BA151="-"), 0, BA151*$AO151), AZ151*$AE151)</f>
        <v>0</v>
      </c>
      <c r="BC151" s="247" t="n">
        <f aca="false">COMMANDE!V151</f>
        <v>0</v>
      </c>
      <c r="BD151" s="248" t="str">
        <f aca="false">_xlfn.IFS(AND($AD151=$AH151,$AD151&gt;0,$AH151&gt;0,BC151&gt;0), BC151,     AND(NOT($AD151=$AH151),$AD151&gt;0,$AH151&gt;0,BC151&gt;0), ($AH151*BC151)/$AD151,     AND($AD151=0,$AH151&gt;0,$AL151&gt;0), IF(INDEX(BC$12:BC$263,MATCH($AL151,$AK$12:$AK$263,0))&gt;0,($AH151*INDEX(BC$12:BC$263,MATCH($AL151,$AK$12:$AK$263,0)))/INDEX($AD$12:$AD$263,MATCH($AL151,$AK$12:$AK$263,0)), "-"),     1, "-")</f>
        <v>-</v>
      </c>
      <c r="BE151" s="249" t="n">
        <f aca="false">IF(BD$9&gt;0, IF(OR(BD151="",BD151="-"), 0, BD151*$AO151), BC151*$AE151)</f>
        <v>0</v>
      </c>
      <c r="BF151" s="247" t="n">
        <f aca="false">COMMANDE!X151</f>
        <v>0</v>
      </c>
      <c r="BG151" s="248" t="str">
        <f aca="false">_xlfn.IFS(AND($AD151=$AH151,$AD151&gt;0,$AH151&gt;0,BF151&gt;0), BF151,     AND(NOT($AD151=$AH151),$AD151&gt;0,$AH151&gt;0,BF151&gt;0), ($AH151*BF151)/$AD151,     AND($AD151=0,$AH151&gt;0,$AL151&gt;0), IF(INDEX(BF$12:BF$263,MATCH($AL151,$AK$12:$AK$263,0))&gt;0,($AH151*INDEX(BF$12:BF$263,MATCH($AL151,$AK$12:$AK$263,0)))/INDEX($AD$12:$AD$263,MATCH($AL151,$AK$12:$AK$263,0)), "-"),     1, "-")</f>
        <v>-</v>
      </c>
      <c r="BH151" s="249" t="n">
        <f aca="false">IF(BG$9&gt;0, IF(OR(BG151="",BG151="-"), 0, BG151*$AO151), BF151*$AE151)</f>
        <v>0</v>
      </c>
      <c r="BI151" s="247" t="n">
        <f aca="false">COMMANDE!Z151</f>
        <v>0</v>
      </c>
      <c r="BJ151" s="248" t="str">
        <f aca="false">_xlfn.IFS(AND($AD151=$AH151,$AD151&gt;0,$AH151&gt;0,BI151&gt;0), BI151,     AND(NOT($AD151=$AH151),$AD151&gt;0,$AH151&gt;0,BI151&gt;0), ($AH151*BI151)/$AD151,     AND($AD151=0,$AH151&gt;0,$AL151&gt;0), IF(INDEX(BI$12:BI$263,MATCH($AL151,$AK$12:$AK$263,0))&gt;0,($AH151*INDEX(BI$12:BI$263,MATCH($AL151,$AK$12:$AK$263,0)))/INDEX($AD$12:$AD$263,MATCH($AL151,$AK$12:$AK$263,0)), "-"),     1, "-")</f>
        <v>-</v>
      </c>
      <c r="BK151" s="249" t="n">
        <f aca="false">IF(BJ$9&gt;0, IF(OR(BJ151="",BJ151="-"), 0, BJ151*$AO151), BI151*$AE151)</f>
        <v>0</v>
      </c>
      <c r="BL151" s="247" t="n">
        <f aca="false">COMMANDE!AB151</f>
        <v>0</v>
      </c>
      <c r="BM151" s="248" t="str">
        <f aca="false">_xlfn.IFS(AND($AD151=$AH151,$AD151&gt;0,$AH151&gt;0,BL151&gt;0), BL151,     AND(NOT($AD151=$AH151),$AD151&gt;0,$AH151&gt;0,BL151&gt;0), ($AH151*BL151)/$AD151,     AND($AD151=0,$AH151&gt;0,$AL151&gt;0), IF(INDEX(BL$12:BL$263,MATCH($AL151,$AK$12:$AK$263,0))&gt;0,($AH151*INDEX(BL$12:BL$263,MATCH($AL151,$AK$12:$AK$263,0)))/INDEX($AD$12:$AD$263,MATCH($AL151,$AK$12:$AK$263,0)), "-"),     1, "-")</f>
        <v>-</v>
      </c>
      <c r="BN151" s="249" t="n">
        <f aca="false">IF(BM$9&gt;0, IF(OR(BM151="",BM151="-"), 0, BM151*$AO151), BL151*$AE151)</f>
        <v>0</v>
      </c>
      <c r="BO151" s="247" t="n">
        <f aca="false">COMMANDE!AD151</f>
        <v>0</v>
      </c>
      <c r="BP151" s="248" t="str">
        <f aca="false">_xlfn.IFS(AND($AD151=$AH151,$AD151&gt;0,$AH151&gt;0,BO151&gt;0), BO151,     AND(NOT($AD151=$AH151),$AD151&gt;0,$AH151&gt;0,BO151&gt;0), ($AH151*BO151)/$AD151,     AND($AD151=0,$AH151&gt;0,$AL151&gt;0), IF(INDEX(BO$12:BO$263,MATCH($AL151,$AK$12:$AK$263,0))&gt;0,($AH151*INDEX(BO$12:BO$263,MATCH($AL151,$AK$12:$AK$263,0)))/INDEX($AD$12:$AD$263,MATCH($AL151,$AK$12:$AK$263,0)), "-"),     1, "-")</f>
        <v>-</v>
      </c>
      <c r="BQ151" s="249" t="n">
        <f aca="false">IF(BP$9&gt;0, IF(OR(BP151="",BP151="-"), 0, BP151*$AO151), BO151*$AE151)</f>
        <v>0</v>
      </c>
      <c r="BR151" s="247" t="n">
        <f aca="false">COMMANDE!AF151</f>
        <v>0</v>
      </c>
      <c r="BS151" s="248" t="str">
        <f aca="false">_xlfn.IFS(AND($AD151=$AH151,$AD151&gt;0,$AH151&gt;0,BR151&gt;0), BR151,     AND(NOT($AD151=$AH151),$AD151&gt;0,$AH151&gt;0,BR151&gt;0), ($AH151*BR151)/$AD151,     AND($AD151=0,$AH151&gt;0,$AL151&gt;0), IF(INDEX(BR$12:BR$263,MATCH($AL151,$AK$12:$AK$263,0))&gt;0,($AH151*INDEX(BR$12:BR$263,MATCH($AL151,$AK$12:$AK$263,0)))/INDEX($AD$12:$AD$263,MATCH($AL151,$AK$12:$AK$263,0)), "-"),     1, "-")</f>
        <v>-</v>
      </c>
      <c r="BT151" s="249" t="n">
        <f aca="false">IF(BS$9&gt;0, IF(OR(BS151="",BS151="-"), 0, BS151*$AO151), BR151*$AE151)</f>
        <v>0</v>
      </c>
      <c r="BU151" s="247" t="n">
        <f aca="false">COMMANDE!AH151</f>
        <v>0</v>
      </c>
      <c r="BV151" s="248" t="str">
        <f aca="false">_xlfn.IFS(AND($AD151=$AH151,$AD151&gt;0,$AH151&gt;0,BU151&gt;0), BU151,     AND(NOT($AD151=$AH151),$AD151&gt;0,$AH151&gt;0,BU151&gt;0), ($AH151*BU151)/$AD151,     AND($AD151=0,$AH151&gt;0,$AL151&gt;0), IF(INDEX(BU$12:BU$263,MATCH($AL151,$AK$12:$AK$263,0))&gt;0,($AH151*INDEX(BU$12:BU$263,MATCH($AL151,$AK$12:$AK$263,0)))/INDEX($AD$12:$AD$263,MATCH($AL151,$AK$12:$AK$263,0)), "-"),     1, "-")</f>
        <v>-</v>
      </c>
      <c r="BW151" s="249" t="n">
        <f aca="false">IF(BV$9&gt;0, IF(OR(BV151="",BV151="-"), 0, BV151*$AO151), BU151*$AE151)</f>
        <v>0</v>
      </c>
      <c r="BX151" s="247" t="n">
        <f aca="false">COMMANDE!AJ151</f>
        <v>0</v>
      </c>
      <c r="BY151" s="248" t="str">
        <f aca="false">_xlfn.IFS(AND($AD151=$AH151,$AD151&gt;0,$AH151&gt;0,BX151&gt;0), BX151,     AND(NOT($AD151=$AH151),$AD151&gt;0,$AH151&gt;0,BX151&gt;0), ($AH151*BX151)/$AD151,     AND($AD151=0,$AH151&gt;0,$AL151&gt;0), IF(INDEX(BX$12:BX$263,MATCH($AL151,$AK$12:$AK$263,0))&gt;0,($AH151*INDEX(BX$12:BX$263,MATCH($AL151,$AK$12:$AK$263,0)))/INDEX($AD$12:$AD$263,MATCH($AL151,$AK$12:$AK$263,0)), "-"),     1, "-")</f>
        <v>-</v>
      </c>
      <c r="BZ151" s="249" t="n">
        <f aca="false">IF(BY$9&gt;0, IF(OR(BY151="",BY151="-"), 0, BY151*$AO151), BX151*$AE151)</f>
        <v>0</v>
      </c>
      <c r="CA151" s="247" t="n">
        <f aca="false">COMMANDE!AL151</f>
        <v>0</v>
      </c>
      <c r="CB151" s="248" t="str">
        <f aca="false">_xlfn.IFS(AND($AD151=$AH151,$AD151&gt;0,$AH151&gt;0,CA151&gt;0), CA151,     AND(NOT($AD151=$AH151),$AD151&gt;0,$AH151&gt;0,CA151&gt;0), ($AH151*CA151)/$AD151,     AND($AD151=0,$AH151&gt;0,$AL151&gt;0), IF(INDEX(CA$12:CA$263,MATCH($AL151,$AK$12:$AK$263,0))&gt;0,($AH151*INDEX(CA$12:CA$263,MATCH($AL151,$AK$12:$AK$263,0)))/INDEX($AD$12:$AD$263,MATCH($AL151,$AK$12:$AK$263,0)), "-"),     1, "-")</f>
        <v>-</v>
      </c>
      <c r="CC151" s="249" t="n">
        <f aca="false">IF(CB$9&gt;0, IF(OR(CB151="",CB151="-"), 0, CB151*$AO151), CA151*$AE151)</f>
        <v>0</v>
      </c>
      <c r="CD151" s="247" t="n">
        <f aca="false">COMMANDE!AN151</f>
        <v>0</v>
      </c>
      <c r="CE151" s="248" t="str">
        <f aca="false">_xlfn.IFS(AND($AD151=$AH151,$AD151&gt;0,$AH151&gt;0,CD151&gt;0), CD151,     AND(NOT($AD151=$AH151),$AD151&gt;0,$AH151&gt;0,CD151&gt;0), ($AH151*CD151)/$AD151,     AND($AD151=0,$AH151&gt;0,$AL151&gt;0), IF(INDEX(CD$12:CD$263,MATCH($AL151,$AK$12:$AK$263,0))&gt;0,($AH151*INDEX(CD$12:CD$263,MATCH($AL151,$AK$12:$AK$263,0)))/INDEX($AD$12:$AD$263,MATCH($AL151,$AK$12:$AK$263,0)), "-"),     1, "-")</f>
        <v>-</v>
      </c>
      <c r="CF151" s="249" t="n">
        <f aca="false">IF(CE$9&gt;0, IF(OR(CE151="",CE151="-"), 0, CE151*$AO151), CD151*$AE151)</f>
        <v>0</v>
      </c>
      <c r="CG151" s="247" t="n">
        <f aca="false">COMMANDE!AP151</f>
        <v>0</v>
      </c>
      <c r="CH151" s="248" t="str">
        <f aca="false">_xlfn.IFS(AND($AD151=$AH151,$AD151&gt;0,$AH151&gt;0,CG151&gt;0), CG151,     AND(NOT($AD151=$AH151),$AD151&gt;0,$AH151&gt;0,CG151&gt;0), ($AH151*CG151)/$AD151,     AND($AD151=0,$AH151&gt;0,$AL151&gt;0), IF(INDEX(CG$12:CG$263,MATCH($AL151,$AK$12:$AK$263,0))&gt;0,($AH151*INDEX(CG$12:CG$263,MATCH($AL151,$AK$12:$AK$263,0)))/INDEX($AD$12:$AD$263,MATCH($AL151,$AK$12:$AK$263,0)), "-"),     1, "-")</f>
        <v>-</v>
      </c>
      <c r="CI151" s="249" t="n">
        <f aca="false">IF(CH$9&gt;0, IF(OR(CH151="",CH151="-"), 0, CH151*$AO151), CG151*$AE151)</f>
        <v>0</v>
      </c>
      <c r="CJ151" s="250"/>
    </row>
    <row r="152" s="229" customFormat="true" ht="39.95" hidden="false" customHeight="true" outlineLevel="0" collapsed="false">
      <c r="A152" s="230" t="n">
        <f aca="false">IF(OR($AQ152&gt;0, $AS152&gt;0), 1, 0)</f>
        <v>0</v>
      </c>
      <c r="B152" s="230" t="n">
        <f aca="false">IF(OR($AT152&gt;0, $AV152&gt;0), 1, 0)</f>
        <v>0</v>
      </c>
      <c r="C152" s="230" t="n">
        <f aca="false">IF(OR($AW152&gt;0, $AY152&gt;0), 1, 0)</f>
        <v>0</v>
      </c>
      <c r="D152" s="230" t="n">
        <f aca="false">IF(OR($AZ152&gt;0, $BB152&gt;0), 1, 0)</f>
        <v>0</v>
      </c>
      <c r="E152" s="230" t="n">
        <f aca="false">IF(OR($BC152&gt;0, $BE152&gt;0), 1, 0)</f>
        <v>0</v>
      </c>
      <c r="F152" s="230" t="n">
        <f aca="false">IF(OR($BF152&gt;0, $BH152&gt;0), 1, 0)</f>
        <v>0</v>
      </c>
      <c r="G152" s="230" t="n">
        <f aca="false">IF(OR($BI152&gt;0, $BK152&gt;0), 1, 0)</f>
        <v>0</v>
      </c>
      <c r="H152" s="230" t="n">
        <f aca="false">IF(OR($BL152&gt;0, $BN152&gt;0), 1, 0)</f>
        <v>0</v>
      </c>
      <c r="I152" s="230" t="n">
        <f aca="false">IF(OR($BO152&gt;0, $BQ152&gt;0), 1, 0)</f>
        <v>0</v>
      </c>
      <c r="J152" s="230" t="n">
        <f aca="false">IF(OR($BR152&gt;0, $BT152&gt;0), 1, 0)</f>
        <v>0</v>
      </c>
      <c r="K152" s="230" t="n">
        <f aca="false">IF(OR($BU152&gt;0, $BW152&gt;0), 1, 0)</f>
        <v>0</v>
      </c>
      <c r="L152" s="230" t="n">
        <f aca="false">IF(OR($BX152&gt;0, $BZ152&gt;0), 1, 0)</f>
        <v>0</v>
      </c>
      <c r="M152" s="230" t="n">
        <f aca="false">IF(OR($CA152&gt;0, $CC152&gt;0), 1, 0)</f>
        <v>0</v>
      </c>
      <c r="N152" s="230" t="n">
        <f aca="false">IF(OR($CD152&gt;0, $CF152&gt;0), 1, 0)</f>
        <v>0</v>
      </c>
      <c r="O152" s="231" t="n">
        <f aca="false">IF(OR($CG152&gt;0, $CI152&gt;0), 1, 0)</f>
        <v>0</v>
      </c>
      <c r="P152" s="232" t="n">
        <f aca="false">IF(OR($AD152&gt;0,$AH152&gt;0,$AN152&gt;0), 1, 0)</f>
        <v>0</v>
      </c>
      <c r="Q152" s="233" t="n">
        <f aca="false">BDD!A142</f>
        <v>3925</v>
      </c>
      <c r="R152" s="234" t="str">
        <f aca="false">BDD!B142</f>
        <v>Miel d'avocat (Bocal en verre 1kg)</v>
      </c>
      <c r="S152" s="235" t="str">
        <f aca="false">IF(BDD!F142=0, "", BDD!F142)</f>
        <v>❤️</v>
      </c>
      <c r="T152" s="236" t="n">
        <f aca="false">ROUND(BDD!G142+FDP_CMD_KG, 2)</f>
        <v>14.33</v>
      </c>
      <c r="U152" s="236" t="e">
        <f aca="false">ROUND(BDD!G142+FDP_FACT_KG, 2)</f>
        <v>#DIV/0!</v>
      </c>
      <c r="V152" s="237" t="str">
        <f aca="false">BDD!H142</f>
        <v>Pièce</v>
      </c>
      <c r="W152" s="238" t="n">
        <f aca="false">IF(NOT(ISBLANK(BDD!I142)), ROUND(SUM((BDD!G142*reduc1),FDP_CMD_KG), 2), "")</f>
        <v>13.05</v>
      </c>
      <c r="X152" s="238" t="str">
        <f aca="false">IF(NOT(ISBLANK(BDD!J142)), ROUND(SUM((BDD!G142*reduc2),FDP_CMD_KG), 2), "")</f>
        <v/>
      </c>
      <c r="Y152" s="238" t="str">
        <f aca="false">IF(NOT(ISBLANK(BDD!K142)), ROUND(SUM((BDD!G142*reduc3),FDP_CMD_KG), 2), "")</f>
        <v/>
      </c>
      <c r="Z152" s="238" t="e">
        <f aca="false">IF(NOT(ISBLANK(BDD!I142)), ROUND(SUM((BDD!G142*reduc1),FDP_FACT_KG), 2), "")</f>
        <v>#DIV/0!</v>
      </c>
      <c r="AA152" s="238" t="str">
        <f aca="false">IF(NOT(ISBLANK(BDD!J142)), ROUND(SUM((BDD!G142*reduc2),FDP_FACT_KG), 2), "")</f>
        <v/>
      </c>
      <c r="AB152" s="238" t="str">
        <f aca="false">IF(NOT(ISBLANK(BDD!K142)), ROUND(SUM((BDD!G142*reduc3),FDP_FACT_KG), 2), "")</f>
        <v/>
      </c>
      <c r="AC152" s="239" t="str">
        <f aca="false">BDD!C142</f>
        <v>Grenade</v>
      </c>
      <c r="AD152" s="240" t="n">
        <f aca="false">SUM(AQ152,AT152,AW152,AZ152,BC152,BF152,BI152,BL152,BO152,BR152,BU152,BX152,CA152,CD152,CG152)</f>
        <v>0</v>
      </c>
      <c r="AE152" s="241" t="n">
        <f aca="false">_xlfn.IFS(AND(AD152&gt;=60,$Y152&lt;&gt;""), $Y152,    AND(AD152&gt;=30,$X152&lt;&gt;""), $X152,    AND(AD152&gt;=10,$W152&lt;&gt;""), $W152,    1, $T152)</f>
        <v>14.33</v>
      </c>
      <c r="AF152" s="242" t="n">
        <f aca="false">$AD152*$AE152</f>
        <v>0</v>
      </c>
      <c r="AG152" s="161"/>
      <c r="AH152" s="243"/>
      <c r="AI152" s="241" t="e">
        <f aca="false">_xlfn.IFS(AND(AH152&gt;=60,$AB152&lt;&gt;""), $AB152,    AND(AH152&gt;=30,$AA152&lt;&gt;""), $AA152,    AND(AH152&gt;=10,$Z152&lt;&gt;""), $Z152,    1, $U152)</f>
        <v>#DIV/0!</v>
      </c>
      <c r="AJ152" s="244" t="e">
        <f aca="false">AH152*AI152</f>
        <v>#DIV/0!</v>
      </c>
      <c r="AK152" s="245"/>
      <c r="AL152" s="245"/>
      <c r="AM152" s="161"/>
      <c r="AN152" s="246" t="n">
        <f aca="false">SUM(AR152,AU152,AX152,BA152,BD152,BG152,BJ152,BM152,BP152,BS152,BV152,BY152,CB152,CE152,CH152)</f>
        <v>0</v>
      </c>
      <c r="AO152" s="241" t="e">
        <f aca="false">_xlfn.IFS(AND(AN152&gt;=60,$AB152&lt;&gt;""), $AB152,    AND(AN152&gt;=30,$AA152&lt;&gt;""), $AA152,    AND(AN152&gt;=10,$Z152&lt;&gt;""), $Z152,    1, $U152)</f>
        <v>#DIV/0!</v>
      </c>
      <c r="AP152" s="242" t="e">
        <f aca="false">$AN152*$AO152</f>
        <v>#DIV/0!</v>
      </c>
      <c r="AQ152" s="247" t="n">
        <f aca="false">COMMANDE!N152</f>
        <v>0</v>
      </c>
      <c r="AR152" s="248" t="str">
        <f aca="false">_xlfn.IFS(AND($AD152=$AH152,$AD152&gt;0,$AH152&gt;0,AQ152&gt;0), AQ152,     AND(NOT($AD152=$AH152),$AD152&gt;0,$AH152&gt;0,AQ152&gt;0), ($AH152*AQ152)/$AD152,     AND($AD152=0,$AH152&gt;0,$AL152&gt;0), IF(INDEX(AQ$12:AQ$263,MATCH($AL152,$AK$12:$AK$263,0))&gt;0,($AH152*INDEX(AQ$12:AQ$263,MATCH($AL152,$AK$12:$AK$263,0)))/INDEX($AD$12:$AD$263,MATCH($AL152,$AK$12:$AK$263,0)), "-"),     1, "-")</f>
        <v>-</v>
      </c>
      <c r="AS152" s="249" t="n">
        <f aca="false">IF(AR$9&gt;0, IF(OR(AR152="",AR152="-"), 0, AR152*$AO152), AQ152*$AE152)</f>
        <v>0</v>
      </c>
      <c r="AT152" s="247" t="n">
        <f aca="false">COMMANDE!P152</f>
        <v>0</v>
      </c>
      <c r="AU152" s="248" t="str">
        <f aca="false">_xlfn.IFS(AND($AD152=$AH152,$AD152&gt;0,$AH152&gt;0,AT152&gt;0), AT152,     AND(NOT($AD152=$AH152),$AD152&gt;0,$AH152&gt;0,AT152&gt;0), ($AH152*AT152)/$AD152,     AND($AD152=0,$AH152&gt;0,$AL152&gt;0), IF(INDEX(AT$12:AT$263,MATCH($AL152,$AK$12:$AK$263,0))&gt;0,($AH152*INDEX(AT$12:AT$263,MATCH($AL152,$AK$12:$AK$263,0)))/INDEX($AD$12:$AD$263,MATCH($AL152,$AK$12:$AK$263,0)), "-"),     1, "-")</f>
        <v>-</v>
      </c>
      <c r="AV152" s="249" t="n">
        <f aca="false">IF(AU$9&gt;0, IF(OR(AU152="",AU152="-"), 0, AU152*$AO152), AT152*$AE152)</f>
        <v>0</v>
      </c>
      <c r="AW152" s="247" t="n">
        <f aca="false">COMMANDE!R152</f>
        <v>0</v>
      </c>
      <c r="AX152" s="248" t="str">
        <f aca="false">_xlfn.IFS(AND($AD152=$AH152,$AD152&gt;0,$AH152&gt;0,AW152&gt;0), AW152,     AND(NOT($AD152=$AH152),$AD152&gt;0,$AH152&gt;0,AW152&gt;0), ($AH152*AW152)/$AD152,     AND($AD152=0,$AH152&gt;0,$AL152&gt;0), IF(INDEX(AW$12:AW$263,MATCH($AL152,$AK$12:$AK$263,0))&gt;0,($AH152*INDEX(AW$12:AW$263,MATCH($AL152,$AK$12:$AK$263,0)))/INDEX($AD$12:$AD$263,MATCH($AL152,$AK$12:$AK$263,0)), "-"),     1, "-")</f>
        <v>-</v>
      </c>
      <c r="AY152" s="249" t="n">
        <f aca="false">IF(AX$9&gt;0, IF(OR(AX152="",AX152="-"), 0, AX152*$AO152), AW152*$AE152)</f>
        <v>0</v>
      </c>
      <c r="AZ152" s="247" t="n">
        <f aca="false">COMMANDE!T152</f>
        <v>0</v>
      </c>
      <c r="BA152" s="248" t="str">
        <f aca="false">_xlfn.IFS(AND($AD152=$AH152,$AD152&gt;0,$AH152&gt;0,AZ152&gt;0), AZ152,     AND(NOT($AD152=$AH152),$AD152&gt;0,$AH152&gt;0,AZ152&gt;0), ($AH152*AZ152)/$AD152,     AND($AD152=0,$AH152&gt;0,$AL152&gt;0), IF(INDEX(AZ$12:AZ$263,MATCH($AL152,$AK$12:$AK$263,0))&gt;0,($AH152*INDEX(AZ$12:AZ$263,MATCH($AL152,$AK$12:$AK$263,0)))/INDEX($AD$12:$AD$263,MATCH($AL152,$AK$12:$AK$263,0)), "-"),     1, "-")</f>
        <v>-</v>
      </c>
      <c r="BB152" s="249" t="n">
        <f aca="false">IF(BA$9&gt;0, IF(OR(BA152="",BA152="-"), 0, BA152*$AO152), AZ152*$AE152)</f>
        <v>0</v>
      </c>
      <c r="BC152" s="247" t="n">
        <f aca="false">COMMANDE!V152</f>
        <v>0</v>
      </c>
      <c r="BD152" s="248" t="str">
        <f aca="false">_xlfn.IFS(AND($AD152=$AH152,$AD152&gt;0,$AH152&gt;0,BC152&gt;0), BC152,     AND(NOT($AD152=$AH152),$AD152&gt;0,$AH152&gt;0,BC152&gt;0), ($AH152*BC152)/$AD152,     AND($AD152=0,$AH152&gt;0,$AL152&gt;0), IF(INDEX(BC$12:BC$263,MATCH($AL152,$AK$12:$AK$263,0))&gt;0,($AH152*INDEX(BC$12:BC$263,MATCH($AL152,$AK$12:$AK$263,0)))/INDEX($AD$12:$AD$263,MATCH($AL152,$AK$12:$AK$263,0)), "-"),     1, "-")</f>
        <v>-</v>
      </c>
      <c r="BE152" s="249" t="n">
        <f aca="false">IF(BD$9&gt;0, IF(OR(BD152="",BD152="-"), 0, BD152*$AO152), BC152*$AE152)</f>
        <v>0</v>
      </c>
      <c r="BF152" s="247" t="n">
        <f aca="false">COMMANDE!X152</f>
        <v>0</v>
      </c>
      <c r="BG152" s="248" t="str">
        <f aca="false">_xlfn.IFS(AND($AD152=$AH152,$AD152&gt;0,$AH152&gt;0,BF152&gt;0), BF152,     AND(NOT($AD152=$AH152),$AD152&gt;0,$AH152&gt;0,BF152&gt;0), ($AH152*BF152)/$AD152,     AND($AD152=0,$AH152&gt;0,$AL152&gt;0), IF(INDEX(BF$12:BF$263,MATCH($AL152,$AK$12:$AK$263,0))&gt;0,($AH152*INDEX(BF$12:BF$263,MATCH($AL152,$AK$12:$AK$263,0)))/INDEX($AD$12:$AD$263,MATCH($AL152,$AK$12:$AK$263,0)), "-"),     1, "-")</f>
        <v>-</v>
      </c>
      <c r="BH152" s="249" t="n">
        <f aca="false">IF(BG$9&gt;0, IF(OR(BG152="",BG152="-"), 0, BG152*$AO152), BF152*$AE152)</f>
        <v>0</v>
      </c>
      <c r="BI152" s="247" t="n">
        <f aca="false">COMMANDE!Z152</f>
        <v>0</v>
      </c>
      <c r="BJ152" s="248" t="str">
        <f aca="false">_xlfn.IFS(AND($AD152=$AH152,$AD152&gt;0,$AH152&gt;0,BI152&gt;0), BI152,     AND(NOT($AD152=$AH152),$AD152&gt;0,$AH152&gt;0,BI152&gt;0), ($AH152*BI152)/$AD152,     AND($AD152=0,$AH152&gt;0,$AL152&gt;0), IF(INDEX(BI$12:BI$263,MATCH($AL152,$AK$12:$AK$263,0))&gt;0,($AH152*INDEX(BI$12:BI$263,MATCH($AL152,$AK$12:$AK$263,0)))/INDEX($AD$12:$AD$263,MATCH($AL152,$AK$12:$AK$263,0)), "-"),     1, "-")</f>
        <v>-</v>
      </c>
      <c r="BK152" s="249" t="n">
        <f aca="false">IF(BJ$9&gt;0, IF(OR(BJ152="",BJ152="-"), 0, BJ152*$AO152), BI152*$AE152)</f>
        <v>0</v>
      </c>
      <c r="BL152" s="247" t="n">
        <f aca="false">COMMANDE!AB152</f>
        <v>0</v>
      </c>
      <c r="BM152" s="248" t="str">
        <f aca="false">_xlfn.IFS(AND($AD152=$AH152,$AD152&gt;0,$AH152&gt;0,BL152&gt;0), BL152,     AND(NOT($AD152=$AH152),$AD152&gt;0,$AH152&gt;0,BL152&gt;0), ($AH152*BL152)/$AD152,     AND($AD152=0,$AH152&gt;0,$AL152&gt;0), IF(INDEX(BL$12:BL$263,MATCH($AL152,$AK$12:$AK$263,0))&gt;0,($AH152*INDEX(BL$12:BL$263,MATCH($AL152,$AK$12:$AK$263,0)))/INDEX($AD$12:$AD$263,MATCH($AL152,$AK$12:$AK$263,0)), "-"),     1, "-")</f>
        <v>-</v>
      </c>
      <c r="BN152" s="249" t="n">
        <f aca="false">IF(BM$9&gt;0, IF(OR(BM152="",BM152="-"), 0, BM152*$AO152), BL152*$AE152)</f>
        <v>0</v>
      </c>
      <c r="BO152" s="247" t="n">
        <f aca="false">COMMANDE!AD152</f>
        <v>0</v>
      </c>
      <c r="BP152" s="248" t="str">
        <f aca="false">_xlfn.IFS(AND($AD152=$AH152,$AD152&gt;0,$AH152&gt;0,BO152&gt;0), BO152,     AND(NOT($AD152=$AH152),$AD152&gt;0,$AH152&gt;0,BO152&gt;0), ($AH152*BO152)/$AD152,     AND($AD152=0,$AH152&gt;0,$AL152&gt;0), IF(INDEX(BO$12:BO$263,MATCH($AL152,$AK$12:$AK$263,0))&gt;0,($AH152*INDEX(BO$12:BO$263,MATCH($AL152,$AK$12:$AK$263,0)))/INDEX($AD$12:$AD$263,MATCH($AL152,$AK$12:$AK$263,0)), "-"),     1, "-")</f>
        <v>-</v>
      </c>
      <c r="BQ152" s="249" t="n">
        <f aca="false">IF(BP$9&gt;0, IF(OR(BP152="",BP152="-"), 0, BP152*$AO152), BO152*$AE152)</f>
        <v>0</v>
      </c>
      <c r="BR152" s="247" t="n">
        <f aca="false">COMMANDE!AF152</f>
        <v>0</v>
      </c>
      <c r="BS152" s="248" t="str">
        <f aca="false">_xlfn.IFS(AND($AD152=$AH152,$AD152&gt;0,$AH152&gt;0,BR152&gt;0), BR152,     AND(NOT($AD152=$AH152),$AD152&gt;0,$AH152&gt;0,BR152&gt;0), ($AH152*BR152)/$AD152,     AND($AD152=0,$AH152&gt;0,$AL152&gt;0), IF(INDEX(BR$12:BR$263,MATCH($AL152,$AK$12:$AK$263,0))&gt;0,($AH152*INDEX(BR$12:BR$263,MATCH($AL152,$AK$12:$AK$263,0)))/INDEX($AD$12:$AD$263,MATCH($AL152,$AK$12:$AK$263,0)), "-"),     1, "-")</f>
        <v>-</v>
      </c>
      <c r="BT152" s="249" t="n">
        <f aca="false">IF(BS$9&gt;0, IF(OR(BS152="",BS152="-"), 0, BS152*$AO152), BR152*$AE152)</f>
        <v>0</v>
      </c>
      <c r="BU152" s="247" t="n">
        <f aca="false">COMMANDE!AH152</f>
        <v>0</v>
      </c>
      <c r="BV152" s="248" t="str">
        <f aca="false">_xlfn.IFS(AND($AD152=$AH152,$AD152&gt;0,$AH152&gt;0,BU152&gt;0), BU152,     AND(NOT($AD152=$AH152),$AD152&gt;0,$AH152&gt;0,BU152&gt;0), ($AH152*BU152)/$AD152,     AND($AD152=0,$AH152&gt;0,$AL152&gt;0), IF(INDEX(BU$12:BU$263,MATCH($AL152,$AK$12:$AK$263,0))&gt;0,($AH152*INDEX(BU$12:BU$263,MATCH($AL152,$AK$12:$AK$263,0)))/INDEX($AD$12:$AD$263,MATCH($AL152,$AK$12:$AK$263,0)), "-"),     1, "-")</f>
        <v>-</v>
      </c>
      <c r="BW152" s="249" t="n">
        <f aca="false">IF(BV$9&gt;0, IF(OR(BV152="",BV152="-"), 0, BV152*$AO152), BU152*$AE152)</f>
        <v>0</v>
      </c>
      <c r="BX152" s="247" t="n">
        <f aca="false">COMMANDE!AJ152</f>
        <v>0</v>
      </c>
      <c r="BY152" s="248" t="str">
        <f aca="false">_xlfn.IFS(AND($AD152=$AH152,$AD152&gt;0,$AH152&gt;0,BX152&gt;0), BX152,     AND(NOT($AD152=$AH152),$AD152&gt;0,$AH152&gt;0,BX152&gt;0), ($AH152*BX152)/$AD152,     AND($AD152=0,$AH152&gt;0,$AL152&gt;0), IF(INDEX(BX$12:BX$263,MATCH($AL152,$AK$12:$AK$263,0))&gt;0,($AH152*INDEX(BX$12:BX$263,MATCH($AL152,$AK$12:$AK$263,0)))/INDEX($AD$12:$AD$263,MATCH($AL152,$AK$12:$AK$263,0)), "-"),     1, "-")</f>
        <v>-</v>
      </c>
      <c r="BZ152" s="249" t="n">
        <f aca="false">IF(BY$9&gt;0, IF(OR(BY152="",BY152="-"), 0, BY152*$AO152), BX152*$AE152)</f>
        <v>0</v>
      </c>
      <c r="CA152" s="247" t="n">
        <f aca="false">COMMANDE!AL152</f>
        <v>0</v>
      </c>
      <c r="CB152" s="248" t="str">
        <f aca="false">_xlfn.IFS(AND($AD152=$AH152,$AD152&gt;0,$AH152&gt;0,CA152&gt;0), CA152,     AND(NOT($AD152=$AH152),$AD152&gt;0,$AH152&gt;0,CA152&gt;0), ($AH152*CA152)/$AD152,     AND($AD152=0,$AH152&gt;0,$AL152&gt;0), IF(INDEX(CA$12:CA$263,MATCH($AL152,$AK$12:$AK$263,0))&gt;0,($AH152*INDEX(CA$12:CA$263,MATCH($AL152,$AK$12:$AK$263,0)))/INDEX($AD$12:$AD$263,MATCH($AL152,$AK$12:$AK$263,0)), "-"),     1, "-")</f>
        <v>-</v>
      </c>
      <c r="CC152" s="249" t="n">
        <f aca="false">IF(CB$9&gt;0, IF(OR(CB152="",CB152="-"), 0, CB152*$AO152), CA152*$AE152)</f>
        <v>0</v>
      </c>
      <c r="CD152" s="247" t="n">
        <f aca="false">COMMANDE!AN152</f>
        <v>0</v>
      </c>
      <c r="CE152" s="248" t="str">
        <f aca="false">_xlfn.IFS(AND($AD152=$AH152,$AD152&gt;0,$AH152&gt;0,CD152&gt;0), CD152,     AND(NOT($AD152=$AH152),$AD152&gt;0,$AH152&gt;0,CD152&gt;0), ($AH152*CD152)/$AD152,     AND($AD152=0,$AH152&gt;0,$AL152&gt;0), IF(INDEX(CD$12:CD$263,MATCH($AL152,$AK$12:$AK$263,0))&gt;0,($AH152*INDEX(CD$12:CD$263,MATCH($AL152,$AK$12:$AK$263,0)))/INDEX($AD$12:$AD$263,MATCH($AL152,$AK$12:$AK$263,0)), "-"),     1, "-")</f>
        <v>-</v>
      </c>
      <c r="CF152" s="249" t="n">
        <f aca="false">IF(CE$9&gt;0, IF(OR(CE152="",CE152="-"), 0, CE152*$AO152), CD152*$AE152)</f>
        <v>0</v>
      </c>
      <c r="CG152" s="247" t="n">
        <f aca="false">COMMANDE!AP152</f>
        <v>0</v>
      </c>
      <c r="CH152" s="248" t="str">
        <f aca="false">_xlfn.IFS(AND($AD152=$AH152,$AD152&gt;0,$AH152&gt;0,CG152&gt;0), CG152,     AND(NOT($AD152=$AH152),$AD152&gt;0,$AH152&gt;0,CG152&gt;0), ($AH152*CG152)/$AD152,     AND($AD152=0,$AH152&gt;0,$AL152&gt;0), IF(INDEX(CG$12:CG$263,MATCH($AL152,$AK$12:$AK$263,0))&gt;0,($AH152*INDEX(CG$12:CG$263,MATCH($AL152,$AK$12:$AK$263,0)))/INDEX($AD$12:$AD$263,MATCH($AL152,$AK$12:$AK$263,0)), "-"),     1, "-")</f>
        <v>-</v>
      </c>
      <c r="CI152" s="249" t="n">
        <f aca="false">IF(CH$9&gt;0, IF(OR(CH152="",CH152="-"), 0, CH152*$AO152), CG152*$AE152)</f>
        <v>0</v>
      </c>
      <c r="CJ152" s="250"/>
    </row>
    <row r="153" s="229" customFormat="true" ht="39.95" hidden="false" customHeight="true" outlineLevel="0" collapsed="false">
      <c r="A153" s="230" t="n">
        <f aca="false">IF(OR($AQ153&gt;0, $AS153&gt;0), 1, 0)</f>
        <v>0</v>
      </c>
      <c r="B153" s="230" t="n">
        <f aca="false">IF(OR($AT153&gt;0, $AV153&gt;0), 1, 0)</f>
        <v>0</v>
      </c>
      <c r="C153" s="230" t="n">
        <f aca="false">IF(OR($AW153&gt;0, $AY153&gt;0), 1, 0)</f>
        <v>0</v>
      </c>
      <c r="D153" s="230" t="n">
        <f aca="false">IF(OR($AZ153&gt;0, $BB153&gt;0), 1, 0)</f>
        <v>0</v>
      </c>
      <c r="E153" s="230" t="n">
        <f aca="false">IF(OR($BC153&gt;0, $BE153&gt;0), 1, 0)</f>
        <v>0</v>
      </c>
      <c r="F153" s="230" t="n">
        <f aca="false">IF(OR($BF153&gt;0, $BH153&gt;0), 1, 0)</f>
        <v>0</v>
      </c>
      <c r="G153" s="230" t="n">
        <f aca="false">IF(OR($BI153&gt;0, $BK153&gt;0), 1, 0)</f>
        <v>0</v>
      </c>
      <c r="H153" s="230" t="n">
        <f aca="false">IF(OR($BL153&gt;0, $BN153&gt;0), 1, 0)</f>
        <v>0</v>
      </c>
      <c r="I153" s="230" t="n">
        <f aca="false">IF(OR($BO153&gt;0, $BQ153&gt;0), 1, 0)</f>
        <v>0</v>
      </c>
      <c r="J153" s="230" t="n">
        <f aca="false">IF(OR($BR153&gt;0, $BT153&gt;0), 1, 0)</f>
        <v>0</v>
      </c>
      <c r="K153" s="230" t="n">
        <f aca="false">IF(OR($BU153&gt;0, $BW153&gt;0), 1, 0)</f>
        <v>0</v>
      </c>
      <c r="L153" s="230" t="n">
        <f aca="false">IF(OR($BX153&gt;0, $BZ153&gt;0), 1, 0)</f>
        <v>0</v>
      </c>
      <c r="M153" s="230" t="n">
        <f aca="false">IF(OR($CA153&gt;0, $CC153&gt;0), 1, 0)</f>
        <v>0</v>
      </c>
      <c r="N153" s="230" t="n">
        <f aca="false">IF(OR($CD153&gt;0, $CF153&gt;0), 1, 0)</f>
        <v>0</v>
      </c>
      <c r="O153" s="231" t="n">
        <f aca="false">IF(OR($CG153&gt;0, $CI153&gt;0), 1, 0)</f>
        <v>0</v>
      </c>
      <c r="P153" s="232" t="n">
        <f aca="false">IF(OR($AD153&gt;0,$AH153&gt;0,$AN153&gt;0), 1, 0)</f>
        <v>0</v>
      </c>
      <c r="Q153" s="233" t="n">
        <f aca="false">BDD!A143</f>
        <v>1324</v>
      </c>
      <c r="R153" s="234" t="str">
        <f aca="false">BDD!B143</f>
        <v>Miel d'eucalyptus BIO (Bocal en verre 1kg)</v>
      </c>
      <c r="S153" s="235" t="str">
        <f aca="false">IF(BDD!F143=0, "", BDD!F143)</f>
        <v>❤️</v>
      </c>
      <c r="T153" s="236" t="n">
        <f aca="false">ROUND(BDD!G143+FDP_CMD_KG, 2)</f>
        <v>21.45</v>
      </c>
      <c r="U153" s="236" t="e">
        <f aca="false">ROUND(BDD!G143+FDP_FACT_KG, 2)</f>
        <v>#DIV/0!</v>
      </c>
      <c r="V153" s="237" t="str">
        <f aca="false">BDD!H143</f>
        <v>Pièce</v>
      </c>
      <c r="W153" s="238" t="n">
        <f aca="false">IF(NOT(ISBLANK(BDD!I143)), ROUND(SUM((BDD!G143*reduc1),FDP_CMD_KG), 2), "")</f>
        <v>19.46</v>
      </c>
      <c r="X153" s="238" t="str">
        <f aca="false">IF(NOT(ISBLANK(BDD!J143)), ROUND(SUM((BDD!G143*reduc2),FDP_CMD_KG), 2), "")</f>
        <v/>
      </c>
      <c r="Y153" s="238" t="str">
        <f aca="false">IF(NOT(ISBLANK(BDD!K143)), ROUND(SUM((BDD!G143*reduc3),FDP_CMD_KG), 2), "")</f>
        <v/>
      </c>
      <c r="Z153" s="238" t="e">
        <f aca="false">IF(NOT(ISBLANK(BDD!I143)), ROUND(SUM((BDD!G143*reduc1),FDP_FACT_KG), 2), "")</f>
        <v>#DIV/0!</v>
      </c>
      <c r="AA153" s="238" t="str">
        <f aca="false">IF(NOT(ISBLANK(BDD!J143)), ROUND(SUM((BDD!G143*reduc2),FDP_FACT_KG), 2), "")</f>
        <v/>
      </c>
      <c r="AB153" s="238" t="str">
        <f aca="false">IF(NOT(ISBLANK(BDD!K143)), ROUND(SUM((BDD!G143*reduc3),FDP_FACT_KG), 2), "")</f>
        <v/>
      </c>
      <c r="AC153" s="239" t="str">
        <f aca="false">BDD!C143</f>
        <v>Huelva</v>
      </c>
      <c r="AD153" s="240" t="n">
        <f aca="false">SUM(AQ153,AT153,AW153,AZ153,BC153,BF153,BI153,BL153,BO153,BR153,BU153,BX153,CA153,CD153,CG153)</f>
        <v>0</v>
      </c>
      <c r="AE153" s="241" t="n">
        <f aca="false">_xlfn.IFS(AND(AD153&gt;=60,$Y153&lt;&gt;""), $Y153,    AND(AD153&gt;=30,$X153&lt;&gt;""), $X153,    AND(AD153&gt;=10,$W153&lt;&gt;""), $W153,    1, $T153)</f>
        <v>21.45</v>
      </c>
      <c r="AF153" s="242" t="n">
        <f aca="false">$AD153*$AE153</f>
        <v>0</v>
      </c>
      <c r="AG153" s="161"/>
      <c r="AH153" s="243"/>
      <c r="AI153" s="241" t="e">
        <f aca="false">_xlfn.IFS(AND(AH153&gt;=60,$AB153&lt;&gt;""), $AB153,    AND(AH153&gt;=30,$AA153&lt;&gt;""), $AA153,    AND(AH153&gt;=10,$Z153&lt;&gt;""), $Z153,    1, $U153)</f>
        <v>#DIV/0!</v>
      </c>
      <c r="AJ153" s="244" t="e">
        <f aca="false">AH153*AI153</f>
        <v>#DIV/0!</v>
      </c>
      <c r="AK153" s="245"/>
      <c r="AL153" s="245"/>
      <c r="AM153" s="161"/>
      <c r="AN153" s="246" t="n">
        <f aca="false">SUM(AR153,AU153,AX153,BA153,BD153,BG153,BJ153,BM153,BP153,BS153,BV153,BY153,CB153,CE153,CH153)</f>
        <v>0</v>
      </c>
      <c r="AO153" s="241" t="e">
        <f aca="false">_xlfn.IFS(AND(AN153&gt;=60,$AB153&lt;&gt;""), $AB153,    AND(AN153&gt;=30,$AA153&lt;&gt;""), $AA153,    AND(AN153&gt;=10,$Z153&lt;&gt;""), $Z153,    1, $U153)</f>
        <v>#DIV/0!</v>
      </c>
      <c r="AP153" s="242" t="e">
        <f aca="false">$AN153*$AO153</f>
        <v>#DIV/0!</v>
      </c>
      <c r="AQ153" s="247" t="n">
        <f aca="false">COMMANDE!N153</f>
        <v>0</v>
      </c>
      <c r="AR153" s="248" t="str">
        <f aca="false">_xlfn.IFS(AND($AD153=$AH153,$AD153&gt;0,$AH153&gt;0,AQ153&gt;0), AQ153,     AND(NOT($AD153=$AH153),$AD153&gt;0,$AH153&gt;0,AQ153&gt;0), ($AH153*AQ153)/$AD153,     AND($AD153=0,$AH153&gt;0,$AL153&gt;0), IF(INDEX(AQ$12:AQ$263,MATCH($AL153,$AK$12:$AK$263,0))&gt;0,($AH153*INDEX(AQ$12:AQ$263,MATCH($AL153,$AK$12:$AK$263,0)))/INDEX($AD$12:$AD$263,MATCH($AL153,$AK$12:$AK$263,0)), "-"),     1, "-")</f>
        <v>-</v>
      </c>
      <c r="AS153" s="249" t="n">
        <f aca="false">IF(AR$9&gt;0, IF(OR(AR153="",AR153="-"), 0, AR153*$AO153), AQ153*$AE153)</f>
        <v>0</v>
      </c>
      <c r="AT153" s="247" t="n">
        <f aca="false">COMMANDE!P153</f>
        <v>0</v>
      </c>
      <c r="AU153" s="248" t="str">
        <f aca="false">_xlfn.IFS(AND($AD153=$AH153,$AD153&gt;0,$AH153&gt;0,AT153&gt;0), AT153,     AND(NOT($AD153=$AH153),$AD153&gt;0,$AH153&gt;0,AT153&gt;0), ($AH153*AT153)/$AD153,     AND($AD153=0,$AH153&gt;0,$AL153&gt;0), IF(INDEX(AT$12:AT$263,MATCH($AL153,$AK$12:$AK$263,0))&gt;0,($AH153*INDEX(AT$12:AT$263,MATCH($AL153,$AK$12:$AK$263,0)))/INDEX($AD$12:$AD$263,MATCH($AL153,$AK$12:$AK$263,0)), "-"),     1, "-")</f>
        <v>-</v>
      </c>
      <c r="AV153" s="249" t="n">
        <f aca="false">IF(AU$9&gt;0, IF(OR(AU153="",AU153="-"), 0, AU153*$AO153), AT153*$AE153)</f>
        <v>0</v>
      </c>
      <c r="AW153" s="247" t="n">
        <f aca="false">COMMANDE!R153</f>
        <v>0</v>
      </c>
      <c r="AX153" s="248" t="str">
        <f aca="false">_xlfn.IFS(AND($AD153=$AH153,$AD153&gt;0,$AH153&gt;0,AW153&gt;0), AW153,     AND(NOT($AD153=$AH153),$AD153&gt;0,$AH153&gt;0,AW153&gt;0), ($AH153*AW153)/$AD153,     AND($AD153=0,$AH153&gt;0,$AL153&gt;0), IF(INDEX(AW$12:AW$263,MATCH($AL153,$AK$12:$AK$263,0))&gt;0,($AH153*INDEX(AW$12:AW$263,MATCH($AL153,$AK$12:$AK$263,0)))/INDEX($AD$12:$AD$263,MATCH($AL153,$AK$12:$AK$263,0)), "-"),     1, "-")</f>
        <v>-</v>
      </c>
      <c r="AY153" s="249" t="n">
        <f aca="false">IF(AX$9&gt;0, IF(OR(AX153="",AX153="-"), 0, AX153*$AO153), AW153*$AE153)</f>
        <v>0</v>
      </c>
      <c r="AZ153" s="247" t="n">
        <f aca="false">COMMANDE!T153</f>
        <v>0</v>
      </c>
      <c r="BA153" s="248" t="str">
        <f aca="false">_xlfn.IFS(AND($AD153=$AH153,$AD153&gt;0,$AH153&gt;0,AZ153&gt;0), AZ153,     AND(NOT($AD153=$AH153),$AD153&gt;0,$AH153&gt;0,AZ153&gt;0), ($AH153*AZ153)/$AD153,     AND($AD153=0,$AH153&gt;0,$AL153&gt;0), IF(INDEX(AZ$12:AZ$263,MATCH($AL153,$AK$12:$AK$263,0))&gt;0,($AH153*INDEX(AZ$12:AZ$263,MATCH($AL153,$AK$12:$AK$263,0)))/INDEX($AD$12:$AD$263,MATCH($AL153,$AK$12:$AK$263,0)), "-"),     1, "-")</f>
        <v>-</v>
      </c>
      <c r="BB153" s="249" t="n">
        <f aca="false">IF(BA$9&gt;0, IF(OR(BA153="",BA153="-"), 0, BA153*$AO153), AZ153*$AE153)</f>
        <v>0</v>
      </c>
      <c r="BC153" s="247" t="n">
        <f aca="false">COMMANDE!V153</f>
        <v>0</v>
      </c>
      <c r="BD153" s="248" t="str">
        <f aca="false">_xlfn.IFS(AND($AD153=$AH153,$AD153&gt;0,$AH153&gt;0,BC153&gt;0), BC153,     AND(NOT($AD153=$AH153),$AD153&gt;0,$AH153&gt;0,BC153&gt;0), ($AH153*BC153)/$AD153,     AND($AD153=0,$AH153&gt;0,$AL153&gt;0), IF(INDEX(BC$12:BC$263,MATCH($AL153,$AK$12:$AK$263,0))&gt;0,($AH153*INDEX(BC$12:BC$263,MATCH($AL153,$AK$12:$AK$263,0)))/INDEX($AD$12:$AD$263,MATCH($AL153,$AK$12:$AK$263,0)), "-"),     1, "-")</f>
        <v>-</v>
      </c>
      <c r="BE153" s="249" t="n">
        <f aca="false">IF(BD$9&gt;0, IF(OR(BD153="",BD153="-"), 0, BD153*$AO153), BC153*$AE153)</f>
        <v>0</v>
      </c>
      <c r="BF153" s="247" t="n">
        <f aca="false">COMMANDE!X153</f>
        <v>0</v>
      </c>
      <c r="BG153" s="248" t="str">
        <f aca="false">_xlfn.IFS(AND($AD153=$AH153,$AD153&gt;0,$AH153&gt;0,BF153&gt;0), BF153,     AND(NOT($AD153=$AH153),$AD153&gt;0,$AH153&gt;0,BF153&gt;0), ($AH153*BF153)/$AD153,     AND($AD153=0,$AH153&gt;0,$AL153&gt;0), IF(INDEX(BF$12:BF$263,MATCH($AL153,$AK$12:$AK$263,0))&gt;0,($AH153*INDEX(BF$12:BF$263,MATCH($AL153,$AK$12:$AK$263,0)))/INDEX($AD$12:$AD$263,MATCH($AL153,$AK$12:$AK$263,0)), "-"),     1, "-")</f>
        <v>-</v>
      </c>
      <c r="BH153" s="249" t="n">
        <f aca="false">IF(BG$9&gt;0, IF(OR(BG153="",BG153="-"), 0, BG153*$AO153), BF153*$AE153)</f>
        <v>0</v>
      </c>
      <c r="BI153" s="247" t="n">
        <f aca="false">COMMANDE!Z153</f>
        <v>0</v>
      </c>
      <c r="BJ153" s="248" t="str">
        <f aca="false">_xlfn.IFS(AND($AD153=$AH153,$AD153&gt;0,$AH153&gt;0,BI153&gt;0), BI153,     AND(NOT($AD153=$AH153),$AD153&gt;0,$AH153&gt;0,BI153&gt;0), ($AH153*BI153)/$AD153,     AND($AD153=0,$AH153&gt;0,$AL153&gt;0), IF(INDEX(BI$12:BI$263,MATCH($AL153,$AK$12:$AK$263,0))&gt;0,($AH153*INDEX(BI$12:BI$263,MATCH($AL153,$AK$12:$AK$263,0)))/INDEX($AD$12:$AD$263,MATCH($AL153,$AK$12:$AK$263,0)), "-"),     1, "-")</f>
        <v>-</v>
      </c>
      <c r="BK153" s="249" t="n">
        <f aca="false">IF(BJ$9&gt;0, IF(OR(BJ153="",BJ153="-"), 0, BJ153*$AO153), BI153*$AE153)</f>
        <v>0</v>
      </c>
      <c r="BL153" s="247" t="n">
        <f aca="false">COMMANDE!AB153</f>
        <v>0</v>
      </c>
      <c r="BM153" s="248" t="str">
        <f aca="false">_xlfn.IFS(AND($AD153=$AH153,$AD153&gt;0,$AH153&gt;0,BL153&gt;0), BL153,     AND(NOT($AD153=$AH153),$AD153&gt;0,$AH153&gt;0,BL153&gt;0), ($AH153*BL153)/$AD153,     AND($AD153=0,$AH153&gt;0,$AL153&gt;0), IF(INDEX(BL$12:BL$263,MATCH($AL153,$AK$12:$AK$263,0))&gt;0,($AH153*INDEX(BL$12:BL$263,MATCH($AL153,$AK$12:$AK$263,0)))/INDEX($AD$12:$AD$263,MATCH($AL153,$AK$12:$AK$263,0)), "-"),     1, "-")</f>
        <v>-</v>
      </c>
      <c r="BN153" s="249" t="n">
        <f aca="false">IF(BM$9&gt;0, IF(OR(BM153="",BM153="-"), 0, BM153*$AO153), BL153*$AE153)</f>
        <v>0</v>
      </c>
      <c r="BO153" s="247" t="n">
        <f aca="false">COMMANDE!AD153</f>
        <v>0</v>
      </c>
      <c r="BP153" s="248" t="str">
        <f aca="false">_xlfn.IFS(AND($AD153=$AH153,$AD153&gt;0,$AH153&gt;0,BO153&gt;0), BO153,     AND(NOT($AD153=$AH153),$AD153&gt;0,$AH153&gt;0,BO153&gt;0), ($AH153*BO153)/$AD153,     AND($AD153=0,$AH153&gt;0,$AL153&gt;0), IF(INDEX(BO$12:BO$263,MATCH($AL153,$AK$12:$AK$263,0))&gt;0,($AH153*INDEX(BO$12:BO$263,MATCH($AL153,$AK$12:$AK$263,0)))/INDEX($AD$12:$AD$263,MATCH($AL153,$AK$12:$AK$263,0)), "-"),     1, "-")</f>
        <v>-</v>
      </c>
      <c r="BQ153" s="249" t="n">
        <f aca="false">IF(BP$9&gt;0, IF(OR(BP153="",BP153="-"), 0, BP153*$AO153), BO153*$AE153)</f>
        <v>0</v>
      </c>
      <c r="BR153" s="247" t="n">
        <f aca="false">COMMANDE!AF153</f>
        <v>0</v>
      </c>
      <c r="BS153" s="248" t="str">
        <f aca="false">_xlfn.IFS(AND($AD153=$AH153,$AD153&gt;0,$AH153&gt;0,BR153&gt;0), BR153,     AND(NOT($AD153=$AH153),$AD153&gt;0,$AH153&gt;0,BR153&gt;0), ($AH153*BR153)/$AD153,     AND($AD153=0,$AH153&gt;0,$AL153&gt;0), IF(INDEX(BR$12:BR$263,MATCH($AL153,$AK$12:$AK$263,0))&gt;0,($AH153*INDEX(BR$12:BR$263,MATCH($AL153,$AK$12:$AK$263,0)))/INDEX($AD$12:$AD$263,MATCH($AL153,$AK$12:$AK$263,0)), "-"),     1, "-")</f>
        <v>-</v>
      </c>
      <c r="BT153" s="249" t="n">
        <f aca="false">IF(BS$9&gt;0, IF(OR(BS153="",BS153="-"), 0, BS153*$AO153), BR153*$AE153)</f>
        <v>0</v>
      </c>
      <c r="BU153" s="247" t="n">
        <f aca="false">COMMANDE!AH153</f>
        <v>0</v>
      </c>
      <c r="BV153" s="248" t="str">
        <f aca="false">_xlfn.IFS(AND($AD153=$AH153,$AD153&gt;0,$AH153&gt;0,BU153&gt;0), BU153,     AND(NOT($AD153=$AH153),$AD153&gt;0,$AH153&gt;0,BU153&gt;0), ($AH153*BU153)/$AD153,     AND($AD153=0,$AH153&gt;0,$AL153&gt;0), IF(INDEX(BU$12:BU$263,MATCH($AL153,$AK$12:$AK$263,0))&gt;0,($AH153*INDEX(BU$12:BU$263,MATCH($AL153,$AK$12:$AK$263,0)))/INDEX($AD$12:$AD$263,MATCH($AL153,$AK$12:$AK$263,0)), "-"),     1, "-")</f>
        <v>-</v>
      </c>
      <c r="BW153" s="249" t="n">
        <f aca="false">IF(BV$9&gt;0, IF(OR(BV153="",BV153="-"), 0, BV153*$AO153), BU153*$AE153)</f>
        <v>0</v>
      </c>
      <c r="BX153" s="247" t="n">
        <f aca="false">COMMANDE!AJ153</f>
        <v>0</v>
      </c>
      <c r="BY153" s="248" t="str">
        <f aca="false">_xlfn.IFS(AND($AD153=$AH153,$AD153&gt;0,$AH153&gt;0,BX153&gt;0), BX153,     AND(NOT($AD153=$AH153),$AD153&gt;0,$AH153&gt;0,BX153&gt;0), ($AH153*BX153)/$AD153,     AND($AD153=0,$AH153&gt;0,$AL153&gt;0), IF(INDEX(BX$12:BX$263,MATCH($AL153,$AK$12:$AK$263,0))&gt;0,($AH153*INDEX(BX$12:BX$263,MATCH($AL153,$AK$12:$AK$263,0)))/INDEX($AD$12:$AD$263,MATCH($AL153,$AK$12:$AK$263,0)), "-"),     1, "-")</f>
        <v>-</v>
      </c>
      <c r="BZ153" s="249" t="n">
        <f aca="false">IF(BY$9&gt;0, IF(OR(BY153="",BY153="-"), 0, BY153*$AO153), BX153*$AE153)</f>
        <v>0</v>
      </c>
      <c r="CA153" s="247" t="n">
        <f aca="false">COMMANDE!AL153</f>
        <v>0</v>
      </c>
      <c r="CB153" s="248" t="str">
        <f aca="false">_xlfn.IFS(AND($AD153=$AH153,$AD153&gt;0,$AH153&gt;0,CA153&gt;0), CA153,     AND(NOT($AD153=$AH153),$AD153&gt;0,$AH153&gt;0,CA153&gt;0), ($AH153*CA153)/$AD153,     AND($AD153=0,$AH153&gt;0,$AL153&gt;0), IF(INDEX(CA$12:CA$263,MATCH($AL153,$AK$12:$AK$263,0))&gt;0,($AH153*INDEX(CA$12:CA$263,MATCH($AL153,$AK$12:$AK$263,0)))/INDEX($AD$12:$AD$263,MATCH($AL153,$AK$12:$AK$263,0)), "-"),     1, "-")</f>
        <v>-</v>
      </c>
      <c r="CC153" s="249" t="n">
        <f aca="false">IF(CB$9&gt;0, IF(OR(CB153="",CB153="-"), 0, CB153*$AO153), CA153*$AE153)</f>
        <v>0</v>
      </c>
      <c r="CD153" s="247" t="n">
        <f aca="false">COMMANDE!AN153</f>
        <v>0</v>
      </c>
      <c r="CE153" s="248" t="str">
        <f aca="false">_xlfn.IFS(AND($AD153=$AH153,$AD153&gt;0,$AH153&gt;0,CD153&gt;0), CD153,     AND(NOT($AD153=$AH153),$AD153&gt;0,$AH153&gt;0,CD153&gt;0), ($AH153*CD153)/$AD153,     AND($AD153=0,$AH153&gt;0,$AL153&gt;0), IF(INDEX(CD$12:CD$263,MATCH($AL153,$AK$12:$AK$263,0))&gt;0,($AH153*INDEX(CD$12:CD$263,MATCH($AL153,$AK$12:$AK$263,0)))/INDEX($AD$12:$AD$263,MATCH($AL153,$AK$12:$AK$263,0)), "-"),     1, "-")</f>
        <v>-</v>
      </c>
      <c r="CF153" s="249" t="n">
        <f aca="false">IF(CE$9&gt;0, IF(OR(CE153="",CE153="-"), 0, CE153*$AO153), CD153*$AE153)</f>
        <v>0</v>
      </c>
      <c r="CG153" s="247" t="n">
        <f aca="false">COMMANDE!AP153</f>
        <v>0</v>
      </c>
      <c r="CH153" s="248" t="str">
        <f aca="false">_xlfn.IFS(AND($AD153=$AH153,$AD153&gt;0,$AH153&gt;0,CG153&gt;0), CG153,     AND(NOT($AD153=$AH153),$AD153&gt;0,$AH153&gt;0,CG153&gt;0), ($AH153*CG153)/$AD153,     AND($AD153=0,$AH153&gt;0,$AL153&gt;0), IF(INDEX(CG$12:CG$263,MATCH($AL153,$AK$12:$AK$263,0))&gt;0,($AH153*INDEX(CG$12:CG$263,MATCH($AL153,$AK$12:$AK$263,0)))/INDEX($AD$12:$AD$263,MATCH($AL153,$AK$12:$AK$263,0)), "-"),     1, "-")</f>
        <v>-</v>
      </c>
      <c r="CI153" s="249" t="n">
        <f aca="false">IF(CH$9&gt;0, IF(OR(CH153="",CH153="-"), 0, CH153*$AO153), CG153*$AE153)</f>
        <v>0</v>
      </c>
      <c r="CJ153" s="250"/>
    </row>
    <row r="154" customFormat="false" ht="39.95" hidden="false" customHeight="true" outlineLevel="0" collapsed="false">
      <c r="A154" s="230" t="n">
        <f aca="false">IF(OR($AQ154&gt;0, $AS154&gt;0), 1, 0)</f>
        <v>0</v>
      </c>
      <c r="B154" s="230" t="n">
        <f aca="false">IF(OR($AT154&gt;0, $AV154&gt;0), 1, 0)</f>
        <v>0</v>
      </c>
      <c r="C154" s="230" t="n">
        <f aca="false">IF(OR($AW154&gt;0, $AY154&gt;0), 1, 0)</f>
        <v>0</v>
      </c>
      <c r="D154" s="230" t="n">
        <f aca="false">IF(OR($AZ154&gt;0, $BB154&gt;0), 1, 0)</f>
        <v>0</v>
      </c>
      <c r="E154" s="230" t="n">
        <f aca="false">IF(OR($BC154&gt;0, $BE154&gt;0), 1, 0)</f>
        <v>0</v>
      </c>
      <c r="F154" s="230" t="n">
        <f aca="false">IF(OR($BF154&gt;0, $BH154&gt;0), 1, 0)</f>
        <v>0</v>
      </c>
      <c r="G154" s="230" t="n">
        <f aca="false">IF(OR($BI154&gt;0, $BK154&gt;0), 1, 0)</f>
        <v>0</v>
      </c>
      <c r="H154" s="230" t="n">
        <f aca="false">IF(OR($BL154&gt;0, $BN154&gt;0), 1, 0)</f>
        <v>0</v>
      </c>
      <c r="I154" s="230" t="n">
        <f aca="false">IF(OR($BO154&gt;0, $BQ154&gt;0), 1, 0)</f>
        <v>0</v>
      </c>
      <c r="J154" s="230" t="n">
        <f aca="false">IF(OR($BR154&gt;0, $BT154&gt;0), 1, 0)</f>
        <v>0</v>
      </c>
      <c r="K154" s="230" t="n">
        <f aca="false">IF(OR($BU154&gt;0, $BW154&gt;0), 1, 0)</f>
        <v>0</v>
      </c>
      <c r="L154" s="230" t="n">
        <f aca="false">IF(OR($BX154&gt;0, $BZ154&gt;0), 1, 0)</f>
        <v>0</v>
      </c>
      <c r="M154" s="230" t="n">
        <f aca="false">IF(OR($CA154&gt;0, $CC154&gt;0), 1, 0)</f>
        <v>0</v>
      </c>
      <c r="N154" s="230" t="n">
        <f aca="false">IF(OR($CD154&gt;0, $CF154&gt;0), 1, 0)</f>
        <v>0</v>
      </c>
      <c r="O154" s="231" t="n">
        <f aca="false">IF(OR($CG154&gt;0, $CI154&gt;0), 1, 0)</f>
        <v>0</v>
      </c>
      <c r="P154" s="232" t="n">
        <f aca="false">IF(OR($AD154&gt;0,$AH154&gt;0,$AN154&gt;0), 1, 0)</f>
        <v>0</v>
      </c>
      <c r="Q154" s="233" t="n">
        <f aca="false">BDD!A144</f>
        <v>5113</v>
      </c>
      <c r="R154" s="234" t="str">
        <f aca="false">BDD!B144</f>
        <v>Miel de Fleur d'oranger (Bocal en verre 1kg)</v>
      </c>
      <c r="S154" s="235" t="str">
        <f aca="false">IF(BDD!F144=0, "", BDD!F144)</f>
        <v>❤️</v>
      </c>
      <c r="T154" s="236" t="n">
        <f aca="false">ROUND(BDD!G144+FDP_CMD_KG, 2)</f>
        <v>14.33</v>
      </c>
      <c r="U154" s="236" t="e">
        <f aca="false">ROUND(BDD!G144+FDP_FACT_KG, 2)</f>
        <v>#DIV/0!</v>
      </c>
      <c r="V154" s="237" t="str">
        <f aca="false">BDD!H144</f>
        <v>Pièce</v>
      </c>
      <c r="W154" s="238" t="n">
        <f aca="false">IF(NOT(ISBLANK(BDD!I144)), ROUND(SUM((BDD!G144*reduc1),FDP_CMD_KG), 2), "")</f>
        <v>13.05</v>
      </c>
      <c r="X154" s="238" t="str">
        <f aca="false">IF(NOT(ISBLANK(BDD!J144)), ROUND(SUM((BDD!G144*reduc2),FDP_CMD_KG), 2), "")</f>
        <v/>
      </c>
      <c r="Y154" s="238" t="str">
        <f aca="false">IF(NOT(ISBLANK(BDD!K144)), ROUND(SUM((BDD!G144*reduc3),FDP_CMD_KG), 2), "")</f>
        <v/>
      </c>
      <c r="Z154" s="238" t="e">
        <f aca="false">IF(NOT(ISBLANK(BDD!I144)), ROUND(SUM((BDD!G144*reduc1),FDP_FACT_KG), 2), "")</f>
        <v>#DIV/0!</v>
      </c>
      <c r="AA154" s="238" t="str">
        <f aca="false">IF(NOT(ISBLANK(BDD!J144)), ROUND(SUM((BDD!G144*reduc2),FDP_FACT_KG), 2), "")</f>
        <v/>
      </c>
      <c r="AB154" s="238" t="str">
        <f aca="false">IF(NOT(ISBLANK(BDD!K144)), ROUND(SUM((BDD!G144*reduc3),FDP_FACT_KG), 2), "")</f>
        <v/>
      </c>
      <c r="AC154" s="239" t="str">
        <f aca="false">BDD!C144</f>
        <v>Grenade</v>
      </c>
      <c r="AD154" s="240" t="n">
        <f aca="false">SUM(AQ154,AT154,AW154,AZ154,BC154,BF154,BI154,BL154,BO154,BR154,BU154,BX154,CA154,CD154,CG154)</f>
        <v>0</v>
      </c>
      <c r="AE154" s="241" t="n">
        <f aca="false">_xlfn.IFS(AND(AD154&gt;=60,$Y154&lt;&gt;""), $Y154,    AND(AD154&gt;=30,$X154&lt;&gt;""), $X154,    AND(AD154&gt;=10,$W154&lt;&gt;""), $W154,    1, $T154)</f>
        <v>14.33</v>
      </c>
      <c r="AF154" s="242" t="n">
        <f aca="false">$AD154*$AE154</f>
        <v>0</v>
      </c>
      <c r="AG154" s="161"/>
      <c r="AH154" s="243"/>
      <c r="AI154" s="241" t="e">
        <f aca="false">_xlfn.IFS(AND(AH154&gt;=60,$AB154&lt;&gt;""), $AB154,    AND(AH154&gt;=30,$AA154&lt;&gt;""), $AA154,    AND(AH154&gt;=10,$Z154&lt;&gt;""), $Z154,    1, $U154)</f>
        <v>#DIV/0!</v>
      </c>
      <c r="AJ154" s="244" t="e">
        <f aca="false">AH154*AI154</f>
        <v>#DIV/0!</v>
      </c>
      <c r="AK154" s="245"/>
      <c r="AL154" s="245"/>
      <c r="AM154" s="161"/>
      <c r="AN154" s="246" t="n">
        <f aca="false">SUM(AR154,AU154,AX154,BA154,BD154,BG154,BJ154,BM154,BP154,BS154,BV154,BY154,CB154,CE154,CH154)</f>
        <v>0</v>
      </c>
      <c r="AO154" s="241" t="e">
        <f aca="false">_xlfn.IFS(AND(AN154&gt;=60,$AB154&lt;&gt;""), $AB154,    AND(AN154&gt;=30,$AA154&lt;&gt;""), $AA154,    AND(AN154&gt;=10,$Z154&lt;&gt;""), $Z154,    1, $U154)</f>
        <v>#DIV/0!</v>
      </c>
      <c r="AP154" s="242" t="e">
        <f aca="false">$AN154*$AO154</f>
        <v>#DIV/0!</v>
      </c>
      <c r="AQ154" s="247" t="n">
        <f aca="false">COMMANDE!N154</f>
        <v>0</v>
      </c>
      <c r="AR154" s="248" t="str">
        <f aca="false">_xlfn.IFS(AND($AD154=$AH154,$AD154&gt;0,$AH154&gt;0,AQ154&gt;0), AQ154,     AND(NOT($AD154=$AH154),$AD154&gt;0,$AH154&gt;0,AQ154&gt;0), ($AH154*AQ154)/$AD154,     AND($AD154=0,$AH154&gt;0,$AL154&gt;0), IF(INDEX(AQ$12:AQ$263,MATCH($AL154,$AK$12:$AK$263,0))&gt;0,($AH154*INDEX(AQ$12:AQ$263,MATCH($AL154,$AK$12:$AK$263,0)))/INDEX($AD$12:$AD$263,MATCH($AL154,$AK$12:$AK$263,0)), "-"),     1, "-")</f>
        <v>-</v>
      </c>
      <c r="AS154" s="249" t="n">
        <f aca="false">IF(AR$9&gt;0, IF(OR(AR154="",AR154="-"), 0, AR154*$AO154), AQ154*$AE154)</f>
        <v>0</v>
      </c>
      <c r="AT154" s="247" t="n">
        <f aca="false">COMMANDE!P154</f>
        <v>0</v>
      </c>
      <c r="AU154" s="248" t="str">
        <f aca="false">_xlfn.IFS(AND($AD154=$AH154,$AD154&gt;0,$AH154&gt;0,AT154&gt;0), AT154,     AND(NOT($AD154=$AH154),$AD154&gt;0,$AH154&gt;0,AT154&gt;0), ($AH154*AT154)/$AD154,     AND($AD154=0,$AH154&gt;0,$AL154&gt;0), IF(INDEX(AT$12:AT$263,MATCH($AL154,$AK$12:$AK$263,0))&gt;0,($AH154*INDEX(AT$12:AT$263,MATCH($AL154,$AK$12:$AK$263,0)))/INDEX($AD$12:$AD$263,MATCH($AL154,$AK$12:$AK$263,0)), "-"),     1, "-")</f>
        <v>-</v>
      </c>
      <c r="AV154" s="249" t="n">
        <f aca="false">IF(AU$9&gt;0, IF(OR(AU154="",AU154="-"), 0, AU154*$AO154), AT154*$AE154)</f>
        <v>0</v>
      </c>
      <c r="AW154" s="247" t="n">
        <f aca="false">COMMANDE!R154</f>
        <v>0</v>
      </c>
      <c r="AX154" s="248" t="str">
        <f aca="false">_xlfn.IFS(AND($AD154=$AH154,$AD154&gt;0,$AH154&gt;0,AW154&gt;0), AW154,     AND(NOT($AD154=$AH154),$AD154&gt;0,$AH154&gt;0,AW154&gt;0), ($AH154*AW154)/$AD154,     AND($AD154=0,$AH154&gt;0,$AL154&gt;0), IF(INDEX(AW$12:AW$263,MATCH($AL154,$AK$12:$AK$263,0))&gt;0,($AH154*INDEX(AW$12:AW$263,MATCH($AL154,$AK$12:$AK$263,0)))/INDEX($AD$12:$AD$263,MATCH($AL154,$AK$12:$AK$263,0)), "-"),     1, "-")</f>
        <v>-</v>
      </c>
      <c r="AY154" s="249" t="n">
        <f aca="false">IF(AX$9&gt;0, IF(OR(AX154="",AX154="-"), 0, AX154*$AO154), AW154*$AE154)</f>
        <v>0</v>
      </c>
      <c r="AZ154" s="247" t="n">
        <f aca="false">COMMANDE!T154</f>
        <v>0</v>
      </c>
      <c r="BA154" s="248" t="str">
        <f aca="false">_xlfn.IFS(AND($AD154=$AH154,$AD154&gt;0,$AH154&gt;0,AZ154&gt;0), AZ154,     AND(NOT($AD154=$AH154),$AD154&gt;0,$AH154&gt;0,AZ154&gt;0), ($AH154*AZ154)/$AD154,     AND($AD154=0,$AH154&gt;0,$AL154&gt;0), IF(INDEX(AZ$12:AZ$263,MATCH($AL154,$AK$12:$AK$263,0))&gt;0,($AH154*INDEX(AZ$12:AZ$263,MATCH($AL154,$AK$12:$AK$263,0)))/INDEX($AD$12:$AD$263,MATCH($AL154,$AK$12:$AK$263,0)), "-"),     1, "-")</f>
        <v>-</v>
      </c>
      <c r="BB154" s="249" t="n">
        <f aca="false">IF(BA$9&gt;0, IF(OR(BA154="",BA154="-"), 0, BA154*$AO154), AZ154*$AE154)</f>
        <v>0</v>
      </c>
      <c r="BC154" s="247" t="n">
        <f aca="false">COMMANDE!V154</f>
        <v>0</v>
      </c>
      <c r="BD154" s="248" t="str">
        <f aca="false">_xlfn.IFS(AND($AD154=$AH154,$AD154&gt;0,$AH154&gt;0,BC154&gt;0), BC154,     AND(NOT($AD154=$AH154),$AD154&gt;0,$AH154&gt;0,BC154&gt;0), ($AH154*BC154)/$AD154,     AND($AD154=0,$AH154&gt;0,$AL154&gt;0), IF(INDEX(BC$12:BC$263,MATCH($AL154,$AK$12:$AK$263,0))&gt;0,($AH154*INDEX(BC$12:BC$263,MATCH($AL154,$AK$12:$AK$263,0)))/INDEX($AD$12:$AD$263,MATCH($AL154,$AK$12:$AK$263,0)), "-"),     1, "-")</f>
        <v>-</v>
      </c>
      <c r="BE154" s="249" t="n">
        <f aca="false">IF(BD$9&gt;0, IF(OR(BD154="",BD154="-"), 0, BD154*$AO154), BC154*$AE154)</f>
        <v>0</v>
      </c>
      <c r="BF154" s="247" t="n">
        <f aca="false">COMMANDE!X154</f>
        <v>0</v>
      </c>
      <c r="BG154" s="248" t="str">
        <f aca="false">_xlfn.IFS(AND($AD154=$AH154,$AD154&gt;0,$AH154&gt;0,BF154&gt;0), BF154,     AND(NOT($AD154=$AH154),$AD154&gt;0,$AH154&gt;0,BF154&gt;0), ($AH154*BF154)/$AD154,     AND($AD154=0,$AH154&gt;0,$AL154&gt;0), IF(INDEX(BF$12:BF$263,MATCH($AL154,$AK$12:$AK$263,0))&gt;0,($AH154*INDEX(BF$12:BF$263,MATCH($AL154,$AK$12:$AK$263,0)))/INDEX($AD$12:$AD$263,MATCH($AL154,$AK$12:$AK$263,0)), "-"),     1, "-")</f>
        <v>-</v>
      </c>
      <c r="BH154" s="249" t="n">
        <f aca="false">IF(BG$9&gt;0, IF(OR(BG154="",BG154="-"), 0, BG154*$AO154), BF154*$AE154)</f>
        <v>0</v>
      </c>
      <c r="BI154" s="247" t="n">
        <f aca="false">COMMANDE!Z154</f>
        <v>0</v>
      </c>
      <c r="BJ154" s="248" t="str">
        <f aca="false">_xlfn.IFS(AND($AD154=$AH154,$AD154&gt;0,$AH154&gt;0,BI154&gt;0), BI154,     AND(NOT($AD154=$AH154),$AD154&gt;0,$AH154&gt;0,BI154&gt;0), ($AH154*BI154)/$AD154,     AND($AD154=0,$AH154&gt;0,$AL154&gt;0), IF(INDEX(BI$12:BI$263,MATCH($AL154,$AK$12:$AK$263,0))&gt;0,($AH154*INDEX(BI$12:BI$263,MATCH($AL154,$AK$12:$AK$263,0)))/INDEX($AD$12:$AD$263,MATCH($AL154,$AK$12:$AK$263,0)), "-"),     1, "-")</f>
        <v>-</v>
      </c>
      <c r="BK154" s="249" t="n">
        <f aca="false">IF(BJ$9&gt;0, IF(OR(BJ154="",BJ154="-"), 0, BJ154*$AO154), BI154*$AE154)</f>
        <v>0</v>
      </c>
      <c r="BL154" s="247" t="n">
        <f aca="false">COMMANDE!AB154</f>
        <v>0</v>
      </c>
      <c r="BM154" s="248" t="str">
        <f aca="false">_xlfn.IFS(AND($AD154=$AH154,$AD154&gt;0,$AH154&gt;0,BL154&gt;0), BL154,     AND(NOT($AD154=$AH154),$AD154&gt;0,$AH154&gt;0,BL154&gt;0), ($AH154*BL154)/$AD154,     AND($AD154=0,$AH154&gt;0,$AL154&gt;0), IF(INDEX(BL$12:BL$263,MATCH($AL154,$AK$12:$AK$263,0))&gt;0,($AH154*INDEX(BL$12:BL$263,MATCH($AL154,$AK$12:$AK$263,0)))/INDEX($AD$12:$AD$263,MATCH($AL154,$AK$12:$AK$263,0)), "-"),     1, "-")</f>
        <v>-</v>
      </c>
      <c r="BN154" s="249" t="n">
        <f aca="false">IF(BM$9&gt;0, IF(OR(BM154="",BM154="-"), 0, BM154*$AO154), BL154*$AE154)</f>
        <v>0</v>
      </c>
      <c r="BO154" s="247" t="n">
        <f aca="false">COMMANDE!AD154</f>
        <v>0</v>
      </c>
      <c r="BP154" s="248" t="str">
        <f aca="false">_xlfn.IFS(AND($AD154=$AH154,$AD154&gt;0,$AH154&gt;0,BO154&gt;0), BO154,     AND(NOT($AD154=$AH154),$AD154&gt;0,$AH154&gt;0,BO154&gt;0), ($AH154*BO154)/$AD154,     AND($AD154=0,$AH154&gt;0,$AL154&gt;0), IF(INDEX(BO$12:BO$263,MATCH($AL154,$AK$12:$AK$263,0))&gt;0,($AH154*INDEX(BO$12:BO$263,MATCH($AL154,$AK$12:$AK$263,0)))/INDEX($AD$12:$AD$263,MATCH($AL154,$AK$12:$AK$263,0)), "-"),     1, "-")</f>
        <v>-</v>
      </c>
      <c r="BQ154" s="249" t="n">
        <f aca="false">IF(BP$9&gt;0, IF(OR(BP154="",BP154="-"), 0, BP154*$AO154), BO154*$AE154)</f>
        <v>0</v>
      </c>
      <c r="BR154" s="247" t="n">
        <f aca="false">COMMANDE!AF154</f>
        <v>0</v>
      </c>
      <c r="BS154" s="248" t="str">
        <f aca="false">_xlfn.IFS(AND($AD154=$AH154,$AD154&gt;0,$AH154&gt;0,BR154&gt;0), BR154,     AND(NOT($AD154=$AH154),$AD154&gt;0,$AH154&gt;0,BR154&gt;0), ($AH154*BR154)/$AD154,     AND($AD154=0,$AH154&gt;0,$AL154&gt;0), IF(INDEX(BR$12:BR$263,MATCH($AL154,$AK$12:$AK$263,0))&gt;0,($AH154*INDEX(BR$12:BR$263,MATCH($AL154,$AK$12:$AK$263,0)))/INDEX($AD$12:$AD$263,MATCH($AL154,$AK$12:$AK$263,0)), "-"),     1, "-")</f>
        <v>-</v>
      </c>
      <c r="BT154" s="249" t="n">
        <f aca="false">IF(BS$9&gt;0, IF(OR(BS154="",BS154="-"), 0, BS154*$AO154), BR154*$AE154)</f>
        <v>0</v>
      </c>
      <c r="BU154" s="247" t="n">
        <f aca="false">COMMANDE!AH154</f>
        <v>0</v>
      </c>
      <c r="BV154" s="248" t="str">
        <f aca="false">_xlfn.IFS(AND($AD154=$AH154,$AD154&gt;0,$AH154&gt;0,BU154&gt;0), BU154,     AND(NOT($AD154=$AH154),$AD154&gt;0,$AH154&gt;0,BU154&gt;0), ($AH154*BU154)/$AD154,     AND($AD154=0,$AH154&gt;0,$AL154&gt;0), IF(INDEX(BU$12:BU$263,MATCH($AL154,$AK$12:$AK$263,0))&gt;0,($AH154*INDEX(BU$12:BU$263,MATCH($AL154,$AK$12:$AK$263,0)))/INDEX($AD$12:$AD$263,MATCH($AL154,$AK$12:$AK$263,0)), "-"),     1, "-")</f>
        <v>-</v>
      </c>
      <c r="BW154" s="249" t="n">
        <f aca="false">IF(BV$9&gt;0, IF(OR(BV154="",BV154="-"), 0, BV154*$AO154), BU154*$AE154)</f>
        <v>0</v>
      </c>
      <c r="BX154" s="247" t="n">
        <f aca="false">COMMANDE!AJ154</f>
        <v>0</v>
      </c>
      <c r="BY154" s="248" t="str">
        <f aca="false">_xlfn.IFS(AND($AD154=$AH154,$AD154&gt;0,$AH154&gt;0,BX154&gt;0), BX154,     AND(NOT($AD154=$AH154),$AD154&gt;0,$AH154&gt;0,BX154&gt;0), ($AH154*BX154)/$AD154,     AND($AD154=0,$AH154&gt;0,$AL154&gt;0), IF(INDEX(BX$12:BX$263,MATCH($AL154,$AK$12:$AK$263,0))&gt;0,($AH154*INDEX(BX$12:BX$263,MATCH($AL154,$AK$12:$AK$263,0)))/INDEX($AD$12:$AD$263,MATCH($AL154,$AK$12:$AK$263,0)), "-"),     1, "-")</f>
        <v>-</v>
      </c>
      <c r="BZ154" s="249" t="n">
        <f aca="false">IF(BY$9&gt;0, IF(OR(BY154="",BY154="-"), 0, BY154*$AO154), BX154*$AE154)</f>
        <v>0</v>
      </c>
      <c r="CA154" s="247" t="n">
        <f aca="false">COMMANDE!AL154</f>
        <v>0</v>
      </c>
      <c r="CB154" s="248" t="str">
        <f aca="false">_xlfn.IFS(AND($AD154=$AH154,$AD154&gt;0,$AH154&gt;0,CA154&gt;0), CA154,     AND(NOT($AD154=$AH154),$AD154&gt;0,$AH154&gt;0,CA154&gt;0), ($AH154*CA154)/$AD154,     AND($AD154=0,$AH154&gt;0,$AL154&gt;0), IF(INDEX(CA$12:CA$263,MATCH($AL154,$AK$12:$AK$263,0))&gt;0,($AH154*INDEX(CA$12:CA$263,MATCH($AL154,$AK$12:$AK$263,0)))/INDEX($AD$12:$AD$263,MATCH($AL154,$AK$12:$AK$263,0)), "-"),     1, "-")</f>
        <v>-</v>
      </c>
      <c r="CC154" s="249" t="n">
        <f aca="false">IF(CB$9&gt;0, IF(OR(CB154="",CB154="-"), 0, CB154*$AO154), CA154*$AE154)</f>
        <v>0</v>
      </c>
      <c r="CD154" s="247" t="n">
        <f aca="false">COMMANDE!AN154</f>
        <v>0</v>
      </c>
      <c r="CE154" s="248" t="str">
        <f aca="false">_xlfn.IFS(AND($AD154=$AH154,$AD154&gt;0,$AH154&gt;0,CD154&gt;0), CD154,     AND(NOT($AD154=$AH154),$AD154&gt;0,$AH154&gt;0,CD154&gt;0), ($AH154*CD154)/$AD154,     AND($AD154=0,$AH154&gt;0,$AL154&gt;0), IF(INDEX(CD$12:CD$263,MATCH($AL154,$AK$12:$AK$263,0))&gt;0,($AH154*INDEX(CD$12:CD$263,MATCH($AL154,$AK$12:$AK$263,0)))/INDEX($AD$12:$AD$263,MATCH($AL154,$AK$12:$AK$263,0)), "-"),     1, "-")</f>
        <v>-</v>
      </c>
      <c r="CF154" s="249" t="n">
        <f aca="false">IF(CE$9&gt;0, IF(OR(CE154="",CE154="-"), 0, CE154*$AO154), CD154*$AE154)</f>
        <v>0</v>
      </c>
      <c r="CG154" s="247" t="n">
        <f aca="false">COMMANDE!AP154</f>
        <v>0</v>
      </c>
      <c r="CH154" s="248" t="str">
        <f aca="false">_xlfn.IFS(AND($AD154=$AH154,$AD154&gt;0,$AH154&gt;0,CG154&gt;0), CG154,     AND(NOT($AD154=$AH154),$AD154&gt;0,$AH154&gt;0,CG154&gt;0), ($AH154*CG154)/$AD154,     AND($AD154=0,$AH154&gt;0,$AL154&gt;0), IF(INDEX(CG$12:CG$263,MATCH($AL154,$AK$12:$AK$263,0))&gt;0,($AH154*INDEX(CG$12:CG$263,MATCH($AL154,$AK$12:$AK$263,0)))/INDEX($AD$12:$AD$263,MATCH($AL154,$AK$12:$AK$263,0)), "-"),     1, "-")</f>
        <v>-</v>
      </c>
      <c r="CI154" s="249" t="n">
        <f aca="false">IF(CH$9&gt;0, IF(OR(CH154="",CH154="-"), 0, CH154*$AO154), CG154*$AE154)</f>
        <v>0</v>
      </c>
      <c r="CJ154" s="250"/>
      <c r="CK154" s="229"/>
      <c r="CL154" s="229"/>
      <c r="CM154" s="229"/>
      <c r="CN154" s="229"/>
      <c r="CO154" s="229"/>
      <c r="CP154" s="229"/>
      <c r="CQ154" s="229"/>
      <c r="CR154" s="229"/>
      <c r="CS154" s="229"/>
      <c r="CT154" s="229"/>
      <c r="CU154" s="229"/>
      <c r="CV154" s="229"/>
      <c r="CW154" s="229"/>
      <c r="CX154" s="229"/>
      <c r="CY154" s="229"/>
      <c r="CZ154" s="229"/>
      <c r="DA154" s="229"/>
      <c r="DB154" s="229"/>
      <c r="DC154" s="229"/>
    </row>
    <row r="155" customFormat="false" ht="39.95" hidden="false" customHeight="true" outlineLevel="0" collapsed="false">
      <c r="A155" s="230" t="n">
        <f aca="false">IF(OR($AQ155&gt;0, $AS155&gt;0), 1, 0)</f>
        <v>0</v>
      </c>
      <c r="B155" s="230" t="n">
        <f aca="false">IF(OR($AT155&gt;0, $AV155&gt;0), 1, 0)</f>
        <v>0</v>
      </c>
      <c r="C155" s="230" t="n">
        <f aca="false">IF(OR($AW155&gt;0, $AY155&gt;0), 1, 0)</f>
        <v>0</v>
      </c>
      <c r="D155" s="230" t="n">
        <f aca="false">IF(OR($AZ155&gt;0, $BB155&gt;0), 1, 0)</f>
        <v>0</v>
      </c>
      <c r="E155" s="230" t="n">
        <f aca="false">IF(OR($BC155&gt;0, $BE155&gt;0), 1, 0)</f>
        <v>0</v>
      </c>
      <c r="F155" s="230" t="n">
        <f aca="false">IF(OR($BF155&gt;0, $BH155&gt;0), 1, 0)</f>
        <v>0</v>
      </c>
      <c r="G155" s="230" t="n">
        <f aca="false">IF(OR($BI155&gt;0, $BK155&gt;0), 1, 0)</f>
        <v>0</v>
      </c>
      <c r="H155" s="230" t="n">
        <f aca="false">IF(OR($BL155&gt;0, $BN155&gt;0), 1, 0)</f>
        <v>0</v>
      </c>
      <c r="I155" s="230" t="n">
        <f aca="false">IF(OR($BO155&gt;0, $BQ155&gt;0), 1, 0)</f>
        <v>0</v>
      </c>
      <c r="J155" s="230" t="n">
        <f aca="false">IF(OR($BR155&gt;0, $BT155&gt;0), 1, 0)</f>
        <v>0</v>
      </c>
      <c r="K155" s="230" t="n">
        <f aca="false">IF(OR($BU155&gt;0, $BW155&gt;0), 1, 0)</f>
        <v>0</v>
      </c>
      <c r="L155" s="230" t="n">
        <f aca="false">IF(OR($BX155&gt;0, $BZ155&gt;0), 1, 0)</f>
        <v>0</v>
      </c>
      <c r="M155" s="230" t="n">
        <f aca="false">IF(OR($CA155&gt;0, $CC155&gt;0), 1, 0)</f>
        <v>0</v>
      </c>
      <c r="N155" s="230" t="n">
        <f aca="false">IF(OR($CD155&gt;0, $CF155&gt;0), 1, 0)</f>
        <v>0</v>
      </c>
      <c r="O155" s="231" t="n">
        <f aca="false">IF(OR($CG155&gt;0, $CI155&gt;0), 1, 0)</f>
        <v>0</v>
      </c>
      <c r="P155" s="232" t="n">
        <f aca="false">IF(OR($AD155&gt;0,$AH155&gt;0,$AN155&gt;0), 1, 0)</f>
        <v>0</v>
      </c>
      <c r="Q155" s="233" t="n">
        <f aca="false">BDD!A145</f>
        <v>1444</v>
      </c>
      <c r="R155" s="234" t="str">
        <f aca="false">BDD!B145</f>
        <v>Miel de Huelva multifleurs sans filtration CRU BIO  
    - (Bocal en verre 1kg)</v>
      </c>
      <c r="S155" s="235" t="str">
        <f aca="false">IF(BDD!F145=0, "", BDD!F145)</f>
        <v>❤️</v>
      </c>
      <c r="T155" s="236" t="n">
        <f aca="false">ROUND(BDD!G145+FDP_CMD_KG, 2)</f>
        <v>16.64</v>
      </c>
      <c r="U155" s="236" t="e">
        <f aca="false">ROUND(BDD!G145+FDP_FACT_KG, 2)</f>
        <v>#DIV/0!</v>
      </c>
      <c r="V155" s="237" t="str">
        <f aca="false">BDD!H145</f>
        <v>Pièce</v>
      </c>
      <c r="W155" s="238" t="n">
        <f aca="false">IF(NOT(ISBLANK(BDD!I145)), ROUND(SUM((BDD!G145*reduc1),FDP_CMD_KG), 2), "")</f>
        <v>15.13</v>
      </c>
      <c r="X155" s="238" t="str">
        <f aca="false">IF(NOT(ISBLANK(BDD!J145)), ROUND(SUM((BDD!G145*reduc2),FDP_CMD_KG), 2), "")</f>
        <v/>
      </c>
      <c r="Y155" s="238" t="str">
        <f aca="false">IF(NOT(ISBLANK(BDD!K145)), ROUND(SUM((BDD!G145*reduc3),FDP_CMD_KG), 2), "")</f>
        <v/>
      </c>
      <c r="Z155" s="238" t="e">
        <f aca="false">IF(NOT(ISBLANK(BDD!I145)), ROUND(SUM((BDD!G145*reduc1),FDP_FACT_KG), 2), "")</f>
        <v>#DIV/0!</v>
      </c>
      <c r="AA155" s="238" t="str">
        <f aca="false">IF(NOT(ISBLANK(BDD!J145)), ROUND(SUM((BDD!G145*reduc2),FDP_FACT_KG), 2), "")</f>
        <v/>
      </c>
      <c r="AB155" s="238" t="str">
        <f aca="false">IF(NOT(ISBLANK(BDD!K145)), ROUND(SUM((BDD!G145*reduc3),FDP_FACT_KG), 2), "")</f>
        <v/>
      </c>
      <c r="AC155" s="239" t="str">
        <f aca="false">BDD!C145</f>
        <v>Huelva</v>
      </c>
      <c r="AD155" s="240" t="n">
        <f aca="false">SUM(AQ155,AT155,AW155,AZ155,BC155,BF155,BI155,BL155,BO155,BR155,BU155,BX155,CA155,CD155,CG155)</f>
        <v>0</v>
      </c>
      <c r="AE155" s="241" t="n">
        <f aca="false">_xlfn.IFS(AND(AD155&gt;=60,$Y155&lt;&gt;""), $Y155,    AND(AD155&gt;=30,$X155&lt;&gt;""), $X155,    AND(AD155&gt;=10,$W155&lt;&gt;""), $W155,    1, $T155)</f>
        <v>16.64</v>
      </c>
      <c r="AF155" s="242" t="n">
        <f aca="false">$AD155*$AE155</f>
        <v>0</v>
      </c>
      <c r="AG155" s="161"/>
      <c r="AH155" s="243"/>
      <c r="AI155" s="241" t="e">
        <f aca="false">_xlfn.IFS(AND(AH155&gt;=60,$AB155&lt;&gt;""), $AB155,    AND(AH155&gt;=30,$AA155&lt;&gt;""), $AA155,    AND(AH155&gt;=10,$Z155&lt;&gt;""), $Z155,    1, $U155)</f>
        <v>#DIV/0!</v>
      </c>
      <c r="AJ155" s="244" t="e">
        <f aca="false">AH155*AI155</f>
        <v>#DIV/0!</v>
      </c>
      <c r="AK155" s="245"/>
      <c r="AL155" s="245"/>
      <c r="AM155" s="161"/>
      <c r="AN155" s="246" t="n">
        <f aca="false">SUM(AR155,AU155,AX155,BA155,BD155,BG155,BJ155,BM155,BP155,BS155,BV155,BY155,CB155,CE155,CH155)</f>
        <v>0</v>
      </c>
      <c r="AO155" s="241" t="e">
        <f aca="false">_xlfn.IFS(AND(AN155&gt;=60,$AB155&lt;&gt;""), $AB155,    AND(AN155&gt;=30,$AA155&lt;&gt;""), $AA155,    AND(AN155&gt;=10,$Z155&lt;&gt;""), $Z155,    1, $U155)</f>
        <v>#DIV/0!</v>
      </c>
      <c r="AP155" s="242" t="e">
        <f aca="false">$AN155*$AO155</f>
        <v>#DIV/0!</v>
      </c>
      <c r="AQ155" s="247" t="n">
        <f aca="false">COMMANDE!N155</f>
        <v>0</v>
      </c>
      <c r="AR155" s="248" t="str">
        <f aca="false">_xlfn.IFS(AND($AD155=$AH155,$AD155&gt;0,$AH155&gt;0,AQ155&gt;0), AQ155,     AND(NOT($AD155=$AH155),$AD155&gt;0,$AH155&gt;0,AQ155&gt;0), ($AH155*AQ155)/$AD155,     AND($AD155=0,$AH155&gt;0,$AL155&gt;0), IF(INDEX(AQ$12:AQ$263,MATCH($AL155,$AK$12:$AK$263,0))&gt;0,($AH155*INDEX(AQ$12:AQ$263,MATCH($AL155,$AK$12:$AK$263,0)))/INDEX($AD$12:$AD$263,MATCH($AL155,$AK$12:$AK$263,0)), "-"),     1, "-")</f>
        <v>-</v>
      </c>
      <c r="AS155" s="249" t="n">
        <f aca="false">IF(AR$9&gt;0, IF(OR(AR155="",AR155="-"), 0, AR155*$AO155), AQ155*$AE155)</f>
        <v>0</v>
      </c>
      <c r="AT155" s="247" t="n">
        <f aca="false">COMMANDE!P155</f>
        <v>0</v>
      </c>
      <c r="AU155" s="248" t="str">
        <f aca="false">_xlfn.IFS(AND($AD155=$AH155,$AD155&gt;0,$AH155&gt;0,AT155&gt;0), AT155,     AND(NOT($AD155=$AH155),$AD155&gt;0,$AH155&gt;0,AT155&gt;0), ($AH155*AT155)/$AD155,     AND($AD155=0,$AH155&gt;0,$AL155&gt;0), IF(INDEX(AT$12:AT$263,MATCH($AL155,$AK$12:$AK$263,0))&gt;0,($AH155*INDEX(AT$12:AT$263,MATCH($AL155,$AK$12:$AK$263,0)))/INDEX($AD$12:$AD$263,MATCH($AL155,$AK$12:$AK$263,0)), "-"),     1, "-")</f>
        <v>-</v>
      </c>
      <c r="AV155" s="249" t="n">
        <f aca="false">IF(AU$9&gt;0, IF(OR(AU155="",AU155="-"), 0, AU155*$AO155), AT155*$AE155)</f>
        <v>0</v>
      </c>
      <c r="AW155" s="247" t="n">
        <f aca="false">COMMANDE!R155</f>
        <v>0</v>
      </c>
      <c r="AX155" s="248" t="str">
        <f aca="false">_xlfn.IFS(AND($AD155=$AH155,$AD155&gt;0,$AH155&gt;0,AW155&gt;0), AW155,     AND(NOT($AD155=$AH155),$AD155&gt;0,$AH155&gt;0,AW155&gt;0), ($AH155*AW155)/$AD155,     AND($AD155=0,$AH155&gt;0,$AL155&gt;0), IF(INDEX(AW$12:AW$263,MATCH($AL155,$AK$12:$AK$263,0))&gt;0,($AH155*INDEX(AW$12:AW$263,MATCH($AL155,$AK$12:$AK$263,0)))/INDEX($AD$12:$AD$263,MATCH($AL155,$AK$12:$AK$263,0)), "-"),     1, "-")</f>
        <v>-</v>
      </c>
      <c r="AY155" s="249" t="n">
        <f aca="false">IF(AX$9&gt;0, IF(OR(AX155="",AX155="-"), 0, AX155*$AO155), AW155*$AE155)</f>
        <v>0</v>
      </c>
      <c r="AZ155" s="247" t="n">
        <f aca="false">COMMANDE!T155</f>
        <v>0</v>
      </c>
      <c r="BA155" s="248" t="str">
        <f aca="false">_xlfn.IFS(AND($AD155=$AH155,$AD155&gt;0,$AH155&gt;0,AZ155&gt;0), AZ155,     AND(NOT($AD155=$AH155),$AD155&gt;0,$AH155&gt;0,AZ155&gt;0), ($AH155*AZ155)/$AD155,     AND($AD155=0,$AH155&gt;0,$AL155&gt;0), IF(INDEX(AZ$12:AZ$263,MATCH($AL155,$AK$12:$AK$263,0))&gt;0,($AH155*INDEX(AZ$12:AZ$263,MATCH($AL155,$AK$12:$AK$263,0)))/INDEX($AD$12:$AD$263,MATCH($AL155,$AK$12:$AK$263,0)), "-"),     1, "-")</f>
        <v>-</v>
      </c>
      <c r="BB155" s="249" t="n">
        <f aca="false">IF(BA$9&gt;0, IF(OR(BA155="",BA155="-"), 0, BA155*$AO155), AZ155*$AE155)</f>
        <v>0</v>
      </c>
      <c r="BC155" s="247" t="n">
        <f aca="false">COMMANDE!V155</f>
        <v>0</v>
      </c>
      <c r="BD155" s="248" t="str">
        <f aca="false">_xlfn.IFS(AND($AD155=$AH155,$AD155&gt;0,$AH155&gt;0,BC155&gt;0), BC155,     AND(NOT($AD155=$AH155),$AD155&gt;0,$AH155&gt;0,BC155&gt;0), ($AH155*BC155)/$AD155,     AND($AD155=0,$AH155&gt;0,$AL155&gt;0), IF(INDEX(BC$12:BC$263,MATCH($AL155,$AK$12:$AK$263,0))&gt;0,($AH155*INDEX(BC$12:BC$263,MATCH($AL155,$AK$12:$AK$263,0)))/INDEX($AD$12:$AD$263,MATCH($AL155,$AK$12:$AK$263,0)), "-"),     1, "-")</f>
        <v>-</v>
      </c>
      <c r="BE155" s="249" t="n">
        <f aca="false">IF(BD$9&gt;0, IF(OR(BD155="",BD155="-"), 0, BD155*$AO155), BC155*$AE155)</f>
        <v>0</v>
      </c>
      <c r="BF155" s="247" t="n">
        <f aca="false">COMMANDE!X155</f>
        <v>0</v>
      </c>
      <c r="BG155" s="248" t="str">
        <f aca="false">_xlfn.IFS(AND($AD155=$AH155,$AD155&gt;0,$AH155&gt;0,BF155&gt;0), BF155,     AND(NOT($AD155=$AH155),$AD155&gt;0,$AH155&gt;0,BF155&gt;0), ($AH155*BF155)/$AD155,     AND($AD155=0,$AH155&gt;0,$AL155&gt;0), IF(INDEX(BF$12:BF$263,MATCH($AL155,$AK$12:$AK$263,0))&gt;0,($AH155*INDEX(BF$12:BF$263,MATCH($AL155,$AK$12:$AK$263,0)))/INDEX($AD$12:$AD$263,MATCH($AL155,$AK$12:$AK$263,0)), "-"),     1, "-")</f>
        <v>-</v>
      </c>
      <c r="BH155" s="249" t="n">
        <f aca="false">IF(BG$9&gt;0, IF(OR(BG155="",BG155="-"), 0, BG155*$AO155), BF155*$AE155)</f>
        <v>0</v>
      </c>
      <c r="BI155" s="247" t="n">
        <f aca="false">COMMANDE!Z155</f>
        <v>0</v>
      </c>
      <c r="BJ155" s="248" t="str">
        <f aca="false">_xlfn.IFS(AND($AD155=$AH155,$AD155&gt;0,$AH155&gt;0,BI155&gt;0), BI155,     AND(NOT($AD155=$AH155),$AD155&gt;0,$AH155&gt;0,BI155&gt;0), ($AH155*BI155)/$AD155,     AND($AD155=0,$AH155&gt;0,$AL155&gt;0), IF(INDEX(BI$12:BI$263,MATCH($AL155,$AK$12:$AK$263,0))&gt;0,($AH155*INDEX(BI$12:BI$263,MATCH($AL155,$AK$12:$AK$263,0)))/INDEX($AD$12:$AD$263,MATCH($AL155,$AK$12:$AK$263,0)), "-"),     1, "-")</f>
        <v>-</v>
      </c>
      <c r="BK155" s="249" t="n">
        <f aca="false">IF(BJ$9&gt;0, IF(OR(BJ155="",BJ155="-"), 0, BJ155*$AO155), BI155*$AE155)</f>
        <v>0</v>
      </c>
      <c r="BL155" s="247" t="n">
        <f aca="false">COMMANDE!AB155</f>
        <v>0</v>
      </c>
      <c r="BM155" s="248" t="str">
        <f aca="false">_xlfn.IFS(AND($AD155=$AH155,$AD155&gt;0,$AH155&gt;0,BL155&gt;0), BL155,     AND(NOT($AD155=$AH155),$AD155&gt;0,$AH155&gt;0,BL155&gt;0), ($AH155*BL155)/$AD155,     AND($AD155=0,$AH155&gt;0,$AL155&gt;0), IF(INDEX(BL$12:BL$263,MATCH($AL155,$AK$12:$AK$263,0))&gt;0,($AH155*INDEX(BL$12:BL$263,MATCH($AL155,$AK$12:$AK$263,0)))/INDEX($AD$12:$AD$263,MATCH($AL155,$AK$12:$AK$263,0)), "-"),     1, "-")</f>
        <v>-</v>
      </c>
      <c r="BN155" s="249" t="n">
        <f aca="false">IF(BM$9&gt;0, IF(OR(BM155="",BM155="-"), 0, BM155*$AO155), BL155*$AE155)</f>
        <v>0</v>
      </c>
      <c r="BO155" s="247" t="n">
        <f aca="false">COMMANDE!AD155</f>
        <v>0</v>
      </c>
      <c r="BP155" s="248" t="str">
        <f aca="false">_xlfn.IFS(AND($AD155=$AH155,$AD155&gt;0,$AH155&gt;0,BO155&gt;0), BO155,     AND(NOT($AD155=$AH155),$AD155&gt;0,$AH155&gt;0,BO155&gt;0), ($AH155*BO155)/$AD155,     AND($AD155=0,$AH155&gt;0,$AL155&gt;0), IF(INDEX(BO$12:BO$263,MATCH($AL155,$AK$12:$AK$263,0))&gt;0,($AH155*INDEX(BO$12:BO$263,MATCH($AL155,$AK$12:$AK$263,0)))/INDEX($AD$12:$AD$263,MATCH($AL155,$AK$12:$AK$263,0)), "-"),     1, "-")</f>
        <v>-</v>
      </c>
      <c r="BQ155" s="249" t="n">
        <f aca="false">IF(BP$9&gt;0, IF(OR(BP155="",BP155="-"), 0, BP155*$AO155), BO155*$AE155)</f>
        <v>0</v>
      </c>
      <c r="BR155" s="247" t="n">
        <f aca="false">COMMANDE!AF155</f>
        <v>0</v>
      </c>
      <c r="BS155" s="248" t="str">
        <f aca="false">_xlfn.IFS(AND($AD155=$AH155,$AD155&gt;0,$AH155&gt;0,BR155&gt;0), BR155,     AND(NOT($AD155=$AH155),$AD155&gt;0,$AH155&gt;0,BR155&gt;0), ($AH155*BR155)/$AD155,     AND($AD155=0,$AH155&gt;0,$AL155&gt;0), IF(INDEX(BR$12:BR$263,MATCH($AL155,$AK$12:$AK$263,0))&gt;0,($AH155*INDEX(BR$12:BR$263,MATCH($AL155,$AK$12:$AK$263,0)))/INDEX($AD$12:$AD$263,MATCH($AL155,$AK$12:$AK$263,0)), "-"),     1, "-")</f>
        <v>-</v>
      </c>
      <c r="BT155" s="249" t="n">
        <f aca="false">IF(BS$9&gt;0, IF(OR(BS155="",BS155="-"), 0, BS155*$AO155), BR155*$AE155)</f>
        <v>0</v>
      </c>
      <c r="BU155" s="247" t="n">
        <f aca="false">COMMANDE!AH155</f>
        <v>0</v>
      </c>
      <c r="BV155" s="248" t="str">
        <f aca="false">_xlfn.IFS(AND($AD155=$AH155,$AD155&gt;0,$AH155&gt;0,BU155&gt;0), BU155,     AND(NOT($AD155=$AH155),$AD155&gt;0,$AH155&gt;0,BU155&gt;0), ($AH155*BU155)/$AD155,     AND($AD155=0,$AH155&gt;0,$AL155&gt;0), IF(INDEX(BU$12:BU$263,MATCH($AL155,$AK$12:$AK$263,0))&gt;0,($AH155*INDEX(BU$12:BU$263,MATCH($AL155,$AK$12:$AK$263,0)))/INDEX($AD$12:$AD$263,MATCH($AL155,$AK$12:$AK$263,0)), "-"),     1, "-")</f>
        <v>-</v>
      </c>
      <c r="BW155" s="249" t="n">
        <f aca="false">IF(BV$9&gt;0, IF(OR(BV155="",BV155="-"), 0, BV155*$AO155), BU155*$AE155)</f>
        <v>0</v>
      </c>
      <c r="BX155" s="247" t="n">
        <f aca="false">COMMANDE!AJ155</f>
        <v>0</v>
      </c>
      <c r="BY155" s="248" t="str">
        <f aca="false">_xlfn.IFS(AND($AD155=$AH155,$AD155&gt;0,$AH155&gt;0,BX155&gt;0), BX155,     AND(NOT($AD155=$AH155),$AD155&gt;0,$AH155&gt;0,BX155&gt;0), ($AH155*BX155)/$AD155,     AND($AD155=0,$AH155&gt;0,$AL155&gt;0), IF(INDEX(BX$12:BX$263,MATCH($AL155,$AK$12:$AK$263,0))&gt;0,($AH155*INDEX(BX$12:BX$263,MATCH($AL155,$AK$12:$AK$263,0)))/INDEX($AD$12:$AD$263,MATCH($AL155,$AK$12:$AK$263,0)), "-"),     1, "-")</f>
        <v>-</v>
      </c>
      <c r="BZ155" s="249" t="n">
        <f aca="false">IF(BY$9&gt;0, IF(OR(BY155="",BY155="-"), 0, BY155*$AO155), BX155*$AE155)</f>
        <v>0</v>
      </c>
      <c r="CA155" s="247" t="n">
        <f aca="false">COMMANDE!AL155</f>
        <v>0</v>
      </c>
      <c r="CB155" s="248" t="str">
        <f aca="false">_xlfn.IFS(AND($AD155=$AH155,$AD155&gt;0,$AH155&gt;0,CA155&gt;0), CA155,     AND(NOT($AD155=$AH155),$AD155&gt;0,$AH155&gt;0,CA155&gt;0), ($AH155*CA155)/$AD155,     AND($AD155=0,$AH155&gt;0,$AL155&gt;0), IF(INDEX(CA$12:CA$263,MATCH($AL155,$AK$12:$AK$263,0))&gt;0,($AH155*INDEX(CA$12:CA$263,MATCH($AL155,$AK$12:$AK$263,0)))/INDEX($AD$12:$AD$263,MATCH($AL155,$AK$12:$AK$263,0)), "-"),     1, "-")</f>
        <v>-</v>
      </c>
      <c r="CC155" s="249" t="n">
        <f aca="false">IF(CB$9&gt;0, IF(OR(CB155="",CB155="-"), 0, CB155*$AO155), CA155*$AE155)</f>
        <v>0</v>
      </c>
      <c r="CD155" s="247" t="n">
        <f aca="false">COMMANDE!AN155</f>
        <v>0</v>
      </c>
      <c r="CE155" s="248" t="str">
        <f aca="false">_xlfn.IFS(AND($AD155=$AH155,$AD155&gt;0,$AH155&gt;0,CD155&gt;0), CD155,     AND(NOT($AD155=$AH155),$AD155&gt;0,$AH155&gt;0,CD155&gt;0), ($AH155*CD155)/$AD155,     AND($AD155=0,$AH155&gt;0,$AL155&gt;0), IF(INDEX(CD$12:CD$263,MATCH($AL155,$AK$12:$AK$263,0))&gt;0,($AH155*INDEX(CD$12:CD$263,MATCH($AL155,$AK$12:$AK$263,0)))/INDEX($AD$12:$AD$263,MATCH($AL155,$AK$12:$AK$263,0)), "-"),     1, "-")</f>
        <v>-</v>
      </c>
      <c r="CF155" s="249" t="n">
        <f aca="false">IF(CE$9&gt;0, IF(OR(CE155="",CE155="-"), 0, CE155*$AO155), CD155*$AE155)</f>
        <v>0</v>
      </c>
      <c r="CG155" s="247" t="n">
        <f aca="false">COMMANDE!AP155</f>
        <v>0</v>
      </c>
      <c r="CH155" s="248" t="str">
        <f aca="false">_xlfn.IFS(AND($AD155=$AH155,$AD155&gt;0,$AH155&gt;0,CG155&gt;0), CG155,     AND(NOT($AD155=$AH155),$AD155&gt;0,$AH155&gt;0,CG155&gt;0), ($AH155*CG155)/$AD155,     AND($AD155=0,$AH155&gt;0,$AL155&gt;0), IF(INDEX(CG$12:CG$263,MATCH($AL155,$AK$12:$AK$263,0))&gt;0,($AH155*INDEX(CG$12:CG$263,MATCH($AL155,$AK$12:$AK$263,0)))/INDEX($AD$12:$AD$263,MATCH($AL155,$AK$12:$AK$263,0)), "-"),     1, "-")</f>
        <v>-</v>
      </c>
      <c r="CI155" s="249" t="n">
        <f aca="false">IF(CH$9&gt;0, IF(OR(CH155="",CH155="-"), 0, CH155*$AO155), CG155*$AE155)</f>
        <v>0</v>
      </c>
      <c r="CJ155" s="250"/>
    </row>
    <row r="156" customFormat="false" ht="39.95" hidden="false" customHeight="true" outlineLevel="0" collapsed="false">
      <c r="A156" s="230" t="n">
        <f aca="false">IF(OR($AQ156&gt;0, $AS156&gt;0), 1, 0)</f>
        <v>0</v>
      </c>
      <c r="B156" s="230" t="n">
        <f aca="false">IF(OR($AT156&gt;0, $AV156&gt;0), 1, 0)</f>
        <v>0</v>
      </c>
      <c r="C156" s="230" t="n">
        <f aca="false">IF(OR($AW156&gt;0, $AY156&gt;0), 1, 0)</f>
        <v>0</v>
      </c>
      <c r="D156" s="230" t="n">
        <f aca="false">IF(OR($AZ156&gt;0, $BB156&gt;0), 1, 0)</f>
        <v>0</v>
      </c>
      <c r="E156" s="230" t="n">
        <f aca="false">IF(OR($BC156&gt;0, $BE156&gt;0), 1, 0)</f>
        <v>0</v>
      </c>
      <c r="F156" s="230" t="n">
        <f aca="false">IF(OR($BF156&gt;0, $BH156&gt;0), 1, 0)</f>
        <v>0</v>
      </c>
      <c r="G156" s="230" t="n">
        <f aca="false">IF(OR($BI156&gt;0, $BK156&gt;0), 1, 0)</f>
        <v>0</v>
      </c>
      <c r="H156" s="230" t="n">
        <f aca="false">IF(OR($BL156&gt;0, $BN156&gt;0), 1, 0)</f>
        <v>0</v>
      </c>
      <c r="I156" s="230" t="n">
        <f aca="false">IF(OR($BO156&gt;0, $BQ156&gt;0), 1, 0)</f>
        <v>0</v>
      </c>
      <c r="J156" s="230" t="n">
        <f aca="false">IF(OR($BR156&gt;0, $BT156&gt;0), 1, 0)</f>
        <v>0</v>
      </c>
      <c r="K156" s="230" t="n">
        <f aca="false">IF(OR($BU156&gt;0, $BW156&gt;0), 1, 0)</f>
        <v>0</v>
      </c>
      <c r="L156" s="230" t="n">
        <f aca="false">IF(OR($BX156&gt;0, $BZ156&gt;0), 1, 0)</f>
        <v>0</v>
      </c>
      <c r="M156" s="230" t="n">
        <f aca="false">IF(OR($CA156&gt;0, $CC156&gt;0), 1, 0)</f>
        <v>0</v>
      </c>
      <c r="N156" s="230" t="n">
        <f aca="false">IF(OR($CD156&gt;0, $CF156&gt;0), 1, 0)</f>
        <v>0</v>
      </c>
      <c r="O156" s="231" t="n">
        <f aca="false">IF(OR($CG156&gt;0, $CI156&gt;0), 1, 0)</f>
        <v>0</v>
      </c>
      <c r="P156" s="232" t="n">
        <f aca="false">IF(OR($AD156&gt;0,$AH156&gt;0,$AN156&gt;0), 1, 0)</f>
        <v>0</v>
      </c>
      <c r="Q156" s="233" t="n">
        <f aca="false">BDD!A146</f>
        <v>5107</v>
      </c>
      <c r="R156" s="234" t="str">
        <f aca="false">BDD!B146</f>
        <v>Miel de montagne (Bocal en verre 1kg)</v>
      </c>
      <c r="S156" s="235" t="str">
        <f aca="false">IF(BDD!F146=0, "", BDD!F146)</f>
        <v>❤️</v>
      </c>
      <c r="T156" s="236" t="n">
        <f aca="false">ROUND(BDD!G146+FDP_CMD_KG, 2)</f>
        <v>14.33</v>
      </c>
      <c r="U156" s="236" t="e">
        <f aca="false">ROUND(BDD!G146+FDP_FACT_KG, 2)</f>
        <v>#DIV/0!</v>
      </c>
      <c r="V156" s="237" t="str">
        <f aca="false">BDD!H146</f>
        <v>Pièce</v>
      </c>
      <c r="W156" s="238" t="n">
        <f aca="false">IF(NOT(ISBLANK(BDD!I146)), ROUND(SUM((BDD!G146*reduc1),FDP_CMD_KG), 2), "")</f>
        <v>13.05</v>
      </c>
      <c r="X156" s="238" t="str">
        <f aca="false">IF(NOT(ISBLANK(BDD!J146)), ROUND(SUM((BDD!G146*reduc2),FDP_CMD_KG), 2), "")</f>
        <v/>
      </c>
      <c r="Y156" s="238" t="str">
        <f aca="false">IF(NOT(ISBLANK(BDD!K146)), ROUND(SUM((BDD!G146*reduc3),FDP_CMD_KG), 2), "")</f>
        <v/>
      </c>
      <c r="Z156" s="238" t="e">
        <f aca="false">IF(NOT(ISBLANK(BDD!I146)), ROUND(SUM((BDD!G146*reduc1),FDP_FACT_KG), 2), "")</f>
        <v>#DIV/0!</v>
      </c>
      <c r="AA156" s="238" t="str">
        <f aca="false">IF(NOT(ISBLANK(BDD!J146)), ROUND(SUM((BDD!G146*reduc2),FDP_FACT_KG), 2), "")</f>
        <v/>
      </c>
      <c r="AB156" s="238" t="str">
        <f aca="false">IF(NOT(ISBLANK(BDD!K146)), ROUND(SUM((BDD!G146*reduc3),FDP_FACT_KG), 2), "")</f>
        <v/>
      </c>
      <c r="AC156" s="239" t="str">
        <f aca="false">BDD!C146</f>
        <v>Grenade</v>
      </c>
      <c r="AD156" s="240" t="n">
        <f aca="false">SUM(AQ156,AT156,AW156,AZ156,BC156,BF156,BI156,BL156,BO156,BR156,BU156,BX156,CA156,CD156,CG156)</f>
        <v>0</v>
      </c>
      <c r="AE156" s="241" t="n">
        <f aca="false">_xlfn.IFS(AND(AD156&gt;=60,$Y156&lt;&gt;""), $Y156,    AND(AD156&gt;=30,$X156&lt;&gt;""), $X156,    AND(AD156&gt;=10,$W156&lt;&gt;""), $W156,    1, $T156)</f>
        <v>14.33</v>
      </c>
      <c r="AF156" s="242" t="n">
        <f aca="false">$AD156*$AE156</f>
        <v>0</v>
      </c>
      <c r="AG156" s="161"/>
      <c r="AH156" s="243"/>
      <c r="AI156" s="241" t="e">
        <f aca="false">_xlfn.IFS(AND(AH156&gt;=60,$AB156&lt;&gt;""), $AB156,    AND(AH156&gt;=30,$AA156&lt;&gt;""), $AA156,    AND(AH156&gt;=10,$Z156&lt;&gt;""), $Z156,    1, $U156)</f>
        <v>#DIV/0!</v>
      </c>
      <c r="AJ156" s="244" t="e">
        <f aca="false">AH156*AI156</f>
        <v>#DIV/0!</v>
      </c>
      <c r="AK156" s="245"/>
      <c r="AL156" s="245"/>
      <c r="AM156" s="161"/>
      <c r="AN156" s="246" t="n">
        <f aca="false">SUM(AR156,AU156,AX156,BA156,BD156,BG156,BJ156,BM156,BP156,BS156,BV156,BY156,CB156,CE156,CH156)</f>
        <v>0</v>
      </c>
      <c r="AO156" s="241" t="e">
        <f aca="false">_xlfn.IFS(AND(AN156&gt;=60,$AB156&lt;&gt;""), $AB156,    AND(AN156&gt;=30,$AA156&lt;&gt;""), $AA156,    AND(AN156&gt;=10,$Z156&lt;&gt;""), $Z156,    1, $U156)</f>
        <v>#DIV/0!</v>
      </c>
      <c r="AP156" s="242" t="e">
        <f aca="false">$AN156*$AO156</f>
        <v>#DIV/0!</v>
      </c>
      <c r="AQ156" s="247" t="n">
        <f aca="false">COMMANDE!N156</f>
        <v>0</v>
      </c>
      <c r="AR156" s="248" t="str">
        <f aca="false">_xlfn.IFS(AND($AD156=$AH156,$AD156&gt;0,$AH156&gt;0,AQ156&gt;0), AQ156,     AND(NOT($AD156=$AH156),$AD156&gt;0,$AH156&gt;0,AQ156&gt;0), ($AH156*AQ156)/$AD156,     AND($AD156=0,$AH156&gt;0,$AL156&gt;0), IF(INDEX(AQ$12:AQ$263,MATCH($AL156,$AK$12:$AK$263,0))&gt;0,($AH156*INDEX(AQ$12:AQ$263,MATCH($AL156,$AK$12:$AK$263,0)))/INDEX($AD$12:$AD$263,MATCH($AL156,$AK$12:$AK$263,0)), "-"),     1, "-")</f>
        <v>-</v>
      </c>
      <c r="AS156" s="249" t="n">
        <f aca="false">IF(AR$9&gt;0, IF(OR(AR156="",AR156="-"), 0, AR156*$AO156), AQ156*$AE156)</f>
        <v>0</v>
      </c>
      <c r="AT156" s="247" t="n">
        <f aca="false">COMMANDE!P156</f>
        <v>0</v>
      </c>
      <c r="AU156" s="248" t="str">
        <f aca="false">_xlfn.IFS(AND($AD156=$AH156,$AD156&gt;0,$AH156&gt;0,AT156&gt;0), AT156,     AND(NOT($AD156=$AH156),$AD156&gt;0,$AH156&gt;0,AT156&gt;0), ($AH156*AT156)/$AD156,     AND($AD156=0,$AH156&gt;0,$AL156&gt;0), IF(INDEX(AT$12:AT$263,MATCH($AL156,$AK$12:$AK$263,0))&gt;0,($AH156*INDEX(AT$12:AT$263,MATCH($AL156,$AK$12:$AK$263,0)))/INDEX($AD$12:$AD$263,MATCH($AL156,$AK$12:$AK$263,0)), "-"),     1, "-")</f>
        <v>-</v>
      </c>
      <c r="AV156" s="249" t="n">
        <f aca="false">IF(AU$9&gt;0, IF(OR(AU156="",AU156="-"), 0, AU156*$AO156), AT156*$AE156)</f>
        <v>0</v>
      </c>
      <c r="AW156" s="247" t="n">
        <f aca="false">COMMANDE!R156</f>
        <v>0</v>
      </c>
      <c r="AX156" s="248" t="str">
        <f aca="false">_xlfn.IFS(AND($AD156=$AH156,$AD156&gt;0,$AH156&gt;0,AW156&gt;0), AW156,     AND(NOT($AD156=$AH156),$AD156&gt;0,$AH156&gt;0,AW156&gt;0), ($AH156*AW156)/$AD156,     AND($AD156=0,$AH156&gt;0,$AL156&gt;0), IF(INDEX(AW$12:AW$263,MATCH($AL156,$AK$12:$AK$263,0))&gt;0,($AH156*INDEX(AW$12:AW$263,MATCH($AL156,$AK$12:$AK$263,0)))/INDEX($AD$12:$AD$263,MATCH($AL156,$AK$12:$AK$263,0)), "-"),     1, "-")</f>
        <v>-</v>
      </c>
      <c r="AY156" s="249" t="n">
        <f aca="false">IF(AX$9&gt;0, IF(OR(AX156="",AX156="-"), 0, AX156*$AO156), AW156*$AE156)</f>
        <v>0</v>
      </c>
      <c r="AZ156" s="247" t="n">
        <f aca="false">COMMANDE!T156</f>
        <v>0</v>
      </c>
      <c r="BA156" s="248" t="str">
        <f aca="false">_xlfn.IFS(AND($AD156=$AH156,$AD156&gt;0,$AH156&gt;0,AZ156&gt;0), AZ156,     AND(NOT($AD156=$AH156),$AD156&gt;0,$AH156&gt;0,AZ156&gt;0), ($AH156*AZ156)/$AD156,     AND($AD156=0,$AH156&gt;0,$AL156&gt;0), IF(INDEX(AZ$12:AZ$263,MATCH($AL156,$AK$12:$AK$263,0))&gt;0,($AH156*INDEX(AZ$12:AZ$263,MATCH($AL156,$AK$12:$AK$263,0)))/INDEX($AD$12:$AD$263,MATCH($AL156,$AK$12:$AK$263,0)), "-"),     1, "-")</f>
        <v>-</v>
      </c>
      <c r="BB156" s="249" t="n">
        <f aca="false">IF(BA$9&gt;0, IF(OR(BA156="",BA156="-"), 0, BA156*$AO156), AZ156*$AE156)</f>
        <v>0</v>
      </c>
      <c r="BC156" s="247" t="n">
        <f aca="false">COMMANDE!V156</f>
        <v>0</v>
      </c>
      <c r="BD156" s="248" t="str">
        <f aca="false">_xlfn.IFS(AND($AD156=$AH156,$AD156&gt;0,$AH156&gt;0,BC156&gt;0), BC156,     AND(NOT($AD156=$AH156),$AD156&gt;0,$AH156&gt;0,BC156&gt;0), ($AH156*BC156)/$AD156,     AND($AD156=0,$AH156&gt;0,$AL156&gt;0), IF(INDEX(BC$12:BC$263,MATCH($AL156,$AK$12:$AK$263,0))&gt;0,($AH156*INDEX(BC$12:BC$263,MATCH($AL156,$AK$12:$AK$263,0)))/INDEX($AD$12:$AD$263,MATCH($AL156,$AK$12:$AK$263,0)), "-"),     1, "-")</f>
        <v>-</v>
      </c>
      <c r="BE156" s="249" t="n">
        <f aca="false">IF(BD$9&gt;0, IF(OR(BD156="",BD156="-"), 0, BD156*$AO156), BC156*$AE156)</f>
        <v>0</v>
      </c>
      <c r="BF156" s="247" t="n">
        <f aca="false">COMMANDE!X156</f>
        <v>0</v>
      </c>
      <c r="BG156" s="248" t="str">
        <f aca="false">_xlfn.IFS(AND($AD156=$AH156,$AD156&gt;0,$AH156&gt;0,BF156&gt;0), BF156,     AND(NOT($AD156=$AH156),$AD156&gt;0,$AH156&gt;0,BF156&gt;0), ($AH156*BF156)/$AD156,     AND($AD156=0,$AH156&gt;0,$AL156&gt;0), IF(INDEX(BF$12:BF$263,MATCH($AL156,$AK$12:$AK$263,0))&gt;0,($AH156*INDEX(BF$12:BF$263,MATCH($AL156,$AK$12:$AK$263,0)))/INDEX($AD$12:$AD$263,MATCH($AL156,$AK$12:$AK$263,0)), "-"),     1, "-")</f>
        <v>-</v>
      </c>
      <c r="BH156" s="249" t="n">
        <f aca="false">IF(BG$9&gt;0, IF(OR(BG156="",BG156="-"), 0, BG156*$AO156), BF156*$AE156)</f>
        <v>0</v>
      </c>
      <c r="BI156" s="247" t="n">
        <f aca="false">COMMANDE!Z156</f>
        <v>0</v>
      </c>
      <c r="BJ156" s="248" t="str">
        <f aca="false">_xlfn.IFS(AND($AD156=$AH156,$AD156&gt;0,$AH156&gt;0,BI156&gt;0), BI156,     AND(NOT($AD156=$AH156),$AD156&gt;0,$AH156&gt;0,BI156&gt;0), ($AH156*BI156)/$AD156,     AND($AD156=0,$AH156&gt;0,$AL156&gt;0), IF(INDEX(BI$12:BI$263,MATCH($AL156,$AK$12:$AK$263,0))&gt;0,($AH156*INDEX(BI$12:BI$263,MATCH($AL156,$AK$12:$AK$263,0)))/INDEX($AD$12:$AD$263,MATCH($AL156,$AK$12:$AK$263,0)), "-"),     1, "-")</f>
        <v>-</v>
      </c>
      <c r="BK156" s="249" t="n">
        <f aca="false">IF(BJ$9&gt;0, IF(OR(BJ156="",BJ156="-"), 0, BJ156*$AO156), BI156*$AE156)</f>
        <v>0</v>
      </c>
      <c r="BL156" s="247" t="n">
        <f aca="false">COMMANDE!AB156</f>
        <v>0</v>
      </c>
      <c r="BM156" s="248" t="str">
        <f aca="false">_xlfn.IFS(AND($AD156=$AH156,$AD156&gt;0,$AH156&gt;0,BL156&gt;0), BL156,     AND(NOT($AD156=$AH156),$AD156&gt;0,$AH156&gt;0,BL156&gt;0), ($AH156*BL156)/$AD156,     AND($AD156=0,$AH156&gt;0,$AL156&gt;0), IF(INDEX(BL$12:BL$263,MATCH($AL156,$AK$12:$AK$263,0))&gt;0,($AH156*INDEX(BL$12:BL$263,MATCH($AL156,$AK$12:$AK$263,0)))/INDEX($AD$12:$AD$263,MATCH($AL156,$AK$12:$AK$263,0)), "-"),     1, "-")</f>
        <v>-</v>
      </c>
      <c r="BN156" s="249" t="n">
        <f aca="false">IF(BM$9&gt;0, IF(OR(BM156="",BM156="-"), 0, BM156*$AO156), BL156*$AE156)</f>
        <v>0</v>
      </c>
      <c r="BO156" s="247" t="n">
        <f aca="false">COMMANDE!AD156</f>
        <v>0</v>
      </c>
      <c r="BP156" s="248" t="str">
        <f aca="false">_xlfn.IFS(AND($AD156=$AH156,$AD156&gt;0,$AH156&gt;0,BO156&gt;0), BO156,     AND(NOT($AD156=$AH156),$AD156&gt;0,$AH156&gt;0,BO156&gt;0), ($AH156*BO156)/$AD156,     AND($AD156=0,$AH156&gt;0,$AL156&gt;0), IF(INDEX(BO$12:BO$263,MATCH($AL156,$AK$12:$AK$263,0))&gt;0,($AH156*INDEX(BO$12:BO$263,MATCH($AL156,$AK$12:$AK$263,0)))/INDEX($AD$12:$AD$263,MATCH($AL156,$AK$12:$AK$263,0)), "-"),     1, "-")</f>
        <v>-</v>
      </c>
      <c r="BQ156" s="249" t="n">
        <f aca="false">IF(BP$9&gt;0, IF(OR(BP156="",BP156="-"), 0, BP156*$AO156), BO156*$AE156)</f>
        <v>0</v>
      </c>
      <c r="BR156" s="247" t="n">
        <f aca="false">COMMANDE!AF156</f>
        <v>0</v>
      </c>
      <c r="BS156" s="248" t="str">
        <f aca="false">_xlfn.IFS(AND($AD156=$AH156,$AD156&gt;0,$AH156&gt;0,BR156&gt;0), BR156,     AND(NOT($AD156=$AH156),$AD156&gt;0,$AH156&gt;0,BR156&gt;0), ($AH156*BR156)/$AD156,     AND($AD156=0,$AH156&gt;0,$AL156&gt;0), IF(INDEX(BR$12:BR$263,MATCH($AL156,$AK$12:$AK$263,0))&gt;0,($AH156*INDEX(BR$12:BR$263,MATCH($AL156,$AK$12:$AK$263,0)))/INDEX($AD$12:$AD$263,MATCH($AL156,$AK$12:$AK$263,0)), "-"),     1, "-")</f>
        <v>-</v>
      </c>
      <c r="BT156" s="249" t="n">
        <f aca="false">IF(BS$9&gt;0, IF(OR(BS156="",BS156="-"), 0, BS156*$AO156), BR156*$AE156)</f>
        <v>0</v>
      </c>
      <c r="BU156" s="247" t="n">
        <f aca="false">COMMANDE!AH156</f>
        <v>0</v>
      </c>
      <c r="BV156" s="248" t="str">
        <f aca="false">_xlfn.IFS(AND($AD156=$AH156,$AD156&gt;0,$AH156&gt;0,BU156&gt;0), BU156,     AND(NOT($AD156=$AH156),$AD156&gt;0,$AH156&gt;0,BU156&gt;0), ($AH156*BU156)/$AD156,     AND($AD156=0,$AH156&gt;0,$AL156&gt;0), IF(INDEX(BU$12:BU$263,MATCH($AL156,$AK$12:$AK$263,0))&gt;0,($AH156*INDEX(BU$12:BU$263,MATCH($AL156,$AK$12:$AK$263,0)))/INDEX($AD$12:$AD$263,MATCH($AL156,$AK$12:$AK$263,0)), "-"),     1, "-")</f>
        <v>-</v>
      </c>
      <c r="BW156" s="249" t="n">
        <f aca="false">IF(BV$9&gt;0, IF(OR(BV156="",BV156="-"), 0, BV156*$AO156), BU156*$AE156)</f>
        <v>0</v>
      </c>
      <c r="BX156" s="247" t="n">
        <f aca="false">COMMANDE!AJ156</f>
        <v>0</v>
      </c>
      <c r="BY156" s="248" t="str">
        <f aca="false">_xlfn.IFS(AND($AD156=$AH156,$AD156&gt;0,$AH156&gt;0,BX156&gt;0), BX156,     AND(NOT($AD156=$AH156),$AD156&gt;0,$AH156&gt;0,BX156&gt;0), ($AH156*BX156)/$AD156,     AND($AD156=0,$AH156&gt;0,$AL156&gt;0), IF(INDEX(BX$12:BX$263,MATCH($AL156,$AK$12:$AK$263,0))&gt;0,($AH156*INDEX(BX$12:BX$263,MATCH($AL156,$AK$12:$AK$263,0)))/INDEX($AD$12:$AD$263,MATCH($AL156,$AK$12:$AK$263,0)), "-"),     1, "-")</f>
        <v>-</v>
      </c>
      <c r="BZ156" s="249" t="n">
        <f aca="false">IF(BY$9&gt;0, IF(OR(BY156="",BY156="-"), 0, BY156*$AO156), BX156*$AE156)</f>
        <v>0</v>
      </c>
      <c r="CA156" s="247" t="n">
        <f aca="false">COMMANDE!AL156</f>
        <v>0</v>
      </c>
      <c r="CB156" s="248" t="str">
        <f aca="false">_xlfn.IFS(AND($AD156=$AH156,$AD156&gt;0,$AH156&gt;0,CA156&gt;0), CA156,     AND(NOT($AD156=$AH156),$AD156&gt;0,$AH156&gt;0,CA156&gt;0), ($AH156*CA156)/$AD156,     AND($AD156=0,$AH156&gt;0,$AL156&gt;0), IF(INDEX(CA$12:CA$263,MATCH($AL156,$AK$12:$AK$263,0))&gt;0,($AH156*INDEX(CA$12:CA$263,MATCH($AL156,$AK$12:$AK$263,0)))/INDEX($AD$12:$AD$263,MATCH($AL156,$AK$12:$AK$263,0)), "-"),     1, "-")</f>
        <v>-</v>
      </c>
      <c r="CC156" s="249" t="n">
        <f aca="false">IF(CB$9&gt;0, IF(OR(CB156="",CB156="-"), 0, CB156*$AO156), CA156*$AE156)</f>
        <v>0</v>
      </c>
      <c r="CD156" s="247" t="n">
        <f aca="false">COMMANDE!AN156</f>
        <v>0</v>
      </c>
      <c r="CE156" s="248" t="str">
        <f aca="false">_xlfn.IFS(AND($AD156=$AH156,$AD156&gt;0,$AH156&gt;0,CD156&gt;0), CD156,     AND(NOT($AD156=$AH156),$AD156&gt;0,$AH156&gt;0,CD156&gt;0), ($AH156*CD156)/$AD156,     AND($AD156=0,$AH156&gt;0,$AL156&gt;0), IF(INDEX(CD$12:CD$263,MATCH($AL156,$AK$12:$AK$263,0))&gt;0,($AH156*INDEX(CD$12:CD$263,MATCH($AL156,$AK$12:$AK$263,0)))/INDEX($AD$12:$AD$263,MATCH($AL156,$AK$12:$AK$263,0)), "-"),     1, "-")</f>
        <v>-</v>
      </c>
      <c r="CF156" s="249" t="n">
        <f aca="false">IF(CE$9&gt;0, IF(OR(CE156="",CE156="-"), 0, CE156*$AO156), CD156*$AE156)</f>
        <v>0</v>
      </c>
      <c r="CG156" s="247" t="n">
        <f aca="false">COMMANDE!AP156</f>
        <v>0</v>
      </c>
      <c r="CH156" s="248" t="str">
        <f aca="false">_xlfn.IFS(AND($AD156=$AH156,$AD156&gt;0,$AH156&gt;0,CG156&gt;0), CG156,     AND(NOT($AD156=$AH156),$AD156&gt;0,$AH156&gt;0,CG156&gt;0), ($AH156*CG156)/$AD156,     AND($AD156=0,$AH156&gt;0,$AL156&gt;0), IF(INDEX(CG$12:CG$263,MATCH($AL156,$AK$12:$AK$263,0))&gt;0,($AH156*INDEX(CG$12:CG$263,MATCH($AL156,$AK$12:$AK$263,0)))/INDEX($AD$12:$AD$263,MATCH($AL156,$AK$12:$AK$263,0)), "-"),     1, "-")</f>
        <v>-</v>
      </c>
      <c r="CI156" s="249" t="n">
        <f aca="false">IF(CH$9&gt;0, IF(OR(CH156="",CH156="-"), 0, CH156*$AO156), CG156*$AE156)</f>
        <v>0</v>
      </c>
      <c r="CJ156" s="250"/>
    </row>
    <row r="157" customFormat="false" ht="39.95" hidden="false" customHeight="true" outlineLevel="0" collapsed="false">
      <c r="A157" s="230" t="n">
        <f aca="false">IF(OR($AQ157&gt;0, $AS157&gt;0), 1, 0)</f>
        <v>0</v>
      </c>
      <c r="B157" s="230" t="n">
        <f aca="false">IF(OR($AT157&gt;0, $AV157&gt;0), 1, 0)</f>
        <v>0</v>
      </c>
      <c r="C157" s="230" t="n">
        <f aca="false">IF(OR($AW157&gt;0, $AY157&gt;0), 1, 0)</f>
        <v>0</v>
      </c>
      <c r="D157" s="230" t="n">
        <f aca="false">IF(OR($AZ157&gt;0, $BB157&gt;0), 1, 0)</f>
        <v>0</v>
      </c>
      <c r="E157" s="230" t="n">
        <f aca="false">IF(OR($BC157&gt;0, $BE157&gt;0), 1, 0)</f>
        <v>0</v>
      </c>
      <c r="F157" s="230" t="n">
        <f aca="false">IF(OR($BF157&gt;0, $BH157&gt;0), 1, 0)</f>
        <v>0</v>
      </c>
      <c r="G157" s="230" t="n">
        <f aca="false">IF(OR($BI157&gt;0, $BK157&gt;0), 1, 0)</f>
        <v>0</v>
      </c>
      <c r="H157" s="230" t="n">
        <f aca="false">IF(OR($BL157&gt;0, $BN157&gt;0), 1, 0)</f>
        <v>0</v>
      </c>
      <c r="I157" s="230" t="n">
        <f aca="false">IF(OR($BO157&gt;0, $BQ157&gt;0), 1, 0)</f>
        <v>0</v>
      </c>
      <c r="J157" s="230" t="n">
        <f aca="false">IF(OR($BR157&gt;0, $BT157&gt;0), 1, 0)</f>
        <v>0</v>
      </c>
      <c r="K157" s="230" t="n">
        <f aca="false">IF(OR($BU157&gt;0, $BW157&gt;0), 1, 0)</f>
        <v>0</v>
      </c>
      <c r="L157" s="230" t="n">
        <f aca="false">IF(OR($BX157&gt;0, $BZ157&gt;0), 1, 0)</f>
        <v>0</v>
      </c>
      <c r="M157" s="230" t="n">
        <f aca="false">IF(OR($CA157&gt;0, $CC157&gt;0), 1, 0)</f>
        <v>0</v>
      </c>
      <c r="N157" s="230" t="n">
        <f aca="false">IF(OR($CD157&gt;0, $CF157&gt;0), 1, 0)</f>
        <v>0</v>
      </c>
      <c r="O157" s="231" t="n">
        <f aca="false">IF(OR($CG157&gt;0, $CI157&gt;0), 1, 0)</f>
        <v>0</v>
      </c>
      <c r="P157" s="232" t="n">
        <f aca="false">IF(OR($AD157&gt;0,$AH157&gt;0,$AN157&gt;0), 1, 0)</f>
        <v>0</v>
      </c>
      <c r="Q157" s="233" t="n">
        <f aca="false">BDD!A147</f>
        <v>3585</v>
      </c>
      <c r="R157" s="234" t="str">
        <f aca="false">BDD!B147</f>
        <v>Miel de Romarin (Bocal en verre 1kg)</v>
      </c>
      <c r="S157" s="235" t="str">
        <f aca="false">IF(BDD!F147=0, "", BDD!F147)</f>
        <v>❤️</v>
      </c>
      <c r="T157" s="236" t="n">
        <f aca="false">ROUND(BDD!G147+FDP_CMD_KG, 2)</f>
        <v>14.33</v>
      </c>
      <c r="U157" s="236" t="e">
        <f aca="false">ROUND(BDD!G147+FDP_FACT_KG, 2)</f>
        <v>#DIV/0!</v>
      </c>
      <c r="V157" s="237" t="str">
        <f aca="false">BDD!H147</f>
        <v>Pièce</v>
      </c>
      <c r="W157" s="238" t="n">
        <f aca="false">IF(NOT(ISBLANK(BDD!I147)), ROUND(SUM((BDD!G147*reduc1),FDP_CMD_KG), 2), "")</f>
        <v>13.05</v>
      </c>
      <c r="X157" s="238" t="str">
        <f aca="false">IF(NOT(ISBLANK(BDD!J147)), ROUND(SUM((BDD!G147*reduc2),FDP_CMD_KG), 2), "")</f>
        <v/>
      </c>
      <c r="Y157" s="238" t="str">
        <f aca="false">IF(NOT(ISBLANK(BDD!K147)), ROUND(SUM((BDD!G147*reduc3),FDP_CMD_KG), 2), "")</f>
        <v/>
      </c>
      <c r="Z157" s="238" t="e">
        <f aca="false">IF(NOT(ISBLANK(BDD!I147)), ROUND(SUM((BDD!G147*reduc1),FDP_FACT_KG), 2), "")</f>
        <v>#DIV/0!</v>
      </c>
      <c r="AA157" s="238" t="str">
        <f aca="false">IF(NOT(ISBLANK(BDD!J147)), ROUND(SUM((BDD!G147*reduc2),FDP_FACT_KG), 2), "")</f>
        <v/>
      </c>
      <c r="AB157" s="238" t="str">
        <f aca="false">IF(NOT(ISBLANK(BDD!K147)), ROUND(SUM((BDD!G147*reduc3),FDP_FACT_KG), 2), "")</f>
        <v/>
      </c>
      <c r="AC157" s="239" t="str">
        <f aca="false">BDD!C147</f>
        <v>Grenade</v>
      </c>
      <c r="AD157" s="240" t="n">
        <f aca="false">SUM(AQ157,AT157,AW157,AZ157,BC157,BF157,BI157,BL157,BO157,BR157,BU157,BX157,CA157,CD157,CG157)</f>
        <v>0</v>
      </c>
      <c r="AE157" s="241" t="n">
        <f aca="false">_xlfn.IFS(AND(AD157&gt;=60,$Y157&lt;&gt;""), $Y157,    AND(AD157&gt;=30,$X157&lt;&gt;""), $X157,    AND(AD157&gt;=10,$W157&lt;&gt;""), $W157,    1, $T157)</f>
        <v>14.33</v>
      </c>
      <c r="AF157" s="242" t="n">
        <f aca="false">$AD157*$AE157</f>
        <v>0</v>
      </c>
      <c r="AG157" s="161"/>
      <c r="AH157" s="243"/>
      <c r="AI157" s="241" t="e">
        <f aca="false">_xlfn.IFS(AND(AH157&gt;=60,$AB157&lt;&gt;""), $AB157,    AND(AH157&gt;=30,$AA157&lt;&gt;""), $AA157,    AND(AH157&gt;=10,$Z157&lt;&gt;""), $Z157,    1, $U157)</f>
        <v>#DIV/0!</v>
      </c>
      <c r="AJ157" s="244" t="e">
        <f aca="false">AH157*AI157</f>
        <v>#DIV/0!</v>
      </c>
      <c r="AK157" s="245"/>
      <c r="AL157" s="245"/>
      <c r="AM157" s="161"/>
      <c r="AN157" s="246" t="n">
        <f aca="false">SUM(AR157,AU157,AX157,BA157,BD157,BG157,BJ157,BM157,BP157,BS157,BV157,BY157,CB157,CE157,CH157)</f>
        <v>0</v>
      </c>
      <c r="AO157" s="241" t="e">
        <f aca="false">_xlfn.IFS(AND(AN157&gt;=60,$AB157&lt;&gt;""), $AB157,    AND(AN157&gt;=30,$AA157&lt;&gt;""), $AA157,    AND(AN157&gt;=10,$Z157&lt;&gt;""), $Z157,    1, $U157)</f>
        <v>#DIV/0!</v>
      </c>
      <c r="AP157" s="242" t="e">
        <f aca="false">$AN157*$AO157</f>
        <v>#DIV/0!</v>
      </c>
      <c r="AQ157" s="247" t="n">
        <f aca="false">COMMANDE!N157</f>
        <v>0</v>
      </c>
      <c r="AR157" s="248" t="str">
        <f aca="false">_xlfn.IFS(AND($AD157=$AH157,$AD157&gt;0,$AH157&gt;0,AQ157&gt;0), AQ157,     AND(NOT($AD157=$AH157),$AD157&gt;0,$AH157&gt;0,AQ157&gt;0), ($AH157*AQ157)/$AD157,     AND($AD157=0,$AH157&gt;0,$AL157&gt;0), IF(INDEX(AQ$12:AQ$263,MATCH($AL157,$AK$12:$AK$263,0))&gt;0,($AH157*INDEX(AQ$12:AQ$263,MATCH($AL157,$AK$12:$AK$263,0)))/INDEX($AD$12:$AD$263,MATCH($AL157,$AK$12:$AK$263,0)), "-"),     1, "-")</f>
        <v>-</v>
      </c>
      <c r="AS157" s="249" t="n">
        <f aca="false">IF(AR$9&gt;0, IF(OR(AR157="",AR157="-"), 0, AR157*$AO157), AQ157*$AE157)</f>
        <v>0</v>
      </c>
      <c r="AT157" s="247" t="n">
        <f aca="false">COMMANDE!P157</f>
        <v>0</v>
      </c>
      <c r="AU157" s="248" t="str">
        <f aca="false">_xlfn.IFS(AND($AD157=$AH157,$AD157&gt;0,$AH157&gt;0,AT157&gt;0), AT157,     AND(NOT($AD157=$AH157),$AD157&gt;0,$AH157&gt;0,AT157&gt;0), ($AH157*AT157)/$AD157,     AND($AD157=0,$AH157&gt;0,$AL157&gt;0), IF(INDEX(AT$12:AT$263,MATCH($AL157,$AK$12:$AK$263,0))&gt;0,($AH157*INDEX(AT$12:AT$263,MATCH($AL157,$AK$12:$AK$263,0)))/INDEX($AD$12:$AD$263,MATCH($AL157,$AK$12:$AK$263,0)), "-"),     1, "-")</f>
        <v>-</v>
      </c>
      <c r="AV157" s="249" t="n">
        <f aca="false">IF(AU$9&gt;0, IF(OR(AU157="",AU157="-"), 0, AU157*$AO157), AT157*$AE157)</f>
        <v>0</v>
      </c>
      <c r="AW157" s="247" t="n">
        <f aca="false">COMMANDE!R157</f>
        <v>0</v>
      </c>
      <c r="AX157" s="248" t="str">
        <f aca="false">_xlfn.IFS(AND($AD157=$AH157,$AD157&gt;0,$AH157&gt;0,AW157&gt;0), AW157,     AND(NOT($AD157=$AH157),$AD157&gt;0,$AH157&gt;0,AW157&gt;0), ($AH157*AW157)/$AD157,     AND($AD157=0,$AH157&gt;0,$AL157&gt;0), IF(INDEX(AW$12:AW$263,MATCH($AL157,$AK$12:$AK$263,0))&gt;0,($AH157*INDEX(AW$12:AW$263,MATCH($AL157,$AK$12:$AK$263,0)))/INDEX($AD$12:$AD$263,MATCH($AL157,$AK$12:$AK$263,0)), "-"),     1, "-")</f>
        <v>-</v>
      </c>
      <c r="AY157" s="249" t="n">
        <f aca="false">IF(AX$9&gt;0, IF(OR(AX157="",AX157="-"), 0, AX157*$AO157), AW157*$AE157)</f>
        <v>0</v>
      </c>
      <c r="AZ157" s="247" t="n">
        <f aca="false">COMMANDE!T157</f>
        <v>0</v>
      </c>
      <c r="BA157" s="248" t="str">
        <f aca="false">_xlfn.IFS(AND($AD157=$AH157,$AD157&gt;0,$AH157&gt;0,AZ157&gt;0), AZ157,     AND(NOT($AD157=$AH157),$AD157&gt;0,$AH157&gt;0,AZ157&gt;0), ($AH157*AZ157)/$AD157,     AND($AD157=0,$AH157&gt;0,$AL157&gt;0), IF(INDEX(AZ$12:AZ$263,MATCH($AL157,$AK$12:$AK$263,0))&gt;0,($AH157*INDEX(AZ$12:AZ$263,MATCH($AL157,$AK$12:$AK$263,0)))/INDEX($AD$12:$AD$263,MATCH($AL157,$AK$12:$AK$263,0)), "-"),     1, "-")</f>
        <v>-</v>
      </c>
      <c r="BB157" s="249" t="n">
        <f aca="false">IF(BA$9&gt;0, IF(OR(BA157="",BA157="-"), 0, BA157*$AO157), AZ157*$AE157)</f>
        <v>0</v>
      </c>
      <c r="BC157" s="247" t="n">
        <f aca="false">COMMANDE!V157</f>
        <v>0</v>
      </c>
      <c r="BD157" s="248" t="str">
        <f aca="false">_xlfn.IFS(AND($AD157=$AH157,$AD157&gt;0,$AH157&gt;0,BC157&gt;0), BC157,     AND(NOT($AD157=$AH157),$AD157&gt;0,$AH157&gt;0,BC157&gt;0), ($AH157*BC157)/$AD157,     AND($AD157=0,$AH157&gt;0,$AL157&gt;0), IF(INDEX(BC$12:BC$263,MATCH($AL157,$AK$12:$AK$263,0))&gt;0,($AH157*INDEX(BC$12:BC$263,MATCH($AL157,$AK$12:$AK$263,0)))/INDEX($AD$12:$AD$263,MATCH($AL157,$AK$12:$AK$263,0)), "-"),     1, "-")</f>
        <v>-</v>
      </c>
      <c r="BE157" s="249" t="n">
        <f aca="false">IF(BD$9&gt;0, IF(OR(BD157="",BD157="-"), 0, BD157*$AO157), BC157*$AE157)</f>
        <v>0</v>
      </c>
      <c r="BF157" s="247" t="n">
        <f aca="false">COMMANDE!X157</f>
        <v>0</v>
      </c>
      <c r="BG157" s="248" t="str">
        <f aca="false">_xlfn.IFS(AND($AD157=$AH157,$AD157&gt;0,$AH157&gt;0,BF157&gt;0), BF157,     AND(NOT($AD157=$AH157),$AD157&gt;0,$AH157&gt;0,BF157&gt;0), ($AH157*BF157)/$AD157,     AND($AD157=0,$AH157&gt;0,$AL157&gt;0), IF(INDEX(BF$12:BF$263,MATCH($AL157,$AK$12:$AK$263,0))&gt;0,($AH157*INDEX(BF$12:BF$263,MATCH($AL157,$AK$12:$AK$263,0)))/INDEX($AD$12:$AD$263,MATCH($AL157,$AK$12:$AK$263,0)), "-"),     1, "-")</f>
        <v>-</v>
      </c>
      <c r="BH157" s="249" t="n">
        <f aca="false">IF(BG$9&gt;0, IF(OR(BG157="",BG157="-"), 0, BG157*$AO157), BF157*$AE157)</f>
        <v>0</v>
      </c>
      <c r="BI157" s="247" t="n">
        <f aca="false">COMMANDE!Z157</f>
        <v>0</v>
      </c>
      <c r="BJ157" s="248" t="str">
        <f aca="false">_xlfn.IFS(AND($AD157=$AH157,$AD157&gt;0,$AH157&gt;0,BI157&gt;0), BI157,     AND(NOT($AD157=$AH157),$AD157&gt;0,$AH157&gt;0,BI157&gt;0), ($AH157*BI157)/$AD157,     AND($AD157=0,$AH157&gt;0,$AL157&gt;0), IF(INDEX(BI$12:BI$263,MATCH($AL157,$AK$12:$AK$263,0))&gt;0,($AH157*INDEX(BI$12:BI$263,MATCH($AL157,$AK$12:$AK$263,0)))/INDEX($AD$12:$AD$263,MATCH($AL157,$AK$12:$AK$263,0)), "-"),     1, "-")</f>
        <v>-</v>
      </c>
      <c r="BK157" s="249" t="n">
        <f aca="false">IF(BJ$9&gt;0, IF(OR(BJ157="",BJ157="-"), 0, BJ157*$AO157), BI157*$AE157)</f>
        <v>0</v>
      </c>
      <c r="BL157" s="247" t="n">
        <f aca="false">COMMANDE!AB157</f>
        <v>0</v>
      </c>
      <c r="BM157" s="248" t="str">
        <f aca="false">_xlfn.IFS(AND($AD157=$AH157,$AD157&gt;0,$AH157&gt;0,BL157&gt;0), BL157,     AND(NOT($AD157=$AH157),$AD157&gt;0,$AH157&gt;0,BL157&gt;0), ($AH157*BL157)/$AD157,     AND($AD157=0,$AH157&gt;0,$AL157&gt;0), IF(INDEX(BL$12:BL$263,MATCH($AL157,$AK$12:$AK$263,0))&gt;0,($AH157*INDEX(BL$12:BL$263,MATCH($AL157,$AK$12:$AK$263,0)))/INDEX($AD$12:$AD$263,MATCH($AL157,$AK$12:$AK$263,0)), "-"),     1, "-")</f>
        <v>-</v>
      </c>
      <c r="BN157" s="249" t="n">
        <f aca="false">IF(BM$9&gt;0, IF(OR(BM157="",BM157="-"), 0, BM157*$AO157), BL157*$AE157)</f>
        <v>0</v>
      </c>
      <c r="BO157" s="247" t="n">
        <f aca="false">COMMANDE!AD157</f>
        <v>0</v>
      </c>
      <c r="BP157" s="248" t="str">
        <f aca="false">_xlfn.IFS(AND($AD157=$AH157,$AD157&gt;0,$AH157&gt;0,BO157&gt;0), BO157,     AND(NOT($AD157=$AH157),$AD157&gt;0,$AH157&gt;0,BO157&gt;0), ($AH157*BO157)/$AD157,     AND($AD157=0,$AH157&gt;0,$AL157&gt;0), IF(INDEX(BO$12:BO$263,MATCH($AL157,$AK$12:$AK$263,0))&gt;0,($AH157*INDEX(BO$12:BO$263,MATCH($AL157,$AK$12:$AK$263,0)))/INDEX($AD$12:$AD$263,MATCH($AL157,$AK$12:$AK$263,0)), "-"),     1, "-")</f>
        <v>-</v>
      </c>
      <c r="BQ157" s="249" t="n">
        <f aca="false">IF(BP$9&gt;0, IF(OR(BP157="",BP157="-"), 0, BP157*$AO157), BO157*$AE157)</f>
        <v>0</v>
      </c>
      <c r="BR157" s="247" t="n">
        <f aca="false">COMMANDE!AF157</f>
        <v>0</v>
      </c>
      <c r="BS157" s="248" t="str">
        <f aca="false">_xlfn.IFS(AND($AD157=$AH157,$AD157&gt;0,$AH157&gt;0,BR157&gt;0), BR157,     AND(NOT($AD157=$AH157),$AD157&gt;0,$AH157&gt;0,BR157&gt;0), ($AH157*BR157)/$AD157,     AND($AD157=0,$AH157&gt;0,$AL157&gt;0), IF(INDEX(BR$12:BR$263,MATCH($AL157,$AK$12:$AK$263,0))&gt;0,($AH157*INDEX(BR$12:BR$263,MATCH($AL157,$AK$12:$AK$263,0)))/INDEX($AD$12:$AD$263,MATCH($AL157,$AK$12:$AK$263,0)), "-"),     1, "-")</f>
        <v>-</v>
      </c>
      <c r="BT157" s="249" t="n">
        <f aca="false">IF(BS$9&gt;0, IF(OR(BS157="",BS157="-"), 0, BS157*$AO157), BR157*$AE157)</f>
        <v>0</v>
      </c>
      <c r="BU157" s="247" t="n">
        <f aca="false">COMMANDE!AH157</f>
        <v>0</v>
      </c>
      <c r="BV157" s="248" t="str">
        <f aca="false">_xlfn.IFS(AND($AD157=$AH157,$AD157&gt;0,$AH157&gt;0,BU157&gt;0), BU157,     AND(NOT($AD157=$AH157),$AD157&gt;0,$AH157&gt;0,BU157&gt;0), ($AH157*BU157)/$AD157,     AND($AD157=0,$AH157&gt;0,$AL157&gt;0), IF(INDEX(BU$12:BU$263,MATCH($AL157,$AK$12:$AK$263,0))&gt;0,($AH157*INDEX(BU$12:BU$263,MATCH($AL157,$AK$12:$AK$263,0)))/INDEX($AD$12:$AD$263,MATCH($AL157,$AK$12:$AK$263,0)), "-"),     1, "-")</f>
        <v>-</v>
      </c>
      <c r="BW157" s="249" t="n">
        <f aca="false">IF(BV$9&gt;0, IF(OR(BV157="",BV157="-"), 0, BV157*$AO157), BU157*$AE157)</f>
        <v>0</v>
      </c>
      <c r="BX157" s="247" t="n">
        <f aca="false">COMMANDE!AJ157</f>
        <v>0</v>
      </c>
      <c r="BY157" s="248" t="str">
        <f aca="false">_xlfn.IFS(AND($AD157=$AH157,$AD157&gt;0,$AH157&gt;0,BX157&gt;0), BX157,     AND(NOT($AD157=$AH157),$AD157&gt;0,$AH157&gt;0,BX157&gt;0), ($AH157*BX157)/$AD157,     AND($AD157=0,$AH157&gt;0,$AL157&gt;0), IF(INDEX(BX$12:BX$263,MATCH($AL157,$AK$12:$AK$263,0))&gt;0,($AH157*INDEX(BX$12:BX$263,MATCH($AL157,$AK$12:$AK$263,0)))/INDEX($AD$12:$AD$263,MATCH($AL157,$AK$12:$AK$263,0)), "-"),     1, "-")</f>
        <v>-</v>
      </c>
      <c r="BZ157" s="249" t="n">
        <f aca="false">IF(BY$9&gt;0, IF(OR(BY157="",BY157="-"), 0, BY157*$AO157), BX157*$AE157)</f>
        <v>0</v>
      </c>
      <c r="CA157" s="247" t="n">
        <f aca="false">COMMANDE!AL157</f>
        <v>0</v>
      </c>
      <c r="CB157" s="248" t="str">
        <f aca="false">_xlfn.IFS(AND($AD157=$AH157,$AD157&gt;0,$AH157&gt;0,CA157&gt;0), CA157,     AND(NOT($AD157=$AH157),$AD157&gt;0,$AH157&gt;0,CA157&gt;0), ($AH157*CA157)/$AD157,     AND($AD157=0,$AH157&gt;0,$AL157&gt;0), IF(INDEX(CA$12:CA$263,MATCH($AL157,$AK$12:$AK$263,0))&gt;0,($AH157*INDEX(CA$12:CA$263,MATCH($AL157,$AK$12:$AK$263,0)))/INDEX($AD$12:$AD$263,MATCH($AL157,$AK$12:$AK$263,0)), "-"),     1, "-")</f>
        <v>-</v>
      </c>
      <c r="CC157" s="249" t="n">
        <f aca="false">IF(CB$9&gt;0, IF(OR(CB157="",CB157="-"), 0, CB157*$AO157), CA157*$AE157)</f>
        <v>0</v>
      </c>
      <c r="CD157" s="247" t="n">
        <f aca="false">COMMANDE!AN157</f>
        <v>0</v>
      </c>
      <c r="CE157" s="248" t="str">
        <f aca="false">_xlfn.IFS(AND($AD157=$AH157,$AD157&gt;0,$AH157&gt;0,CD157&gt;0), CD157,     AND(NOT($AD157=$AH157),$AD157&gt;0,$AH157&gt;0,CD157&gt;0), ($AH157*CD157)/$AD157,     AND($AD157=0,$AH157&gt;0,$AL157&gt;0), IF(INDEX(CD$12:CD$263,MATCH($AL157,$AK$12:$AK$263,0))&gt;0,($AH157*INDEX(CD$12:CD$263,MATCH($AL157,$AK$12:$AK$263,0)))/INDEX($AD$12:$AD$263,MATCH($AL157,$AK$12:$AK$263,0)), "-"),     1, "-")</f>
        <v>-</v>
      </c>
      <c r="CF157" s="249" t="n">
        <f aca="false">IF(CE$9&gt;0, IF(OR(CE157="",CE157="-"), 0, CE157*$AO157), CD157*$AE157)</f>
        <v>0</v>
      </c>
      <c r="CG157" s="247" t="n">
        <f aca="false">COMMANDE!AP157</f>
        <v>0</v>
      </c>
      <c r="CH157" s="248" t="str">
        <f aca="false">_xlfn.IFS(AND($AD157=$AH157,$AD157&gt;0,$AH157&gt;0,CG157&gt;0), CG157,     AND(NOT($AD157=$AH157),$AD157&gt;0,$AH157&gt;0,CG157&gt;0), ($AH157*CG157)/$AD157,     AND($AD157=0,$AH157&gt;0,$AL157&gt;0), IF(INDEX(CG$12:CG$263,MATCH($AL157,$AK$12:$AK$263,0))&gt;0,($AH157*INDEX(CG$12:CG$263,MATCH($AL157,$AK$12:$AK$263,0)))/INDEX($AD$12:$AD$263,MATCH($AL157,$AK$12:$AK$263,0)), "-"),     1, "-")</f>
        <v>-</v>
      </c>
      <c r="CI157" s="249" t="n">
        <f aca="false">IF(CH$9&gt;0, IF(OR(CH157="",CH157="-"), 0, CH157*$AO157), CG157*$AE157)</f>
        <v>0</v>
      </c>
      <c r="CJ157" s="250"/>
    </row>
    <row r="158" customFormat="false" ht="39.95" hidden="false" customHeight="true" outlineLevel="0" collapsed="false">
      <c r="A158" s="230" t="n">
        <f aca="false">IF(OR($AQ158&gt;0, $AS158&gt;0), 1, 0)</f>
        <v>0</v>
      </c>
      <c r="B158" s="230" t="n">
        <f aca="false">IF(OR($AT158&gt;0, $AV158&gt;0), 1, 0)</f>
        <v>0</v>
      </c>
      <c r="C158" s="230" t="n">
        <f aca="false">IF(OR($AW158&gt;0, $AY158&gt;0), 1, 0)</f>
        <v>0</v>
      </c>
      <c r="D158" s="230" t="n">
        <f aca="false">IF(OR($AZ158&gt;0, $BB158&gt;0), 1, 0)</f>
        <v>0</v>
      </c>
      <c r="E158" s="230" t="n">
        <f aca="false">IF(OR($BC158&gt;0, $BE158&gt;0), 1, 0)</f>
        <v>0</v>
      </c>
      <c r="F158" s="230" t="n">
        <f aca="false">IF(OR($BF158&gt;0, $BH158&gt;0), 1, 0)</f>
        <v>0</v>
      </c>
      <c r="G158" s="230" t="n">
        <f aca="false">IF(OR($BI158&gt;0, $BK158&gt;0), 1, 0)</f>
        <v>0</v>
      </c>
      <c r="H158" s="230" t="n">
        <f aca="false">IF(OR($BL158&gt;0, $BN158&gt;0), 1, 0)</f>
        <v>0</v>
      </c>
      <c r="I158" s="230" t="n">
        <f aca="false">IF(OR($BO158&gt;0, $BQ158&gt;0), 1, 0)</f>
        <v>0</v>
      </c>
      <c r="J158" s="230" t="n">
        <f aca="false">IF(OR($BR158&gt;0, $BT158&gt;0), 1, 0)</f>
        <v>0</v>
      </c>
      <c r="K158" s="230" t="n">
        <f aca="false">IF(OR($BU158&gt;0, $BW158&gt;0), 1, 0)</f>
        <v>0</v>
      </c>
      <c r="L158" s="230" t="n">
        <f aca="false">IF(OR($BX158&gt;0, $BZ158&gt;0), 1, 0)</f>
        <v>0</v>
      </c>
      <c r="M158" s="230" t="n">
        <f aca="false">IF(OR($CA158&gt;0, $CC158&gt;0), 1, 0)</f>
        <v>0</v>
      </c>
      <c r="N158" s="230" t="n">
        <f aca="false">IF(OR($CD158&gt;0, $CF158&gt;0), 1, 0)</f>
        <v>0</v>
      </c>
      <c r="O158" s="231" t="n">
        <f aca="false">IF(OR($CG158&gt;0, $CI158&gt;0), 1, 0)</f>
        <v>0</v>
      </c>
      <c r="P158" s="232" t="n">
        <f aca="false">IF(OR($AD158&gt;0,$AH158&gt;0,$AN158&gt;0), 1, 0)</f>
        <v>0</v>
      </c>
      <c r="Q158" s="233" t="n">
        <f aca="false">BDD!A148</f>
        <v>5114</v>
      </c>
      <c r="R158" s="234" t="str">
        <f aca="false">BDD!B148</f>
        <v>Miel Multi-fleurs (Bocal en verre 1kg)</v>
      </c>
      <c r="S158" s="235" t="str">
        <f aca="false">IF(BDD!F148=0, "", BDD!F148)</f>
        <v>❤️</v>
      </c>
      <c r="T158" s="236" t="n">
        <f aca="false">ROUND(BDD!G148+FDP_CMD_KG, 2)</f>
        <v>12.27</v>
      </c>
      <c r="U158" s="236" t="e">
        <f aca="false">ROUND(BDD!G148+FDP_FACT_KG, 2)</f>
        <v>#DIV/0!</v>
      </c>
      <c r="V158" s="237" t="str">
        <f aca="false">BDD!H148</f>
        <v>Pièce</v>
      </c>
      <c r="W158" s="238" t="n">
        <f aca="false">IF(NOT(ISBLANK(BDD!I148)), ROUND(SUM((BDD!G148*reduc1),FDP_CMD_KG), 2), "")</f>
        <v>11.2</v>
      </c>
      <c r="X158" s="238" t="str">
        <f aca="false">IF(NOT(ISBLANK(BDD!J148)), ROUND(SUM((BDD!G148*reduc2),FDP_CMD_KG), 2), "")</f>
        <v/>
      </c>
      <c r="Y158" s="238" t="str">
        <f aca="false">IF(NOT(ISBLANK(BDD!K148)), ROUND(SUM((BDD!G148*reduc3),FDP_CMD_KG), 2), "")</f>
        <v/>
      </c>
      <c r="Z158" s="238" t="e">
        <f aca="false">IF(NOT(ISBLANK(BDD!I148)), ROUND(SUM((BDD!G148*reduc1),FDP_FACT_KG), 2), "")</f>
        <v>#DIV/0!</v>
      </c>
      <c r="AA158" s="238" t="str">
        <f aca="false">IF(NOT(ISBLANK(BDD!J148)), ROUND(SUM((BDD!G148*reduc2),FDP_FACT_KG), 2), "")</f>
        <v/>
      </c>
      <c r="AB158" s="238" t="str">
        <f aca="false">IF(NOT(ISBLANK(BDD!K148)), ROUND(SUM((BDD!G148*reduc3),FDP_FACT_KG), 2), "")</f>
        <v/>
      </c>
      <c r="AC158" s="239" t="str">
        <f aca="false">BDD!C148</f>
        <v>Grenade</v>
      </c>
      <c r="AD158" s="240" t="n">
        <f aca="false">SUM(AQ158,AT158,AW158,AZ158,BC158,BF158,BI158,BL158,BO158,BR158,BU158,BX158,CA158,CD158,CG158)</f>
        <v>0</v>
      </c>
      <c r="AE158" s="241" t="n">
        <f aca="false">_xlfn.IFS(AND(AD158&gt;=60,$Y158&lt;&gt;""), $Y158,    AND(AD158&gt;=30,$X158&lt;&gt;""), $X158,    AND(AD158&gt;=10,$W158&lt;&gt;""), $W158,    1, $T158)</f>
        <v>12.27</v>
      </c>
      <c r="AF158" s="242" t="n">
        <f aca="false">$AD158*$AE158</f>
        <v>0</v>
      </c>
      <c r="AG158" s="161"/>
      <c r="AH158" s="243"/>
      <c r="AI158" s="241" t="e">
        <f aca="false">_xlfn.IFS(AND(AH158&gt;=60,$AB158&lt;&gt;""), $AB158,    AND(AH158&gt;=30,$AA158&lt;&gt;""), $AA158,    AND(AH158&gt;=10,$Z158&lt;&gt;""), $Z158,    1, $U158)</f>
        <v>#DIV/0!</v>
      </c>
      <c r="AJ158" s="244" t="e">
        <f aca="false">AH158*AI158</f>
        <v>#DIV/0!</v>
      </c>
      <c r="AK158" s="245"/>
      <c r="AL158" s="245"/>
      <c r="AM158" s="161"/>
      <c r="AN158" s="246" t="n">
        <f aca="false">SUM(AR158,AU158,AX158,BA158,BD158,BG158,BJ158,BM158,BP158,BS158,BV158,BY158,CB158,CE158,CH158)</f>
        <v>0</v>
      </c>
      <c r="AO158" s="241" t="e">
        <f aca="false">_xlfn.IFS(AND(AN158&gt;=60,$AB158&lt;&gt;""), $AB158,    AND(AN158&gt;=30,$AA158&lt;&gt;""), $AA158,    AND(AN158&gt;=10,$Z158&lt;&gt;""), $Z158,    1, $U158)</f>
        <v>#DIV/0!</v>
      </c>
      <c r="AP158" s="242" t="e">
        <f aca="false">$AN158*$AO158</f>
        <v>#DIV/0!</v>
      </c>
      <c r="AQ158" s="247" t="n">
        <f aca="false">COMMANDE!N158</f>
        <v>0</v>
      </c>
      <c r="AR158" s="248" t="str">
        <f aca="false">_xlfn.IFS(AND($AD158=$AH158,$AD158&gt;0,$AH158&gt;0,AQ158&gt;0), AQ158,     AND(NOT($AD158=$AH158),$AD158&gt;0,$AH158&gt;0,AQ158&gt;0), ($AH158*AQ158)/$AD158,     AND($AD158=0,$AH158&gt;0,$AL158&gt;0), IF(INDEX(AQ$12:AQ$263,MATCH($AL158,$AK$12:$AK$263,0))&gt;0,($AH158*INDEX(AQ$12:AQ$263,MATCH($AL158,$AK$12:$AK$263,0)))/INDEX($AD$12:$AD$263,MATCH($AL158,$AK$12:$AK$263,0)), "-"),     1, "-")</f>
        <v>-</v>
      </c>
      <c r="AS158" s="249" t="n">
        <f aca="false">IF(AR$9&gt;0, IF(OR(AR158="",AR158="-"), 0, AR158*$AO158), AQ158*$AE158)</f>
        <v>0</v>
      </c>
      <c r="AT158" s="247" t="n">
        <f aca="false">COMMANDE!P158</f>
        <v>0</v>
      </c>
      <c r="AU158" s="248" t="str">
        <f aca="false">_xlfn.IFS(AND($AD158=$AH158,$AD158&gt;0,$AH158&gt;0,AT158&gt;0), AT158,     AND(NOT($AD158=$AH158),$AD158&gt;0,$AH158&gt;0,AT158&gt;0), ($AH158*AT158)/$AD158,     AND($AD158=0,$AH158&gt;0,$AL158&gt;0), IF(INDEX(AT$12:AT$263,MATCH($AL158,$AK$12:$AK$263,0))&gt;0,($AH158*INDEX(AT$12:AT$263,MATCH($AL158,$AK$12:$AK$263,0)))/INDEX($AD$12:$AD$263,MATCH($AL158,$AK$12:$AK$263,0)), "-"),     1, "-")</f>
        <v>-</v>
      </c>
      <c r="AV158" s="249" t="n">
        <f aca="false">IF(AU$9&gt;0, IF(OR(AU158="",AU158="-"), 0, AU158*$AO158), AT158*$AE158)</f>
        <v>0</v>
      </c>
      <c r="AW158" s="247" t="n">
        <f aca="false">COMMANDE!R158</f>
        <v>0</v>
      </c>
      <c r="AX158" s="248" t="str">
        <f aca="false">_xlfn.IFS(AND($AD158=$AH158,$AD158&gt;0,$AH158&gt;0,AW158&gt;0), AW158,     AND(NOT($AD158=$AH158),$AD158&gt;0,$AH158&gt;0,AW158&gt;0), ($AH158*AW158)/$AD158,     AND($AD158=0,$AH158&gt;0,$AL158&gt;0), IF(INDEX(AW$12:AW$263,MATCH($AL158,$AK$12:$AK$263,0))&gt;0,($AH158*INDEX(AW$12:AW$263,MATCH($AL158,$AK$12:$AK$263,0)))/INDEX($AD$12:$AD$263,MATCH($AL158,$AK$12:$AK$263,0)), "-"),     1, "-")</f>
        <v>-</v>
      </c>
      <c r="AY158" s="249" t="n">
        <f aca="false">IF(AX$9&gt;0, IF(OR(AX158="",AX158="-"), 0, AX158*$AO158), AW158*$AE158)</f>
        <v>0</v>
      </c>
      <c r="AZ158" s="247" t="n">
        <f aca="false">COMMANDE!T158</f>
        <v>0</v>
      </c>
      <c r="BA158" s="248" t="str">
        <f aca="false">_xlfn.IFS(AND($AD158=$AH158,$AD158&gt;0,$AH158&gt;0,AZ158&gt;0), AZ158,     AND(NOT($AD158=$AH158),$AD158&gt;0,$AH158&gt;0,AZ158&gt;0), ($AH158*AZ158)/$AD158,     AND($AD158=0,$AH158&gt;0,$AL158&gt;0), IF(INDEX(AZ$12:AZ$263,MATCH($AL158,$AK$12:$AK$263,0))&gt;0,($AH158*INDEX(AZ$12:AZ$263,MATCH($AL158,$AK$12:$AK$263,0)))/INDEX($AD$12:$AD$263,MATCH($AL158,$AK$12:$AK$263,0)), "-"),     1, "-")</f>
        <v>-</v>
      </c>
      <c r="BB158" s="249" t="n">
        <f aca="false">IF(BA$9&gt;0, IF(OR(BA158="",BA158="-"), 0, BA158*$AO158), AZ158*$AE158)</f>
        <v>0</v>
      </c>
      <c r="BC158" s="247" t="n">
        <f aca="false">COMMANDE!V158</f>
        <v>0</v>
      </c>
      <c r="BD158" s="248" t="str">
        <f aca="false">_xlfn.IFS(AND($AD158=$AH158,$AD158&gt;0,$AH158&gt;0,BC158&gt;0), BC158,     AND(NOT($AD158=$AH158),$AD158&gt;0,$AH158&gt;0,BC158&gt;0), ($AH158*BC158)/$AD158,     AND($AD158=0,$AH158&gt;0,$AL158&gt;0), IF(INDEX(BC$12:BC$263,MATCH($AL158,$AK$12:$AK$263,0))&gt;0,($AH158*INDEX(BC$12:BC$263,MATCH($AL158,$AK$12:$AK$263,0)))/INDEX($AD$12:$AD$263,MATCH($AL158,$AK$12:$AK$263,0)), "-"),     1, "-")</f>
        <v>-</v>
      </c>
      <c r="BE158" s="249" t="n">
        <f aca="false">IF(BD$9&gt;0, IF(OR(BD158="",BD158="-"), 0, BD158*$AO158), BC158*$AE158)</f>
        <v>0</v>
      </c>
      <c r="BF158" s="247" t="n">
        <f aca="false">COMMANDE!X158</f>
        <v>0</v>
      </c>
      <c r="BG158" s="248" t="str">
        <f aca="false">_xlfn.IFS(AND($AD158=$AH158,$AD158&gt;0,$AH158&gt;0,BF158&gt;0), BF158,     AND(NOT($AD158=$AH158),$AD158&gt;0,$AH158&gt;0,BF158&gt;0), ($AH158*BF158)/$AD158,     AND($AD158=0,$AH158&gt;0,$AL158&gt;0), IF(INDEX(BF$12:BF$263,MATCH($AL158,$AK$12:$AK$263,0))&gt;0,($AH158*INDEX(BF$12:BF$263,MATCH($AL158,$AK$12:$AK$263,0)))/INDEX($AD$12:$AD$263,MATCH($AL158,$AK$12:$AK$263,0)), "-"),     1, "-")</f>
        <v>-</v>
      </c>
      <c r="BH158" s="249" t="n">
        <f aca="false">IF(BG$9&gt;0, IF(OR(BG158="",BG158="-"), 0, BG158*$AO158), BF158*$AE158)</f>
        <v>0</v>
      </c>
      <c r="BI158" s="247" t="n">
        <f aca="false">COMMANDE!Z158</f>
        <v>0</v>
      </c>
      <c r="BJ158" s="248" t="str">
        <f aca="false">_xlfn.IFS(AND($AD158=$AH158,$AD158&gt;0,$AH158&gt;0,BI158&gt;0), BI158,     AND(NOT($AD158=$AH158),$AD158&gt;0,$AH158&gt;0,BI158&gt;0), ($AH158*BI158)/$AD158,     AND($AD158=0,$AH158&gt;0,$AL158&gt;0), IF(INDEX(BI$12:BI$263,MATCH($AL158,$AK$12:$AK$263,0))&gt;0,($AH158*INDEX(BI$12:BI$263,MATCH($AL158,$AK$12:$AK$263,0)))/INDEX($AD$12:$AD$263,MATCH($AL158,$AK$12:$AK$263,0)), "-"),     1, "-")</f>
        <v>-</v>
      </c>
      <c r="BK158" s="249" t="n">
        <f aca="false">IF(BJ$9&gt;0, IF(OR(BJ158="",BJ158="-"), 0, BJ158*$AO158), BI158*$AE158)</f>
        <v>0</v>
      </c>
      <c r="BL158" s="247" t="n">
        <f aca="false">COMMANDE!AB158</f>
        <v>0</v>
      </c>
      <c r="BM158" s="248" t="str">
        <f aca="false">_xlfn.IFS(AND($AD158=$AH158,$AD158&gt;0,$AH158&gt;0,BL158&gt;0), BL158,     AND(NOT($AD158=$AH158),$AD158&gt;0,$AH158&gt;0,BL158&gt;0), ($AH158*BL158)/$AD158,     AND($AD158=0,$AH158&gt;0,$AL158&gt;0), IF(INDEX(BL$12:BL$263,MATCH($AL158,$AK$12:$AK$263,0))&gt;0,($AH158*INDEX(BL$12:BL$263,MATCH($AL158,$AK$12:$AK$263,0)))/INDEX($AD$12:$AD$263,MATCH($AL158,$AK$12:$AK$263,0)), "-"),     1, "-")</f>
        <v>-</v>
      </c>
      <c r="BN158" s="249" t="n">
        <f aca="false">IF(BM$9&gt;0, IF(OR(BM158="",BM158="-"), 0, BM158*$AO158), BL158*$AE158)</f>
        <v>0</v>
      </c>
      <c r="BO158" s="247" t="n">
        <f aca="false">COMMANDE!AD158</f>
        <v>0</v>
      </c>
      <c r="BP158" s="248" t="str">
        <f aca="false">_xlfn.IFS(AND($AD158=$AH158,$AD158&gt;0,$AH158&gt;0,BO158&gt;0), BO158,     AND(NOT($AD158=$AH158),$AD158&gt;0,$AH158&gt;0,BO158&gt;0), ($AH158*BO158)/$AD158,     AND($AD158=0,$AH158&gt;0,$AL158&gt;0), IF(INDEX(BO$12:BO$263,MATCH($AL158,$AK$12:$AK$263,0))&gt;0,($AH158*INDEX(BO$12:BO$263,MATCH($AL158,$AK$12:$AK$263,0)))/INDEX($AD$12:$AD$263,MATCH($AL158,$AK$12:$AK$263,0)), "-"),     1, "-")</f>
        <v>-</v>
      </c>
      <c r="BQ158" s="249" t="n">
        <f aca="false">IF(BP$9&gt;0, IF(OR(BP158="",BP158="-"), 0, BP158*$AO158), BO158*$AE158)</f>
        <v>0</v>
      </c>
      <c r="BR158" s="247" t="n">
        <f aca="false">COMMANDE!AF158</f>
        <v>0</v>
      </c>
      <c r="BS158" s="248" t="str">
        <f aca="false">_xlfn.IFS(AND($AD158=$AH158,$AD158&gt;0,$AH158&gt;0,BR158&gt;0), BR158,     AND(NOT($AD158=$AH158),$AD158&gt;0,$AH158&gt;0,BR158&gt;0), ($AH158*BR158)/$AD158,     AND($AD158=0,$AH158&gt;0,$AL158&gt;0), IF(INDEX(BR$12:BR$263,MATCH($AL158,$AK$12:$AK$263,0))&gt;0,($AH158*INDEX(BR$12:BR$263,MATCH($AL158,$AK$12:$AK$263,0)))/INDEX($AD$12:$AD$263,MATCH($AL158,$AK$12:$AK$263,0)), "-"),     1, "-")</f>
        <v>-</v>
      </c>
      <c r="BT158" s="249" t="n">
        <f aca="false">IF(BS$9&gt;0, IF(OR(BS158="",BS158="-"), 0, BS158*$AO158), BR158*$AE158)</f>
        <v>0</v>
      </c>
      <c r="BU158" s="247" t="n">
        <f aca="false">COMMANDE!AH158</f>
        <v>0</v>
      </c>
      <c r="BV158" s="248" t="str">
        <f aca="false">_xlfn.IFS(AND($AD158=$AH158,$AD158&gt;0,$AH158&gt;0,BU158&gt;0), BU158,     AND(NOT($AD158=$AH158),$AD158&gt;0,$AH158&gt;0,BU158&gt;0), ($AH158*BU158)/$AD158,     AND($AD158=0,$AH158&gt;0,$AL158&gt;0), IF(INDEX(BU$12:BU$263,MATCH($AL158,$AK$12:$AK$263,0))&gt;0,($AH158*INDEX(BU$12:BU$263,MATCH($AL158,$AK$12:$AK$263,0)))/INDEX($AD$12:$AD$263,MATCH($AL158,$AK$12:$AK$263,0)), "-"),     1, "-")</f>
        <v>-</v>
      </c>
      <c r="BW158" s="249" t="n">
        <f aca="false">IF(BV$9&gt;0, IF(OR(BV158="",BV158="-"), 0, BV158*$AO158), BU158*$AE158)</f>
        <v>0</v>
      </c>
      <c r="BX158" s="247" t="n">
        <f aca="false">COMMANDE!AJ158</f>
        <v>0</v>
      </c>
      <c r="BY158" s="248" t="str">
        <f aca="false">_xlfn.IFS(AND($AD158=$AH158,$AD158&gt;0,$AH158&gt;0,BX158&gt;0), BX158,     AND(NOT($AD158=$AH158),$AD158&gt;0,$AH158&gt;0,BX158&gt;0), ($AH158*BX158)/$AD158,     AND($AD158=0,$AH158&gt;0,$AL158&gt;0), IF(INDEX(BX$12:BX$263,MATCH($AL158,$AK$12:$AK$263,0))&gt;0,($AH158*INDEX(BX$12:BX$263,MATCH($AL158,$AK$12:$AK$263,0)))/INDEX($AD$12:$AD$263,MATCH($AL158,$AK$12:$AK$263,0)), "-"),     1, "-")</f>
        <v>-</v>
      </c>
      <c r="BZ158" s="249" t="n">
        <f aca="false">IF(BY$9&gt;0, IF(OR(BY158="",BY158="-"), 0, BY158*$AO158), BX158*$AE158)</f>
        <v>0</v>
      </c>
      <c r="CA158" s="247" t="n">
        <f aca="false">COMMANDE!AL158</f>
        <v>0</v>
      </c>
      <c r="CB158" s="248" t="str">
        <f aca="false">_xlfn.IFS(AND($AD158=$AH158,$AD158&gt;0,$AH158&gt;0,CA158&gt;0), CA158,     AND(NOT($AD158=$AH158),$AD158&gt;0,$AH158&gt;0,CA158&gt;0), ($AH158*CA158)/$AD158,     AND($AD158=0,$AH158&gt;0,$AL158&gt;0), IF(INDEX(CA$12:CA$263,MATCH($AL158,$AK$12:$AK$263,0))&gt;0,($AH158*INDEX(CA$12:CA$263,MATCH($AL158,$AK$12:$AK$263,0)))/INDEX($AD$12:$AD$263,MATCH($AL158,$AK$12:$AK$263,0)), "-"),     1, "-")</f>
        <v>-</v>
      </c>
      <c r="CC158" s="249" t="n">
        <f aca="false">IF(CB$9&gt;0, IF(OR(CB158="",CB158="-"), 0, CB158*$AO158), CA158*$AE158)</f>
        <v>0</v>
      </c>
      <c r="CD158" s="247" t="n">
        <f aca="false">COMMANDE!AN158</f>
        <v>0</v>
      </c>
      <c r="CE158" s="248" t="str">
        <f aca="false">_xlfn.IFS(AND($AD158=$AH158,$AD158&gt;0,$AH158&gt;0,CD158&gt;0), CD158,     AND(NOT($AD158=$AH158),$AD158&gt;0,$AH158&gt;0,CD158&gt;0), ($AH158*CD158)/$AD158,     AND($AD158=0,$AH158&gt;0,$AL158&gt;0), IF(INDEX(CD$12:CD$263,MATCH($AL158,$AK$12:$AK$263,0))&gt;0,($AH158*INDEX(CD$12:CD$263,MATCH($AL158,$AK$12:$AK$263,0)))/INDEX($AD$12:$AD$263,MATCH($AL158,$AK$12:$AK$263,0)), "-"),     1, "-")</f>
        <v>-</v>
      </c>
      <c r="CF158" s="249" t="n">
        <f aca="false">IF(CE$9&gt;0, IF(OR(CE158="",CE158="-"), 0, CE158*$AO158), CD158*$AE158)</f>
        <v>0</v>
      </c>
      <c r="CG158" s="247" t="n">
        <f aca="false">COMMANDE!AP158</f>
        <v>0</v>
      </c>
      <c r="CH158" s="248" t="str">
        <f aca="false">_xlfn.IFS(AND($AD158=$AH158,$AD158&gt;0,$AH158&gt;0,CG158&gt;0), CG158,     AND(NOT($AD158=$AH158),$AD158&gt;0,$AH158&gt;0,CG158&gt;0), ($AH158*CG158)/$AD158,     AND($AD158=0,$AH158&gt;0,$AL158&gt;0), IF(INDEX(CG$12:CG$263,MATCH($AL158,$AK$12:$AK$263,0))&gt;0,($AH158*INDEX(CG$12:CG$263,MATCH($AL158,$AK$12:$AK$263,0)))/INDEX($AD$12:$AD$263,MATCH($AL158,$AK$12:$AK$263,0)), "-"),     1, "-")</f>
        <v>-</v>
      </c>
      <c r="CI158" s="249" t="n">
        <f aca="false">IF(CH$9&gt;0, IF(OR(CH158="",CH158="-"), 0, CH158*$AO158), CG158*$AE158)</f>
        <v>0</v>
      </c>
      <c r="CJ158" s="250"/>
    </row>
    <row r="159" customFormat="false" ht="39.95" hidden="false" customHeight="true" outlineLevel="0" collapsed="false">
      <c r="A159" s="230" t="n">
        <f aca="false">IF(OR($AQ159&gt;0, $AS159&gt;0), 1, 0)</f>
        <v>0</v>
      </c>
      <c r="B159" s="230" t="n">
        <f aca="false">IF(OR($AT159&gt;0, $AV159&gt;0), 1, 0)</f>
        <v>0</v>
      </c>
      <c r="C159" s="230" t="n">
        <f aca="false">IF(OR($AW159&gt;0, $AY159&gt;0), 1, 0)</f>
        <v>0</v>
      </c>
      <c r="D159" s="230" t="n">
        <f aca="false">IF(OR($AZ159&gt;0, $BB159&gt;0), 1, 0)</f>
        <v>0</v>
      </c>
      <c r="E159" s="230" t="n">
        <f aca="false">IF(OR($BC159&gt;0, $BE159&gt;0), 1, 0)</f>
        <v>0</v>
      </c>
      <c r="F159" s="230" t="n">
        <f aca="false">IF(OR($BF159&gt;0, $BH159&gt;0), 1, 0)</f>
        <v>0</v>
      </c>
      <c r="G159" s="230" t="n">
        <f aca="false">IF(OR($BI159&gt;0, $BK159&gt;0), 1, 0)</f>
        <v>0</v>
      </c>
      <c r="H159" s="230" t="n">
        <f aca="false">IF(OR($BL159&gt;0, $BN159&gt;0), 1, 0)</f>
        <v>0</v>
      </c>
      <c r="I159" s="230" t="n">
        <f aca="false">IF(OR($BO159&gt;0, $BQ159&gt;0), 1, 0)</f>
        <v>0</v>
      </c>
      <c r="J159" s="230" t="n">
        <f aca="false">IF(OR($BR159&gt;0, $BT159&gt;0), 1, 0)</f>
        <v>0</v>
      </c>
      <c r="K159" s="230" t="n">
        <f aca="false">IF(OR($BU159&gt;0, $BW159&gt;0), 1, 0)</f>
        <v>0</v>
      </c>
      <c r="L159" s="230" t="n">
        <f aca="false">IF(OR($BX159&gt;0, $BZ159&gt;0), 1, 0)</f>
        <v>0</v>
      </c>
      <c r="M159" s="230" t="n">
        <f aca="false">IF(OR($CA159&gt;0, $CC159&gt;0), 1, 0)</f>
        <v>0</v>
      </c>
      <c r="N159" s="230" t="n">
        <f aca="false">IF(OR($CD159&gt;0, $CF159&gt;0), 1, 0)</f>
        <v>0</v>
      </c>
      <c r="O159" s="231" t="n">
        <f aca="false">IF(OR($CG159&gt;0, $CI159&gt;0), 1, 0)</f>
        <v>0</v>
      </c>
      <c r="P159" s="232" t="n">
        <f aca="false">IF(OR($AD159&gt;0,$AH159&gt;0,$AN159&gt;0), 1, 0)</f>
        <v>0</v>
      </c>
      <c r="Q159" s="233" t="n">
        <f aca="false">BDD!A149</f>
        <v>1154</v>
      </c>
      <c r="R159" s="234" t="str">
        <f aca="false">BDD!B149</f>
        <v>Noisette sans coque CRU BIO (Sachet 1kg)</v>
      </c>
      <c r="S159" s="235" t="str">
        <f aca="false">IF(BDD!F149=0, "", BDD!F149)</f>
        <v>❤️</v>
      </c>
      <c r="T159" s="236" t="n">
        <f aca="false">ROUND(BDD!G149+FDP_CMD_KG, 2)</f>
        <v>24.86</v>
      </c>
      <c r="U159" s="236" t="e">
        <f aca="false">ROUND(BDD!G149+FDP_FACT_KG, 2)</f>
        <v>#DIV/0!</v>
      </c>
      <c r="V159" s="237" t="str">
        <f aca="false">BDD!H149</f>
        <v>Pièce</v>
      </c>
      <c r="W159" s="238" t="n">
        <f aca="false">IF(NOT(ISBLANK(BDD!I149)), ROUND(SUM((BDD!G149*reduc1),FDP_CMD_KG), 2), "")</f>
        <v>22.53</v>
      </c>
      <c r="X159" s="238" t="str">
        <f aca="false">IF(NOT(ISBLANK(BDD!J149)), ROUND(SUM((BDD!G149*reduc2),FDP_CMD_KG), 2), "")</f>
        <v/>
      </c>
      <c r="Y159" s="238" t="str">
        <f aca="false">IF(NOT(ISBLANK(BDD!K149)), ROUND(SUM((BDD!G149*reduc3),FDP_CMD_KG), 2), "")</f>
        <v/>
      </c>
      <c r="Z159" s="238" t="e">
        <f aca="false">IF(NOT(ISBLANK(BDD!I149)), ROUND(SUM((BDD!G149*reduc1),FDP_FACT_KG), 2), "")</f>
        <v>#DIV/0!</v>
      </c>
      <c r="AA159" s="238" t="str">
        <f aca="false">IF(NOT(ISBLANK(BDD!J149)), ROUND(SUM((BDD!G149*reduc2),FDP_FACT_KG), 2), "")</f>
        <v/>
      </c>
      <c r="AB159" s="238" t="str">
        <f aca="false">IF(NOT(ISBLANK(BDD!K149)), ROUND(SUM((BDD!G149*reduc3),FDP_FACT_KG), 2), "")</f>
        <v/>
      </c>
      <c r="AC159" s="239" t="str">
        <f aca="false">BDD!C149</f>
        <v>Turquie</v>
      </c>
      <c r="AD159" s="240" t="n">
        <f aca="false">SUM(AQ159,AT159,AW159,AZ159,BC159,BF159,BI159,BL159,BO159,BR159,BU159,BX159,CA159,CD159,CG159)</f>
        <v>0</v>
      </c>
      <c r="AE159" s="241" t="n">
        <f aca="false">_xlfn.IFS(AND(AD159&gt;=60,$Y159&lt;&gt;""), $Y159,    AND(AD159&gt;=30,$X159&lt;&gt;""), $X159,    AND(AD159&gt;=10,$W159&lt;&gt;""), $W159,    1, $T159)</f>
        <v>24.86</v>
      </c>
      <c r="AF159" s="242" t="n">
        <f aca="false">$AD159*$AE159</f>
        <v>0</v>
      </c>
      <c r="AG159" s="161"/>
      <c r="AH159" s="243"/>
      <c r="AI159" s="241" t="e">
        <f aca="false">_xlfn.IFS(AND(AH159&gt;=60,$AB159&lt;&gt;""), $AB159,    AND(AH159&gt;=30,$AA159&lt;&gt;""), $AA159,    AND(AH159&gt;=10,$Z159&lt;&gt;""), $Z159,    1, $U159)</f>
        <v>#DIV/0!</v>
      </c>
      <c r="AJ159" s="244" t="e">
        <f aca="false">AH159*AI159</f>
        <v>#DIV/0!</v>
      </c>
      <c r="AK159" s="245"/>
      <c r="AL159" s="245"/>
      <c r="AM159" s="161"/>
      <c r="AN159" s="246" t="n">
        <f aca="false">SUM(AR159,AU159,AX159,BA159,BD159,BG159,BJ159,BM159,BP159,BS159,BV159,BY159,CB159,CE159,CH159)</f>
        <v>0</v>
      </c>
      <c r="AO159" s="241" t="e">
        <f aca="false">_xlfn.IFS(AND(AN159&gt;=60,$AB159&lt;&gt;""), $AB159,    AND(AN159&gt;=30,$AA159&lt;&gt;""), $AA159,    AND(AN159&gt;=10,$Z159&lt;&gt;""), $Z159,    1, $U159)</f>
        <v>#DIV/0!</v>
      </c>
      <c r="AP159" s="242" t="e">
        <f aca="false">$AN159*$AO159</f>
        <v>#DIV/0!</v>
      </c>
      <c r="AQ159" s="247" t="n">
        <f aca="false">COMMANDE!N159</f>
        <v>0</v>
      </c>
      <c r="AR159" s="248" t="str">
        <f aca="false">_xlfn.IFS(AND($AD159=$AH159,$AD159&gt;0,$AH159&gt;0,AQ159&gt;0), AQ159,     AND(NOT($AD159=$AH159),$AD159&gt;0,$AH159&gt;0,AQ159&gt;0), ($AH159*AQ159)/$AD159,     AND($AD159=0,$AH159&gt;0,$AL159&gt;0), IF(INDEX(AQ$12:AQ$263,MATCH($AL159,$AK$12:$AK$263,0))&gt;0,($AH159*INDEX(AQ$12:AQ$263,MATCH($AL159,$AK$12:$AK$263,0)))/INDEX($AD$12:$AD$263,MATCH($AL159,$AK$12:$AK$263,0)), "-"),     1, "-")</f>
        <v>-</v>
      </c>
      <c r="AS159" s="249" t="n">
        <f aca="false">IF(AR$9&gt;0, IF(OR(AR159="",AR159="-"), 0, AR159*$AO159), AQ159*$AE159)</f>
        <v>0</v>
      </c>
      <c r="AT159" s="247" t="n">
        <f aca="false">COMMANDE!P159</f>
        <v>0</v>
      </c>
      <c r="AU159" s="248" t="str">
        <f aca="false">_xlfn.IFS(AND($AD159=$AH159,$AD159&gt;0,$AH159&gt;0,AT159&gt;0), AT159,     AND(NOT($AD159=$AH159),$AD159&gt;0,$AH159&gt;0,AT159&gt;0), ($AH159*AT159)/$AD159,     AND($AD159=0,$AH159&gt;0,$AL159&gt;0), IF(INDEX(AT$12:AT$263,MATCH($AL159,$AK$12:$AK$263,0))&gt;0,($AH159*INDEX(AT$12:AT$263,MATCH($AL159,$AK$12:$AK$263,0)))/INDEX($AD$12:$AD$263,MATCH($AL159,$AK$12:$AK$263,0)), "-"),     1, "-")</f>
        <v>-</v>
      </c>
      <c r="AV159" s="249" t="n">
        <f aca="false">IF(AU$9&gt;0, IF(OR(AU159="",AU159="-"), 0, AU159*$AO159), AT159*$AE159)</f>
        <v>0</v>
      </c>
      <c r="AW159" s="247" t="n">
        <f aca="false">COMMANDE!R159</f>
        <v>0</v>
      </c>
      <c r="AX159" s="248" t="str">
        <f aca="false">_xlfn.IFS(AND($AD159=$AH159,$AD159&gt;0,$AH159&gt;0,AW159&gt;0), AW159,     AND(NOT($AD159=$AH159),$AD159&gt;0,$AH159&gt;0,AW159&gt;0), ($AH159*AW159)/$AD159,     AND($AD159=0,$AH159&gt;0,$AL159&gt;0), IF(INDEX(AW$12:AW$263,MATCH($AL159,$AK$12:$AK$263,0))&gt;0,($AH159*INDEX(AW$12:AW$263,MATCH($AL159,$AK$12:$AK$263,0)))/INDEX($AD$12:$AD$263,MATCH($AL159,$AK$12:$AK$263,0)), "-"),     1, "-")</f>
        <v>-</v>
      </c>
      <c r="AY159" s="249" t="n">
        <f aca="false">IF(AX$9&gt;0, IF(OR(AX159="",AX159="-"), 0, AX159*$AO159), AW159*$AE159)</f>
        <v>0</v>
      </c>
      <c r="AZ159" s="247" t="n">
        <f aca="false">COMMANDE!T159</f>
        <v>0</v>
      </c>
      <c r="BA159" s="248" t="str">
        <f aca="false">_xlfn.IFS(AND($AD159=$AH159,$AD159&gt;0,$AH159&gt;0,AZ159&gt;0), AZ159,     AND(NOT($AD159=$AH159),$AD159&gt;0,$AH159&gt;0,AZ159&gt;0), ($AH159*AZ159)/$AD159,     AND($AD159=0,$AH159&gt;0,$AL159&gt;0), IF(INDEX(AZ$12:AZ$263,MATCH($AL159,$AK$12:$AK$263,0))&gt;0,($AH159*INDEX(AZ$12:AZ$263,MATCH($AL159,$AK$12:$AK$263,0)))/INDEX($AD$12:$AD$263,MATCH($AL159,$AK$12:$AK$263,0)), "-"),     1, "-")</f>
        <v>-</v>
      </c>
      <c r="BB159" s="249" t="n">
        <f aca="false">IF(BA$9&gt;0, IF(OR(BA159="",BA159="-"), 0, BA159*$AO159), AZ159*$AE159)</f>
        <v>0</v>
      </c>
      <c r="BC159" s="247" t="n">
        <f aca="false">COMMANDE!V159</f>
        <v>0</v>
      </c>
      <c r="BD159" s="248" t="str">
        <f aca="false">_xlfn.IFS(AND($AD159=$AH159,$AD159&gt;0,$AH159&gt;0,BC159&gt;0), BC159,     AND(NOT($AD159=$AH159),$AD159&gt;0,$AH159&gt;0,BC159&gt;0), ($AH159*BC159)/$AD159,     AND($AD159=0,$AH159&gt;0,$AL159&gt;0), IF(INDEX(BC$12:BC$263,MATCH($AL159,$AK$12:$AK$263,0))&gt;0,($AH159*INDEX(BC$12:BC$263,MATCH($AL159,$AK$12:$AK$263,0)))/INDEX($AD$12:$AD$263,MATCH($AL159,$AK$12:$AK$263,0)), "-"),     1, "-")</f>
        <v>-</v>
      </c>
      <c r="BE159" s="249" t="n">
        <f aca="false">IF(BD$9&gt;0, IF(OR(BD159="",BD159="-"), 0, BD159*$AO159), BC159*$AE159)</f>
        <v>0</v>
      </c>
      <c r="BF159" s="247" t="n">
        <f aca="false">COMMANDE!X159</f>
        <v>0</v>
      </c>
      <c r="BG159" s="248" t="str">
        <f aca="false">_xlfn.IFS(AND($AD159=$AH159,$AD159&gt;0,$AH159&gt;0,BF159&gt;0), BF159,     AND(NOT($AD159=$AH159),$AD159&gt;0,$AH159&gt;0,BF159&gt;0), ($AH159*BF159)/$AD159,     AND($AD159=0,$AH159&gt;0,$AL159&gt;0), IF(INDEX(BF$12:BF$263,MATCH($AL159,$AK$12:$AK$263,0))&gt;0,($AH159*INDEX(BF$12:BF$263,MATCH($AL159,$AK$12:$AK$263,0)))/INDEX($AD$12:$AD$263,MATCH($AL159,$AK$12:$AK$263,0)), "-"),     1, "-")</f>
        <v>-</v>
      </c>
      <c r="BH159" s="249" t="n">
        <f aca="false">IF(BG$9&gt;0, IF(OR(BG159="",BG159="-"), 0, BG159*$AO159), BF159*$AE159)</f>
        <v>0</v>
      </c>
      <c r="BI159" s="247" t="n">
        <f aca="false">COMMANDE!Z159</f>
        <v>0</v>
      </c>
      <c r="BJ159" s="248" t="str">
        <f aca="false">_xlfn.IFS(AND($AD159=$AH159,$AD159&gt;0,$AH159&gt;0,BI159&gt;0), BI159,     AND(NOT($AD159=$AH159),$AD159&gt;0,$AH159&gt;0,BI159&gt;0), ($AH159*BI159)/$AD159,     AND($AD159=0,$AH159&gt;0,$AL159&gt;0), IF(INDEX(BI$12:BI$263,MATCH($AL159,$AK$12:$AK$263,0))&gt;0,($AH159*INDEX(BI$12:BI$263,MATCH($AL159,$AK$12:$AK$263,0)))/INDEX($AD$12:$AD$263,MATCH($AL159,$AK$12:$AK$263,0)), "-"),     1, "-")</f>
        <v>-</v>
      </c>
      <c r="BK159" s="249" t="n">
        <f aca="false">IF(BJ$9&gt;0, IF(OR(BJ159="",BJ159="-"), 0, BJ159*$AO159), BI159*$AE159)</f>
        <v>0</v>
      </c>
      <c r="BL159" s="247" t="n">
        <f aca="false">COMMANDE!AB159</f>
        <v>0</v>
      </c>
      <c r="BM159" s="248" t="str">
        <f aca="false">_xlfn.IFS(AND($AD159=$AH159,$AD159&gt;0,$AH159&gt;0,BL159&gt;0), BL159,     AND(NOT($AD159=$AH159),$AD159&gt;0,$AH159&gt;0,BL159&gt;0), ($AH159*BL159)/$AD159,     AND($AD159=0,$AH159&gt;0,$AL159&gt;0), IF(INDEX(BL$12:BL$263,MATCH($AL159,$AK$12:$AK$263,0))&gt;0,($AH159*INDEX(BL$12:BL$263,MATCH($AL159,$AK$12:$AK$263,0)))/INDEX($AD$12:$AD$263,MATCH($AL159,$AK$12:$AK$263,0)), "-"),     1, "-")</f>
        <v>-</v>
      </c>
      <c r="BN159" s="249" t="n">
        <f aca="false">IF(BM$9&gt;0, IF(OR(BM159="",BM159="-"), 0, BM159*$AO159), BL159*$AE159)</f>
        <v>0</v>
      </c>
      <c r="BO159" s="247" t="n">
        <f aca="false">COMMANDE!AD159</f>
        <v>0</v>
      </c>
      <c r="BP159" s="248" t="str">
        <f aca="false">_xlfn.IFS(AND($AD159=$AH159,$AD159&gt;0,$AH159&gt;0,BO159&gt;0), BO159,     AND(NOT($AD159=$AH159),$AD159&gt;0,$AH159&gt;0,BO159&gt;0), ($AH159*BO159)/$AD159,     AND($AD159=0,$AH159&gt;0,$AL159&gt;0), IF(INDEX(BO$12:BO$263,MATCH($AL159,$AK$12:$AK$263,0))&gt;0,($AH159*INDEX(BO$12:BO$263,MATCH($AL159,$AK$12:$AK$263,0)))/INDEX($AD$12:$AD$263,MATCH($AL159,$AK$12:$AK$263,0)), "-"),     1, "-")</f>
        <v>-</v>
      </c>
      <c r="BQ159" s="249" t="n">
        <f aca="false">IF(BP$9&gt;0, IF(OR(BP159="",BP159="-"), 0, BP159*$AO159), BO159*$AE159)</f>
        <v>0</v>
      </c>
      <c r="BR159" s="247" t="n">
        <f aca="false">COMMANDE!AF159</f>
        <v>0</v>
      </c>
      <c r="BS159" s="248" t="str">
        <f aca="false">_xlfn.IFS(AND($AD159=$AH159,$AD159&gt;0,$AH159&gt;0,BR159&gt;0), BR159,     AND(NOT($AD159=$AH159),$AD159&gt;0,$AH159&gt;0,BR159&gt;0), ($AH159*BR159)/$AD159,     AND($AD159=0,$AH159&gt;0,$AL159&gt;0), IF(INDEX(BR$12:BR$263,MATCH($AL159,$AK$12:$AK$263,0))&gt;0,($AH159*INDEX(BR$12:BR$263,MATCH($AL159,$AK$12:$AK$263,0)))/INDEX($AD$12:$AD$263,MATCH($AL159,$AK$12:$AK$263,0)), "-"),     1, "-")</f>
        <v>-</v>
      </c>
      <c r="BT159" s="249" t="n">
        <f aca="false">IF(BS$9&gt;0, IF(OR(BS159="",BS159="-"), 0, BS159*$AO159), BR159*$AE159)</f>
        <v>0</v>
      </c>
      <c r="BU159" s="247" t="n">
        <f aca="false">COMMANDE!AH159</f>
        <v>0</v>
      </c>
      <c r="BV159" s="248" t="str">
        <f aca="false">_xlfn.IFS(AND($AD159=$AH159,$AD159&gt;0,$AH159&gt;0,BU159&gt;0), BU159,     AND(NOT($AD159=$AH159),$AD159&gt;0,$AH159&gt;0,BU159&gt;0), ($AH159*BU159)/$AD159,     AND($AD159=0,$AH159&gt;0,$AL159&gt;0), IF(INDEX(BU$12:BU$263,MATCH($AL159,$AK$12:$AK$263,0))&gt;0,($AH159*INDEX(BU$12:BU$263,MATCH($AL159,$AK$12:$AK$263,0)))/INDEX($AD$12:$AD$263,MATCH($AL159,$AK$12:$AK$263,0)), "-"),     1, "-")</f>
        <v>-</v>
      </c>
      <c r="BW159" s="249" t="n">
        <f aca="false">IF(BV$9&gt;0, IF(OR(BV159="",BV159="-"), 0, BV159*$AO159), BU159*$AE159)</f>
        <v>0</v>
      </c>
      <c r="BX159" s="247" t="n">
        <f aca="false">COMMANDE!AJ159</f>
        <v>0</v>
      </c>
      <c r="BY159" s="248" t="str">
        <f aca="false">_xlfn.IFS(AND($AD159=$AH159,$AD159&gt;0,$AH159&gt;0,BX159&gt;0), BX159,     AND(NOT($AD159=$AH159),$AD159&gt;0,$AH159&gt;0,BX159&gt;0), ($AH159*BX159)/$AD159,     AND($AD159=0,$AH159&gt;0,$AL159&gt;0), IF(INDEX(BX$12:BX$263,MATCH($AL159,$AK$12:$AK$263,0))&gt;0,($AH159*INDEX(BX$12:BX$263,MATCH($AL159,$AK$12:$AK$263,0)))/INDEX($AD$12:$AD$263,MATCH($AL159,$AK$12:$AK$263,0)), "-"),     1, "-")</f>
        <v>-</v>
      </c>
      <c r="BZ159" s="249" t="n">
        <f aca="false">IF(BY$9&gt;0, IF(OR(BY159="",BY159="-"), 0, BY159*$AO159), BX159*$AE159)</f>
        <v>0</v>
      </c>
      <c r="CA159" s="247" t="n">
        <f aca="false">COMMANDE!AL159</f>
        <v>0</v>
      </c>
      <c r="CB159" s="248" t="str">
        <f aca="false">_xlfn.IFS(AND($AD159=$AH159,$AD159&gt;0,$AH159&gt;0,CA159&gt;0), CA159,     AND(NOT($AD159=$AH159),$AD159&gt;0,$AH159&gt;0,CA159&gt;0), ($AH159*CA159)/$AD159,     AND($AD159=0,$AH159&gt;0,$AL159&gt;0), IF(INDEX(CA$12:CA$263,MATCH($AL159,$AK$12:$AK$263,0))&gt;0,($AH159*INDEX(CA$12:CA$263,MATCH($AL159,$AK$12:$AK$263,0)))/INDEX($AD$12:$AD$263,MATCH($AL159,$AK$12:$AK$263,0)), "-"),     1, "-")</f>
        <v>-</v>
      </c>
      <c r="CC159" s="249" t="n">
        <f aca="false">IF(CB$9&gt;0, IF(OR(CB159="",CB159="-"), 0, CB159*$AO159), CA159*$AE159)</f>
        <v>0</v>
      </c>
      <c r="CD159" s="247" t="n">
        <f aca="false">COMMANDE!AN159</f>
        <v>0</v>
      </c>
      <c r="CE159" s="248" t="str">
        <f aca="false">_xlfn.IFS(AND($AD159=$AH159,$AD159&gt;0,$AH159&gt;0,CD159&gt;0), CD159,     AND(NOT($AD159=$AH159),$AD159&gt;0,$AH159&gt;0,CD159&gt;0), ($AH159*CD159)/$AD159,     AND($AD159=0,$AH159&gt;0,$AL159&gt;0), IF(INDEX(CD$12:CD$263,MATCH($AL159,$AK$12:$AK$263,0))&gt;0,($AH159*INDEX(CD$12:CD$263,MATCH($AL159,$AK$12:$AK$263,0)))/INDEX($AD$12:$AD$263,MATCH($AL159,$AK$12:$AK$263,0)), "-"),     1, "-")</f>
        <v>-</v>
      </c>
      <c r="CF159" s="249" t="n">
        <f aca="false">IF(CE$9&gt;0, IF(OR(CE159="",CE159="-"), 0, CE159*$AO159), CD159*$AE159)</f>
        <v>0</v>
      </c>
      <c r="CG159" s="247" t="n">
        <f aca="false">COMMANDE!AP159</f>
        <v>0</v>
      </c>
      <c r="CH159" s="248" t="str">
        <f aca="false">_xlfn.IFS(AND($AD159=$AH159,$AD159&gt;0,$AH159&gt;0,CG159&gt;0), CG159,     AND(NOT($AD159=$AH159),$AD159&gt;0,$AH159&gt;0,CG159&gt;0), ($AH159*CG159)/$AD159,     AND($AD159=0,$AH159&gt;0,$AL159&gt;0), IF(INDEX(CG$12:CG$263,MATCH($AL159,$AK$12:$AK$263,0))&gt;0,($AH159*INDEX(CG$12:CG$263,MATCH($AL159,$AK$12:$AK$263,0)))/INDEX($AD$12:$AD$263,MATCH($AL159,$AK$12:$AK$263,0)), "-"),     1, "-")</f>
        <v>-</v>
      </c>
      <c r="CI159" s="249" t="n">
        <f aca="false">IF(CH$9&gt;0, IF(OR(CH159="",CH159="-"), 0, CH159*$AO159), CG159*$AE159)</f>
        <v>0</v>
      </c>
      <c r="CJ159" s="250"/>
    </row>
    <row r="160" s="252" customFormat="true" ht="39.95" hidden="false" customHeight="true" outlineLevel="0" collapsed="false">
      <c r="A160" s="230" t="n">
        <f aca="false">IF(OR($AQ160&gt;0, $AS160&gt;0), 1, 0)</f>
        <v>0</v>
      </c>
      <c r="B160" s="230" t="n">
        <f aca="false">IF(OR($AT160&gt;0, $AV160&gt;0), 1, 0)</f>
        <v>0</v>
      </c>
      <c r="C160" s="230" t="n">
        <f aca="false">IF(OR($AW160&gt;0, $AY160&gt;0), 1, 0)</f>
        <v>0</v>
      </c>
      <c r="D160" s="230" t="n">
        <f aca="false">IF(OR($AZ160&gt;0, $BB160&gt;0), 1, 0)</f>
        <v>0</v>
      </c>
      <c r="E160" s="230" t="n">
        <f aca="false">IF(OR($BC160&gt;0, $BE160&gt;0), 1, 0)</f>
        <v>0</v>
      </c>
      <c r="F160" s="230" t="n">
        <f aca="false">IF(OR($BF160&gt;0, $BH160&gt;0), 1, 0)</f>
        <v>0</v>
      </c>
      <c r="G160" s="230" t="n">
        <f aca="false">IF(OR($BI160&gt;0, $BK160&gt;0), 1, 0)</f>
        <v>0</v>
      </c>
      <c r="H160" s="230" t="n">
        <f aca="false">IF(OR($BL160&gt;0, $BN160&gt;0), 1, 0)</f>
        <v>0</v>
      </c>
      <c r="I160" s="230" t="n">
        <f aca="false">IF(OR($BO160&gt;0, $BQ160&gt;0), 1, 0)</f>
        <v>0</v>
      </c>
      <c r="J160" s="230" t="n">
        <f aca="false">IF(OR($BR160&gt;0, $BT160&gt;0), 1, 0)</f>
        <v>0</v>
      </c>
      <c r="K160" s="230" t="n">
        <f aca="false">IF(OR($BU160&gt;0, $BW160&gt;0), 1, 0)</f>
        <v>0</v>
      </c>
      <c r="L160" s="230" t="n">
        <f aca="false">IF(OR($BX160&gt;0, $BZ160&gt;0), 1, 0)</f>
        <v>0</v>
      </c>
      <c r="M160" s="230" t="n">
        <f aca="false">IF(OR($CA160&gt;0, $CC160&gt;0), 1, 0)</f>
        <v>0</v>
      </c>
      <c r="N160" s="230" t="n">
        <f aca="false">IF(OR($CD160&gt;0, $CF160&gt;0), 1, 0)</f>
        <v>0</v>
      </c>
      <c r="O160" s="231" t="n">
        <f aca="false">IF(OR($CG160&gt;0, $CI160&gt;0), 1, 0)</f>
        <v>0</v>
      </c>
      <c r="P160" s="232" t="n">
        <f aca="false">IF(OR($AD160&gt;0,$AH160&gt;0,$AN160&gt;0), 1, 0)</f>
        <v>0</v>
      </c>
      <c r="Q160" s="233" t="n">
        <f aca="false">BDD!A150</f>
        <v>1027</v>
      </c>
      <c r="R160" s="234" t="str">
        <f aca="false">BDD!B150</f>
        <v>Noix de cajou BIO (Sachet 1kg)</v>
      </c>
      <c r="S160" s="235" t="str">
        <f aca="false">IF(BDD!F150=0, "", BDD!F150)</f>
        <v>❤️</v>
      </c>
      <c r="T160" s="236" t="n">
        <f aca="false">ROUND(BDD!G150+FDP_CMD_KG, 2)</f>
        <v>22.12</v>
      </c>
      <c r="U160" s="236" t="e">
        <f aca="false">ROUND(BDD!G150+FDP_FACT_KG, 2)</f>
        <v>#DIV/0!</v>
      </c>
      <c r="V160" s="237" t="str">
        <f aca="false">BDD!H150</f>
        <v>Pièce</v>
      </c>
      <c r="W160" s="238" t="n">
        <f aca="false">IF(NOT(ISBLANK(BDD!I150)), ROUND(SUM((BDD!G150*reduc1),FDP_CMD_KG), 2), "")</f>
        <v>20.07</v>
      </c>
      <c r="X160" s="238" t="n">
        <f aca="false">IF(NOT(ISBLANK(BDD!J150)), ROUND(SUM((BDD!G150*reduc2),FDP_CMD_KG), 2), "")</f>
        <v>18.01</v>
      </c>
      <c r="Y160" s="238" t="str">
        <f aca="false">IF(NOT(ISBLANK(BDD!K150)), ROUND(SUM((BDD!G150*reduc3),FDP_CMD_KG), 2), "")</f>
        <v/>
      </c>
      <c r="Z160" s="238" t="e">
        <f aca="false">IF(NOT(ISBLANK(BDD!I150)), ROUND(SUM((BDD!G150*reduc1),FDP_FACT_KG), 2), "")</f>
        <v>#DIV/0!</v>
      </c>
      <c r="AA160" s="238" t="e">
        <f aca="false">IF(NOT(ISBLANK(BDD!J150)), ROUND(SUM((BDD!G150*reduc2),FDP_FACT_KG), 2), "")</f>
        <v>#DIV/0!</v>
      </c>
      <c r="AB160" s="238" t="str">
        <f aca="false">IF(NOT(ISBLANK(BDD!K150)), ROUND(SUM((BDD!G150*reduc3),FDP_FACT_KG), 2), "")</f>
        <v/>
      </c>
      <c r="AC160" s="239" t="str">
        <f aca="false">BDD!C150</f>
        <v>Indes</v>
      </c>
      <c r="AD160" s="240" t="n">
        <f aca="false">SUM(AQ160,AT160,AW160,AZ160,BC160,BF160,BI160,BL160,BO160,BR160,BU160,BX160,CA160,CD160,CG160)</f>
        <v>0</v>
      </c>
      <c r="AE160" s="241" t="n">
        <f aca="false">_xlfn.IFS(AND(AD160&gt;=60,$Y160&lt;&gt;""), $Y160,    AND(AD160&gt;=30,$X160&lt;&gt;""), $X160,    AND(AD160&gt;=10,$W160&lt;&gt;""), $W160,    1, $T160)</f>
        <v>22.12</v>
      </c>
      <c r="AF160" s="242" t="n">
        <f aca="false">$AD160*$AE160</f>
        <v>0</v>
      </c>
      <c r="AG160" s="161"/>
      <c r="AH160" s="243"/>
      <c r="AI160" s="241" t="e">
        <f aca="false">_xlfn.IFS(AND(AH160&gt;=60,$AB160&lt;&gt;""), $AB160,    AND(AH160&gt;=30,$AA160&lt;&gt;""), $AA160,    AND(AH160&gt;=10,$Z160&lt;&gt;""), $Z160,    1, $U160)</f>
        <v>#DIV/0!</v>
      </c>
      <c r="AJ160" s="244" t="e">
        <f aca="false">AH160*AI160</f>
        <v>#DIV/0!</v>
      </c>
      <c r="AK160" s="245"/>
      <c r="AL160" s="245"/>
      <c r="AM160" s="161"/>
      <c r="AN160" s="246" t="n">
        <f aca="false">SUM(AR160,AU160,AX160,BA160,BD160,BG160,BJ160,BM160,BP160,BS160,BV160,BY160,CB160,CE160,CH160)</f>
        <v>0</v>
      </c>
      <c r="AO160" s="241" t="e">
        <f aca="false">_xlfn.IFS(AND(AN160&gt;=60,$AB160&lt;&gt;""), $AB160,    AND(AN160&gt;=30,$AA160&lt;&gt;""), $AA160,    AND(AN160&gt;=10,$Z160&lt;&gt;""), $Z160,    1, $U160)</f>
        <v>#DIV/0!</v>
      </c>
      <c r="AP160" s="242" t="e">
        <f aca="false">$AN160*$AO160</f>
        <v>#DIV/0!</v>
      </c>
      <c r="AQ160" s="247" t="n">
        <f aca="false">COMMANDE!N160</f>
        <v>0</v>
      </c>
      <c r="AR160" s="248" t="str">
        <f aca="false">_xlfn.IFS(AND($AD160=$AH160,$AD160&gt;0,$AH160&gt;0,AQ160&gt;0), AQ160,     AND(NOT($AD160=$AH160),$AD160&gt;0,$AH160&gt;0,AQ160&gt;0), ($AH160*AQ160)/$AD160,     AND($AD160=0,$AH160&gt;0,$AL160&gt;0), IF(INDEX(AQ$12:AQ$263,MATCH($AL160,$AK$12:$AK$263,0))&gt;0,($AH160*INDEX(AQ$12:AQ$263,MATCH($AL160,$AK$12:$AK$263,0)))/INDEX($AD$12:$AD$263,MATCH($AL160,$AK$12:$AK$263,0)), "-"),     1, "-")</f>
        <v>-</v>
      </c>
      <c r="AS160" s="249" t="n">
        <f aca="false">IF(AR$9&gt;0, IF(OR(AR160="",AR160="-"), 0, AR160*$AO160), AQ160*$AE160)</f>
        <v>0</v>
      </c>
      <c r="AT160" s="247" t="n">
        <f aca="false">COMMANDE!P160</f>
        <v>0</v>
      </c>
      <c r="AU160" s="248" t="str">
        <f aca="false">_xlfn.IFS(AND($AD160=$AH160,$AD160&gt;0,$AH160&gt;0,AT160&gt;0), AT160,     AND(NOT($AD160=$AH160),$AD160&gt;0,$AH160&gt;0,AT160&gt;0), ($AH160*AT160)/$AD160,     AND($AD160=0,$AH160&gt;0,$AL160&gt;0), IF(INDEX(AT$12:AT$263,MATCH($AL160,$AK$12:$AK$263,0))&gt;0,($AH160*INDEX(AT$12:AT$263,MATCH($AL160,$AK$12:$AK$263,0)))/INDEX($AD$12:$AD$263,MATCH($AL160,$AK$12:$AK$263,0)), "-"),     1, "-")</f>
        <v>-</v>
      </c>
      <c r="AV160" s="249" t="n">
        <f aca="false">IF(AU$9&gt;0, IF(OR(AU160="",AU160="-"), 0, AU160*$AO160), AT160*$AE160)</f>
        <v>0</v>
      </c>
      <c r="AW160" s="247" t="n">
        <f aca="false">COMMANDE!R160</f>
        <v>0</v>
      </c>
      <c r="AX160" s="248" t="str">
        <f aca="false">_xlfn.IFS(AND($AD160=$AH160,$AD160&gt;0,$AH160&gt;0,AW160&gt;0), AW160,     AND(NOT($AD160=$AH160),$AD160&gt;0,$AH160&gt;0,AW160&gt;0), ($AH160*AW160)/$AD160,     AND($AD160=0,$AH160&gt;0,$AL160&gt;0), IF(INDEX(AW$12:AW$263,MATCH($AL160,$AK$12:$AK$263,0))&gt;0,($AH160*INDEX(AW$12:AW$263,MATCH($AL160,$AK$12:$AK$263,0)))/INDEX($AD$12:$AD$263,MATCH($AL160,$AK$12:$AK$263,0)), "-"),     1, "-")</f>
        <v>-</v>
      </c>
      <c r="AY160" s="249" t="n">
        <f aca="false">IF(AX$9&gt;0, IF(OR(AX160="",AX160="-"), 0, AX160*$AO160), AW160*$AE160)</f>
        <v>0</v>
      </c>
      <c r="AZ160" s="247" t="n">
        <f aca="false">COMMANDE!T160</f>
        <v>0</v>
      </c>
      <c r="BA160" s="248" t="str">
        <f aca="false">_xlfn.IFS(AND($AD160=$AH160,$AD160&gt;0,$AH160&gt;0,AZ160&gt;0), AZ160,     AND(NOT($AD160=$AH160),$AD160&gt;0,$AH160&gt;0,AZ160&gt;0), ($AH160*AZ160)/$AD160,     AND($AD160=0,$AH160&gt;0,$AL160&gt;0), IF(INDEX(AZ$12:AZ$263,MATCH($AL160,$AK$12:$AK$263,0))&gt;0,($AH160*INDEX(AZ$12:AZ$263,MATCH($AL160,$AK$12:$AK$263,0)))/INDEX($AD$12:$AD$263,MATCH($AL160,$AK$12:$AK$263,0)), "-"),     1, "-")</f>
        <v>-</v>
      </c>
      <c r="BB160" s="249" t="n">
        <f aca="false">IF(BA$9&gt;0, IF(OR(BA160="",BA160="-"), 0, BA160*$AO160), AZ160*$AE160)</f>
        <v>0</v>
      </c>
      <c r="BC160" s="247" t="n">
        <f aca="false">COMMANDE!V160</f>
        <v>0</v>
      </c>
      <c r="BD160" s="248" t="str">
        <f aca="false">_xlfn.IFS(AND($AD160=$AH160,$AD160&gt;0,$AH160&gt;0,BC160&gt;0), BC160,     AND(NOT($AD160=$AH160),$AD160&gt;0,$AH160&gt;0,BC160&gt;0), ($AH160*BC160)/$AD160,     AND($AD160=0,$AH160&gt;0,$AL160&gt;0), IF(INDEX(BC$12:BC$263,MATCH($AL160,$AK$12:$AK$263,0))&gt;0,($AH160*INDEX(BC$12:BC$263,MATCH($AL160,$AK$12:$AK$263,0)))/INDEX($AD$12:$AD$263,MATCH($AL160,$AK$12:$AK$263,0)), "-"),     1, "-")</f>
        <v>-</v>
      </c>
      <c r="BE160" s="249" t="n">
        <f aca="false">IF(BD$9&gt;0, IF(OR(BD160="",BD160="-"), 0, BD160*$AO160), BC160*$AE160)</f>
        <v>0</v>
      </c>
      <c r="BF160" s="247" t="n">
        <f aca="false">COMMANDE!X160</f>
        <v>0</v>
      </c>
      <c r="BG160" s="248" t="str">
        <f aca="false">_xlfn.IFS(AND($AD160=$AH160,$AD160&gt;0,$AH160&gt;0,BF160&gt;0), BF160,     AND(NOT($AD160=$AH160),$AD160&gt;0,$AH160&gt;0,BF160&gt;0), ($AH160*BF160)/$AD160,     AND($AD160=0,$AH160&gt;0,$AL160&gt;0), IF(INDEX(BF$12:BF$263,MATCH($AL160,$AK$12:$AK$263,0))&gt;0,($AH160*INDEX(BF$12:BF$263,MATCH($AL160,$AK$12:$AK$263,0)))/INDEX($AD$12:$AD$263,MATCH($AL160,$AK$12:$AK$263,0)), "-"),     1, "-")</f>
        <v>-</v>
      </c>
      <c r="BH160" s="249" t="n">
        <f aca="false">IF(BG$9&gt;0, IF(OR(BG160="",BG160="-"), 0, BG160*$AO160), BF160*$AE160)</f>
        <v>0</v>
      </c>
      <c r="BI160" s="247" t="n">
        <f aca="false">COMMANDE!Z160</f>
        <v>0</v>
      </c>
      <c r="BJ160" s="248" t="str">
        <f aca="false">_xlfn.IFS(AND($AD160=$AH160,$AD160&gt;0,$AH160&gt;0,BI160&gt;0), BI160,     AND(NOT($AD160=$AH160),$AD160&gt;0,$AH160&gt;0,BI160&gt;0), ($AH160*BI160)/$AD160,     AND($AD160=0,$AH160&gt;0,$AL160&gt;0), IF(INDEX(BI$12:BI$263,MATCH($AL160,$AK$12:$AK$263,0))&gt;0,($AH160*INDEX(BI$12:BI$263,MATCH($AL160,$AK$12:$AK$263,0)))/INDEX($AD$12:$AD$263,MATCH($AL160,$AK$12:$AK$263,0)), "-"),     1, "-")</f>
        <v>-</v>
      </c>
      <c r="BK160" s="249" t="n">
        <f aca="false">IF(BJ$9&gt;0, IF(OR(BJ160="",BJ160="-"), 0, BJ160*$AO160), BI160*$AE160)</f>
        <v>0</v>
      </c>
      <c r="BL160" s="247" t="n">
        <f aca="false">COMMANDE!AB160</f>
        <v>0</v>
      </c>
      <c r="BM160" s="248" t="str">
        <f aca="false">_xlfn.IFS(AND($AD160=$AH160,$AD160&gt;0,$AH160&gt;0,BL160&gt;0), BL160,     AND(NOT($AD160=$AH160),$AD160&gt;0,$AH160&gt;0,BL160&gt;0), ($AH160*BL160)/$AD160,     AND($AD160=0,$AH160&gt;0,$AL160&gt;0), IF(INDEX(BL$12:BL$263,MATCH($AL160,$AK$12:$AK$263,0))&gt;0,($AH160*INDEX(BL$12:BL$263,MATCH($AL160,$AK$12:$AK$263,0)))/INDEX($AD$12:$AD$263,MATCH($AL160,$AK$12:$AK$263,0)), "-"),     1, "-")</f>
        <v>-</v>
      </c>
      <c r="BN160" s="249" t="n">
        <f aca="false">IF(BM$9&gt;0, IF(OR(BM160="",BM160="-"), 0, BM160*$AO160), BL160*$AE160)</f>
        <v>0</v>
      </c>
      <c r="BO160" s="247" t="n">
        <f aca="false">COMMANDE!AD160</f>
        <v>0</v>
      </c>
      <c r="BP160" s="248" t="str">
        <f aca="false">_xlfn.IFS(AND($AD160=$AH160,$AD160&gt;0,$AH160&gt;0,BO160&gt;0), BO160,     AND(NOT($AD160=$AH160),$AD160&gt;0,$AH160&gt;0,BO160&gt;0), ($AH160*BO160)/$AD160,     AND($AD160=0,$AH160&gt;0,$AL160&gt;0), IF(INDEX(BO$12:BO$263,MATCH($AL160,$AK$12:$AK$263,0))&gt;0,($AH160*INDEX(BO$12:BO$263,MATCH($AL160,$AK$12:$AK$263,0)))/INDEX($AD$12:$AD$263,MATCH($AL160,$AK$12:$AK$263,0)), "-"),     1, "-")</f>
        <v>-</v>
      </c>
      <c r="BQ160" s="249" t="n">
        <f aca="false">IF(BP$9&gt;0, IF(OR(BP160="",BP160="-"), 0, BP160*$AO160), BO160*$AE160)</f>
        <v>0</v>
      </c>
      <c r="BR160" s="247" t="n">
        <f aca="false">COMMANDE!AF160</f>
        <v>0</v>
      </c>
      <c r="BS160" s="248" t="str">
        <f aca="false">_xlfn.IFS(AND($AD160=$AH160,$AD160&gt;0,$AH160&gt;0,BR160&gt;0), BR160,     AND(NOT($AD160=$AH160),$AD160&gt;0,$AH160&gt;0,BR160&gt;0), ($AH160*BR160)/$AD160,     AND($AD160=0,$AH160&gt;0,$AL160&gt;0), IF(INDEX(BR$12:BR$263,MATCH($AL160,$AK$12:$AK$263,0))&gt;0,($AH160*INDEX(BR$12:BR$263,MATCH($AL160,$AK$12:$AK$263,0)))/INDEX($AD$12:$AD$263,MATCH($AL160,$AK$12:$AK$263,0)), "-"),     1, "-")</f>
        <v>-</v>
      </c>
      <c r="BT160" s="249" t="n">
        <f aca="false">IF(BS$9&gt;0, IF(OR(BS160="",BS160="-"), 0, BS160*$AO160), BR160*$AE160)</f>
        <v>0</v>
      </c>
      <c r="BU160" s="247" t="n">
        <f aca="false">COMMANDE!AH160</f>
        <v>0</v>
      </c>
      <c r="BV160" s="248" t="str">
        <f aca="false">_xlfn.IFS(AND($AD160=$AH160,$AD160&gt;0,$AH160&gt;0,BU160&gt;0), BU160,     AND(NOT($AD160=$AH160),$AD160&gt;0,$AH160&gt;0,BU160&gt;0), ($AH160*BU160)/$AD160,     AND($AD160=0,$AH160&gt;0,$AL160&gt;0), IF(INDEX(BU$12:BU$263,MATCH($AL160,$AK$12:$AK$263,0))&gt;0,($AH160*INDEX(BU$12:BU$263,MATCH($AL160,$AK$12:$AK$263,0)))/INDEX($AD$12:$AD$263,MATCH($AL160,$AK$12:$AK$263,0)), "-"),     1, "-")</f>
        <v>-</v>
      </c>
      <c r="BW160" s="249" t="n">
        <f aca="false">IF(BV$9&gt;0, IF(OR(BV160="",BV160="-"), 0, BV160*$AO160), BU160*$AE160)</f>
        <v>0</v>
      </c>
      <c r="BX160" s="247" t="n">
        <f aca="false">COMMANDE!AJ160</f>
        <v>0</v>
      </c>
      <c r="BY160" s="248" t="str">
        <f aca="false">_xlfn.IFS(AND($AD160=$AH160,$AD160&gt;0,$AH160&gt;0,BX160&gt;0), BX160,     AND(NOT($AD160=$AH160),$AD160&gt;0,$AH160&gt;0,BX160&gt;0), ($AH160*BX160)/$AD160,     AND($AD160=0,$AH160&gt;0,$AL160&gt;0), IF(INDEX(BX$12:BX$263,MATCH($AL160,$AK$12:$AK$263,0))&gt;0,($AH160*INDEX(BX$12:BX$263,MATCH($AL160,$AK$12:$AK$263,0)))/INDEX($AD$12:$AD$263,MATCH($AL160,$AK$12:$AK$263,0)), "-"),     1, "-")</f>
        <v>-</v>
      </c>
      <c r="BZ160" s="249" t="n">
        <f aca="false">IF(BY$9&gt;0, IF(OR(BY160="",BY160="-"), 0, BY160*$AO160), BX160*$AE160)</f>
        <v>0</v>
      </c>
      <c r="CA160" s="247" t="n">
        <f aca="false">COMMANDE!AL160</f>
        <v>0</v>
      </c>
      <c r="CB160" s="248" t="str">
        <f aca="false">_xlfn.IFS(AND($AD160=$AH160,$AD160&gt;0,$AH160&gt;0,CA160&gt;0), CA160,     AND(NOT($AD160=$AH160),$AD160&gt;0,$AH160&gt;0,CA160&gt;0), ($AH160*CA160)/$AD160,     AND($AD160=0,$AH160&gt;0,$AL160&gt;0), IF(INDEX(CA$12:CA$263,MATCH($AL160,$AK$12:$AK$263,0))&gt;0,($AH160*INDEX(CA$12:CA$263,MATCH($AL160,$AK$12:$AK$263,0)))/INDEX($AD$12:$AD$263,MATCH($AL160,$AK$12:$AK$263,0)), "-"),     1, "-")</f>
        <v>-</v>
      </c>
      <c r="CC160" s="249" t="n">
        <f aca="false">IF(CB$9&gt;0, IF(OR(CB160="",CB160="-"), 0, CB160*$AO160), CA160*$AE160)</f>
        <v>0</v>
      </c>
      <c r="CD160" s="247" t="n">
        <f aca="false">COMMANDE!AN160</f>
        <v>0</v>
      </c>
      <c r="CE160" s="248" t="str">
        <f aca="false">_xlfn.IFS(AND($AD160=$AH160,$AD160&gt;0,$AH160&gt;0,CD160&gt;0), CD160,     AND(NOT($AD160=$AH160),$AD160&gt;0,$AH160&gt;0,CD160&gt;0), ($AH160*CD160)/$AD160,     AND($AD160=0,$AH160&gt;0,$AL160&gt;0), IF(INDEX(CD$12:CD$263,MATCH($AL160,$AK$12:$AK$263,0))&gt;0,($AH160*INDEX(CD$12:CD$263,MATCH($AL160,$AK$12:$AK$263,0)))/INDEX($AD$12:$AD$263,MATCH($AL160,$AK$12:$AK$263,0)), "-"),     1, "-")</f>
        <v>-</v>
      </c>
      <c r="CF160" s="249" t="n">
        <f aca="false">IF(CE$9&gt;0, IF(OR(CE160="",CE160="-"), 0, CE160*$AO160), CD160*$AE160)</f>
        <v>0</v>
      </c>
      <c r="CG160" s="247" t="n">
        <f aca="false">COMMANDE!AP160</f>
        <v>0</v>
      </c>
      <c r="CH160" s="248" t="str">
        <f aca="false">_xlfn.IFS(AND($AD160=$AH160,$AD160&gt;0,$AH160&gt;0,CG160&gt;0), CG160,     AND(NOT($AD160=$AH160),$AD160&gt;0,$AH160&gt;0,CG160&gt;0), ($AH160*CG160)/$AD160,     AND($AD160=0,$AH160&gt;0,$AL160&gt;0), IF(INDEX(CG$12:CG$263,MATCH($AL160,$AK$12:$AK$263,0))&gt;0,($AH160*INDEX(CG$12:CG$263,MATCH($AL160,$AK$12:$AK$263,0)))/INDEX($AD$12:$AD$263,MATCH($AL160,$AK$12:$AK$263,0)), "-"),     1, "-")</f>
        <v>-</v>
      </c>
      <c r="CI160" s="249" t="n">
        <f aca="false">IF(CH$9&gt;0, IF(OR(CH160="",CH160="-"), 0, CH160*$AO160), CG160*$AE160)</f>
        <v>0</v>
      </c>
      <c r="CJ160" s="251"/>
    </row>
    <row r="161" customFormat="false" ht="39.95" hidden="false" customHeight="true" outlineLevel="0" collapsed="false">
      <c r="A161" s="230" t="n">
        <f aca="false">IF(OR($AQ161&gt;0, $AS161&gt;0), 1, 0)</f>
        <v>0</v>
      </c>
      <c r="B161" s="230" t="n">
        <f aca="false">IF(OR($AT161&gt;0, $AV161&gt;0), 1, 0)</f>
        <v>0</v>
      </c>
      <c r="C161" s="230" t="n">
        <f aca="false">IF(OR($AW161&gt;0, $AY161&gt;0), 1, 0)</f>
        <v>0</v>
      </c>
      <c r="D161" s="230" t="n">
        <f aca="false">IF(OR($AZ161&gt;0, $BB161&gt;0), 1, 0)</f>
        <v>0</v>
      </c>
      <c r="E161" s="230" t="n">
        <f aca="false">IF(OR($BC161&gt;0, $BE161&gt;0), 1, 0)</f>
        <v>0</v>
      </c>
      <c r="F161" s="230" t="n">
        <f aca="false">IF(OR($BF161&gt;0, $BH161&gt;0), 1, 0)</f>
        <v>0</v>
      </c>
      <c r="G161" s="230" t="n">
        <f aca="false">IF(OR($BI161&gt;0, $BK161&gt;0), 1, 0)</f>
        <v>0</v>
      </c>
      <c r="H161" s="230" t="n">
        <f aca="false">IF(OR($BL161&gt;0, $BN161&gt;0), 1, 0)</f>
        <v>0</v>
      </c>
      <c r="I161" s="230" t="n">
        <f aca="false">IF(OR($BO161&gt;0, $BQ161&gt;0), 1, 0)</f>
        <v>0</v>
      </c>
      <c r="J161" s="230" t="n">
        <f aca="false">IF(OR($BR161&gt;0, $BT161&gt;0), 1, 0)</f>
        <v>0</v>
      </c>
      <c r="K161" s="230" t="n">
        <f aca="false">IF(OR($BU161&gt;0, $BW161&gt;0), 1, 0)</f>
        <v>0</v>
      </c>
      <c r="L161" s="230" t="n">
        <f aca="false">IF(OR($BX161&gt;0, $BZ161&gt;0), 1, 0)</f>
        <v>0</v>
      </c>
      <c r="M161" s="230" t="n">
        <f aca="false">IF(OR($CA161&gt;0, $CC161&gt;0), 1, 0)</f>
        <v>0</v>
      </c>
      <c r="N161" s="230" t="n">
        <f aca="false">IF(OR($CD161&gt;0, $CF161&gt;0), 1, 0)</f>
        <v>0</v>
      </c>
      <c r="O161" s="231" t="n">
        <f aca="false">IF(OR($CG161&gt;0, $CI161&gt;0), 1, 0)</f>
        <v>0</v>
      </c>
      <c r="P161" s="232" t="n">
        <f aca="false">IF(OR($AD161&gt;0,$AH161&gt;0,$AN161&gt;0), 1, 0)</f>
        <v>0</v>
      </c>
      <c r="Q161" s="233" t="str">
        <f aca="false">BDD!A151</f>
        <v>1816</v>
      </c>
      <c r="R161" s="234" t="str">
        <f aca="false">BDD!B151</f>
        <v>Noix de Macadamia sans coque BIO
    - (Sachet 1kg)</v>
      </c>
      <c r="S161" s="235" t="str">
        <f aca="false">IF(BDD!F151=0, "", BDD!F151)</f>
        <v>❤️</v>
      </c>
      <c r="T161" s="236" t="n">
        <f aca="false">ROUND(BDD!G151+FDP_CMD_KG, 2)</f>
        <v>45.41</v>
      </c>
      <c r="U161" s="236" t="e">
        <f aca="false">ROUND(BDD!G151+FDP_FACT_KG, 2)</f>
        <v>#DIV/0!</v>
      </c>
      <c r="V161" s="237" t="str">
        <f aca="false">BDD!H151</f>
        <v>Pièce</v>
      </c>
      <c r="W161" s="238" t="str">
        <f aca="false">IF(NOT(ISBLANK(BDD!I151)), ROUND(SUM((BDD!G151*reduc1),FDP_CMD_KG), 2), "")</f>
        <v/>
      </c>
      <c r="X161" s="238" t="str">
        <f aca="false">IF(NOT(ISBLANK(BDD!J151)), ROUND(SUM((BDD!G151*reduc2),FDP_CMD_KG), 2), "")</f>
        <v/>
      </c>
      <c r="Y161" s="238" t="str">
        <f aca="false">IF(NOT(ISBLANK(BDD!K151)), ROUND(SUM((BDD!G151*reduc3),FDP_CMD_KG), 2), "")</f>
        <v/>
      </c>
      <c r="Z161" s="238" t="str">
        <f aca="false">IF(NOT(ISBLANK(BDD!I151)), ROUND(SUM((BDD!G151*reduc1),FDP_FACT_KG), 2), "")</f>
        <v/>
      </c>
      <c r="AA161" s="238" t="str">
        <f aca="false">IF(NOT(ISBLANK(BDD!J151)), ROUND(SUM((BDD!G151*reduc2),FDP_FACT_KG), 2), "")</f>
        <v/>
      </c>
      <c r="AB161" s="238" t="str">
        <f aca="false">IF(NOT(ISBLANK(BDD!K151)), ROUND(SUM((BDD!G151*reduc3),FDP_FACT_KG), 2), "")</f>
        <v/>
      </c>
      <c r="AC161" s="239" t="str">
        <f aca="false">BDD!C151</f>
        <v>Kenya</v>
      </c>
      <c r="AD161" s="240" t="n">
        <f aca="false">SUM(AQ161,AT161,AW161,AZ161,BC161,BF161,BI161,BL161,BO161,BR161,BU161,BX161,CA161,CD161,CG161)</f>
        <v>0</v>
      </c>
      <c r="AE161" s="241" t="n">
        <f aca="false">_xlfn.IFS(AND(AD161&gt;=60,$Y161&lt;&gt;""), $Y161,    AND(AD161&gt;=30,$X161&lt;&gt;""), $X161,    AND(AD161&gt;=10,$W161&lt;&gt;""), $W161,    1, $T161)</f>
        <v>45.41</v>
      </c>
      <c r="AF161" s="242" t="n">
        <f aca="false">$AD161*$AE161</f>
        <v>0</v>
      </c>
      <c r="AG161" s="161"/>
      <c r="AH161" s="243"/>
      <c r="AI161" s="241" t="e">
        <f aca="false">_xlfn.IFS(AND(AH161&gt;=60,$AB161&lt;&gt;""), $AB161,    AND(AH161&gt;=30,$AA161&lt;&gt;""), $AA161,    AND(AH161&gt;=10,$Z161&lt;&gt;""), $Z161,    1, $U161)</f>
        <v>#DIV/0!</v>
      </c>
      <c r="AJ161" s="244" t="e">
        <f aca="false">AH161*AI161</f>
        <v>#DIV/0!</v>
      </c>
      <c r="AK161" s="245"/>
      <c r="AL161" s="245"/>
      <c r="AM161" s="161"/>
      <c r="AN161" s="246" t="n">
        <f aca="false">SUM(AR161,AU161,AX161,BA161,BD161,BG161,BJ161,BM161,BP161,BS161,BV161,BY161,CB161,CE161,CH161)</f>
        <v>0</v>
      </c>
      <c r="AO161" s="241" t="e">
        <f aca="false">_xlfn.IFS(AND(AN161&gt;=60,$AB161&lt;&gt;""), $AB161,    AND(AN161&gt;=30,$AA161&lt;&gt;""), $AA161,    AND(AN161&gt;=10,$Z161&lt;&gt;""), $Z161,    1, $U161)</f>
        <v>#DIV/0!</v>
      </c>
      <c r="AP161" s="242" t="e">
        <f aca="false">$AN161*$AO161</f>
        <v>#DIV/0!</v>
      </c>
      <c r="AQ161" s="247" t="n">
        <f aca="false">COMMANDE!N161</f>
        <v>0</v>
      </c>
      <c r="AR161" s="248" t="str">
        <f aca="false">_xlfn.IFS(AND($AD161=$AH161,$AD161&gt;0,$AH161&gt;0,AQ161&gt;0), AQ161,     AND(NOT($AD161=$AH161),$AD161&gt;0,$AH161&gt;0,AQ161&gt;0), ($AH161*AQ161)/$AD161,     AND($AD161=0,$AH161&gt;0,$AL161&gt;0), IF(INDEX(AQ$12:AQ$263,MATCH($AL161,$AK$12:$AK$263,0))&gt;0,($AH161*INDEX(AQ$12:AQ$263,MATCH($AL161,$AK$12:$AK$263,0)))/INDEX($AD$12:$AD$263,MATCH($AL161,$AK$12:$AK$263,0)), "-"),     1, "-")</f>
        <v>-</v>
      </c>
      <c r="AS161" s="249" t="n">
        <f aca="false">IF(AR$9&gt;0, IF(OR(AR161="",AR161="-"), 0, AR161*$AO161), AQ161*$AE161)</f>
        <v>0</v>
      </c>
      <c r="AT161" s="247" t="n">
        <f aca="false">COMMANDE!P161</f>
        <v>0</v>
      </c>
      <c r="AU161" s="248" t="str">
        <f aca="false">_xlfn.IFS(AND($AD161=$AH161,$AD161&gt;0,$AH161&gt;0,AT161&gt;0), AT161,     AND(NOT($AD161=$AH161),$AD161&gt;0,$AH161&gt;0,AT161&gt;0), ($AH161*AT161)/$AD161,     AND($AD161=0,$AH161&gt;0,$AL161&gt;0), IF(INDEX(AT$12:AT$263,MATCH($AL161,$AK$12:$AK$263,0))&gt;0,($AH161*INDEX(AT$12:AT$263,MATCH($AL161,$AK$12:$AK$263,0)))/INDEX($AD$12:$AD$263,MATCH($AL161,$AK$12:$AK$263,0)), "-"),     1, "-")</f>
        <v>-</v>
      </c>
      <c r="AV161" s="249" t="n">
        <f aca="false">IF(AU$9&gt;0, IF(OR(AU161="",AU161="-"), 0, AU161*$AO161), AT161*$AE161)</f>
        <v>0</v>
      </c>
      <c r="AW161" s="247" t="n">
        <f aca="false">COMMANDE!R161</f>
        <v>0</v>
      </c>
      <c r="AX161" s="248" t="str">
        <f aca="false">_xlfn.IFS(AND($AD161=$AH161,$AD161&gt;0,$AH161&gt;0,AW161&gt;0), AW161,     AND(NOT($AD161=$AH161),$AD161&gt;0,$AH161&gt;0,AW161&gt;0), ($AH161*AW161)/$AD161,     AND($AD161=0,$AH161&gt;0,$AL161&gt;0), IF(INDEX(AW$12:AW$263,MATCH($AL161,$AK$12:$AK$263,0))&gt;0,($AH161*INDEX(AW$12:AW$263,MATCH($AL161,$AK$12:$AK$263,0)))/INDEX($AD$12:$AD$263,MATCH($AL161,$AK$12:$AK$263,0)), "-"),     1, "-")</f>
        <v>-</v>
      </c>
      <c r="AY161" s="249" t="n">
        <f aca="false">IF(AX$9&gt;0, IF(OR(AX161="",AX161="-"), 0, AX161*$AO161), AW161*$AE161)</f>
        <v>0</v>
      </c>
      <c r="AZ161" s="247" t="n">
        <f aca="false">COMMANDE!T161</f>
        <v>0</v>
      </c>
      <c r="BA161" s="248" t="str">
        <f aca="false">_xlfn.IFS(AND($AD161=$AH161,$AD161&gt;0,$AH161&gt;0,AZ161&gt;0), AZ161,     AND(NOT($AD161=$AH161),$AD161&gt;0,$AH161&gt;0,AZ161&gt;0), ($AH161*AZ161)/$AD161,     AND($AD161=0,$AH161&gt;0,$AL161&gt;0), IF(INDEX(AZ$12:AZ$263,MATCH($AL161,$AK$12:$AK$263,0))&gt;0,($AH161*INDEX(AZ$12:AZ$263,MATCH($AL161,$AK$12:$AK$263,0)))/INDEX($AD$12:$AD$263,MATCH($AL161,$AK$12:$AK$263,0)), "-"),     1, "-")</f>
        <v>-</v>
      </c>
      <c r="BB161" s="249" t="n">
        <f aca="false">IF(BA$9&gt;0, IF(OR(BA161="",BA161="-"), 0, BA161*$AO161), AZ161*$AE161)</f>
        <v>0</v>
      </c>
      <c r="BC161" s="247" t="n">
        <f aca="false">COMMANDE!V161</f>
        <v>0</v>
      </c>
      <c r="BD161" s="248" t="str">
        <f aca="false">_xlfn.IFS(AND($AD161=$AH161,$AD161&gt;0,$AH161&gt;0,BC161&gt;0), BC161,     AND(NOT($AD161=$AH161),$AD161&gt;0,$AH161&gt;0,BC161&gt;0), ($AH161*BC161)/$AD161,     AND($AD161=0,$AH161&gt;0,$AL161&gt;0), IF(INDEX(BC$12:BC$263,MATCH($AL161,$AK$12:$AK$263,0))&gt;0,($AH161*INDEX(BC$12:BC$263,MATCH($AL161,$AK$12:$AK$263,0)))/INDEX($AD$12:$AD$263,MATCH($AL161,$AK$12:$AK$263,0)), "-"),     1, "-")</f>
        <v>-</v>
      </c>
      <c r="BE161" s="249" t="n">
        <f aca="false">IF(BD$9&gt;0, IF(OR(BD161="",BD161="-"), 0, BD161*$AO161), BC161*$AE161)</f>
        <v>0</v>
      </c>
      <c r="BF161" s="247" t="n">
        <f aca="false">COMMANDE!X161</f>
        <v>0</v>
      </c>
      <c r="BG161" s="248" t="str">
        <f aca="false">_xlfn.IFS(AND($AD161=$AH161,$AD161&gt;0,$AH161&gt;0,BF161&gt;0), BF161,     AND(NOT($AD161=$AH161),$AD161&gt;0,$AH161&gt;0,BF161&gt;0), ($AH161*BF161)/$AD161,     AND($AD161=0,$AH161&gt;0,$AL161&gt;0), IF(INDEX(BF$12:BF$263,MATCH($AL161,$AK$12:$AK$263,0))&gt;0,($AH161*INDEX(BF$12:BF$263,MATCH($AL161,$AK$12:$AK$263,0)))/INDEX($AD$12:$AD$263,MATCH($AL161,$AK$12:$AK$263,0)), "-"),     1, "-")</f>
        <v>-</v>
      </c>
      <c r="BH161" s="249" t="n">
        <f aca="false">IF(BG$9&gt;0, IF(OR(BG161="",BG161="-"), 0, BG161*$AO161), BF161*$AE161)</f>
        <v>0</v>
      </c>
      <c r="BI161" s="247" t="n">
        <f aca="false">COMMANDE!Z161</f>
        <v>0</v>
      </c>
      <c r="BJ161" s="248" t="str">
        <f aca="false">_xlfn.IFS(AND($AD161=$AH161,$AD161&gt;0,$AH161&gt;0,BI161&gt;0), BI161,     AND(NOT($AD161=$AH161),$AD161&gt;0,$AH161&gt;0,BI161&gt;0), ($AH161*BI161)/$AD161,     AND($AD161=0,$AH161&gt;0,$AL161&gt;0), IF(INDEX(BI$12:BI$263,MATCH($AL161,$AK$12:$AK$263,0))&gt;0,($AH161*INDEX(BI$12:BI$263,MATCH($AL161,$AK$12:$AK$263,0)))/INDEX($AD$12:$AD$263,MATCH($AL161,$AK$12:$AK$263,0)), "-"),     1, "-")</f>
        <v>-</v>
      </c>
      <c r="BK161" s="249" t="n">
        <f aca="false">IF(BJ$9&gt;0, IF(OR(BJ161="",BJ161="-"), 0, BJ161*$AO161), BI161*$AE161)</f>
        <v>0</v>
      </c>
      <c r="BL161" s="247" t="n">
        <f aca="false">COMMANDE!AB161</f>
        <v>0</v>
      </c>
      <c r="BM161" s="248" t="str">
        <f aca="false">_xlfn.IFS(AND($AD161=$AH161,$AD161&gt;0,$AH161&gt;0,BL161&gt;0), BL161,     AND(NOT($AD161=$AH161),$AD161&gt;0,$AH161&gt;0,BL161&gt;0), ($AH161*BL161)/$AD161,     AND($AD161=0,$AH161&gt;0,$AL161&gt;0), IF(INDEX(BL$12:BL$263,MATCH($AL161,$AK$12:$AK$263,0))&gt;0,($AH161*INDEX(BL$12:BL$263,MATCH($AL161,$AK$12:$AK$263,0)))/INDEX($AD$12:$AD$263,MATCH($AL161,$AK$12:$AK$263,0)), "-"),     1, "-")</f>
        <v>-</v>
      </c>
      <c r="BN161" s="249" t="n">
        <f aca="false">IF(BM$9&gt;0, IF(OR(BM161="",BM161="-"), 0, BM161*$AO161), BL161*$AE161)</f>
        <v>0</v>
      </c>
      <c r="BO161" s="247" t="n">
        <f aca="false">COMMANDE!AD161</f>
        <v>0</v>
      </c>
      <c r="BP161" s="248" t="str">
        <f aca="false">_xlfn.IFS(AND($AD161=$AH161,$AD161&gt;0,$AH161&gt;0,BO161&gt;0), BO161,     AND(NOT($AD161=$AH161),$AD161&gt;0,$AH161&gt;0,BO161&gt;0), ($AH161*BO161)/$AD161,     AND($AD161=0,$AH161&gt;0,$AL161&gt;0), IF(INDEX(BO$12:BO$263,MATCH($AL161,$AK$12:$AK$263,0))&gt;0,($AH161*INDEX(BO$12:BO$263,MATCH($AL161,$AK$12:$AK$263,0)))/INDEX($AD$12:$AD$263,MATCH($AL161,$AK$12:$AK$263,0)), "-"),     1, "-")</f>
        <v>-</v>
      </c>
      <c r="BQ161" s="249" t="n">
        <f aca="false">IF(BP$9&gt;0, IF(OR(BP161="",BP161="-"), 0, BP161*$AO161), BO161*$AE161)</f>
        <v>0</v>
      </c>
      <c r="BR161" s="247" t="n">
        <f aca="false">COMMANDE!AF161</f>
        <v>0</v>
      </c>
      <c r="BS161" s="248" t="str">
        <f aca="false">_xlfn.IFS(AND($AD161=$AH161,$AD161&gt;0,$AH161&gt;0,BR161&gt;0), BR161,     AND(NOT($AD161=$AH161),$AD161&gt;0,$AH161&gt;0,BR161&gt;0), ($AH161*BR161)/$AD161,     AND($AD161=0,$AH161&gt;0,$AL161&gt;0), IF(INDEX(BR$12:BR$263,MATCH($AL161,$AK$12:$AK$263,0))&gt;0,($AH161*INDEX(BR$12:BR$263,MATCH($AL161,$AK$12:$AK$263,0)))/INDEX($AD$12:$AD$263,MATCH($AL161,$AK$12:$AK$263,0)), "-"),     1, "-")</f>
        <v>-</v>
      </c>
      <c r="BT161" s="249" t="n">
        <f aca="false">IF(BS$9&gt;0, IF(OR(BS161="",BS161="-"), 0, BS161*$AO161), BR161*$AE161)</f>
        <v>0</v>
      </c>
      <c r="BU161" s="247" t="n">
        <f aca="false">COMMANDE!AH161</f>
        <v>0</v>
      </c>
      <c r="BV161" s="248" t="str">
        <f aca="false">_xlfn.IFS(AND($AD161=$AH161,$AD161&gt;0,$AH161&gt;0,BU161&gt;0), BU161,     AND(NOT($AD161=$AH161),$AD161&gt;0,$AH161&gt;0,BU161&gt;0), ($AH161*BU161)/$AD161,     AND($AD161=0,$AH161&gt;0,$AL161&gt;0), IF(INDEX(BU$12:BU$263,MATCH($AL161,$AK$12:$AK$263,0))&gt;0,($AH161*INDEX(BU$12:BU$263,MATCH($AL161,$AK$12:$AK$263,0)))/INDEX($AD$12:$AD$263,MATCH($AL161,$AK$12:$AK$263,0)), "-"),     1, "-")</f>
        <v>-</v>
      </c>
      <c r="BW161" s="249" t="n">
        <f aca="false">IF(BV$9&gt;0, IF(OR(BV161="",BV161="-"), 0, BV161*$AO161), BU161*$AE161)</f>
        <v>0</v>
      </c>
      <c r="BX161" s="247" t="n">
        <f aca="false">COMMANDE!AJ161</f>
        <v>0</v>
      </c>
      <c r="BY161" s="248" t="str">
        <f aca="false">_xlfn.IFS(AND($AD161=$AH161,$AD161&gt;0,$AH161&gt;0,BX161&gt;0), BX161,     AND(NOT($AD161=$AH161),$AD161&gt;0,$AH161&gt;0,BX161&gt;0), ($AH161*BX161)/$AD161,     AND($AD161=0,$AH161&gt;0,$AL161&gt;0), IF(INDEX(BX$12:BX$263,MATCH($AL161,$AK$12:$AK$263,0))&gt;0,($AH161*INDEX(BX$12:BX$263,MATCH($AL161,$AK$12:$AK$263,0)))/INDEX($AD$12:$AD$263,MATCH($AL161,$AK$12:$AK$263,0)), "-"),     1, "-")</f>
        <v>-</v>
      </c>
      <c r="BZ161" s="249" t="n">
        <f aca="false">IF(BY$9&gt;0, IF(OR(BY161="",BY161="-"), 0, BY161*$AO161), BX161*$AE161)</f>
        <v>0</v>
      </c>
      <c r="CA161" s="247" t="n">
        <f aca="false">COMMANDE!AL161</f>
        <v>0</v>
      </c>
      <c r="CB161" s="248" t="str">
        <f aca="false">_xlfn.IFS(AND($AD161=$AH161,$AD161&gt;0,$AH161&gt;0,CA161&gt;0), CA161,     AND(NOT($AD161=$AH161),$AD161&gt;0,$AH161&gt;0,CA161&gt;0), ($AH161*CA161)/$AD161,     AND($AD161=0,$AH161&gt;0,$AL161&gt;0), IF(INDEX(CA$12:CA$263,MATCH($AL161,$AK$12:$AK$263,0))&gt;0,($AH161*INDEX(CA$12:CA$263,MATCH($AL161,$AK$12:$AK$263,0)))/INDEX($AD$12:$AD$263,MATCH($AL161,$AK$12:$AK$263,0)), "-"),     1, "-")</f>
        <v>-</v>
      </c>
      <c r="CC161" s="249" t="n">
        <f aca="false">IF(CB$9&gt;0, IF(OR(CB161="",CB161="-"), 0, CB161*$AO161), CA161*$AE161)</f>
        <v>0</v>
      </c>
      <c r="CD161" s="247" t="n">
        <f aca="false">COMMANDE!AN161</f>
        <v>0</v>
      </c>
      <c r="CE161" s="248" t="str">
        <f aca="false">_xlfn.IFS(AND($AD161=$AH161,$AD161&gt;0,$AH161&gt;0,CD161&gt;0), CD161,     AND(NOT($AD161=$AH161),$AD161&gt;0,$AH161&gt;0,CD161&gt;0), ($AH161*CD161)/$AD161,     AND($AD161=0,$AH161&gt;0,$AL161&gt;0), IF(INDEX(CD$12:CD$263,MATCH($AL161,$AK$12:$AK$263,0))&gt;0,($AH161*INDEX(CD$12:CD$263,MATCH($AL161,$AK$12:$AK$263,0)))/INDEX($AD$12:$AD$263,MATCH($AL161,$AK$12:$AK$263,0)), "-"),     1, "-")</f>
        <v>-</v>
      </c>
      <c r="CF161" s="249" t="n">
        <f aca="false">IF(CE$9&gt;0, IF(OR(CE161="",CE161="-"), 0, CE161*$AO161), CD161*$AE161)</f>
        <v>0</v>
      </c>
      <c r="CG161" s="247" t="n">
        <f aca="false">COMMANDE!AP161</f>
        <v>0</v>
      </c>
      <c r="CH161" s="248" t="str">
        <f aca="false">_xlfn.IFS(AND($AD161=$AH161,$AD161&gt;0,$AH161&gt;0,CG161&gt;0), CG161,     AND(NOT($AD161=$AH161),$AD161&gt;0,$AH161&gt;0,CG161&gt;0), ($AH161*CG161)/$AD161,     AND($AD161=0,$AH161&gt;0,$AL161&gt;0), IF(INDEX(CG$12:CG$263,MATCH($AL161,$AK$12:$AK$263,0))&gt;0,($AH161*INDEX(CG$12:CG$263,MATCH($AL161,$AK$12:$AK$263,0)))/INDEX($AD$12:$AD$263,MATCH($AL161,$AK$12:$AK$263,0)), "-"),     1, "-")</f>
        <v>-</v>
      </c>
      <c r="CI161" s="249" t="n">
        <f aca="false">IF(CH$9&gt;0, IF(OR(CH161="",CH161="-"), 0, CH161*$AO161), CG161*$AE161)</f>
        <v>0</v>
      </c>
      <c r="CJ161" s="250"/>
    </row>
    <row r="162" customFormat="false" ht="39.95" hidden="false" customHeight="true" outlineLevel="0" collapsed="false">
      <c r="A162" s="230" t="n">
        <f aca="false">IF(OR($AQ162&gt;0, $AS162&gt;0), 1, 0)</f>
        <v>0</v>
      </c>
      <c r="B162" s="230" t="n">
        <f aca="false">IF(OR($AT162&gt;0, $AV162&gt;0), 1, 0)</f>
        <v>0</v>
      </c>
      <c r="C162" s="230" t="n">
        <f aca="false">IF(OR($AW162&gt;0, $AY162&gt;0), 1, 0)</f>
        <v>0</v>
      </c>
      <c r="D162" s="230" t="n">
        <f aca="false">IF(OR($AZ162&gt;0, $BB162&gt;0), 1, 0)</f>
        <v>0</v>
      </c>
      <c r="E162" s="230" t="n">
        <f aca="false">IF(OR($BC162&gt;0, $BE162&gt;0), 1, 0)</f>
        <v>0</v>
      </c>
      <c r="F162" s="230" t="n">
        <f aca="false">IF(OR($BF162&gt;0, $BH162&gt;0), 1, 0)</f>
        <v>0</v>
      </c>
      <c r="G162" s="230" t="n">
        <f aca="false">IF(OR($BI162&gt;0, $BK162&gt;0), 1, 0)</f>
        <v>0</v>
      </c>
      <c r="H162" s="230" t="n">
        <f aca="false">IF(OR($BL162&gt;0, $BN162&gt;0), 1, 0)</f>
        <v>0</v>
      </c>
      <c r="I162" s="230" t="n">
        <f aca="false">IF(OR($BO162&gt;0, $BQ162&gt;0), 1, 0)</f>
        <v>0</v>
      </c>
      <c r="J162" s="230" t="n">
        <f aca="false">IF(OR($BR162&gt;0, $BT162&gt;0), 1, 0)</f>
        <v>0</v>
      </c>
      <c r="K162" s="230" t="n">
        <f aca="false">IF(OR($BU162&gt;0, $BW162&gt;0), 1, 0)</f>
        <v>0</v>
      </c>
      <c r="L162" s="230" t="n">
        <f aca="false">IF(OR($BX162&gt;0, $BZ162&gt;0), 1, 0)</f>
        <v>0</v>
      </c>
      <c r="M162" s="230" t="n">
        <f aca="false">IF(OR($CA162&gt;0, $CC162&gt;0), 1, 0)</f>
        <v>0</v>
      </c>
      <c r="N162" s="230" t="n">
        <f aca="false">IF(OR($CD162&gt;0, $CF162&gt;0), 1, 0)</f>
        <v>0</v>
      </c>
      <c r="O162" s="231" t="n">
        <f aca="false">IF(OR($CG162&gt;0, $CI162&gt;0), 1, 0)</f>
        <v>0</v>
      </c>
      <c r="P162" s="232" t="n">
        <f aca="false">IF(OR($AD162&gt;0,$AH162&gt;0,$AN162&gt;0), 1, 0)</f>
        <v>0</v>
      </c>
      <c r="Q162" s="233" t="str">
        <f aca="false">BDD!A152</f>
        <v>1816</v>
      </c>
      <c r="R162" s="234" t="str">
        <f aca="false">BDD!B152</f>
        <v>Noix de Macadamia sans coque BIO
    - (Sachet 500g)</v>
      </c>
      <c r="S162" s="235" t="str">
        <f aca="false">IF(BDD!F152=0, "", BDD!F152)</f>
        <v>❤️</v>
      </c>
      <c r="T162" s="236" t="n">
        <f aca="false">ROUND(BDD!G152+FDP_CMD_KG, 2)</f>
        <v>24.19</v>
      </c>
      <c r="U162" s="236" t="e">
        <f aca="false">ROUND(BDD!G152+FDP_FACT_KG, 2)</f>
        <v>#DIV/0!</v>
      </c>
      <c r="V162" s="237" t="str">
        <f aca="false">BDD!H152</f>
        <v>Pièce</v>
      </c>
      <c r="W162" s="238" t="str">
        <f aca="false">IF(NOT(ISBLANK(BDD!I152)), ROUND(SUM((BDD!G152*reduc1),FDP_CMD_KG), 2), "")</f>
        <v/>
      </c>
      <c r="X162" s="238" t="str">
        <f aca="false">IF(NOT(ISBLANK(BDD!J152)), ROUND(SUM((BDD!G152*reduc2),FDP_CMD_KG), 2), "")</f>
        <v/>
      </c>
      <c r="Y162" s="238" t="str">
        <f aca="false">IF(NOT(ISBLANK(BDD!K152)), ROUND(SUM((BDD!G152*reduc3),FDP_CMD_KG), 2), "")</f>
        <v/>
      </c>
      <c r="Z162" s="238" t="str">
        <f aca="false">IF(NOT(ISBLANK(BDD!I152)), ROUND(SUM((BDD!G152*reduc1),FDP_FACT_KG), 2), "")</f>
        <v/>
      </c>
      <c r="AA162" s="238" t="str">
        <f aca="false">IF(NOT(ISBLANK(BDD!J152)), ROUND(SUM((BDD!G152*reduc2),FDP_FACT_KG), 2), "")</f>
        <v/>
      </c>
      <c r="AB162" s="238" t="str">
        <f aca="false">IF(NOT(ISBLANK(BDD!K152)), ROUND(SUM((BDD!G152*reduc3),FDP_FACT_KG), 2), "")</f>
        <v/>
      </c>
      <c r="AC162" s="239" t="str">
        <f aca="false">BDD!C152</f>
        <v>Kenya</v>
      </c>
      <c r="AD162" s="240" t="n">
        <f aca="false">SUM(AQ162,AT162,AW162,AZ162,BC162,BF162,BI162,BL162,BO162,BR162,BU162,BX162,CA162,CD162,CG162)</f>
        <v>0</v>
      </c>
      <c r="AE162" s="241" t="n">
        <f aca="false">_xlfn.IFS(AND(AD162&gt;=60,$Y162&lt;&gt;""), $Y162,    AND(AD162&gt;=30,$X162&lt;&gt;""), $X162,    AND(AD162&gt;=10,$W162&lt;&gt;""), $W162,    1, $T162)</f>
        <v>24.19</v>
      </c>
      <c r="AF162" s="242" t="n">
        <f aca="false">$AD162*$AE162</f>
        <v>0</v>
      </c>
      <c r="AG162" s="161"/>
      <c r="AH162" s="243"/>
      <c r="AI162" s="241" t="e">
        <f aca="false">_xlfn.IFS(AND(AH162&gt;=60,$AB162&lt;&gt;""), $AB162,    AND(AH162&gt;=30,$AA162&lt;&gt;""), $AA162,    AND(AH162&gt;=10,$Z162&lt;&gt;""), $Z162,    1, $U162)</f>
        <v>#DIV/0!</v>
      </c>
      <c r="AJ162" s="244" t="e">
        <f aca="false">AH162*AI162</f>
        <v>#DIV/0!</v>
      </c>
      <c r="AK162" s="245"/>
      <c r="AL162" s="245"/>
      <c r="AM162" s="161"/>
      <c r="AN162" s="246" t="n">
        <f aca="false">SUM(AR162,AU162,AX162,BA162,BD162,BG162,BJ162,BM162,BP162,BS162,BV162,BY162,CB162,CE162,CH162)</f>
        <v>0</v>
      </c>
      <c r="AO162" s="241" t="e">
        <f aca="false">_xlfn.IFS(AND(AN162&gt;=60,$AB162&lt;&gt;""), $AB162,    AND(AN162&gt;=30,$AA162&lt;&gt;""), $AA162,    AND(AN162&gt;=10,$Z162&lt;&gt;""), $Z162,    1, $U162)</f>
        <v>#DIV/0!</v>
      </c>
      <c r="AP162" s="242" t="e">
        <f aca="false">$AN162*$AO162</f>
        <v>#DIV/0!</v>
      </c>
      <c r="AQ162" s="247" t="n">
        <f aca="false">COMMANDE!N162</f>
        <v>0</v>
      </c>
      <c r="AR162" s="248" t="str">
        <f aca="false">_xlfn.IFS(AND($AD162=$AH162,$AD162&gt;0,$AH162&gt;0,AQ162&gt;0), AQ162,     AND(NOT($AD162=$AH162),$AD162&gt;0,$AH162&gt;0,AQ162&gt;0), ($AH162*AQ162)/$AD162,     AND($AD162=0,$AH162&gt;0,$AL162&gt;0), IF(INDEX(AQ$12:AQ$263,MATCH($AL162,$AK$12:$AK$263,0))&gt;0,($AH162*INDEX(AQ$12:AQ$263,MATCH($AL162,$AK$12:$AK$263,0)))/INDEX($AD$12:$AD$263,MATCH($AL162,$AK$12:$AK$263,0)), "-"),     1, "-")</f>
        <v>-</v>
      </c>
      <c r="AS162" s="249" t="n">
        <f aca="false">IF(AR$9&gt;0, IF(OR(AR162="",AR162="-"), 0, AR162*$AO162), AQ162*$AE162)</f>
        <v>0</v>
      </c>
      <c r="AT162" s="247" t="n">
        <f aca="false">COMMANDE!P162</f>
        <v>0</v>
      </c>
      <c r="AU162" s="248" t="str">
        <f aca="false">_xlfn.IFS(AND($AD162=$AH162,$AD162&gt;0,$AH162&gt;0,AT162&gt;0), AT162,     AND(NOT($AD162=$AH162),$AD162&gt;0,$AH162&gt;0,AT162&gt;0), ($AH162*AT162)/$AD162,     AND($AD162=0,$AH162&gt;0,$AL162&gt;0), IF(INDEX(AT$12:AT$263,MATCH($AL162,$AK$12:$AK$263,0))&gt;0,($AH162*INDEX(AT$12:AT$263,MATCH($AL162,$AK$12:$AK$263,0)))/INDEX($AD$12:$AD$263,MATCH($AL162,$AK$12:$AK$263,0)), "-"),     1, "-")</f>
        <v>-</v>
      </c>
      <c r="AV162" s="249" t="n">
        <f aca="false">IF(AU$9&gt;0, IF(OR(AU162="",AU162="-"), 0, AU162*$AO162), AT162*$AE162)</f>
        <v>0</v>
      </c>
      <c r="AW162" s="247" t="n">
        <f aca="false">COMMANDE!R162</f>
        <v>0</v>
      </c>
      <c r="AX162" s="248" t="str">
        <f aca="false">_xlfn.IFS(AND($AD162=$AH162,$AD162&gt;0,$AH162&gt;0,AW162&gt;0), AW162,     AND(NOT($AD162=$AH162),$AD162&gt;0,$AH162&gt;0,AW162&gt;0), ($AH162*AW162)/$AD162,     AND($AD162=0,$AH162&gt;0,$AL162&gt;0), IF(INDEX(AW$12:AW$263,MATCH($AL162,$AK$12:$AK$263,0))&gt;0,($AH162*INDEX(AW$12:AW$263,MATCH($AL162,$AK$12:$AK$263,0)))/INDEX($AD$12:$AD$263,MATCH($AL162,$AK$12:$AK$263,0)), "-"),     1, "-")</f>
        <v>-</v>
      </c>
      <c r="AY162" s="249" t="n">
        <f aca="false">IF(AX$9&gt;0, IF(OR(AX162="",AX162="-"), 0, AX162*$AO162), AW162*$AE162)</f>
        <v>0</v>
      </c>
      <c r="AZ162" s="247" t="n">
        <f aca="false">COMMANDE!T162</f>
        <v>0</v>
      </c>
      <c r="BA162" s="248" t="str">
        <f aca="false">_xlfn.IFS(AND($AD162=$AH162,$AD162&gt;0,$AH162&gt;0,AZ162&gt;0), AZ162,     AND(NOT($AD162=$AH162),$AD162&gt;0,$AH162&gt;0,AZ162&gt;0), ($AH162*AZ162)/$AD162,     AND($AD162=0,$AH162&gt;0,$AL162&gt;0), IF(INDEX(AZ$12:AZ$263,MATCH($AL162,$AK$12:$AK$263,0))&gt;0,($AH162*INDEX(AZ$12:AZ$263,MATCH($AL162,$AK$12:$AK$263,0)))/INDEX($AD$12:$AD$263,MATCH($AL162,$AK$12:$AK$263,0)), "-"),     1, "-")</f>
        <v>-</v>
      </c>
      <c r="BB162" s="249" t="n">
        <f aca="false">IF(BA$9&gt;0, IF(OR(BA162="",BA162="-"), 0, BA162*$AO162), AZ162*$AE162)</f>
        <v>0</v>
      </c>
      <c r="BC162" s="247" t="n">
        <f aca="false">COMMANDE!V162</f>
        <v>0</v>
      </c>
      <c r="BD162" s="248" t="str">
        <f aca="false">_xlfn.IFS(AND($AD162=$AH162,$AD162&gt;0,$AH162&gt;0,BC162&gt;0), BC162,     AND(NOT($AD162=$AH162),$AD162&gt;0,$AH162&gt;0,BC162&gt;0), ($AH162*BC162)/$AD162,     AND($AD162=0,$AH162&gt;0,$AL162&gt;0), IF(INDEX(BC$12:BC$263,MATCH($AL162,$AK$12:$AK$263,0))&gt;0,($AH162*INDEX(BC$12:BC$263,MATCH($AL162,$AK$12:$AK$263,0)))/INDEX($AD$12:$AD$263,MATCH($AL162,$AK$12:$AK$263,0)), "-"),     1, "-")</f>
        <v>-</v>
      </c>
      <c r="BE162" s="249" t="n">
        <f aca="false">IF(BD$9&gt;0, IF(OR(BD162="",BD162="-"), 0, BD162*$AO162), BC162*$AE162)</f>
        <v>0</v>
      </c>
      <c r="BF162" s="247" t="n">
        <f aca="false">COMMANDE!X162</f>
        <v>0</v>
      </c>
      <c r="BG162" s="248" t="str">
        <f aca="false">_xlfn.IFS(AND($AD162=$AH162,$AD162&gt;0,$AH162&gt;0,BF162&gt;0), BF162,     AND(NOT($AD162=$AH162),$AD162&gt;0,$AH162&gt;0,BF162&gt;0), ($AH162*BF162)/$AD162,     AND($AD162=0,$AH162&gt;0,$AL162&gt;0), IF(INDEX(BF$12:BF$263,MATCH($AL162,$AK$12:$AK$263,0))&gt;0,($AH162*INDEX(BF$12:BF$263,MATCH($AL162,$AK$12:$AK$263,0)))/INDEX($AD$12:$AD$263,MATCH($AL162,$AK$12:$AK$263,0)), "-"),     1, "-")</f>
        <v>-</v>
      </c>
      <c r="BH162" s="249" t="n">
        <f aca="false">IF(BG$9&gt;0, IF(OR(BG162="",BG162="-"), 0, BG162*$AO162), BF162*$AE162)</f>
        <v>0</v>
      </c>
      <c r="BI162" s="247" t="n">
        <f aca="false">COMMANDE!Z162</f>
        <v>0</v>
      </c>
      <c r="BJ162" s="248" t="str">
        <f aca="false">_xlfn.IFS(AND($AD162=$AH162,$AD162&gt;0,$AH162&gt;0,BI162&gt;0), BI162,     AND(NOT($AD162=$AH162),$AD162&gt;0,$AH162&gt;0,BI162&gt;0), ($AH162*BI162)/$AD162,     AND($AD162=0,$AH162&gt;0,$AL162&gt;0), IF(INDEX(BI$12:BI$263,MATCH($AL162,$AK$12:$AK$263,0))&gt;0,($AH162*INDEX(BI$12:BI$263,MATCH($AL162,$AK$12:$AK$263,0)))/INDEX($AD$12:$AD$263,MATCH($AL162,$AK$12:$AK$263,0)), "-"),     1, "-")</f>
        <v>-</v>
      </c>
      <c r="BK162" s="249" t="n">
        <f aca="false">IF(BJ$9&gt;0, IF(OR(BJ162="",BJ162="-"), 0, BJ162*$AO162), BI162*$AE162)</f>
        <v>0</v>
      </c>
      <c r="BL162" s="247" t="n">
        <f aca="false">COMMANDE!AB162</f>
        <v>0</v>
      </c>
      <c r="BM162" s="248" t="str">
        <f aca="false">_xlfn.IFS(AND($AD162=$AH162,$AD162&gt;0,$AH162&gt;0,BL162&gt;0), BL162,     AND(NOT($AD162=$AH162),$AD162&gt;0,$AH162&gt;0,BL162&gt;0), ($AH162*BL162)/$AD162,     AND($AD162=0,$AH162&gt;0,$AL162&gt;0), IF(INDEX(BL$12:BL$263,MATCH($AL162,$AK$12:$AK$263,0))&gt;0,($AH162*INDEX(BL$12:BL$263,MATCH($AL162,$AK$12:$AK$263,0)))/INDEX($AD$12:$AD$263,MATCH($AL162,$AK$12:$AK$263,0)), "-"),     1, "-")</f>
        <v>-</v>
      </c>
      <c r="BN162" s="249" t="n">
        <f aca="false">IF(BM$9&gt;0, IF(OR(BM162="",BM162="-"), 0, BM162*$AO162), BL162*$AE162)</f>
        <v>0</v>
      </c>
      <c r="BO162" s="247" t="n">
        <f aca="false">COMMANDE!AD162</f>
        <v>0</v>
      </c>
      <c r="BP162" s="248" t="str">
        <f aca="false">_xlfn.IFS(AND($AD162=$AH162,$AD162&gt;0,$AH162&gt;0,BO162&gt;0), BO162,     AND(NOT($AD162=$AH162),$AD162&gt;0,$AH162&gt;0,BO162&gt;0), ($AH162*BO162)/$AD162,     AND($AD162=0,$AH162&gt;0,$AL162&gt;0), IF(INDEX(BO$12:BO$263,MATCH($AL162,$AK$12:$AK$263,0))&gt;0,($AH162*INDEX(BO$12:BO$263,MATCH($AL162,$AK$12:$AK$263,0)))/INDEX($AD$12:$AD$263,MATCH($AL162,$AK$12:$AK$263,0)), "-"),     1, "-")</f>
        <v>-</v>
      </c>
      <c r="BQ162" s="249" t="n">
        <f aca="false">IF(BP$9&gt;0, IF(OR(BP162="",BP162="-"), 0, BP162*$AO162), BO162*$AE162)</f>
        <v>0</v>
      </c>
      <c r="BR162" s="247" t="n">
        <f aca="false">COMMANDE!AF162</f>
        <v>0</v>
      </c>
      <c r="BS162" s="248" t="str">
        <f aca="false">_xlfn.IFS(AND($AD162=$AH162,$AD162&gt;0,$AH162&gt;0,BR162&gt;0), BR162,     AND(NOT($AD162=$AH162),$AD162&gt;0,$AH162&gt;0,BR162&gt;0), ($AH162*BR162)/$AD162,     AND($AD162=0,$AH162&gt;0,$AL162&gt;0), IF(INDEX(BR$12:BR$263,MATCH($AL162,$AK$12:$AK$263,0))&gt;0,($AH162*INDEX(BR$12:BR$263,MATCH($AL162,$AK$12:$AK$263,0)))/INDEX($AD$12:$AD$263,MATCH($AL162,$AK$12:$AK$263,0)), "-"),     1, "-")</f>
        <v>-</v>
      </c>
      <c r="BT162" s="249" t="n">
        <f aca="false">IF(BS$9&gt;0, IF(OR(BS162="",BS162="-"), 0, BS162*$AO162), BR162*$AE162)</f>
        <v>0</v>
      </c>
      <c r="BU162" s="247" t="n">
        <f aca="false">COMMANDE!AH162</f>
        <v>0</v>
      </c>
      <c r="BV162" s="248" t="str">
        <f aca="false">_xlfn.IFS(AND($AD162=$AH162,$AD162&gt;0,$AH162&gt;0,BU162&gt;0), BU162,     AND(NOT($AD162=$AH162),$AD162&gt;0,$AH162&gt;0,BU162&gt;0), ($AH162*BU162)/$AD162,     AND($AD162=0,$AH162&gt;0,$AL162&gt;0), IF(INDEX(BU$12:BU$263,MATCH($AL162,$AK$12:$AK$263,0))&gt;0,($AH162*INDEX(BU$12:BU$263,MATCH($AL162,$AK$12:$AK$263,0)))/INDEX($AD$12:$AD$263,MATCH($AL162,$AK$12:$AK$263,0)), "-"),     1, "-")</f>
        <v>-</v>
      </c>
      <c r="BW162" s="249" t="n">
        <f aca="false">IF(BV$9&gt;0, IF(OR(BV162="",BV162="-"), 0, BV162*$AO162), BU162*$AE162)</f>
        <v>0</v>
      </c>
      <c r="BX162" s="247" t="n">
        <f aca="false">COMMANDE!AJ162</f>
        <v>0</v>
      </c>
      <c r="BY162" s="248" t="str">
        <f aca="false">_xlfn.IFS(AND($AD162=$AH162,$AD162&gt;0,$AH162&gt;0,BX162&gt;0), BX162,     AND(NOT($AD162=$AH162),$AD162&gt;0,$AH162&gt;0,BX162&gt;0), ($AH162*BX162)/$AD162,     AND($AD162=0,$AH162&gt;0,$AL162&gt;0), IF(INDEX(BX$12:BX$263,MATCH($AL162,$AK$12:$AK$263,0))&gt;0,($AH162*INDEX(BX$12:BX$263,MATCH($AL162,$AK$12:$AK$263,0)))/INDEX($AD$12:$AD$263,MATCH($AL162,$AK$12:$AK$263,0)), "-"),     1, "-")</f>
        <v>-</v>
      </c>
      <c r="BZ162" s="249" t="n">
        <f aca="false">IF(BY$9&gt;0, IF(OR(BY162="",BY162="-"), 0, BY162*$AO162), BX162*$AE162)</f>
        <v>0</v>
      </c>
      <c r="CA162" s="247" t="n">
        <f aca="false">COMMANDE!AL162</f>
        <v>0</v>
      </c>
      <c r="CB162" s="248" t="str">
        <f aca="false">_xlfn.IFS(AND($AD162=$AH162,$AD162&gt;0,$AH162&gt;0,CA162&gt;0), CA162,     AND(NOT($AD162=$AH162),$AD162&gt;0,$AH162&gt;0,CA162&gt;0), ($AH162*CA162)/$AD162,     AND($AD162=0,$AH162&gt;0,$AL162&gt;0), IF(INDEX(CA$12:CA$263,MATCH($AL162,$AK$12:$AK$263,0))&gt;0,($AH162*INDEX(CA$12:CA$263,MATCH($AL162,$AK$12:$AK$263,0)))/INDEX($AD$12:$AD$263,MATCH($AL162,$AK$12:$AK$263,0)), "-"),     1, "-")</f>
        <v>-</v>
      </c>
      <c r="CC162" s="249" t="n">
        <f aca="false">IF(CB$9&gt;0, IF(OR(CB162="",CB162="-"), 0, CB162*$AO162), CA162*$AE162)</f>
        <v>0</v>
      </c>
      <c r="CD162" s="247" t="n">
        <f aca="false">COMMANDE!AN162</f>
        <v>0</v>
      </c>
      <c r="CE162" s="248" t="str">
        <f aca="false">_xlfn.IFS(AND($AD162=$AH162,$AD162&gt;0,$AH162&gt;0,CD162&gt;0), CD162,     AND(NOT($AD162=$AH162),$AD162&gt;0,$AH162&gt;0,CD162&gt;0), ($AH162*CD162)/$AD162,     AND($AD162=0,$AH162&gt;0,$AL162&gt;0), IF(INDEX(CD$12:CD$263,MATCH($AL162,$AK$12:$AK$263,0))&gt;0,($AH162*INDEX(CD$12:CD$263,MATCH($AL162,$AK$12:$AK$263,0)))/INDEX($AD$12:$AD$263,MATCH($AL162,$AK$12:$AK$263,0)), "-"),     1, "-")</f>
        <v>-</v>
      </c>
      <c r="CF162" s="249" t="n">
        <f aca="false">IF(CE$9&gt;0, IF(OR(CE162="",CE162="-"), 0, CE162*$AO162), CD162*$AE162)</f>
        <v>0</v>
      </c>
      <c r="CG162" s="247" t="n">
        <f aca="false">COMMANDE!AP162</f>
        <v>0</v>
      </c>
      <c r="CH162" s="248" t="str">
        <f aca="false">_xlfn.IFS(AND($AD162=$AH162,$AD162&gt;0,$AH162&gt;0,CG162&gt;0), CG162,     AND(NOT($AD162=$AH162),$AD162&gt;0,$AH162&gt;0,CG162&gt;0), ($AH162*CG162)/$AD162,     AND($AD162=0,$AH162&gt;0,$AL162&gt;0), IF(INDEX(CG$12:CG$263,MATCH($AL162,$AK$12:$AK$263,0))&gt;0,($AH162*INDEX(CG$12:CG$263,MATCH($AL162,$AK$12:$AK$263,0)))/INDEX($AD$12:$AD$263,MATCH($AL162,$AK$12:$AK$263,0)), "-"),     1, "-")</f>
        <v>-</v>
      </c>
      <c r="CI162" s="249" t="n">
        <f aca="false">IF(CH$9&gt;0, IF(OR(CH162="",CH162="-"), 0, CH162*$AO162), CG162*$AE162)</f>
        <v>0</v>
      </c>
      <c r="CJ162" s="250"/>
    </row>
    <row r="163" customFormat="false" ht="39.95" hidden="false" customHeight="true" outlineLevel="0" collapsed="false">
      <c r="A163" s="230" t="n">
        <f aca="false">IF(OR($AQ163&gt;0, $AS163&gt;0), 1, 0)</f>
        <v>0</v>
      </c>
      <c r="B163" s="230" t="n">
        <f aca="false">IF(OR($AT163&gt;0, $AV163&gt;0), 1, 0)</f>
        <v>0</v>
      </c>
      <c r="C163" s="230" t="n">
        <f aca="false">IF(OR($AW163&gt;0, $AY163&gt;0), 1, 0)</f>
        <v>0</v>
      </c>
      <c r="D163" s="230" t="n">
        <f aca="false">IF(OR($AZ163&gt;0, $BB163&gt;0), 1, 0)</f>
        <v>0</v>
      </c>
      <c r="E163" s="230" t="n">
        <f aca="false">IF(OR($BC163&gt;0, $BE163&gt;0), 1, 0)</f>
        <v>0</v>
      </c>
      <c r="F163" s="230" t="n">
        <f aca="false">IF(OR($BF163&gt;0, $BH163&gt;0), 1, 0)</f>
        <v>0</v>
      </c>
      <c r="G163" s="230" t="n">
        <f aca="false">IF(OR($BI163&gt;0, $BK163&gt;0), 1, 0)</f>
        <v>0</v>
      </c>
      <c r="H163" s="230" t="n">
        <f aca="false">IF(OR($BL163&gt;0, $BN163&gt;0), 1, 0)</f>
        <v>0</v>
      </c>
      <c r="I163" s="230" t="n">
        <f aca="false">IF(OR($BO163&gt;0, $BQ163&gt;0), 1, 0)</f>
        <v>0</v>
      </c>
      <c r="J163" s="230" t="n">
        <f aca="false">IF(OR($BR163&gt;0, $BT163&gt;0), 1, 0)</f>
        <v>0</v>
      </c>
      <c r="K163" s="230" t="n">
        <f aca="false">IF(OR($BU163&gt;0, $BW163&gt;0), 1, 0)</f>
        <v>0</v>
      </c>
      <c r="L163" s="230" t="n">
        <f aca="false">IF(OR($BX163&gt;0, $BZ163&gt;0), 1, 0)</f>
        <v>0</v>
      </c>
      <c r="M163" s="230" t="n">
        <f aca="false">IF(OR($CA163&gt;0, $CC163&gt;0), 1, 0)</f>
        <v>0</v>
      </c>
      <c r="N163" s="230" t="n">
        <f aca="false">IF(OR($CD163&gt;0, $CF163&gt;0), 1, 0)</f>
        <v>0</v>
      </c>
      <c r="O163" s="231" t="n">
        <f aca="false">IF(OR($CG163&gt;0, $CI163&gt;0), 1, 0)</f>
        <v>0</v>
      </c>
      <c r="P163" s="232" t="n">
        <f aca="false">IF(OR($AD163&gt;0,$AH163&gt;0,$AN163&gt;0), 1, 0)</f>
        <v>0</v>
      </c>
      <c r="Q163" s="233" t="n">
        <f aca="false">BDD!A153</f>
        <v>6005</v>
      </c>
      <c r="R163" s="234" t="str">
        <f aca="false">BDD!B153</f>
        <v>Noix de Pécan sans coque BIO (Sachet 1kg)</v>
      </c>
      <c r="S163" s="235" t="str">
        <f aca="false">IF(BDD!F153=0, "", BDD!F153)</f>
        <v>❤️</v>
      </c>
      <c r="T163" s="236" t="n">
        <f aca="false">ROUND(BDD!G153+FDP_CMD_KG, 2)</f>
        <v>38.56</v>
      </c>
      <c r="U163" s="236" t="e">
        <f aca="false">ROUND(BDD!G153+FDP_FACT_KG, 2)</f>
        <v>#DIV/0!</v>
      </c>
      <c r="V163" s="237" t="str">
        <f aca="false">BDD!H153</f>
        <v>Pièce</v>
      </c>
      <c r="W163" s="238" t="n">
        <f aca="false">IF(NOT(ISBLANK(BDD!I153)), ROUND(SUM((BDD!G153*reduc1),FDP_CMD_KG), 2), "")</f>
        <v>34.86</v>
      </c>
      <c r="X163" s="238" t="str">
        <f aca="false">IF(NOT(ISBLANK(BDD!J153)), ROUND(SUM((BDD!G153*reduc2),FDP_CMD_KG), 2), "")</f>
        <v/>
      </c>
      <c r="Y163" s="238" t="str">
        <f aca="false">IF(NOT(ISBLANK(BDD!K153)), ROUND(SUM((BDD!G153*reduc3),FDP_CMD_KG), 2), "")</f>
        <v/>
      </c>
      <c r="Z163" s="238" t="e">
        <f aca="false">IF(NOT(ISBLANK(BDD!I153)), ROUND(SUM((BDD!G153*reduc1),FDP_FACT_KG), 2), "")</f>
        <v>#DIV/0!</v>
      </c>
      <c r="AA163" s="238" t="str">
        <f aca="false">IF(NOT(ISBLANK(BDD!J153)), ROUND(SUM((BDD!G153*reduc2),FDP_FACT_KG), 2), "")</f>
        <v/>
      </c>
      <c r="AB163" s="238" t="str">
        <f aca="false">IF(NOT(ISBLANK(BDD!K153)), ROUND(SUM((BDD!G153*reduc3),FDP_FACT_KG), 2), "")</f>
        <v/>
      </c>
      <c r="AC163" s="239" t="str">
        <f aca="false">BDD!C153</f>
        <v>Mexique</v>
      </c>
      <c r="AD163" s="240" t="n">
        <f aca="false">SUM(AQ163,AT163,AW163,AZ163,BC163,BF163,BI163,BL163,BO163,BR163,BU163,BX163,CA163,CD163,CG163)</f>
        <v>0</v>
      </c>
      <c r="AE163" s="241" t="n">
        <f aca="false">_xlfn.IFS(AND(AD163&gt;=60,$Y163&lt;&gt;""), $Y163,    AND(AD163&gt;=30,$X163&lt;&gt;""), $X163,    AND(AD163&gt;=10,$W163&lt;&gt;""), $W163,    1, $T163)</f>
        <v>38.56</v>
      </c>
      <c r="AF163" s="242" t="n">
        <f aca="false">$AD163*$AE163</f>
        <v>0</v>
      </c>
      <c r="AG163" s="161"/>
      <c r="AH163" s="243"/>
      <c r="AI163" s="241" t="e">
        <f aca="false">_xlfn.IFS(AND(AH163&gt;=60,$AB163&lt;&gt;""), $AB163,    AND(AH163&gt;=30,$AA163&lt;&gt;""), $AA163,    AND(AH163&gt;=10,$Z163&lt;&gt;""), $Z163,    1, $U163)</f>
        <v>#DIV/0!</v>
      </c>
      <c r="AJ163" s="244" t="e">
        <f aca="false">AH163*AI163</f>
        <v>#DIV/0!</v>
      </c>
      <c r="AK163" s="245"/>
      <c r="AL163" s="245"/>
      <c r="AM163" s="161"/>
      <c r="AN163" s="246" t="n">
        <f aca="false">SUM(AR163,AU163,AX163,BA163,BD163,BG163,BJ163,BM163,BP163,BS163,BV163,BY163,CB163,CE163,CH163)</f>
        <v>0</v>
      </c>
      <c r="AO163" s="241" t="e">
        <f aca="false">_xlfn.IFS(AND(AN163&gt;=60,$AB163&lt;&gt;""), $AB163,    AND(AN163&gt;=30,$AA163&lt;&gt;""), $AA163,    AND(AN163&gt;=10,$Z163&lt;&gt;""), $Z163,    1, $U163)</f>
        <v>#DIV/0!</v>
      </c>
      <c r="AP163" s="242" t="e">
        <f aca="false">$AN163*$AO163</f>
        <v>#DIV/0!</v>
      </c>
      <c r="AQ163" s="247" t="n">
        <f aca="false">COMMANDE!N163</f>
        <v>0</v>
      </c>
      <c r="AR163" s="248" t="str">
        <f aca="false">_xlfn.IFS(AND($AD163=$AH163,$AD163&gt;0,$AH163&gt;0,AQ163&gt;0), AQ163,     AND(NOT($AD163=$AH163),$AD163&gt;0,$AH163&gt;0,AQ163&gt;0), ($AH163*AQ163)/$AD163,     AND($AD163=0,$AH163&gt;0,$AL163&gt;0), IF(INDEX(AQ$12:AQ$263,MATCH($AL163,$AK$12:$AK$263,0))&gt;0,($AH163*INDEX(AQ$12:AQ$263,MATCH($AL163,$AK$12:$AK$263,0)))/INDEX($AD$12:$AD$263,MATCH($AL163,$AK$12:$AK$263,0)), "-"),     1, "-")</f>
        <v>-</v>
      </c>
      <c r="AS163" s="249" t="n">
        <f aca="false">IF(AR$9&gt;0, IF(OR(AR163="",AR163="-"), 0, AR163*$AO163), AQ163*$AE163)</f>
        <v>0</v>
      </c>
      <c r="AT163" s="247" t="n">
        <f aca="false">COMMANDE!P163</f>
        <v>0</v>
      </c>
      <c r="AU163" s="248" t="str">
        <f aca="false">_xlfn.IFS(AND($AD163=$AH163,$AD163&gt;0,$AH163&gt;0,AT163&gt;0), AT163,     AND(NOT($AD163=$AH163),$AD163&gt;0,$AH163&gt;0,AT163&gt;0), ($AH163*AT163)/$AD163,     AND($AD163=0,$AH163&gt;0,$AL163&gt;0), IF(INDEX(AT$12:AT$263,MATCH($AL163,$AK$12:$AK$263,0))&gt;0,($AH163*INDEX(AT$12:AT$263,MATCH($AL163,$AK$12:$AK$263,0)))/INDEX($AD$12:$AD$263,MATCH($AL163,$AK$12:$AK$263,0)), "-"),     1, "-")</f>
        <v>-</v>
      </c>
      <c r="AV163" s="249" t="n">
        <f aca="false">IF(AU$9&gt;0, IF(OR(AU163="",AU163="-"), 0, AU163*$AO163), AT163*$AE163)</f>
        <v>0</v>
      </c>
      <c r="AW163" s="247" t="n">
        <f aca="false">COMMANDE!R163</f>
        <v>0</v>
      </c>
      <c r="AX163" s="248" t="str">
        <f aca="false">_xlfn.IFS(AND($AD163=$AH163,$AD163&gt;0,$AH163&gt;0,AW163&gt;0), AW163,     AND(NOT($AD163=$AH163),$AD163&gt;0,$AH163&gt;0,AW163&gt;0), ($AH163*AW163)/$AD163,     AND($AD163=0,$AH163&gt;0,$AL163&gt;0), IF(INDEX(AW$12:AW$263,MATCH($AL163,$AK$12:$AK$263,0))&gt;0,($AH163*INDEX(AW$12:AW$263,MATCH($AL163,$AK$12:$AK$263,0)))/INDEX($AD$12:$AD$263,MATCH($AL163,$AK$12:$AK$263,0)), "-"),     1, "-")</f>
        <v>-</v>
      </c>
      <c r="AY163" s="249" t="n">
        <f aca="false">IF(AX$9&gt;0, IF(OR(AX163="",AX163="-"), 0, AX163*$AO163), AW163*$AE163)</f>
        <v>0</v>
      </c>
      <c r="AZ163" s="247" t="n">
        <f aca="false">COMMANDE!T163</f>
        <v>0</v>
      </c>
      <c r="BA163" s="248" t="str">
        <f aca="false">_xlfn.IFS(AND($AD163=$AH163,$AD163&gt;0,$AH163&gt;0,AZ163&gt;0), AZ163,     AND(NOT($AD163=$AH163),$AD163&gt;0,$AH163&gt;0,AZ163&gt;0), ($AH163*AZ163)/$AD163,     AND($AD163=0,$AH163&gt;0,$AL163&gt;0), IF(INDEX(AZ$12:AZ$263,MATCH($AL163,$AK$12:$AK$263,0))&gt;0,($AH163*INDEX(AZ$12:AZ$263,MATCH($AL163,$AK$12:$AK$263,0)))/INDEX($AD$12:$AD$263,MATCH($AL163,$AK$12:$AK$263,0)), "-"),     1, "-")</f>
        <v>-</v>
      </c>
      <c r="BB163" s="249" t="n">
        <f aca="false">IF(BA$9&gt;0, IF(OR(BA163="",BA163="-"), 0, BA163*$AO163), AZ163*$AE163)</f>
        <v>0</v>
      </c>
      <c r="BC163" s="247" t="n">
        <f aca="false">COMMANDE!V163</f>
        <v>0</v>
      </c>
      <c r="BD163" s="248" t="str">
        <f aca="false">_xlfn.IFS(AND($AD163=$AH163,$AD163&gt;0,$AH163&gt;0,BC163&gt;0), BC163,     AND(NOT($AD163=$AH163),$AD163&gt;0,$AH163&gt;0,BC163&gt;0), ($AH163*BC163)/$AD163,     AND($AD163=0,$AH163&gt;0,$AL163&gt;0), IF(INDEX(BC$12:BC$263,MATCH($AL163,$AK$12:$AK$263,0))&gt;0,($AH163*INDEX(BC$12:BC$263,MATCH($AL163,$AK$12:$AK$263,0)))/INDEX($AD$12:$AD$263,MATCH($AL163,$AK$12:$AK$263,0)), "-"),     1, "-")</f>
        <v>-</v>
      </c>
      <c r="BE163" s="249" t="n">
        <f aca="false">IF(BD$9&gt;0, IF(OR(BD163="",BD163="-"), 0, BD163*$AO163), BC163*$AE163)</f>
        <v>0</v>
      </c>
      <c r="BF163" s="247" t="n">
        <f aca="false">COMMANDE!X163</f>
        <v>0</v>
      </c>
      <c r="BG163" s="248" t="str">
        <f aca="false">_xlfn.IFS(AND($AD163=$AH163,$AD163&gt;0,$AH163&gt;0,BF163&gt;0), BF163,     AND(NOT($AD163=$AH163),$AD163&gt;0,$AH163&gt;0,BF163&gt;0), ($AH163*BF163)/$AD163,     AND($AD163=0,$AH163&gt;0,$AL163&gt;0), IF(INDEX(BF$12:BF$263,MATCH($AL163,$AK$12:$AK$263,0))&gt;0,($AH163*INDEX(BF$12:BF$263,MATCH($AL163,$AK$12:$AK$263,0)))/INDEX($AD$12:$AD$263,MATCH($AL163,$AK$12:$AK$263,0)), "-"),     1, "-")</f>
        <v>-</v>
      </c>
      <c r="BH163" s="249" t="n">
        <f aca="false">IF(BG$9&gt;0, IF(OR(BG163="",BG163="-"), 0, BG163*$AO163), BF163*$AE163)</f>
        <v>0</v>
      </c>
      <c r="BI163" s="247" t="n">
        <f aca="false">COMMANDE!Z163</f>
        <v>0</v>
      </c>
      <c r="BJ163" s="248" t="str">
        <f aca="false">_xlfn.IFS(AND($AD163=$AH163,$AD163&gt;0,$AH163&gt;0,BI163&gt;0), BI163,     AND(NOT($AD163=$AH163),$AD163&gt;0,$AH163&gt;0,BI163&gt;0), ($AH163*BI163)/$AD163,     AND($AD163=0,$AH163&gt;0,$AL163&gt;0), IF(INDEX(BI$12:BI$263,MATCH($AL163,$AK$12:$AK$263,0))&gt;0,($AH163*INDEX(BI$12:BI$263,MATCH($AL163,$AK$12:$AK$263,0)))/INDEX($AD$12:$AD$263,MATCH($AL163,$AK$12:$AK$263,0)), "-"),     1, "-")</f>
        <v>-</v>
      </c>
      <c r="BK163" s="249" t="n">
        <f aca="false">IF(BJ$9&gt;0, IF(OR(BJ163="",BJ163="-"), 0, BJ163*$AO163), BI163*$AE163)</f>
        <v>0</v>
      </c>
      <c r="BL163" s="247" t="n">
        <f aca="false">COMMANDE!AB163</f>
        <v>0</v>
      </c>
      <c r="BM163" s="248" t="str">
        <f aca="false">_xlfn.IFS(AND($AD163=$AH163,$AD163&gt;0,$AH163&gt;0,BL163&gt;0), BL163,     AND(NOT($AD163=$AH163),$AD163&gt;0,$AH163&gt;0,BL163&gt;0), ($AH163*BL163)/$AD163,     AND($AD163=0,$AH163&gt;0,$AL163&gt;0), IF(INDEX(BL$12:BL$263,MATCH($AL163,$AK$12:$AK$263,0))&gt;0,($AH163*INDEX(BL$12:BL$263,MATCH($AL163,$AK$12:$AK$263,0)))/INDEX($AD$12:$AD$263,MATCH($AL163,$AK$12:$AK$263,0)), "-"),     1, "-")</f>
        <v>-</v>
      </c>
      <c r="BN163" s="249" t="n">
        <f aca="false">IF(BM$9&gt;0, IF(OR(BM163="",BM163="-"), 0, BM163*$AO163), BL163*$AE163)</f>
        <v>0</v>
      </c>
      <c r="BO163" s="247" t="n">
        <f aca="false">COMMANDE!AD163</f>
        <v>0</v>
      </c>
      <c r="BP163" s="248" t="str">
        <f aca="false">_xlfn.IFS(AND($AD163=$AH163,$AD163&gt;0,$AH163&gt;0,BO163&gt;0), BO163,     AND(NOT($AD163=$AH163),$AD163&gt;0,$AH163&gt;0,BO163&gt;0), ($AH163*BO163)/$AD163,     AND($AD163=0,$AH163&gt;0,$AL163&gt;0), IF(INDEX(BO$12:BO$263,MATCH($AL163,$AK$12:$AK$263,0))&gt;0,($AH163*INDEX(BO$12:BO$263,MATCH($AL163,$AK$12:$AK$263,0)))/INDEX($AD$12:$AD$263,MATCH($AL163,$AK$12:$AK$263,0)), "-"),     1, "-")</f>
        <v>-</v>
      </c>
      <c r="BQ163" s="249" t="n">
        <f aca="false">IF(BP$9&gt;0, IF(OR(BP163="",BP163="-"), 0, BP163*$AO163), BO163*$AE163)</f>
        <v>0</v>
      </c>
      <c r="BR163" s="247" t="n">
        <f aca="false">COMMANDE!AF163</f>
        <v>0</v>
      </c>
      <c r="BS163" s="248" t="str">
        <f aca="false">_xlfn.IFS(AND($AD163=$AH163,$AD163&gt;0,$AH163&gt;0,BR163&gt;0), BR163,     AND(NOT($AD163=$AH163),$AD163&gt;0,$AH163&gt;0,BR163&gt;0), ($AH163*BR163)/$AD163,     AND($AD163=0,$AH163&gt;0,$AL163&gt;0), IF(INDEX(BR$12:BR$263,MATCH($AL163,$AK$12:$AK$263,0))&gt;0,($AH163*INDEX(BR$12:BR$263,MATCH($AL163,$AK$12:$AK$263,0)))/INDEX($AD$12:$AD$263,MATCH($AL163,$AK$12:$AK$263,0)), "-"),     1, "-")</f>
        <v>-</v>
      </c>
      <c r="BT163" s="249" t="n">
        <f aca="false">IF(BS$9&gt;0, IF(OR(BS163="",BS163="-"), 0, BS163*$AO163), BR163*$AE163)</f>
        <v>0</v>
      </c>
      <c r="BU163" s="247" t="n">
        <f aca="false">COMMANDE!AH163</f>
        <v>0</v>
      </c>
      <c r="BV163" s="248" t="str">
        <f aca="false">_xlfn.IFS(AND($AD163=$AH163,$AD163&gt;0,$AH163&gt;0,BU163&gt;0), BU163,     AND(NOT($AD163=$AH163),$AD163&gt;0,$AH163&gt;0,BU163&gt;0), ($AH163*BU163)/$AD163,     AND($AD163=0,$AH163&gt;0,$AL163&gt;0), IF(INDEX(BU$12:BU$263,MATCH($AL163,$AK$12:$AK$263,0))&gt;0,($AH163*INDEX(BU$12:BU$263,MATCH($AL163,$AK$12:$AK$263,0)))/INDEX($AD$12:$AD$263,MATCH($AL163,$AK$12:$AK$263,0)), "-"),     1, "-")</f>
        <v>-</v>
      </c>
      <c r="BW163" s="249" t="n">
        <f aca="false">IF(BV$9&gt;0, IF(OR(BV163="",BV163="-"), 0, BV163*$AO163), BU163*$AE163)</f>
        <v>0</v>
      </c>
      <c r="BX163" s="247" t="n">
        <f aca="false">COMMANDE!AJ163</f>
        <v>0</v>
      </c>
      <c r="BY163" s="248" t="str">
        <f aca="false">_xlfn.IFS(AND($AD163=$AH163,$AD163&gt;0,$AH163&gt;0,BX163&gt;0), BX163,     AND(NOT($AD163=$AH163),$AD163&gt;0,$AH163&gt;0,BX163&gt;0), ($AH163*BX163)/$AD163,     AND($AD163=0,$AH163&gt;0,$AL163&gt;0), IF(INDEX(BX$12:BX$263,MATCH($AL163,$AK$12:$AK$263,0))&gt;0,($AH163*INDEX(BX$12:BX$263,MATCH($AL163,$AK$12:$AK$263,0)))/INDEX($AD$12:$AD$263,MATCH($AL163,$AK$12:$AK$263,0)), "-"),     1, "-")</f>
        <v>-</v>
      </c>
      <c r="BZ163" s="249" t="n">
        <f aca="false">IF(BY$9&gt;0, IF(OR(BY163="",BY163="-"), 0, BY163*$AO163), BX163*$AE163)</f>
        <v>0</v>
      </c>
      <c r="CA163" s="247" t="n">
        <f aca="false">COMMANDE!AL163</f>
        <v>0</v>
      </c>
      <c r="CB163" s="248" t="str">
        <f aca="false">_xlfn.IFS(AND($AD163=$AH163,$AD163&gt;0,$AH163&gt;0,CA163&gt;0), CA163,     AND(NOT($AD163=$AH163),$AD163&gt;0,$AH163&gt;0,CA163&gt;0), ($AH163*CA163)/$AD163,     AND($AD163=0,$AH163&gt;0,$AL163&gt;0), IF(INDEX(CA$12:CA$263,MATCH($AL163,$AK$12:$AK$263,0))&gt;0,($AH163*INDEX(CA$12:CA$263,MATCH($AL163,$AK$12:$AK$263,0)))/INDEX($AD$12:$AD$263,MATCH($AL163,$AK$12:$AK$263,0)), "-"),     1, "-")</f>
        <v>-</v>
      </c>
      <c r="CC163" s="249" t="n">
        <f aca="false">IF(CB$9&gt;0, IF(OR(CB163="",CB163="-"), 0, CB163*$AO163), CA163*$AE163)</f>
        <v>0</v>
      </c>
      <c r="CD163" s="247" t="n">
        <f aca="false">COMMANDE!AN163</f>
        <v>0</v>
      </c>
      <c r="CE163" s="248" t="str">
        <f aca="false">_xlfn.IFS(AND($AD163=$AH163,$AD163&gt;0,$AH163&gt;0,CD163&gt;0), CD163,     AND(NOT($AD163=$AH163),$AD163&gt;0,$AH163&gt;0,CD163&gt;0), ($AH163*CD163)/$AD163,     AND($AD163=0,$AH163&gt;0,$AL163&gt;0), IF(INDEX(CD$12:CD$263,MATCH($AL163,$AK$12:$AK$263,0))&gt;0,($AH163*INDEX(CD$12:CD$263,MATCH($AL163,$AK$12:$AK$263,0)))/INDEX($AD$12:$AD$263,MATCH($AL163,$AK$12:$AK$263,0)), "-"),     1, "-")</f>
        <v>-</v>
      </c>
      <c r="CF163" s="249" t="n">
        <f aca="false">IF(CE$9&gt;0, IF(OR(CE163="",CE163="-"), 0, CE163*$AO163), CD163*$AE163)</f>
        <v>0</v>
      </c>
      <c r="CG163" s="247" t="n">
        <f aca="false">COMMANDE!AP163</f>
        <v>0</v>
      </c>
      <c r="CH163" s="248" t="str">
        <f aca="false">_xlfn.IFS(AND($AD163=$AH163,$AD163&gt;0,$AH163&gt;0,CG163&gt;0), CG163,     AND(NOT($AD163=$AH163),$AD163&gt;0,$AH163&gt;0,CG163&gt;0), ($AH163*CG163)/$AD163,     AND($AD163=0,$AH163&gt;0,$AL163&gt;0), IF(INDEX(CG$12:CG$263,MATCH($AL163,$AK$12:$AK$263,0))&gt;0,($AH163*INDEX(CG$12:CG$263,MATCH($AL163,$AK$12:$AK$263,0)))/INDEX($AD$12:$AD$263,MATCH($AL163,$AK$12:$AK$263,0)), "-"),     1, "-")</f>
        <v>-</v>
      </c>
      <c r="CI163" s="249" t="n">
        <f aca="false">IF(CH$9&gt;0, IF(OR(CH163="",CH163="-"), 0, CH163*$AO163), CG163*$AE163)</f>
        <v>0</v>
      </c>
      <c r="CJ163" s="250"/>
    </row>
    <row r="164" customFormat="false" ht="39.95" hidden="false" customHeight="true" outlineLevel="0" collapsed="false">
      <c r="A164" s="230" t="n">
        <f aca="false">IF(OR($AQ164&gt;0, $AS164&gt;0), 1, 0)</f>
        <v>0</v>
      </c>
      <c r="B164" s="230" t="n">
        <f aca="false">IF(OR($AT164&gt;0, $AV164&gt;0), 1, 0)</f>
        <v>0</v>
      </c>
      <c r="C164" s="230" t="n">
        <f aca="false">IF(OR($AW164&gt;0, $AY164&gt;0), 1, 0)</f>
        <v>0</v>
      </c>
      <c r="D164" s="230" t="n">
        <f aca="false">IF(OR($AZ164&gt;0, $BB164&gt;0), 1, 0)</f>
        <v>0</v>
      </c>
      <c r="E164" s="230" t="n">
        <f aca="false">IF(OR($BC164&gt;0, $BE164&gt;0), 1, 0)</f>
        <v>0</v>
      </c>
      <c r="F164" s="230" t="n">
        <f aca="false">IF(OR($BF164&gt;0, $BH164&gt;0), 1, 0)</f>
        <v>0</v>
      </c>
      <c r="G164" s="230" t="n">
        <f aca="false">IF(OR($BI164&gt;0, $BK164&gt;0), 1, 0)</f>
        <v>0</v>
      </c>
      <c r="H164" s="230" t="n">
        <f aca="false">IF(OR($BL164&gt;0, $BN164&gt;0), 1, 0)</f>
        <v>0</v>
      </c>
      <c r="I164" s="230" t="n">
        <f aca="false">IF(OR($BO164&gt;0, $BQ164&gt;0), 1, 0)</f>
        <v>0</v>
      </c>
      <c r="J164" s="230" t="n">
        <f aca="false">IF(OR($BR164&gt;0, $BT164&gt;0), 1, 0)</f>
        <v>0</v>
      </c>
      <c r="K164" s="230" t="n">
        <f aca="false">IF(OR($BU164&gt;0, $BW164&gt;0), 1, 0)</f>
        <v>0</v>
      </c>
      <c r="L164" s="230" t="n">
        <f aca="false">IF(OR($BX164&gt;0, $BZ164&gt;0), 1, 0)</f>
        <v>0</v>
      </c>
      <c r="M164" s="230" t="n">
        <f aca="false">IF(OR($CA164&gt;0, $CC164&gt;0), 1, 0)</f>
        <v>0</v>
      </c>
      <c r="N164" s="230" t="n">
        <f aca="false">IF(OR($CD164&gt;0, $CF164&gt;0), 1, 0)</f>
        <v>0</v>
      </c>
      <c r="O164" s="231" t="n">
        <f aca="false">IF(OR($CG164&gt;0, $CI164&gt;0), 1, 0)</f>
        <v>0</v>
      </c>
      <c r="P164" s="232" t="n">
        <f aca="false">IF(OR($AD164&gt;0,$AH164&gt;0,$AN164&gt;0), 1, 0)</f>
        <v>0</v>
      </c>
      <c r="Q164" s="233" t="n">
        <f aca="false">BDD!A154</f>
        <v>6005</v>
      </c>
      <c r="R164" s="234" t="str">
        <f aca="false">BDD!B154</f>
        <v>Noix de Pécan sans coque BIO (Sachet 500g)</v>
      </c>
      <c r="S164" s="235" t="str">
        <f aca="false">IF(BDD!F154=0, "", BDD!F154)</f>
        <v>❤️</v>
      </c>
      <c r="T164" s="236" t="n">
        <f aca="false">ROUND(BDD!G154+FDP_CMD_KG, 2)</f>
        <v>20.75</v>
      </c>
      <c r="U164" s="236" t="e">
        <f aca="false">ROUND(BDD!G154+FDP_FACT_KG, 2)</f>
        <v>#DIV/0!</v>
      </c>
      <c r="V164" s="237" t="str">
        <f aca="false">BDD!H154</f>
        <v>Pièce</v>
      </c>
      <c r="W164" s="238" t="str">
        <f aca="false">IF(NOT(ISBLANK(BDD!I154)), ROUND(SUM((BDD!G154*reduc1),FDP_CMD_KG), 2), "")</f>
        <v/>
      </c>
      <c r="X164" s="238" t="str">
        <f aca="false">IF(NOT(ISBLANK(BDD!J154)), ROUND(SUM((BDD!G154*reduc2),FDP_CMD_KG), 2), "")</f>
        <v/>
      </c>
      <c r="Y164" s="238" t="str">
        <f aca="false">IF(NOT(ISBLANK(BDD!K154)), ROUND(SUM((BDD!G154*reduc3),FDP_CMD_KG), 2), "")</f>
        <v/>
      </c>
      <c r="Z164" s="238" t="str">
        <f aca="false">IF(NOT(ISBLANK(BDD!I154)), ROUND(SUM((BDD!G154*reduc1),FDP_FACT_KG), 2), "")</f>
        <v/>
      </c>
      <c r="AA164" s="238" t="str">
        <f aca="false">IF(NOT(ISBLANK(BDD!J154)), ROUND(SUM((BDD!G154*reduc2),FDP_FACT_KG), 2), "")</f>
        <v/>
      </c>
      <c r="AB164" s="238" t="str">
        <f aca="false">IF(NOT(ISBLANK(BDD!K154)), ROUND(SUM((BDD!G154*reduc3),FDP_FACT_KG), 2), "")</f>
        <v/>
      </c>
      <c r="AC164" s="239" t="str">
        <f aca="false">BDD!C154</f>
        <v>Mexique</v>
      </c>
      <c r="AD164" s="240" t="n">
        <f aca="false">SUM(AQ164,AT164,AW164,AZ164,BC164,BF164,BI164,BL164,BO164,BR164,BU164,BX164,CA164,CD164,CG164)</f>
        <v>0</v>
      </c>
      <c r="AE164" s="241" t="n">
        <f aca="false">_xlfn.IFS(AND(AD164&gt;=60,$Y164&lt;&gt;""), $Y164,    AND(AD164&gt;=30,$X164&lt;&gt;""), $X164,    AND(AD164&gt;=10,$W164&lt;&gt;""), $W164,    1, $T164)</f>
        <v>20.75</v>
      </c>
      <c r="AF164" s="242" t="n">
        <f aca="false">$AD164*$AE164</f>
        <v>0</v>
      </c>
      <c r="AG164" s="161"/>
      <c r="AH164" s="243"/>
      <c r="AI164" s="241" t="e">
        <f aca="false">_xlfn.IFS(AND(AH164&gt;=60,$AB164&lt;&gt;""), $AB164,    AND(AH164&gt;=30,$AA164&lt;&gt;""), $AA164,    AND(AH164&gt;=10,$Z164&lt;&gt;""), $Z164,    1, $U164)</f>
        <v>#DIV/0!</v>
      </c>
      <c r="AJ164" s="244" t="e">
        <f aca="false">AH164*AI164</f>
        <v>#DIV/0!</v>
      </c>
      <c r="AK164" s="245"/>
      <c r="AL164" s="245"/>
      <c r="AM164" s="161"/>
      <c r="AN164" s="246" t="n">
        <f aca="false">SUM(AR164,AU164,AX164,BA164,BD164,BG164,BJ164,BM164,BP164,BS164,BV164,BY164,CB164,CE164,CH164)</f>
        <v>0</v>
      </c>
      <c r="AO164" s="241" t="e">
        <f aca="false">_xlfn.IFS(AND(AN164&gt;=60,$AB164&lt;&gt;""), $AB164,    AND(AN164&gt;=30,$AA164&lt;&gt;""), $AA164,    AND(AN164&gt;=10,$Z164&lt;&gt;""), $Z164,    1, $U164)</f>
        <v>#DIV/0!</v>
      </c>
      <c r="AP164" s="242" t="e">
        <f aca="false">$AN164*$AO164</f>
        <v>#DIV/0!</v>
      </c>
      <c r="AQ164" s="247" t="n">
        <f aca="false">COMMANDE!N164</f>
        <v>0</v>
      </c>
      <c r="AR164" s="248" t="str">
        <f aca="false">_xlfn.IFS(AND($AD164=$AH164,$AD164&gt;0,$AH164&gt;0,AQ164&gt;0), AQ164,     AND(NOT($AD164=$AH164),$AD164&gt;0,$AH164&gt;0,AQ164&gt;0), ($AH164*AQ164)/$AD164,     AND($AD164=0,$AH164&gt;0,$AL164&gt;0), IF(INDEX(AQ$12:AQ$263,MATCH($AL164,$AK$12:$AK$263,0))&gt;0,($AH164*INDEX(AQ$12:AQ$263,MATCH($AL164,$AK$12:$AK$263,0)))/INDEX($AD$12:$AD$263,MATCH($AL164,$AK$12:$AK$263,0)), "-"),     1, "-")</f>
        <v>-</v>
      </c>
      <c r="AS164" s="249" t="n">
        <f aca="false">IF(AR$9&gt;0, IF(OR(AR164="",AR164="-"), 0, AR164*$AO164), AQ164*$AE164)</f>
        <v>0</v>
      </c>
      <c r="AT164" s="247" t="n">
        <f aca="false">COMMANDE!P164</f>
        <v>0</v>
      </c>
      <c r="AU164" s="248" t="str">
        <f aca="false">_xlfn.IFS(AND($AD164=$AH164,$AD164&gt;0,$AH164&gt;0,AT164&gt;0), AT164,     AND(NOT($AD164=$AH164),$AD164&gt;0,$AH164&gt;0,AT164&gt;0), ($AH164*AT164)/$AD164,     AND($AD164=0,$AH164&gt;0,$AL164&gt;0), IF(INDEX(AT$12:AT$263,MATCH($AL164,$AK$12:$AK$263,0))&gt;0,($AH164*INDEX(AT$12:AT$263,MATCH($AL164,$AK$12:$AK$263,0)))/INDEX($AD$12:$AD$263,MATCH($AL164,$AK$12:$AK$263,0)), "-"),     1, "-")</f>
        <v>-</v>
      </c>
      <c r="AV164" s="249" t="n">
        <f aca="false">IF(AU$9&gt;0, IF(OR(AU164="",AU164="-"), 0, AU164*$AO164), AT164*$AE164)</f>
        <v>0</v>
      </c>
      <c r="AW164" s="247" t="n">
        <f aca="false">COMMANDE!R164</f>
        <v>0</v>
      </c>
      <c r="AX164" s="248" t="str">
        <f aca="false">_xlfn.IFS(AND($AD164=$AH164,$AD164&gt;0,$AH164&gt;0,AW164&gt;0), AW164,     AND(NOT($AD164=$AH164),$AD164&gt;0,$AH164&gt;0,AW164&gt;0), ($AH164*AW164)/$AD164,     AND($AD164=0,$AH164&gt;0,$AL164&gt;0), IF(INDEX(AW$12:AW$263,MATCH($AL164,$AK$12:$AK$263,0))&gt;0,($AH164*INDEX(AW$12:AW$263,MATCH($AL164,$AK$12:$AK$263,0)))/INDEX($AD$12:$AD$263,MATCH($AL164,$AK$12:$AK$263,0)), "-"),     1, "-")</f>
        <v>-</v>
      </c>
      <c r="AY164" s="249" t="n">
        <f aca="false">IF(AX$9&gt;0, IF(OR(AX164="",AX164="-"), 0, AX164*$AO164), AW164*$AE164)</f>
        <v>0</v>
      </c>
      <c r="AZ164" s="247" t="n">
        <f aca="false">COMMANDE!T164</f>
        <v>0</v>
      </c>
      <c r="BA164" s="248" t="str">
        <f aca="false">_xlfn.IFS(AND($AD164=$AH164,$AD164&gt;0,$AH164&gt;0,AZ164&gt;0), AZ164,     AND(NOT($AD164=$AH164),$AD164&gt;0,$AH164&gt;0,AZ164&gt;0), ($AH164*AZ164)/$AD164,     AND($AD164=0,$AH164&gt;0,$AL164&gt;0), IF(INDEX(AZ$12:AZ$263,MATCH($AL164,$AK$12:$AK$263,0))&gt;0,($AH164*INDEX(AZ$12:AZ$263,MATCH($AL164,$AK$12:$AK$263,0)))/INDEX($AD$12:$AD$263,MATCH($AL164,$AK$12:$AK$263,0)), "-"),     1, "-")</f>
        <v>-</v>
      </c>
      <c r="BB164" s="249" t="n">
        <f aca="false">IF(BA$9&gt;0, IF(OR(BA164="",BA164="-"), 0, BA164*$AO164), AZ164*$AE164)</f>
        <v>0</v>
      </c>
      <c r="BC164" s="247" t="n">
        <f aca="false">COMMANDE!V164</f>
        <v>0</v>
      </c>
      <c r="BD164" s="248" t="str">
        <f aca="false">_xlfn.IFS(AND($AD164=$AH164,$AD164&gt;0,$AH164&gt;0,BC164&gt;0), BC164,     AND(NOT($AD164=$AH164),$AD164&gt;0,$AH164&gt;0,BC164&gt;0), ($AH164*BC164)/$AD164,     AND($AD164=0,$AH164&gt;0,$AL164&gt;0), IF(INDEX(BC$12:BC$263,MATCH($AL164,$AK$12:$AK$263,0))&gt;0,($AH164*INDEX(BC$12:BC$263,MATCH($AL164,$AK$12:$AK$263,0)))/INDEX($AD$12:$AD$263,MATCH($AL164,$AK$12:$AK$263,0)), "-"),     1, "-")</f>
        <v>-</v>
      </c>
      <c r="BE164" s="249" t="n">
        <f aca="false">IF(BD$9&gt;0, IF(OR(BD164="",BD164="-"), 0, BD164*$AO164), BC164*$AE164)</f>
        <v>0</v>
      </c>
      <c r="BF164" s="247" t="n">
        <f aca="false">COMMANDE!X164</f>
        <v>0</v>
      </c>
      <c r="BG164" s="248" t="str">
        <f aca="false">_xlfn.IFS(AND($AD164=$AH164,$AD164&gt;0,$AH164&gt;0,BF164&gt;0), BF164,     AND(NOT($AD164=$AH164),$AD164&gt;0,$AH164&gt;0,BF164&gt;0), ($AH164*BF164)/$AD164,     AND($AD164=0,$AH164&gt;0,$AL164&gt;0), IF(INDEX(BF$12:BF$263,MATCH($AL164,$AK$12:$AK$263,0))&gt;0,($AH164*INDEX(BF$12:BF$263,MATCH($AL164,$AK$12:$AK$263,0)))/INDEX($AD$12:$AD$263,MATCH($AL164,$AK$12:$AK$263,0)), "-"),     1, "-")</f>
        <v>-</v>
      </c>
      <c r="BH164" s="249" t="n">
        <f aca="false">IF(BG$9&gt;0, IF(OR(BG164="",BG164="-"), 0, BG164*$AO164), BF164*$AE164)</f>
        <v>0</v>
      </c>
      <c r="BI164" s="247" t="n">
        <f aca="false">COMMANDE!Z164</f>
        <v>0</v>
      </c>
      <c r="BJ164" s="248" t="str">
        <f aca="false">_xlfn.IFS(AND($AD164=$AH164,$AD164&gt;0,$AH164&gt;0,BI164&gt;0), BI164,     AND(NOT($AD164=$AH164),$AD164&gt;0,$AH164&gt;0,BI164&gt;0), ($AH164*BI164)/$AD164,     AND($AD164=0,$AH164&gt;0,$AL164&gt;0), IF(INDEX(BI$12:BI$263,MATCH($AL164,$AK$12:$AK$263,0))&gt;0,($AH164*INDEX(BI$12:BI$263,MATCH($AL164,$AK$12:$AK$263,0)))/INDEX($AD$12:$AD$263,MATCH($AL164,$AK$12:$AK$263,0)), "-"),     1, "-")</f>
        <v>-</v>
      </c>
      <c r="BK164" s="249" t="n">
        <f aca="false">IF(BJ$9&gt;0, IF(OR(BJ164="",BJ164="-"), 0, BJ164*$AO164), BI164*$AE164)</f>
        <v>0</v>
      </c>
      <c r="BL164" s="247" t="n">
        <f aca="false">COMMANDE!AB164</f>
        <v>0</v>
      </c>
      <c r="BM164" s="248" t="str">
        <f aca="false">_xlfn.IFS(AND($AD164=$AH164,$AD164&gt;0,$AH164&gt;0,BL164&gt;0), BL164,     AND(NOT($AD164=$AH164),$AD164&gt;0,$AH164&gt;0,BL164&gt;0), ($AH164*BL164)/$AD164,     AND($AD164=0,$AH164&gt;0,$AL164&gt;0), IF(INDEX(BL$12:BL$263,MATCH($AL164,$AK$12:$AK$263,0))&gt;0,($AH164*INDEX(BL$12:BL$263,MATCH($AL164,$AK$12:$AK$263,0)))/INDEX($AD$12:$AD$263,MATCH($AL164,$AK$12:$AK$263,0)), "-"),     1, "-")</f>
        <v>-</v>
      </c>
      <c r="BN164" s="249" t="n">
        <f aca="false">IF(BM$9&gt;0, IF(OR(BM164="",BM164="-"), 0, BM164*$AO164), BL164*$AE164)</f>
        <v>0</v>
      </c>
      <c r="BO164" s="247" t="n">
        <f aca="false">COMMANDE!AD164</f>
        <v>0</v>
      </c>
      <c r="BP164" s="248" t="str">
        <f aca="false">_xlfn.IFS(AND($AD164=$AH164,$AD164&gt;0,$AH164&gt;0,BO164&gt;0), BO164,     AND(NOT($AD164=$AH164),$AD164&gt;0,$AH164&gt;0,BO164&gt;0), ($AH164*BO164)/$AD164,     AND($AD164=0,$AH164&gt;0,$AL164&gt;0), IF(INDEX(BO$12:BO$263,MATCH($AL164,$AK$12:$AK$263,0))&gt;0,($AH164*INDEX(BO$12:BO$263,MATCH($AL164,$AK$12:$AK$263,0)))/INDEX($AD$12:$AD$263,MATCH($AL164,$AK$12:$AK$263,0)), "-"),     1, "-")</f>
        <v>-</v>
      </c>
      <c r="BQ164" s="249" t="n">
        <f aca="false">IF(BP$9&gt;0, IF(OR(BP164="",BP164="-"), 0, BP164*$AO164), BO164*$AE164)</f>
        <v>0</v>
      </c>
      <c r="BR164" s="247" t="n">
        <f aca="false">COMMANDE!AF164</f>
        <v>0</v>
      </c>
      <c r="BS164" s="248" t="str">
        <f aca="false">_xlfn.IFS(AND($AD164=$AH164,$AD164&gt;0,$AH164&gt;0,BR164&gt;0), BR164,     AND(NOT($AD164=$AH164),$AD164&gt;0,$AH164&gt;0,BR164&gt;0), ($AH164*BR164)/$AD164,     AND($AD164=0,$AH164&gt;0,$AL164&gt;0), IF(INDEX(BR$12:BR$263,MATCH($AL164,$AK$12:$AK$263,0))&gt;0,($AH164*INDEX(BR$12:BR$263,MATCH($AL164,$AK$12:$AK$263,0)))/INDEX($AD$12:$AD$263,MATCH($AL164,$AK$12:$AK$263,0)), "-"),     1, "-")</f>
        <v>-</v>
      </c>
      <c r="BT164" s="249" t="n">
        <f aca="false">IF(BS$9&gt;0, IF(OR(BS164="",BS164="-"), 0, BS164*$AO164), BR164*$AE164)</f>
        <v>0</v>
      </c>
      <c r="BU164" s="247" t="n">
        <f aca="false">COMMANDE!AH164</f>
        <v>0</v>
      </c>
      <c r="BV164" s="248" t="str">
        <f aca="false">_xlfn.IFS(AND($AD164=$AH164,$AD164&gt;0,$AH164&gt;0,BU164&gt;0), BU164,     AND(NOT($AD164=$AH164),$AD164&gt;0,$AH164&gt;0,BU164&gt;0), ($AH164*BU164)/$AD164,     AND($AD164=0,$AH164&gt;0,$AL164&gt;0), IF(INDEX(BU$12:BU$263,MATCH($AL164,$AK$12:$AK$263,0))&gt;0,($AH164*INDEX(BU$12:BU$263,MATCH($AL164,$AK$12:$AK$263,0)))/INDEX($AD$12:$AD$263,MATCH($AL164,$AK$12:$AK$263,0)), "-"),     1, "-")</f>
        <v>-</v>
      </c>
      <c r="BW164" s="249" t="n">
        <f aca="false">IF(BV$9&gt;0, IF(OR(BV164="",BV164="-"), 0, BV164*$AO164), BU164*$AE164)</f>
        <v>0</v>
      </c>
      <c r="BX164" s="247" t="n">
        <f aca="false">COMMANDE!AJ164</f>
        <v>0</v>
      </c>
      <c r="BY164" s="248" t="str">
        <f aca="false">_xlfn.IFS(AND($AD164=$AH164,$AD164&gt;0,$AH164&gt;0,BX164&gt;0), BX164,     AND(NOT($AD164=$AH164),$AD164&gt;0,$AH164&gt;0,BX164&gt;0), ($AH164*BX164)/$AD164,     AND($AD164=0,$AH164&gt;0,$AL164&gt;0), IF(INDEX(BX$12:BX$263,MATCH($AL164,$AK$12:$AK$263,0))&gt;0,($AH164*INDEX(BX$12:BX$263,MATCH($AL164,$AK$12:$AK$263,0)))/INDEX($AD$12:$AD$263,MATCH($AL164,$AK$12:$AK$263,0)), "-"),     1, "-")</f>
        <v>-</v>
      </c>
      <c r="BZ164" s="249" t="n">
        <f aca="false">IF(BY$9&gt;0, IF(OR(BY164="",BY164="-"), 0, BY164*$AO164), BX164*$AE164)</f>
        <v>0</v>
      </c>
      <c r="CA164" s="247" t="n">
        <f aca="false">COMMANDE!AL164</f>
        <v>0</v>
      </c>
      <c r="CB164" s="248" t="str">
        <f aca="false">_xlfn.IFS(AND($AD164=$AH164,$AD164&gt;0,$AH164&gt;0,CA164&gt;0), CA164,     AND(NOT($AD164=$AH164),$AD164&gt;0,$AH164&gt;0,CA164&gt;0), ($AH164*CA164)/$AD164,     AND($AD164=0,$AH164&gt;0,$AL164&gt;0), IF(INDEX(CA$12:CA$263,MATCH($AL164,$AK$12:$AK$263,0))&gt;0,($AH164*INDEX(CA$12:CA$263,MATCH($AL164,$AK$12:$AK$263,0)))/INDEX($AD$12:$AD$263,MATCH($AL164,$AK$12:$AK$263,0)), "-"),     1, "-")</f>
        <v>-</v>
      </c>
      <c r="CC164" s="249" t="n">
        <f aca="false">IF(CB$9&gt;0, IF(OR(CB164="",CB164="-"), 0, CB164*$AO164), CA164*$AE164)</f>
        <v>0</v>
      </c>
      <c r="CD164" s="247" t="n">
        <f aca="false">COMMANDE!AN164</f>
        <v>0</v>
      </c>
      <c r="CE164" s="248" t="str">
        <f aca="false">_xlfn.IFS(AND($AD164=$AH164,$AD164&gt;0,$AH164&gt;0,CD164&gt;0), CD164,     AND(NOT($AD164=$AH164),$AD164&gt;0,$AH164&gt;0,CD164&gt;0), ($AH164*CD164)/$AD164,     AND($AD164=0,$AH164&gt;0,$AL164&gt;0), IF(INDEX(CD$12:CD$263,MATCH($AL164,$AK$12:$AK$263,0))&gt;0,($AH164*INDEX(CD$12:CD$263,MATCH($AL164,$AK$12:$AK$263,0)))/INDEX($AD$12:$AD$263,MATCH($AL164,$AK$12:$AK$263,0)), "-"),     1, "-")</f>
        <v>-</v>
      </c>
      <c r="CF164" s="249" t="n">
        <f aca="false">IF(CE$9&gt;0, IF(OR(CE164="",CE164="-"), 0, CE164*$AO164), CD164*$AE164)</f>
        <v>0</v>
      </c>
      <c r="CG164" s="247" t="n">
        <f aca="false">COMMANDE!AP164</f>
        <v>0</v>
      </c>
      <c r="CH164" s="248" t="str">
        <f aca="false">_xlfn.IFS(AND($AD164=$AH164,$AD164&gt;0,$AH164&gt;0,CG164&gt;0), CG164,     AND(NOT($AD164=$AH164),$AD164&gt;0,$AH164&gt;0,CG164&gt;0), ($AH164*CG164)/$AD164,     AND($AD164=0,$AH164&gt;0,$AL164&gt;0), IF(INDEX(CG$12:CG$263,MATCH($AL164,$AK$12:$AK$263,0))&gt;0,($AH164*INDEX(CG$12:CG$263,MATCH($AL164,$AK$12:$AK$263,0)))/INDEX($AD$12:$AD$263,MATCH($AL164,$AK$12:$AK$263,0)), "-"),     1, "-")</f>
        <v>-</v>
      </c>
      <c r="CI164" s="249" t="n">
        <f aca="false">IF(CH$9&gt;0, IF(OR(CH164="",CH164="-"), 0, CH164*$AO164), CG164*$AE164)</f>
        <v>0</v>
      </c>
      <c r="CJ164" s="250"/>
    </row>
    <row r="165" customFormat="false" ht="39.95" hidden="false" customHeight="true" outlineLevel="0" collapsed="false">
      <c r="A165" s="230" t="n">
        <f aca="false">IF(OR($AQ165&gt;0, $AS165&gt;0), 1, 0)</f>
        <v>0</v>
      </c>
      <c r="B165" s="230" t="n">
        <f aca="false">IF(OR($AT165&gt;0, $AV165&gt;0), 1, 0)</f>
        <v>0</v>
      </c>
      <c r="C165" s="230" t="n">
        <f aca="false">IF(OR($AW165&gt;0, $AY165&gt;0), 1, 0)</f>
        <v>0</v>
      </c>
      <c r="D165" s="230" t="n">
        <f aca="false">IF(OR($AZ165&gt;0, $BB165&gt;0), 1, 0)</f>
        <v>0</v>
      </c>
      <c r="E165" s="230" t="n">
        <f aca="false">IF(OR($BC165&gt;0, $BE165&gt;0), 1, 0)</f>
        <v>0</v>
      </c>
      <c r="F165" s="230" t="n">
        <f aca="false">IF(OR($BF165&gt;0, $BH165&gt;0), 1, 0)</f>
        <v>0</v>
      </c>
      <c r="G165" s="230" t="n">
        <f aca="false">IF(OR($BI165&gt;0, $BK165&gt;0), 1, 0)</f>
        <v>0</v>
      </c>
      <c r="H165" s="230" t="n">
        <f aca="false">IF(OR($BL165&gt;0, $BN165&gt;0), 1, 0)</f>
        <v>0</v>
      </c>
      <c r="I165" s="230" t="n">
        <f aca="false">IF(OR($BO165&gt;0, $BQ165&gt;0), 1, 0)</f>
        <v>0</v>
      </c>
      <c r="J165" s="230" t="n">
        <f aca="false">IF(OR($BR165&gt;0, $BT165&gt;0), 1, 0)</f>
        <v>0</v>
      </c>
      <c r="K165" s="230" t="n">
        <f aca="false">IF(OR($BU165&gt;0, $BW165&gt;0), 1, 0)</f>
        <v>0</v>
      </c>
      <c r="L165" s="230" t="n">
        <f aca="false">IF(OR($BX165&gt;0, $BZ165&gt;0), 1, 0)</f>
        <v>0</v>
      </c>
      <c r="M165" s="230" t="n">
        <f aca="false">IF(OR($CA165&gt;0, $CC165&gt;0), 1, 0)</f>
        <v>0</v>
      </c>
      <c r="N165" s="230" t="n">
        <f aca="false">IF(OR($CD165&gt;0, $CF165&gt;0), 1, 0)</f>
        <v>0</v>
      </c>
      <c r="O165" s="231" t="n">
        <f aca="false">IF(OR($CG165&gt;0, $CI165&gt;0), 1, 0)</f>
        <v>0</v>
      </c>
      <c r="P165" s="232" t="n">
        <f aca="false">IF(OR($AD165&gt;0,$AH165&gt;0,$AN165&gt;0), 1, 0)</f>
        <v>0</v>
      </c>
      <c r="Q165" s="233" t="n">
        <f aca="false">BDD!A155</f>
        <v>1101</v>
      </c>
      <c r="R165" s="234" t="str">
        <f aca="false">BDD!B155</f>
        <v>Oignon blanc BIO</v>
      </c>
      <c r="S165" s="235" t="str">
        <f aca="false">IF(BDD!F155=0, "", BDD!F155)</f>
        <v/>
      </c>
      <c r="T165" s="236" t="n">
        <f aca="false">ROUND(BDD!G155+FDP_CMD_KG, 2)</f>
        <v>3.64</v>
      </c>
      <c r="U165" s="236" t="e">
        <f aca="false">ROUND(BDD!G155+FDP_FACT_KG, 2)</f>
        <v>#DIV/0!</v>
      </c>
      <c r="V165" s="237" t="str">
        <f aca="false">BDD!H155</f>
        <v>kg</v>
      </c>
      <c r="W165" s="238" t="n">
        <f aca="false">IF(NOT(ISBLANK(BDD!I155)), ROUND(SUM((BDD!G155*reduc1),FDP_CMD_KG), 2), "")</f>
        <v>3.43</v>
      </c>
      <c r="X165" s="238" t="n">
        <f aca="false">IF(NOT(ISBLANK(BDD!J155)), ROUND(SUM((BDD!G155*reduc2),FDP_CMD_KG), 2), "")</f>
        <v>3.23</v>
      </c>
      <c r="Y165" s="238" t="str">
        <f aca="false">IF(NOT(ISBLANK(BDD!K155)), ROUND(SUM((BDD!G155*reduc3),FDP_CMD_KG), 2), "")</f>
        <v/>
      </c>
      <c r="Z165" s="238" t="e">
        <f aca="false">IF(NOT(ISBLANK(BDD!I155)), ROUND(SUM((BDD!G155*reduc1),FDP_FACT_KG), 2), "")</f>
        <v>#DIV/0!</v>
      </c>
      <c r="AA165" s="238" t="e">
        <f aca="false">IF(NOT(ISBLANK(BDD!J155)), ROUND(SUM((BDD!G155*reduc2),FDP_FACT_KG), 2), "")</f>
        <v>#DIV/0!</v>
      </c>
      <c r="AB165" s="238" t="str">
        <f aca="false">IF(NOT(ISBLANK(BDD!K155)), ROUND(SUM((BDD!G155*reduc3),FDP_FACT_KG), 2), "")</f>
        <v/>
      </c>
      <c r="AC165" s="239" t="str">
        <f aca="false">BDD!C155</f>
        <v>Malagua</v>
      </c>
      <c r="AD165" s="240" t="n">
        <f aca="false">SUM(AQ165,AT165,AW165,AZ165,BC165,BF165,BI165,BL165,BO165,BR165,BU165,BX165,CA165,CD165,CG165)</f>
        <v>0</v>
      </c>
      <c r="AE165" s="241" t="n">
        <f aca="false">_xlfn.IFS(AND(AD165&gt;=60,$Y165&lt;&gt;""), $Y165,    AND(AD165&gt;=30,$X165&lt;&gt;""), $X165,    AND(AD165&gt;=10,$W165&lt;&gt;""), $W165,    1, $T165)</f>
        <v>3.64</v>
      </c>
      <c r="AF165" s="242" t="n">
        <f aca="false">$AD165*$AE165</f>
        <v>0</v>
      </c>
      <c r="AG165" s="161"/>
      <c r="AH165" s="243"/>
      <c r="AI165" s="241" t="e">
        <f aca="false">_xlfn.IFS(AND(AH165&gt;=60,$AB165&lt;&gt;""), $AB165,    AND(AH165&gt;=30,$AA165&lt;&gt;""), $AA165,    AND(AH165&gt;=10,$Z165&lt;&gt;""), $Z165,    1, $U165)</f>
        <v>#DIV/0!</v>
      </c>
      <c r="AJ165" s="244" t="e">
        <f aca="false">AH165*AI165</f>
        <v>#DIV/0!</v>
      </c>
      <c r="AK165" s="245"/>
      <c r="AL165" s="245"/>
      <c r="AM165" s="161"/>
      <c r="AN165" s="246" t="n">
        <f aca="false">SUM(AR165,AU165,AX165,BA165,BD165,BG165,BJ165,BM165,BP165,BS165,BV165,BY165,CB165,CE165,CH165)</f>
        <v>0</v>
      </c>
      <c r="AO165" s="241" t="e">
        <f aca="false">_xlfn.IFS(AND(AN165&gt;=60,$AB165&lt;&gt;""), $AB165,    AND(AN165&gt;=30,$AA165&lt;&gt;""), $AA165,    AND(AN165&gt;=10,$Z165&lt;&gt;""), $Z165,    1, $U165)</f>
        <v>#DIV/0!</v>
      </c>
      <c r="AP165" s="242" t="e">
        <f aca="false">$AN165*$AO165</f>
        <v>#DIV/0!</v>
      </c>
      <c r="AQ165" s="247" t="n">
        <f aca="false">COMMANDE!N165</f>
        <v>0</v>
      </c>
      <c r="AR165" s="248" t="str">
        <f aca="false">_xlfn.IFS(AND($AD165=$AH165,$AD165&gt;0,$AH165&gt;0,AQ165&gt;0), AQ165,     AND(NOT($AD165=$AH165),$AD165&gt;0,$AH165&gt;0,AQ165&gt;0), ($AH165*AQ165)/$AD165,     AND($AD165=0,$AH165&gt;0,$AL165&gt;0), IF(INDEX(AQ$12:AQ$263,MATCH($AL165,$AK$12:$AK$263,0))&gt;0,($AH165*INDEX(AQ$12:AQ$263,MATCH($AL165,$AK$12:$AK$263,0)))/INDEX($AD$12:$AD$263,MATCH($AL165,$AK$12:$AK$263,0)), "-"),     1, "-")</f>
        <v>-</v>
      </c>
      <c r="AS165" s="249" t="n">
        <f aca="false">IF(AR$9&gt;0, IF(OR(AR165="",AR165="-"), 0, AR165*$AO165), AQ165*$AE165)</f>
        <v>0</v>
      </c>
      <c r="AT165" s="247" t="n">
        <f aca="false">COMMANDE!P165</f>
        <v>0</v>
      </c>
      <c r="AU165" s="248" t="str">
        <f aca="false">_xlfn.IFS(AND($AD165=$AH165,$AD165&gt;0,$AH165&gt;0,AT165&gt;0), AT165,     AND(NOT($AD165=$AH165),$AD165&gt;0,$AH165&gt;0,AT165&gt;0), ($AH165*AT165)/$AD165,     AND($AD165=0,$AH165&gt;0,$AL165&gt;0), IF(INDEX(AT$12:AT$263,MATCH($AL165,$AK$12:$AK$263,0))&gt;0,($AH165*INDEX(AT$12:AT$263,MATCH($AL165,$AK$12:$AK$263,0)))/INDEX($AD$12:$AD$263,MATCH($AL165,$AK$12:$AK$263,0)), "-"),     1, "-")</f>
        <v>-</v>
      </c>
      <c r="AV165" s="249" t="n">
        <f aca="false">IF(AU$9&gt;0, IF(OR(AU165="",AU165="-"), 0, AU165*$AO165), AT165*$AE165)</f>
        <v>0</v>
      </c>
      <c r="AW165" s="247" t="n">
        <f aca="false">COMMANDE!R165</f>
        <v>0</v>
      </c>
      <c r="AX165" s="248" t="str">
        <f aca="false">_xlfn.IFS(AND($AD165=$AH165,$AD165&gt;0,$AH165&gt;0,AW165&gt;0), AW165,     AND(NOT($AD165=$AH165),$AD165&gt;0,$AH165&gt;0,AW165&gt;0), ($AH165*AW165)/$AD165,     AND($AD165=0,$AH165&gt;0,$AL165&gt;0), IF(INDEX(AW$12:AW$263,MATCH($AL165,$AK$12:$AK$263,0))&gt;0,($AH165*INDEX(AW$12:AW$263,MATCH($AL165,$AK$12:$AK$263,0)))/INDEX($AD$12:$AD$263,MATCH($AL165,$AK$12:$AK$263,0)), "-"),     1, "-")</f>
        <v>-</v>
      </c>
      <c r="AY165" s="249" t="n">
        <f aca="false">IF(AX$9&gt;0, IF(OR(AX165="",AX165="-"), 0, AX165*$AO165), AW165*$AE165)</f>
        <v>0</v>
      </c>
      <c r="AZ165" s="247" t="n">
        <f aca="false">COMMANDE!T165</f>
        <v>0</v>
      </c>
      <c r="BA165" s="248" t="str">
        <f aca="false">_xlfn.IFS(AND($AD165=$AH165,$AD165&gt;0,$AH165&gt;0,AZ165&gt;0), AZ165,     AND(NOT($AD165=$AH165),$AD165&gt;0,$AH165&gt;0,AZ165&gt;0), ($AH165*AZ165)/$AD165,     AND($AD165=0,$AH165&gt;0,$AL165&gt;0), IF(INDEX(AZ$12:AZ$263,MATCH($AL165,$AK$12:$AK$263,0))&gt;0,($AH165*INDEX(AZ$12:AZ$263,MATCH($AL165,$AK$12:$AK$263,0)))/INDEX($AD$12:$AD$263,MATCH($AL165,$AK$12:$AK$263,0)), "-"),     1, "-")</f>
        <v>-</v>
      </c>
      <c r="BB165" s="249" t="n">
        <f aca="false">IF(BA$9&gt;0, IF(OR(BA165="",BA165="-"), 0, BA165*$AO165), AZ165*$AE165)</f>
        <v>0</v>
      </c>
      <c r="BC165" s="247" t="n">
        <f aca="false">COMMANDE!V165</f>
        <v>0</v>
      </c>
      <c r="BD165" s="248" t="str">
        <f aca="false">_xlfn.IFS(AND($AD165=$AH165,$AD165&gt;0,$AH165&gt;0,BC165&gt;0), BC165,     AND(NOT($AD165=$AH165),$AD165&gt;0,$AH165&gt;0,BC165&gt;0), ($AH165*BC165)/$AD165,     AND($AD165=0,$AH165&gt;0,$AL165&gt;0), IF(INDEX(BC$12:BC$263,MATCH($AL165,$AK$12:$AK$263,0))&gt;0,($AH165*INDEX(BC$12:BC$263,MATCH($AL165,$AK$12:$AK$263,0)))/INDEX($AD$12:$AD$263,MATCH($AL165,$AK$12:$AK$263,0)), "-"),     1, "-")</f>
        <v>-</v>
      </c>
      <c r="BE165" s="249" t="n">
        <f aca="false">IF(BD$9&gt;0, IF(OR(BD165="",BD165="-"), 0, BD165*$AO165), BC165*$AE165)</f>
        <v>0</v>
      </c>
      <c r="BF165" s="247" t="n">
        <f aca="false">COMMANDE!X165</f>
        <v>0</v>
      </c>
      <c r="BG165" s="248" t="str">
        <f aca="false">_xlfn.IFS(AND($AD165=$AH165,$AD165&gt;0,$AH165&gt;0,BF165&gt;0), BF165,     AND(NOT($AD165=$AH165),$AD165&gt;0,$AH165&gt;0,BF165&gt;0), ($AH165*BF165)/$AD165,     AND($AD165=0,$AH165&gt;0,$AL165&gt;0), IF(INDEX(BF$12:BF$263,MATCH($AL165,$AK$12:$AK$263,0))&gt;0,($AH165*INDEX(BF$12:BF$263,MATCH($AL165,$AK$12:$AK$263,0)))/INDEX($AD$12:$AD$263,MATCH($AL165,$AK$12:$AK$263,0)), "-"),     1, "-")</f>
        <v>-</v>
      </c>
      <c r="BH165" s="249" t="n">
        <f aca="false">IF(BG$9&gt;0, IF(OR(BG165="",BG165="-"), 0, BG165*$AO165), BF165*$AE165)</f>
        <v>0</v>
      </c>
      <c r="BI165" s="247" t="n">
        <f aca="false">COMMANDE!Z165</f>
        <v>0</v>
      </c>
      <c r="BJ165" s="248" t="str">
        <f aca="false">_xlfn.IFS(AND($AD165=$AH165,$AD165&gt;0,$AH165&gt;0,BI165&gt;0), BI165,     AND(NOT($AD165=$AH165),$AD165&gt;0,$AH165&gt;0,BI165&gt;0), ($AH165*BI165)/$AD165,     AND($AD165=0,$AH165&gt;0,$AL165&gt;0), IF(INDEX(BI$12:BI$263,MATCH($AL165,$AK$12:$AK$263,0))&gt;0,($AH165*INDEX(BI$12:BI$263,MATCH($AL165,$AK$12:$AK$263,0)))/INDEX($AD$12:$AD$263,MATCH($AL165,$AK$12:$AK$263,0)), "-"),     1, "-")</f>
        <v>-</v>
      </c>
      <c r="BK165" s="249" t="n">
        <f aca="false">IF(BJ$9&gt;0, IF(OR(BJ165="",BJ165="-"), 0, BJ165*$AO165), BI165*$AE165)</f>
        <v>0</v>
      </c>
      <c r="BL165" s="247" t="n">
        <f aca="false">COMMANDE!AB165</f>
        <v>0</v>
      </c>
      <c r="BM165" s="248" t="str">
        <f aca="false">_xlfn.IFS(AND($AD165=$AH165,$AD165&gt;0,$AH165&gt;0,BL165&gt;0), BL165,     AND(NOT($AD165=$AH165),$AD165&gt;0,$AH165&gt;0,BL165&gt;0), ($AH165*BL165)/$AD165,     AND($AD165=0,$AH165&gt;0,$AL165&gt;0), IF(INDEX(BL$12:BL$263,MATCH($AL165,$AK$12:$AK$263,0))&gt;0,($AH165*INDEX(BL$12:BL$263,MATCH($AL165,$AK$12:$AK$263,0)))/INDEX($AD$12:$AD$263,MATCH($AL165,$AK$12:$AK$263,0)), "-"),     1, "-")</f>
        <v>-</v>
      </c>
      <c r="BN165" s="249" t="n">
        <f aca="false">IF(BM$9&gt;0, IF(OR(BM165="",BM165="-"), 0, BM165*$AO165), BL165*$AE165)</f>
        <v>0</v>
      </c>
      <c r="BO165" s="247" t="n">
        <f aca="false">COMMANDE!AD165</f>
        <v>0</v>
      </c>
      <c r="BP165" s="248" t="str">
        <f aca="false">_xlfn.IFS(AND($AD165=$AH165,$AD165&gt;0,$AH165&gt;0,BO165&gt;0), BO165,     AND(NOT($AD165=$AH165),$AD165&gt;0,$AH165&gt;0,BO165&gt;0), ($AH165*BO165)/$AD165,     AND($AD165=0,$AH165&gt;0,$AL165&gt;0), IF(INDEX(BO$12:BO$263,MATCH($AL165,$AK$12:$AK$263,0))&gt;0,($AH165*INDEX(BO$12:BO$263,MATCH($AL165,$AK$12:$AK$263,0)))/INDEX($AD$12:$AD$263,MATCH($AL165,$AK$12:$AK$263,0)), "-"),     1, "-")</f>
        <v>-</v>
      </c>
      <c r="BQ165" s="249" t="n">
        <f aca="false">IF(BP$9&gt;0, IF(OR(BP165="",BP165="-"), 0, BP165*$AO165), BO165*$AE165)</f>
        <v>0</v>
      </c>
      <c r="BR165" s="247" t="n">
        <f aca="false">COMMANDE!AF165</f>
        <v>0</v>
      </c>
      <c r="BS165" s="248" t="str">
        <f aca="false">_xlfn.IFS(AND($AD165=$AH165,$AD165&gt;0,$AH165&gt;0,BR165&gt;0), BR165,     AND(NOT($AD165=$AH165),$AD165&gt;0,$AH165&gt;0,BR165&gt;0), ($AH165*BR165)/$AD165,     AND($AD165=0,$AH165&gt;0,$AL165&gt;0), IF(INDEX(BR$12:BR$263,MATCH($AL165,$AK$12:$AK$263,0))&gt;0,($AH165*INDEX(BR$12:BR$263,MATCH($AL165,$AK$12:$AK$263,0)))/INDEX($AD$12:$AD$263,MATCH($AL165,$AK$12:$AK$263,0)), "-"),     1, "-")</f>
        <v>-</v>
      </c>
      <c r="BT165" s="249" t="n">
        <f aca="false">IF(BS$9&gt;0, IF(OR(BS165="",BS165="-"), 0, BS165*$AO165), BR165*$AE165)</f>
        <v>0</v>
      </c>
      <c r="BU165" s="247" t="n">
        <f aca="false">COMMANDE!AH165</f>
        <v>0</v>
      </c>
      <c r="BV165" s="248" t="str">
        <f aca="false">_xlfn.IFS(AND($AD165=$AH165,$AD165&gt;0,$AH165&gt;0,BU165&gt;0), BU165,     AND(NOT($AD165=$AH165),$AD165&gt;0,$AH165&gt;0,BU165&gt;0), ($AH165*BU165)/$AD165,     AND($AD165=0,$AH165&gt;0,$AL165&gt;0), IF(INDEX(BU$12:BU$263,MATCH($AL165,$AK$12:$AK$263,0))&gt;0,($AH165*INDEX(BU$12:BU$263,MATCH($AL165,$AK$12:$AK$263,0)))/INDEX($AD$12:$AD$263,MATCH($AL165,$AK$12:$AK$263,0)), "-"),     1, "-")</f>
        <v>-</v>
      </c>
      <c r="BW165" s="249" t="n">
        <f aca="false">IF(BV$9&gt;0, IF(OR(BV165="",BV165="-"), 0, BV165*$AO165), BU165*$AE165)</f>
        <v>0</v>
      </c>
      <c r="BX165" s="247" t="n">
        <f aca="false">COMMANDE!AJ165</f>
        <v>0</v>
      </c>
      <c r="BY165" s="248" t="str">
        <f aca="false">_xlfn.IFS(AND($AD165=$AH165,$AD165&gt;0,$AH165&gt;0,BX165&gt;0), BX165,     AND(NOT($AD165=$AH165),$AD165&gt;0,$AH165&gt;0,BX165&gt;0), ($AH165*BX165)/$AD165,     AND($AD165=0,$AH165&gt;0,$AL165&gt;0), IF(INDEX(BX$12:BX$263,MATCH($AL165,$AK$12:$AK$263,0))&gt;0,($AH165*INDEX(BX$12:BX$263,MATCH($AL165,$AK$12:$AK$263,0)))/INDEX($AD$12:$AD$263,MATCH($AL165,$AK$12:$AK$263,0)), "-"),     1, "-")</f>
        <v>-</v>
      </c>
      <c r="BZ165" s="249" t="n">
        <f aca="false">IF(BY$9&gt;0, IF(OR(BY165="",BY165="-"), 0, BY165*$AO165), BX165*$AE165)</f>
        <v>0</v>
      </c>
      <c r="CA165" s="247" t="n">
        <f aca="false">COMMANDE!AL165</f>
        <v>0</v>
      </c>
      <c r="CB165" s="248" t="str">
        <f aca="false">_xlfn.IFS(AND($AD165=$AH165,$AD165&gt;0,$AH165&gt;0,CA165&gt;0), CA165,     AND(NOT($AD165=$AH165),$AD165&gt;0,$AH165&gt;0,CA165&gt;0), ($AH165*CA165)/$AD165,     AND($AD165=0,$AH165&gt;0,$AL165&gt;0), IF(INDEX(CA$12:CA$263,MATCH($AL165,$AK$12:$AK$263,0))&gt;0,($AH165*INDEX(CA$12:CA$263,MATCH($AL165,$AK$12:$AK$263,0)))/INDEX($AD$12:$AD$263,MATCH($AL165,$AK$12:$AK$263,0)), "-"),     1, "-")</f>
        <v>-</v>
      </c>
      <c r="CC165" s="249" t="n">
        <f aca="false">IF(CB$9&gt;0, IF(OR(CB165="",CB165="-"), 0, CB165*$AO165), CA165*$AE165)</f>
        <v>0</v>
      </c>
      <c r="CD165" s="247" t="n">
        <f aca="false">COMMANDE!AN165</f>
        <v>0</v>
      </c>
      <c r="CE165" s="248" t="str">
        <f aca="false">_xlfn.IFS(AND($AD165=$AH165,$AD165&gt;0,$AH165&gt;0,CD165&gt;0), CD165,     AND(NOT($AD165=$AH165),$AD165&gt;0,$AH165&gt;0,CD165&gt;0), ($AH165*CD165)/$AD165,     AND($AD165=0,$AH165&gt;0,$AL165&gt;0), IF(INDEX(CD$12:CD$263,MATCH($AL165,$AK$12:$AK$263,0))&gt;0,($AH165*INDEX(CD$12:CD$263,MATCH($AL165,$AK$12:$AK$263,0)))/INDEX($AD$12:$AD$263,MATCH($AL165,$AK$12:$AK$263,0)), "-"),     1, "-")</f>
        <v>-</v>
      </c>
      <c r="CF165" s="249" t="n">
        <f aca="false">IF(CE$9&gt;0, IF(OR(CE165="",CE165="-"), 0, CE165*$AO165), CD165*$AE165)</f>
        <v>0</v>
      </c>
      <c r="CG165" s="247" t="n">
        <f aca="false">COMMANDE!AP165</f>
        <v>0</v>
      </c>
      <c r="CH165" s="248" t="str">
        <f aca="false">_xlfn.IFS(AND($AD165=$AH165,$AD165&gt;0,$AH165&gt;0,CG165&gt;0), CG165,     AND(NOT($AD165=$AH165),$AD165&gt;0,$AH165&gt;0,CG165&gt;0), ($AH165*CG165)/$AD165,     AND($AD165=0,$AH165&gt;0,$AL165&gt;0), IF(INDEX(CG$12:CG$263,MATCH($AL165,$AK$12:$AK$263,0))&gt;0,($AH165*INDEX(CG$12:CG$263,MATCH($AL165,$AK$12:$AK$263,0)))/INDEX($AD$12:$AD$263,MATCH($AL165,$AK$12:$AK$263,0)), "-"),     1, "-")</f>
        <v>-</v>
      </c>
      <c r="CI165" s="249" t="n">
        <f aca="false">IF(CH$9&gt;0, IF(OR(CH165="",CH165="-"), 0, CH165*$AO165), CG165*$AE165)</f>
        <v>0</v>
      </c>
      <c r="CJ165" s="250"/>
    </row>
    <row r="166" customFormat="false" ht="39.95" hidden="false" customHeight="true" outlineLevel="0" collapsed="false">
      <c r="A166" s="230" t="n">
        <f aca="false">IF(OR($AQ166&gt;0, $AS166&gt;0), 1, 0)</f>
        <v>0</v>
      </c>
      <c r="B166" s="230" t="n">
        <f aca="false">IF(OR($AT166&gt;0, $AV166&gt;0), 1, 0)</f>
        <v>0</v>
      </c>
      <c r="C166" s="230" t="n">
        <f aca="false">IF(OR($AW166&gt;0, $AY166&gt;0), 1, 0)</f>
        <v>0</v>
      </c>
      <c r="D166" s="230" t="n">
        <f aca="false">IF(OR($AZ166&gt;0, $BB166&gt;0), 1, 0)</f>
        <v>0</v>
      </c>
      <c r="E166" s="230" t="n">
        <f aca="false">IF(OR($BC166&gt;0, $BE166&gt;0), 1, 0)</f>
        <v>0</v>
      </c>
      <c r="F166" s="230" t="n">
        <f aca="false">IF(OR($BF166&gt;0, $BH166&gt;0), 1, 0)</f>
        <v>0</v>
      </c>
      <c r="G166" s="230" t="n">
        <f aca="false">IF(OR($BI166&gt;0, $BK166&gt;0), 1, 0)</f>
        <v>0</v>
      </c>
      <c r="H166" s="230" t="n">
        <f aca="false">IF(OR($BL166&gt;0, $BN166&gt;0), 1, 0)</f>
        <v>0</v>
      </c>
      <c r="I166" s="230" t="n">
        <f aca="false">IF(OR($BO166&gt;0, $BQ166&gt;0), 1, 0)</f>
        <v>0</v>
      </c>
      <c r="J166" s="230" t="n">
        <f aca="false">IF(OR($BR166&gt;0, $BT166&gt;0), 1, 0)</f>
        <v>0</v>
      </c>
      <c r="K166" s="230" t="n">
        <f aca="false">IF(OR($BU166&gt;0, $BW166&gt;0), 1, 0)</f>
        <v>0</v>
      </c>
      <c r="L166" s="230" t="n">
        <f aca="false">IF(OR($BX166&gt;0, $BZ166&gt;0), 1, 0)</f>
        <v>0</v>
      </c>
      <c r="M166" s="230" t="n">
        <f aca="false">IF(OR($CA166&gt;0, $CC166&gt;0), 1, 0)</f>
        <v>0</v>
      </c>
      <c r="N166" s="230" t="n">
        <f aca="false">IF(OR($CD166&gt;0, $CF166&gt;0), 1, 0)</f>
        <v>0</v>
      </c>
      <c r="O166" s="231" t="n">
        <f aca="false">IF(OR($CG166&gt;0, $CI166&gt;0), 1, 0)</f>
        <v>0</v>
      </c>
      <c r="P166" s="232" t="n">
        <f aca="false">IF(OR($AD166&gt;0,$AH166&gt;0,$AN166&gt;0), 1, 0)</f>
        <v>0</v>
      </c>
      <c r="Q166" s="233" t="n">
        <f aca="false">BDD!A156</f>
        <v>1151</v>
      </c>
      <c r="R166" s="234" t="str">
        <f aca="false">BDD!B156</f>
        <v>Oignon rouge BIO</v>
      </c>
      <c r="S166" s="235" t="str">
        <f aca="false">IF(BDD!F156=0, "", BDD!F156)</f>
        <v/>
      </c>
      <c r="T166" s="236" t="n">
        <f aca="false">ROUND(BDD!G156+FDP_CMD_KG, 2)</f>
        <v>3.78</v>
      </c>
      <c r="U166" s="236" t="e">
        <f aca="false">ROUND(BDD!G156+FDP_FACT_KG, 2)</f>
        <v>#DIV/0!</v>
      </c>
      <c r="V166" s="237" t="str">
        <f aca="false">BDD!H156</f>
        <v>kg</v>
      </c>
      <c r="W166" s="238" t="n">
        <f aca="false">IF(NOT(ISBLANK(BDD!I156)), ROUND(SUM((BDD!G156*reduc1),FDP_CMD_KG), 2), "")</f>
        <v>3.56</v>
      </c>
      <c r="X166" s="238" t="n">
        <f aca="false">IF(NOT(ISBLANK(BDD!J156)), ROUND(SUM((BDD!G156*reduc2),FDP_CMD_KG), 2), "")</f>
        <v>3.34</v>
      </c>
      <c r="Y166" s="238" t="str">
        <f aca="false">IF(NOT(ISBLANK(BDD!K156)), ROUND(SUM((BDD!G156*reduc3),FDP_CMD_KG), 2), "")</f>
        <v/>
      </c>
      <c r="Z166" s="238" t="e">
        <f aca="false">IF(NOT(ISBLANK(BDD!I156)), ROUND(SUM((BDD!G156*reduc1),FDP_FACT_KG), 2), "")</f>
        <v>#DIV/0!</v>
      </c>
      <c r="AA166" s="238" t="e">
        <f aca="false">IF(NOT(ISBLANK(BDD!J156)), ROUND(SUM((BDD!G156*reduc2),FDP_FACT_KG), 2), "")</f>
        <v>#DIV/0!</v>
      </c>
      <c r="AB166" s="238" t="str">
        <f aca="false">IF(NOT(ISBLANK(BDD!K156)), ROUND(SUM((BDD!G156*reduc3),FDP_FACT_KG), 2), "")</f>
        <v/>
      </c>
      <c r="AC166" s="239" t="str">
        <f aca="false">BDD!C156</f>
        <v>Malagua</v>
      </c>
      <c r="AD166" s="240" t="n">
        <f aca="false">SUM(AQ166,AT166,AW166,AZ166,BC166,BF166,BI166,BL166,BO166,BR166,BU166,BX166,CA166,CD166,CG166)</f>
        <v>0</v>
      </c>
      <c r="AE166" s="241" t="n">
        <f aca="false">_xlfn.IFS(AND(AD166&gt;=60,$Y166&lt;&gt;""), $Y166,    AND(AD166&gt;=30,$X166&lt;&gt;""), $X166,    AND(AD166&gt;=10,$W166&lt;&gt;""), $W166,    1, $T166)</f>
        <v>3.78</v>
      </c>
      <c r="AF166" s="242" t="n">
        <f aca="false">$AD166*$AE166</f>
        <v>0</v>
      </c>
      <c r="AG166" s="161"/>
      <c r="AH166" s="243"/>
      <c r="AI166" s="241" t="e">
        <f aca="false">_xlfn.IFS(AND(AH166&gt;=60,$AB166&lt;&gt;""), $AB166,    AND(AH166&gt;=30,$AA166&lt;&gt;""), $AA166,    AND(AH166&gt;=10,$Z166&lt;&gt;""), $Z166,    1, $U166)</f>
        <v>#DIV/0!</v>
      </c>
      <c r="AJ166" s="244" t="e">
        <f aca="false">AH166*AI166</f>
        <v>#DIV/0!</v>
      </c>
      <c r="AK166" s="245"/>
      <c r="AL166" s="245"/>
      <c r="AM166" s="161"/>
      <c r="AN166" s="246" t="n">
        <f aca="false">SUM(AR166,AU166,AX166,BA166,BD166,BG166,BJ166,BM166,BP166,BS166,BV166,BY166,CB166,CE166,CH166)</f>
        <v>0</v>
      </c>
      <c r="AO166" s="241" t="e">
        <f aca="false">_xlfn.IFS(AND(AN166&gt;=60,$AB166&lt;&gt;""), $AB166,    AND(AN166&gt;=30,$AA166&lt;&gt;""), $AA166,    AND(AN166&gt;=10,$Z166&lt;&gt;""), $Z166,    1, $U166)</f>
        <v>#DIV/0!</v>
      </c>
      <c r="AP166" s="242" t="e">
        <f aca="false">$AN166*$AO166</f>
        <v>#DIV/0!</v>
      </c>
      <c r="AQ166" s="247" t="n">
        <f aca="false">COMMANDE!N166</f>
        <v>0</v>
      </c>
      <c r="AR166" s="248" t="str">
        <f aca="false">_xlfn.IFS(AND($AD166=$AH166,$AD166&gt;0,$AH166&gt;0,AQ166&gt;0), AQ166,     AND(NOT($AD166=$AH166),$AD166&gt;0,$AH166&gt;0,AQ166&gt;0), ($AH166*AQ166)/$AD166,     AND($AD166=0,$AH166&gt;0,$AL166&gt;0), IF(INDEX(AQ$12:AQ$263,MATCH($AL166,$AK$12:$AK$263,0))&gt;0,($AH166*INDEX(AQ$12:AQ$263,MATCH($AL166,$AK$12:$AK$263,0)))/INDEX($AD$12:$AD$263,MATCH($AL166,$AK$12:$AK$263,0)), "-"),     1, "-")</f>
        <v>-</v>
      </c>
      <c r="AS166" s="249" t="n">
        <f aca="false">IF(AR$9&gt;0, IF(OR(AR166="",AR166="-"), 0, AR166*$AO166), AQ166*$AE166)</f>
        <v>0</v>
      </c>
      <c r="AT166" s="247" t="n">
        <f aca="false">COMMANDE!P166</f>
        <v>0</v>
      </c>
      <c r="AU166" s="248" t="str">
        <f aca="false">_xlfn.IFS(AND($AD166=$AH166,$AD166&gt;0,$AH166&gt;0,AT166&gt;0), AT166,     AND(NOT($AD166=$AH166),$AD166&gt;0,$AH166&gt;0,AT166&gt;0), ($AH166*AT166)/$AD166,     AND($AD166=0,$AH166&gt;0,$AL166&gt;0), IF(INDEX(AT$12:AT$263,MATCH($AL166,$AK$12:$AK$263,0))&gt;0,($AH166*INDEX(AT$12:AT$263,MATCH($AL166,$AK$12:$AK$263,0)))/INDEX($AD$12:$AD$263,MATCH($AL166,$AK$12:$AK$263,0)), "-"),     1, "-")</f>
        <v>-</v>
      </c>
      <c r="AV166" s="249" t="n">
        <f aca="false">IF(AU$9&gt;0, IF(OR(AU166="",AU166="-"), 0, AU166*$AO166), AT166*$AE166)</f>
        <v>0</v>
      </c>
      <c r="AW166" s="247" t="n">
        <f aca="false">COMMANDE!R166</f>
        <v>0</v>
      </c>
      <c r="AX166" s="248" t="str">
        <f aca="false">_xlfn.IFS(AND($AD166=$AH166,$AD166&gt;0,$AH166&gt;0,AW166&gt;0), AW166,     AND(NOT($AD166=$AH166),$AD166&gt;0,$AH166&gt;0,AW166&gt;0), ($AH166*AW166)/$AD166,     AND($AD166=0,$AH166&gt;0,$AL166&gt;0), IF(INDEX(AW$12:AW$263,MATCH($AL166,$AK$12:$AK$263,0))&gt;0,($AH166*INDEX(AW$12:AW$263,MATCH($AL166,$AK$12:$AK$263,0)))/INDEX($AD$12:$AD$263,MATCH($AL166,$AK$12:$AK$263,0)), "-"),     1, "-")</f>
        <v>-</v>
      </c>
      <c r="AY166" s="249" t="n">
        <f aca="false">IF(AX$9&gt;0, IF(OR(AX166="",AX166="-"), 0, AX166*$AO166), AW166*$AE166)</f>
        <v>0</v>
      </c>
      <c r="AZ166" s="247" t="n">
        <f aca="false">COMMANDE!T166</f>
        <v>0</v>
      </c>
      <c r="BA166" s="248" t="str">
        <f aca="false">_xlfn.IFS(AND($AD166=$AH166,$AD166&gt;0,$AH166&gt;0,AZ166&gt;0), AZ166,     AND(NOT($AD166=$AH166),$AD166&gt;0,$AH166&gt;0,AZ166&gt;0), ($AH166*AZ166)/$AD166,     AND($AD166=0,$AH166&gt;0,$AL166&gt;0), IF(INDEX(AZ$12:AZ$263,MATCH($AL166,$AK$12:$AK$263,0))&gt;0,($AH166*INDEX(AZ$12:AZ$263,MATCH($AL166,$AK$12:$AK$263,0)))/INDEX($AD$12:$AD$263,MATCH($AL166,$AK$12:$AK$263,0)), "-"),     1, "-")</f>
        <v>-</v>
      </c>
      <c r="BB166" s="249" t="n">
        <f aca="false">IF(BA$9&gt;0, IF(OR(BA166="",BA166="-"), 0, BA166*$AO166), AZ166*$AE166)</f>
        <v>0</v>
      </c>
      <c r="BC166" s="247" t="n">
        <f aca="false">COMMANDE!V166</f>
        <v>0</v>
      </c>
      <c r="BD166" s="248" t="str">
        <f aca="false">_xlfn.IFS(AND($AD166=$AH166,$AD166&gt;0,$AH166&gt;0,BC166&gt;0), BC166,     AND(NOT($AD166=$AH166),$AD166&gt;0,$AH166&gt;0,BC166&gt;0), ($AH166*BC166)/$AD166,     AND($AD166=0,$AH166&gt;0,$AL166&gt;0), IF(INDEX(BC$12:BC$263,MATCH($AL166,$AK$12:$AK$263,0))&gt;0,($AH166*INDEX(BC$12:BC$263,MATCH($AL166,$AK$12:$AK$263,0)))/INDEX($AD$12:$AD$263,MATCH($AL166,$AK$12:$AK$263,0)), "-"),     1, "-")</f>
        <v>-</v>
      </c>
      <c r="BE166" s="249" t="n">
        <f aca="false">IF(BD$9&gt;0, IF(OR(BD166="",BD166="-"), 0, BD166*$AO166), BC166*$AE166)</f>
        <v>0</v>
      </c>
      <c r="BF166" s="247" t="n">
        <f aca="false">COMMANDE!X166</f>
        <v>0</v>
      </c>
      <c r="BG166" s="248" t="str">
        <f aca="false">_xlfn.IFS(AND($AD166=$AH166,$AD166&gt;0,$AH166&gt;0,BF166&gt;0), BF166,     AND(NOT($AD166=$AH166),$AD166&gt;0,$AH166&gt;0,BF166&gt;0), ($AH166*BF166)/$AD166,     AND($AD166=0,$AH166&gt;0,$AL166&gt;0), IF(INDEX(BF$12:BF$263,MATCH($AL166,$AK$12:$AK$263,0))&gt;0,($AH166*INDEX(BF$12:BF$263,MATCH($AL166,$AK$12:$AK$263,0)))/INDEX($AD$12:$AD$263,MATCH($AL166,$AK$12:$AK$263,0)), "-"),     1, "-")</f>
        <v>-</v>
      </c>
      <c r="BH166" s="249" t="n">
        <f aca="false">IF(BG$9&gt;0, IF(OR(BG166="",BG166="-"), 0, BG166*$AO166), BF166*$AE166)</f>
        <v>0</v>
      </c>
      <c r="BI166" s="247" t="n">
        <f aca="false">COMMANDE!Z166</f>
        <v>0</v>
      </c>
      <c r="BJ166" s="248" t="str">
        <f aca="false">_xlfn.IFS(AND($AD166=$AH166,$AD166&gt;0,$AH166&gt;0,BI166&gt;0), BI166,     AND(NOT($AD166=$AH166),$AD166&gt;0,$AH166&gt;0,BI166&gt;0), ($AH166*BI166)/$AD166,     AND($AD166=0,$AH166&gt;0,$AL166&gt;0), IF(INDEX(BI$12:BI$263,MATCH($AL166,$AK$12:$AK$263,0))&gt;0,($AH166*INDEX(BI$12:BI$263,MATCH($AL166,$AK$12:$AK$263,0)))/INDEX($AD$12:$AD$263,MATCH($AL166,$AK$12:$AK$263,0)), "-"),     1, "-")</f>
        <v>-</v>
      </c>
      <c r="BK166" s="249" t="n">
        <f aca="false">IF(BJ$9&gt;0, IF(OR(BJ166="",BJ166="-"), 0, BJ166*$AO166), BI166*$AE166)</f>
        <v>0</v>
      </c>
      <c r="BL166" s="247" t="n">
        <f aca="false">COMMANDE!AB166</f>
        <v>0</v>
      </c>
      <c r="BM166" s="248" t="str">
        <f aca="false">_xlfn.IFS(AND($AD166=$AH166,$AD166&gt;0,$AH166&gt;0,BL166&gt;0), BL166,     AND(NOT($AD166=$AH166),$AD166&gt;0,$AH166&gt;0,BL166&gt;0), ($AH166*BL166)/$AD166,     AND($AD166=0,$AH166&gt;0,$AL166&gt;0), IF(INDEX(BL$12:BL$263,MATCH($AL166,$AK$12:$AK$263,0))&gt;0,($AH166*INDEX(BL$12:BL$263,MATCH($AL166,$AK$12:$AK$263,0)))/INDEX($AD$12:$AD$263,MATCH($AL166,$AK$12:$AK$263,0)), "-"),     1, "-")</f>
        <v>-</v>
      </c>
      <c r="BN166" s="249" t="n">
        <f aca="false">IF(BM$9&gt;0, IF(OR(BM166="",BM166="-"), 0, BM166*$AO166), BL166*$AE166)</f>
        <v>0</v>
      </c>
      <c r="BO166" s="247" t="n">
        <f aca="false">COMMANDE!AD166</f>
        <v>0</v>
      </c>
      <c r="BP166" s="248" t="str">
        <f aca="false">_xlfn.IFS(AND($AD166=$AH166,$AD166&gt;0,$AH166&gt;0,BO166&gt;0), BO166,     AND(NOT($AD166=$AH166),$AD166&gt;0,$AH166&gt;0,BO166&gt;0), ($AH166*BO166)/$AD166,     AND($AD166=0,$AH166&gt;0,$AL166&gt;0), IF(INDEX(BO$12:BO$263,MATCH($AL166,$AK$12:$AK$263,0))&gt;0,($AH166*INDEX(BO$12:BO$263,MATCH($AL166,$AK$12:$AK$263,0)))/INDEX($AD$12:$AD$263,MATCH($AL166,$AK$12:$AK$263,0)), "-"),     1, "-")</f>
        <v>-</v>
      </c>
      <c r="BQ166" s="249" t="n">
        <f aca="false">IF(BP$9&gt;0, IF(OR(BP166="",BP166="-"), 0, BP166*$AO166), BO166*$AE166)</f>
        <v>0</v>
      </c>
      <c r="BR166" s="247" t="n">
        <f aca="false">COMMANDE!AF166</f>
        <v>0</v>
      </c>
      <c r="BS166" s="248" t="str">
        <f aca="false">_xlfn.IFS(AND($AD166=$AH166,$AD166&gt;0,$AH166&gt;0,BR166&gt;0), BR166,     AND(NOT($AD166=$AH166),$AD166&gt;0,$AH166&gt;0,BR166&gt;0), ($AH166*BR166)/$AD166,     AND($AD166=0,$AH166&gt;0,$AL166&gt;0), IF(INDEX(BR$12:BR$263,MATCH($AL166,$AK$12:$AK$263,0))&gt;0,($AH166*INDEX(BR$12:BR$263,MATCH($AL166,$AK$12:$AK$263,0)))/INDEX($AD$12:$AD$263,MATCH($AL166,$AK$12:$AK$263,0)), "-"),     1, "-")</f>
        <v>-</v>
      </c>
      <c r="BT166" s="249" t="n">
        <f aca="false">IF(BS$9&gt;0, IF(OR(BS166="",BS166="-"), 0, BS166*$AO166), BR166*$AE166)</f>
        <v>0</v>
      </c>
      <c r="BU166" s="247" t="n">
        <f aca="false">COMMANDE!AH166</f>
        <v>0</v>
      </c>
      <c r="BV166" s="248" t="str">
        <f aca="false">_xlfn.IFS(AND($AD166=$AH166,$AD166&gt;0,$AH166&gt;0,BU166&gt;0), BU166,     AND(NOT($AD166=$AH166),$AD166&gt;0,$AH166&gt;0,BU166&gt;0), ($AH166*BU166)/$AD166,     AND($AD166=0,$AH166&gt;0,$AL166&gt;0), IF(INDEX(BU$12:BU$263,MATCH($AL166,$AK$12:$AK$263,0))&gt;0,($AH166*INDEX(BU$12:BU$263,MATCH($AL166,$AK$12:$AK$263,0)))/INDEX($AD$12:$AD$263,MATCH($AL166,$AK$12:$AK$263,0)), "-"),     1, "-")</f>
        <v>-</v>
      </c>
      <c r="BW166" s="249" t="n">
        <f aca="false">IF(BV$9&gt;0, IF(OR(BV166="",BV166="-"), 0, BV166*$AO166), BU166*$AE166)</f>
        <v>0</v>
      </c>
      <c r="BX166" s="247" t="n">
        <f aca="false">COMMANDE!AJ166</f>
        <v>0</v>
      </c>
      <c r="BY166" s="248" t="str">
        <f aca="false">_xlfn.IFS(AND($AD166=$AH166,$AD166&gt;0,$AH166&gt;0,BX166&gt;0), BX166,     AND(NOT($AD166=$AH166),$AD166&gt;0,$AH166&gt;0,BX166&gt;0), ($AH166*BX166)/$AD166,     AND($AD166=0,$AH166&gt;0,$AL166&gt;0), IF(INDEX(BX$12:BX$263,MATCH($AL166,$AK$12:$AK$263,0))&gt;0,($AH166*INDEX(BX$12:BX$263,MATCH($AL166,$AK$12:$AK$263,0)))/INDEX($AD$12:$AD$263,MATCH($AL166,$AK$12:$AK$263,0)), "-"),     1, "-")</f>
        <v>-</v>
      </c>
      <c r="BZ166" s="249" t="n">
        <f aca="false">IF(BY$9&gt;0, IF(OR(BY166="",BY166="-"), 0, BY166*$AO166), BX166*$AE166)</f>
        <v>0</v>
      </c>
      <c r="CA166" s="247" t="n">
        <f aca="false">COMMANDE!AL166</f>
        <v>0</v>
      </c>
      <c r="CB166" s="248" t="str">
        <f aca="false">_xlfn.IFS(AND($AD166=$AH166,$AD166&gt;0,$AH166&gt;0,CA166&gt;0), CA166,     AND(NOT($AD166=$AH166),$AD166&gt;0,$AH166&gt;0,CA166&gt;0), ($AH166*CA166)/$AD166,     AND($AD166=0,$AH166&gt;0,$AL166&gt;0), IF(INDEX(CA$12:CA$263,MATCH($AL166,$AK$12:$AK$263,0))&gt;0,($AH166*INDEX(CA$12:CA$263,MATCH($AL166,$AK$12:$AK$263,0)))/INDEX($AD$12:$AD$263,MATCH($AL166,$AK$12:$AK$263,0)), "-"),     1, "-")</f>
        <v>-</v>
      </c>
      <c r="CC166" s="249" t="n">
        <f aca="false">IF(CB$9&gt;0, IF(OR(CB166="",CB166="-"), 0, CB166*$AO166), CA166*$AE166)</f>
        <v>0</v>
      </c>
      <c r="CD166" s="247" t="n">
        <f aca="false">COMMANDE!AN166</f>
        <v>0</v>
      </c>
      <c r="CE166" s="248" t="str">
        <f aca="false">_xlfn.IFS(AND($AD166=$AH166,$AD166&gt;0,$AH166&gt;0,CD166&gt;0), CD166,     AND(NOT($AD166=$AH166),$AD166&gt;0,$AH166&gt;0,CD166&gt;0), ($AH166*CD166)/$AD166,     AND($AD166=0,$AH166&gt;0,$AL166&gt;0), IF(INDEX(CD$12:CD$263,MATCH($AL166,$AK$12:$AK$263,0))&gt;0,($AH166*INDEX(CD$12:CD$263,MATCH($AL166,$AK$12:$AK$263,0)))/INDEX($AD$12:$AD$263,MATCH($AL166,$AK$12:$AK$263,0)), "-"),     1, "-")</f>
        <v>-</v>
      </c>
      <c r="CF166" s="249" t="n">
        <f aca="false">IF(CE$9&gt;0, IF(OR(CE166="",CE166="-"), 0, CE166*$AO166), CD166*$AE166)</f>
        <v>0</v>
      </c>
      <c r="CG166" s="247" t="n">
        <f aca="false">COMMANDE!AP166</f>
        <v>0</v>
      </c>
      <c r="CH166" s="248" t="str">
        <f aca="false">_xlfn.IFS(AND($AD166=$AH166,$AD166&gt;0,$AH166&gt;0,CG166&gt;0), CG166,     AND(NOT($AD166=$AH166),$AD166&gt;0,$AH166&gt;0,CG166&gt;0), ($AH166*CG166)/$AD166,     AND($AD166=0,$AH166&gt;0,$AL166&gt;0), IF(INDEX(CG$12:CG$263,MATCH($AL166,$AK$12:$AK$263,0))&gt;0,($AH166*INDEX(CG$12:CG$263,MATCH($AL166,$AK$12:$AK$263,0)))/INDEX($AD$12:$AD$263,MATCH($AL166,$AK$12:$AK$263,0)), "-"),     1, "-")</f>
        <v>-</v>
      </c>
      <c r="CI166" s="249" t="n">
        <f aca="false">IF(CH$9&gt;0, IF(OR(CH166="",CH166="-"), 0, CH166*$AO166), CG166*$AE166)</f>
        <v>0</v>
      </c>
      <c r="CJ166" s="250"/>
    </row>
    <row r="167" customFormat="false" ht="39.95" hidden="false" customHeight="true" outlineLevel="0" collapsed="false">
      <c r="A167" s="230" t="n">
        <f aca="false">IF(OR($AQ167&gt;0, $AS167&gt;0), 1, 0)</f>
        <v>0</v>
      </c>
      <c r="B167" s="230" t="n">
        <f aca="false">IF(OR($AT167&gt;0, $AV167&gt;0), 1, 0)</f>
        <v>0</v>
      </c>
      <c r="C167" s="230" t="n">
        <f aca="false">IF(OR($AW167&gt;0, $AY167&gt;0), 1, 0)</f>
        <v>0</v>
      </c>
      <c r="D167" s="230" t="n">
        <f aca="false">IF(OR($AZ167&gt;0, $BB167&gt;0), 1, 0)</f>
        <v>0</v>
      </c>
      <c r="E167" s="230" t="n">
        <f aca="false">IF(OR($BC167&gt;0, $BE167&gt;0), 1, 0)</f>
        <v>0</v>
      </c>
      <c r="F167" s="230" t="n">
        <f aca="false">IF(OR($BF167&gt;0, $BH167&gt;0), 1, 0)</f>
        <v>0</v>
      </c>
      <c r="G167" s="230" t="n">
        <f aca="false">IF(OR($BI167&gt;0, $BK167&gt;0), 1, 0)</f>
        <v>0</v>
      </c>
      <c r="H167" s="230" t="n">
        <f aca="false">IF(OR($BL167&gt;0, $BN167&gt;0), 1, 0)</f>
        <v>0</v>
      </c>
      <c r="I167" s="230" t="n">
        <f aca="false">IF(OR($BO167&gt;0, $BQ167&gt;0), 1, 0)</f>
        <v>0</v>
      </c>
      <c r="J167" s="230" t="n">
        <f aca="false">IF(OR($BR167&gt;0, $BT167&gt;0), 1, 0)</f>
        <v>0</v>
      </c>
      <c r="K167" s="230" t="n">
        <f aca="false">IF(OR($BU167&gt;0, $BW167&gt;0), 1, 0)</f>
        <v>0</v>
      </c>
      <c r="L167" s="230" t="n">
        <f aca="false">IF(OR($BX167&gt;0, $BZ167&gt;0), 1, 0)</f>
        <v>0</v>
      </c>
      <c r="M167" s="230" t="n">
        <f aca="false">IF(OR($CA167&gt;0, $CC167&gt;0), 1, 0)</f>
        <v>0</v>
      </c>
      <c r="N167" s="230" t="n">
        <f aca="false">IF(OR($CD167&gt;0, $CF167&gt;0), 1, 0)</f>
        <v>0</v>
      </c>
      <c r="O167" s="231" t="n">
        <f aca="false">IF(OR($CG167&gt;0, $CI167&gt;0), 1, 0)</f>
        <v>0</v>
      </c>
      <c r="P167" s="232" t="n">
        <f aca="false">IF(OR($AD167&gt;0,$AH167&gt;0,$AN167&gt;0), 1, 0)</f>
        <v>0</v>
      </c>
      <c r="Q167" s="233" t="n">
        <f aca="false">BDD!A157</f>
        <v>6025</v>
      </c>
      <c r="R167" s="234" t="str">
        <f aca="false">BDD!B157</f>
        <v>Olives Aloreña biologiques avec vinaigrette, non pasteurisées (Bocal 800g)</v>
      </c>
      <c r="S167" s="235" t="str">
        <f aca="false">IF(BDD!F157=0, "", BDD!F157)</f>
        <v/>
      </c>
      <c r="T167" s="236" t="n">
        <f aca="false">ROUND(BDD!G157+FDP_CMD_KG, 2)</f>
        <v>7.05</v>
      </c>
      <c r="U167" s="236" t="e">
        <f aca="false">ROUND(BDD!G157+FDP_FACT_KG, 2)</f>
        <v>#DIV/0!</v>
      </c>
      <c r="V167" s="237" t="str">
        <f aca="false">BDD!H157</f>
        <v>Pièce</v>
      </c>
      <c r="W167" s="238" t="n">
        <f aca="false">IF(NOT(ISBLANK(BDD!I157)), ROUND(SUM((BDD!G157*reduc1),FDP_CMD_KG), 2), "")</f>
        <v>6.5</v>
      </c>
      <c r="X167" s="238" t="str">
        <f aca="false">IF(NOT(ISBLANK(BDD!J157)), ROUND(SUM((BDD!G157*reduc2),FDP_CMD_KG), 2), "")</f>
        <v/>
      </c>
      <c r="Y167" s="238" t="str">
        <f aca="false">IF(NOT(ISBLANK(BDD!K157)), ROUND(SUM((BDD!G157*reduc3),FDP_CMD_KG), 2), "")</f>
        <v/>
      </c>
      <c r="Z167" s="238" t="e">
        <f aca="false">IF(NOT(ISBLANK(BDD!I157)), ROUND(SUM((BDD!G157*reduc1),FDP_FACT_KG), 2), "")</f>
        <v>#DIV/0!</v>
      </c>
      <c r="AA167" s="238" t="str">
        <f aca="false">IF(NOT(ISBLANK(BDD!J157)), ROUND(SUM((BDD!G157*reduc2),FDP_FACT_KG), 2), "")</f>
        <v/>
      </c>
      <c r="AB167" s="238" t="str">
        <f aca="false">IF(NOT(ISBLANK(BDD!K157)), ROUND(SUM((BDD!G157*reduc3),FDP_FACT_KG), 2), "")</f>
        <v/>
      </c>
      <c r="AC167" s="239" t="str">
        <f aca="false">BDD!C157</f>
        <v>Malagua</v>
      </c>
      <c r="AD167" s="240" t="n">
        <f aca="false">SUM(AQ167,AT167,AW167,AZ167,BC167,BF167,BI167,BL167,BO167,BR167,BU167,BX167,CA167,CD167,CG167)</f>
        <v>0</v>
      </c>
      <c r="AE167" s="241" t="n">
        <f aca="false">_xlfn.IFS(AND(AD167&gt;=60,$Y167&lt;&gt;""), $Y167,    AND(AD167&gt;=30,$X167&lt;&gt;""), $X167,    AND(AD167&gt;=10,$W167&lt;&gt;""), $W167,    1, $T167)</f>
        <v>7.05</v>
      </c>
      <c r="AF167" s="242" t="n">
        <f aca="false">$AD167*$AE167</f>
        <v>0</v>
      </c>
      <c r="AG167" s="161"/>
      <c r="AH167" s="243"/>
      <c r="AI167" s="241" t="e">
        <f aca="false">_xlfn.IFS(AND(AH167&gt;=60,$AB167&lt;&gt;""), $AB167,    AND(AH167&gt;=30,$AA167&lt;&gt;""), $AA167,    AND(AH167&gt;=10,$Z167&lt;&gt;""), $Z167,    1, $U167)</f>
        <v>#DIV/0!</v>
      </c>
      <c r="AJ167" s="244" t="e">
        <f aca="false">AH167*AI167</f>
        <v>#DIV/0!</v>
      </c>
      <c r="AK167" s="245"/>
      <c r="AL167" s="245"/>
      <c r="AM167" s="161"/>
      <c r="AN167" s="246" t="n">
        <f aca="false">SUM(AR167,AU167,AX167,BA167,BD167,BG167,BJ167,BM167,BP167,BS167,BV167,BY167,CB167,CE167,CH167)</f>
        <v>0</v>
      </c>
      <c r="AO167" s="241" t="e">
        <f aca="false">_xlfn.IFS(AND(AN167&gt;=60,$AB167&lt;&gt;""), $AB167,    AND(AN167&gt;=30,$AA167&lt;&gt;""), $AA167,    AND(AN167&gt;=10,$Z167&lt;&gt;""), $Z167,    1, $U167)</f>
        <v>#DIV/0!</v>
      </c>
      <c r="AP167" s="242" t="e">
        <f aca="false">$AN167*$AO167</f>
        <v>#DIV/0!</v>
      </c>
      <c r="AQ167" s="247" t="n">
        <f aca="false">COMMANDE!N167</f>
        <v>0</v>
      </c>
      <c r="AR167" s="248" t="str">
        <f aca="false">_xlfn.IFS(AND($AD167=$AH167,$AD167&gt;0,$AH167&gt;0,AQ167&gt;0), AQ167,     AND(NOT($AD167=$AH167),$AD167&gt;0,$AH167&gt;0,AQ167&gt;0), ($AH167*AQ167)/$AD167,     AND($AD167=0,$AH167&gt;0,$AL167&gt;0), IF(INDEX(AQ$12:AQ$263,MATCH($AL167,$AK$12:$AK$263,0))&gt;0,($AH167*INDEX(AQ$12:AQ$263,MATCH($AL167,$AK$12:$AK$263,0)))/INDEX($AD$12:$AD$263,MATCH($AL167,$AK$12:$AK$263,0)), "-"),     1, "-")</f>
        <v>-</v>
      </c>
      <c r="AS167" s="249" t="n">
        <f aca="false">IF(AR$9&gt;0, IF(OR(AR167="",AR167="-"), 0, AR167*$AO167), AQ167*$AE167)</f>
        <v>0</v>
      </c>
      <c r="AT167" s="247" t="n">
        <f aca="false">COMMANDE!P167</f>
        <v>0</v>
      </c>
      <c r="AU167" s="248" t="str">
        <f aca="false">_xlfn.IFS(AND($AD167=$AH167,$AD167&gt;0,$AH167&gt;0,AT167&gt;0), AT167,     AND(NOT($AD167=$AH167),$AD167&gt;0,$AH167&gt;0,AT167&gt;0), ($AH167*AT167)/$AD167,     AND($AD167=0,$AH167&gt;0,$AL167&gt;0), IF(INDEX(AT$12:AT$263,MATCH($AL167,$AK$12:$AK$263,0))&gt;0,($AH167*INDEX(AT$12:AT$263,MATCH($AL167,$AK$12:$AK$263,0)))/INDEX($AD$12:$AD$263,MATCH($AL167,$AK$12:$AK$263,0)), "-"),     1, "-")</f>
        <v>-</v>
      </c>
      <c r="AV167" s="249" t="n">
        <f aca="false">IF(AU$9&gt;0, IF(OR(AU167="",AU167="-"), 0, AU167*$AO167), AT167*$AE167)</f>
        <v>0</v>
      </c>
      <c r="AW167" s="247" t="n">
        <f aca="false">COMMANDE!R167</f>
        <v>0</v>
      </c>
      <c r="AX167" s="248" t="str">
        <f aca="false">_xlfn.IFS(AND($AD167=$AH167,$AD167&gt;0,$AH167&gt;0,AW167&gt;0), AW167,     AND(NOT($AD167=$AH167),$AD167&gt;0,$AH167&gt;0,AW167&gt;0), ($AH167*AW167)/$AD167,     AND($AD167=0,$AH167&gt;0,$AL167&gt;0), IF(INDEX(AW$12:AW$263,MATCH($AL167,$AK$12:$AK$263,0))&gt;0,($AH167*INDEX(AW$12:AW$263,MATCH($AL167,$AK$12:$AK$263,0)))/INDEX($AD$12:$AD$263,MATCH($AL167,$AK$12:$AK$263,0)), "-"),     1, "-")</f>
        <v>-</v>
      </c>
      <c r="AY167" s="249" t="n">
        <f aca="false">IF(AX$9&gt;0, IF(OR(AX167="",AX167="-"), 0, AX167*$AO167), AW167*$AE167)</f>
        <v>0</v>
      </c>
      <c r="AZ167" s="247" t="n">
        <f aca="false">COMMANDE!T167</f>
        <v>0</v>
      </c>
      <c r="BA167" s="248" t="str">
        <f aca="false">_xlfn.IFS(AND($AD167=$AH167,$AD167&gt;0,$AH167&gt;0,AZ167&gt;0), AZ167,     AND(NOT($AD167=$AH167),$AD167&gt;0,$AH167&gt;0,AZ167&gt;0), ($AH167*AZ167)/$AD167,     AND($AD167=0,$AH167&gt;0,$AL167&gt;0), IF(INDEX(AZ$12:AZ$263,MATCH($AL167,$AK$12:$AK$263,0))&gt;0,($AH167*INDEX(AZ$12:AZ$263,MATCH($AL167,$AK$12:$AK$263,0)))/INDEX($AD$12:$AD$263,MATCH($AL167,$AK$12:$AK$263,0)), "-"),     1, "-")</f>
        <v>-</v>
      </c>
      <c r="BB167" s="249" t="n">
        <f aca="false">IF(BA$9&gt;0, IF(OR(BA167="",BA167="-"), 0, BA167*$AO167), AZ167*$AE167)</f>
        <v>0</v>
      </c>
      <c r="BC167" s="247" t="n">
        <f aca="false">COMMANDE!V167</f>
        <v>0</v>
      </c>
      <c r="BD167" s="248" t="str">
        <f aca="false">_xlfn.IFS(AND($AD167=$AH167,$AD167&gt;0,$AH167&gt;0,BC167&gt;0), BC167,     AND(NOT($AD167=$AH167),$AD167&gt;0,$AH167&gt;0,BC167&gt;0), ($AH167*BC167)/$AD167,     AND($AD167=0,$AH167&gt;0,$AL167&gt;0), IF(INDEX(BC$12:BC$263,MATCH($AL167,$AK$12:$AK$263,0))&gt;0,($AH167*INDEX(BC$12:BC$263,MATCH($AL167,$AK$12:$AK$263,0)))/INDEX($AD$12:$AD$263,MATCH($AL167,$AK$12:$AK$263,0)), "-"),     1, "-")</f>
        <v>-</v>
      </c>
      <c r="BE167" s="249" t="n">
        <f aca="false">IF(BD$9&gt;0, IF(OR(BD167="",BD167="-"), 0, BD167*$AO167), BC167*$AE167)</f>
        <v>0</v>
      </c>
      <c r="BF167" s="247" t="n">
        <f aca="false">COMMANDE!X167</f>
        <v>0</v>
      </c>
      <c r="BG167" s="248" t="str">
        <f aca="false">_xlfn.IFS(AND($AD167=$AH167,$AD167&gt;0,$AH167&gt;0,BF167&gt;0), BF167,     AND(NOT($AD167=$AH167),$AD167&gt;0,$AH167&gt;0,BF167&gt;0), ($AH167*BF167)/$AD167,     AND($AD167=0,$AH167&gt;0,$AL167&gt;0), IF(INDEX(BF$12:BF$263,MATCH($AL167,$AK$12:$AK$263,0))&gt;0,($AH167*INDEX(BF$12:BF$263,MATCH($AL167,$AK$12:$AK$263,0)))/INDEX($AD$12:$AD$263,MATCH($AL167,$AK$12:$AK$263,0)), "-"),     1, "-")</f>
        <v>-</v>
      </c>
      <c r="BH167" s="249" t="n">
        <f aca="false">IF(BG$9&gt;0, IF(OR(BG167="",BG167="-"), 0, BG167*$AO167), BF167*$AE167)</f>
        <v>0</v>
      </c>
      <c r="BI167" s="247" t="n">
        <f aca="false">COMMANDE!Z167</f>
        <v>0</v>
      </c>
      <c r="BJ167" s="248" t="str">
        <f aca="false">_xlfn.IFS(AND($AD167=$AH167,$AD167&gt;0,$AH167&gt;0,BI167&gt;0), BI167,     AND(NOT($AD167=$AH167),$AD167&gt;0,$AH167&gt;0,BI167&gt;0), ($AH167*BI167)/$AD167,     AND($AD167=0,$AH167&gt;0,$AL167&gt;0), IF(INDEX(BI$12:BI$263,MATCH($AL167,$AK$12:$AK$263,0))&gt;0,($AH167*INDEX(BI$12:BI$263,MATCH($AL167,$AK$12:$AK$263,0)))/INDEX($AD$12:$AD$263,MATCH($AL167,$AK$12:$AK$263,0)), "-"),     1, "-")</f>
        <v>-</v>
      </c>
      <c r="BK167" s="249" t="n">
        <f aca="false">IF(BJ$9&gt;0, IF(OR(BJ167="",BJ167="-"), 0, BJ167*$AO167), BI167*$AE167)</f>
        <v>0</v>
      </c>
      <c r="BL167" s="247" t="n">
        <f aca="false">COMMANDE!AB167</f>
        <v>0</v>
      </c>
      <c r="BM167" s="248" t="str">
        <f aca="false">_xlfn.IFS(AND($AD167=$AH167,$AD167&gt;0,$AH167&gt;0,BL167&gt;0), BL167,     AND(NOT($AD167=$AH167),$AD167&gt;0,$AH167&gt;0,BL167&gt;0), ($AH167*BL167)/$AD167,     AND($AD167=0,$AH167&gt;0,$AL167&gt;0), IF(INDEX(BL$12:BL$263,MATCH($AL167,$AK$12:$AK$263,0))&gt;0,($AH167*INDEX(BL$12:BL$263,MATCH($AL167,$AK$12:$AK$263,0)))/INDEX($AD$12:$AD$263,MATCH($AL167,$AK$12:$AK$263,0)), "-"),     1, "-")</f>
        <v>-</v>
      </c>
      <c r="BN167" s="249" t="n">
        <f aca="false">IF(BM$9&gt;0, IF(OR(BM167="",BM167="-"), 0, BM167*$AO167), BL167*$AE167)</f>
        <v>0</v>
      </c>
      <c r="BO167" s="247" t="n">
        <f aca="false">COMMANDE!AD167</f>
        <v>0</v>
      </c>
      <c r="BP167" s="248" t="str">
        <f aca="false">_xlfn.IFS(AND($AD167=$AH167,$AD167&gt;0,$AH167&gt;0,BO167&gt;0), BO167,     AND(NOT($AD167=$AH167),$AD167&gt;0,$AH167&gt;0,BO167&gt;0), ($AH167*BO167)/$AD167,     AND($AD167=0,$AH167&gt;0,$AL167&gt;0), IF(INDEX(BO$12:BO$263,MATCH($AL167,$AK$12:$AK$263,0))&gt;0,($AH167*INDEX(BO$12:BO$263,MATCH($AL167,$AK$12:$AK$263,0)))/INDEX($AD$12:$AD$263,MATCH($AL167,$AK$12:$AK$263,0)), "-"),     1, "-")</f>
        <v>-</v>
      </c>
      <c r="BQ167" s="249" t="n">
        <f aca="false">IF(BP$9&gt;0, IF(OR(BP167="",BP167="-"), 0, BP167*$AO167), BO167*$AE167)</f>
        <v>0</v>
      </c>
      <c r="BR167" s="247" t="n">
        <f aca="false">COMMANDE!AF167</f>
        <v>0</v>
      </c>
      <c r="BS167" s="248" t="str">
        <f aca="false">_xlfn.IFS(AND($AD167=$AH167,$AD167&gt;0,$AH167&gt;0,BR167&gt;0), BR167,     AND(NOT($AD167=$AH167),$AD167&gt;0,$AH167&gt;0,BR167&gt;0), ($AH167*BR167)/$AD167,     AND($AD167=0,$AH167&gt;0,$AL167&gt;0), IF(INDEX(BR$12:BR$263,MATCH($AL167,$AK$12:$AK$263,0))&gt;0,($AH167*INDEX(BR$12:BR$263,MATCH($AL167,$AK$12:$AK$263,0)))/INDEX($AD$12:$AD$263,MATCH($AL167,$AK$12:$AK$263,0)), "-"),     1, "-")</f>
        <v>-</v>
      </c>
      <c r="BT167" s="249" t="n">
        <f aca="false">IF(BS$9&gt;0, IF(OR(BS167="",BS167="-"), 0, BS167*$AO167), BR167*$AE167)</f>
        <v>0</v>
      </c>
      <c r="BU167" s="247" t="n">
        <f aca="false">COMMANDE!AH167</f>
        <v>0</v>
      </c>
      <c r="BV167" s="248" t="str">
        <f aca="false">_xlfn.IFS(AND($AD167=$AH167,$AD167&gt;0,$AH167&gt;0,BU167&gt;0), BU167,     AND(NOT($AD167=$AH167),$AD167&gt;0,$AH167&gt;0,BU167&gt;0), ($AH167*BU167)/$AD167,     AND($AD167=0,$AH167&gt;0,$AL167&gt;0), IF(INDEX(BU$12:BU$263,MATCH($AL167,$AK$12:$AK$263,0))&gt;0,($AH167*INDEX(BU$12:BU$263,MATCH($AL167,$AK$12:$AK$263,0)))/INDEX($AD$12:$AD$263,MATCH($AL167,$AK$12:$AK$263,0)), "-"),     1, "-")</f>
        <v>-</v>
      </c>
      <c r="BW167" s="249" t="n">
        <f aca="false">IF(BV$9&gt;0, IF(OR(BV167="",BV167="-"), 0, BV167*$AO167), BU167*$AE167)</f>
        <v>0</v>
      </c>
      <c r="BX167" s="247" t="n">
        <f aca="false">COMMANDE!AJ167</f>
        <v>0</v>
      </c>
      <c r="BY167" s="248" t="str">
        <f aca="false">_xlfn.IFS(AND($AD167=$AH167,$AD167&gt;0,$AH167&gt;0,BX167&gt;0), BX167,     AND(NOT($AD167=$AH167),$AD167&gt;0,$AH167&gt;0,BX167&gt;0), ($AH167*BX167)/$AD167,     AND($AD167=0,$AH167&gt;0,$AL167&gt;0), IF(INDEX(BX$12:BX$263,MATCH($AL167,$AK$12:$AK$263,0))&gt;0,($AH167*INDEX(BX$12:BX$263,MATCH($AL167,$AK$12:$AK$263,0)))/INDEX($AD$12:$AD$263,MATCH($AL167,$AK$12:$AK$263,0)), "-"),     1, "-")</f>
        <v>-</v>
      </c>
      <c r="BZ167" s="249" t="n">
        <f aca="false">IF(BY$9&gt;0, IF(OR(BY167="",BY167="-"), 0, BY167*$AO167), BX167*$AE167)</f>
        <v>0</v>
      </c>
      <c r="CA167" s="247" t="n">
        <f aca="false">COMMANDE!AL167</f>
        <v>0</v>
      </c>
      <c r="CB167" s="248" t="str">
        <f aca="false">_xlfn.IFS(AND($AD167=$AH167,$AD167&gt;0,$AH167&gt;0,CA167&gt;0), CA167,     AND(NOT($AD167=$AH167),$AD167&gt;0,$AH167&gt;0,CA167&gt;0), ($AH167*CA167)/$AD167,     AND($AD167=0,$AH167&gt;0,$AL167&gt;0), IF(INDEX(CA$12:CA$263,MATCH($AL167,$AK$12:$AK$263,0))&gt;0,($AH167*INDEX(CA$12:CA$263,MATCH($AL167,$AK$12:$AK$263,0)))/INDEX($AD$12:$AD$263,MATCH($AL167,$AK$12:$AK$263,0)), "-"),     1, "-")</f>
        <v>-</v>
      </c>
      <c r="CC167" s="249" t="n">
        <f aca="false">IF(CB$9&gt;0, IF(OR(CB167="",CB167="-"), 0, CB167*$AO167), CA167*$AE167)</f>
        <v>0</v>
      </c>
      <c r="CD167" s="247" t="n">
        <f aca="false">COMMANDE!AN167</f>
        <v>0</v>
      </c>
      <c r="CE167" s="248" t="str">
        <f aca="false">_xlfn.IFS(AND($AD167=$AH167,$AD167&gt;0,$AH167&gt;0,CD167&gt;0), CD167,     AND(NOT($AD167=$AH167),$AD167&gt;0,$AH167&gt;0,CD167&gt;0), ($AH167*CD167)/$AD167,     AND($AD167=0,$AH167&gt;0,$AL167&gt;0), IF(INDEX(CD$12:CD$263,MATCH($AL167,$AK$12:$AK$263,0))&gt;0,($AH167*INDEX(CD$12:CD$263,MATCH($AL167,$AK$12:$AK$263,0)))/INDEX($AD$12:$AD$263,MATCH($AL167,$AK$12:$AK$263,0)), "-"),     1, "-")</f>
        <v>-</v>
      </c>
      <c r="CF167" s="249" t="n">
        <f aca="false">IF(CE$9&gt;0, IF(OR(CE167="",CE167="-"), 0, CE167*$AO167), CD167*$AE167)</f>
        <v>0</v>
      </c>
      <c r="CG167" s="247" t="n">
        <f aca="false">COMMANDE!AP167</f>
        <v>0</v>
      </c>
      <c r="CH167" s="248" t="str">
        <f aca="false">_xlfn.IFS(AND($AD167=$AH167,$AD167&gt;0,$AH167&gt;0,CG167&gt;0), CG167,     AND(NOT($AD167=$AH167),$AD167&gt;0,$AH167&gt;0,CG167&gt;0), ($AH167*CG167)/$AD167,     AND($AD167=0,$AH167&gt;0,$AL167&gt;0), IF(INDEX(CG$12:CG$263,MATCH($AL167,$AK$12:$AK$263,0))&gt;0,($AH167*INDEX(CG$12:CG$263,MATCH($AL167,$AK$12:$AK$263,0)))/INDEX($AD$12:$AD$263,MATCH($AL167,$AK$12:$AK$263,0)), "-"),     1, "-")</f>
        <v>-</v>
      </c>
      <c r="CI167" s="249" t="n">
        <f aca="false">IF(CH$9&gt;0, IF(OR(CH167="",CH167="-"), 0, CH167*$AO167), CG167*$AE167)</f>
        <v>0</v>
      </c>
      <c r="CJ167" s="250"/>
    </row>
    <row r="168" customFormat="false" ht="39.95" hidden="false" customHeight="true" outlineLevel="0" collapsed="false">
      <c r="A168" s="230" t="n">
        <f aca="false">IF(OR($AQ168&gt;0, $AS168&gt;0), 1, 0)</f>
        <v>0</v>
      </c>
      <c r="B168" s="230" t="n">
        <f aca="false">IF(OR($AT168&gt;0, $AV168&gt;0), 1, 0)</f>
        <v>0</v>
      </c>
      <c r="C168" s="230" t="n">
        <f aca="false">IF(OR($AW168&gt;0, $AY168&gt;0), 1, 0)</f>
        <v>0</v>
      </c>
      <c r="D168" s="230" t="n">
        <f aca="false">IF(OR($AZ168&gt;0, $BB168&gt;0), 1, 0)</f>
        <v>0</v>
      </c>
      <c r="E168" s="230" t="n">
        <f aca="false">IF(OR($BC168&gt;0, $BE168&gt;0), 1, 0)</f>
        <v>0</v>
      </c>
      <c r="F168" s="230" t="n">
        <f aca="false">IF(OR($BF168&gt;0, $BH168&gt;0), 1, 0)</f>
        <v>0</v>
      </c>
      <c r="G168" s="230" t="n">
        <f aca="false">IF(OR($BI168&gt;0, $BK168&gt;0), 1, 0)</f>
        <v>0</v>
      </c>
      <c r="H168" s="230" t="n">
        <f aca="false">IF(OR($BL168&gt;0, $BN168&gt;0), 1, 0)</f>
        <v>0</v>
      </c>
      <c r="I168" s="230" t="n">
        <f aca="false">IF(OR($BO168&gt;0, $BQ168&gt;0), 1, 0)</f>
        <v>0</v>
      </c>
      <c r="J168" s="230" t="n">
        <f aca="false">IF(OR($BR168&gt;0, $BT168&gt;0), 1, 0)</f>
        <v>0</v>
      </c>
      <c r="K168" s="230" t="n">
        <f aca="false">IF(OR($BU168&gt;0, $BW168&gt;0), 1, 0)</f>
        <v>0</v>
      </c>
      <c r="L168" s="230" t="n">
        <f aca="false">IF(OR($BX168&gt;0, $BZ168&gt;0), 1, 0)</f>
        <v>0</v>
      </c>
      <c r="M168" s="230" t="n">
        <f aca="false">IF(OR($CA168&gt;0, $CC168&gt;0), 1, 0)</f>
        <v>0</v>
      </c>
      <c r="N168" s="230" t="n">
        <f aca="false">IF(OR($CD168&gt;0, $CF168&gt;0), 1, 0)</f>
        <v>0</v>
      </c>
      <c r="O168" s="231" t="n">
        <f aca="false">IF(OR($CG168&gt;0, $CI168&gt;0), 1, 0)</f>
        <v>0</v>
      </c>
      <c r="P168" s="232" t="n">
        <f aca="false">IF(OR($AD168&gt;0,$AH168&gt;0,$AN168&gt;0), 1, 0)</f>
        <v>0</v>
      </c>
      <c r="Q168" s="233" t="n">
        <f aca="false">BDD!A158</f>
        <v>5119</v>
      </c>
      <c r="R168" s="234" t="str">
        <f aca="false">BDD!B158</f>
        <v>Olives fermentées BIO non pasteurisées (Bocal en verre 450g) (Fraîches, semi-sèches, sèches, au choix) (sans sel, sans eau et sans autres ajouts)</v>
      </c>
      <c r="S168" s="235" t="str">
        <f aca="false">IF(BDD!F158=0, "", BDD!F158)</f>
        <v/>
      </c>
      <c r="T168" s="236" t="n">
        <f aca="false">ROUND(BDD!G158+FDP_CMD_KG, 2)</f>
        <v>11.72</v>
      </c>
      <c r="U168" s="236" t="e">
        <f aca="false">ROUND(BDD!G158+FDP_FACT_KG, 2)</f>
        <v>#DIV/0!</v>
      </c>
      <c r="V168" s="237" t="str">
        <f aca="false">BDD!H158</f>
        <v>Pièce</v>
      </c>
      <c r="W168" s="238" t="str">
        <f aca="false">IF(NOT(ISBLANK(BDD!I158)), ROUND(SUM((BDD!G158*reduc1),FDP_CMD_KG), 2), "")</f>
        <v/>
      </c>
      <c r="X168" s="238" t="str">
        <f aca="false">IF(NOT(ISBLANK(BDD!J158)), ROUND(SUM((BDD!G158*reduc2),FDP_CMD_KG), 2), "")</f>
        <v/>
      </c>
      <c r="Y168" s="238" t="str">
        <f aca="false">IF(NOT(ISBLANK(BDD!K158)), ROUND(SUM((BDD!G158*reduc3),FDP_CMD_KG), 2), "")</f>
        <v/>
      </c>
      <c r="Z168" s="238" t="str">
        <f aca="false">IF(NOT(ISBLANK(BDD!I158)), ROUND(SUM((BDD!G158*reduc1),FDP_FACT_KG), 2), "")</f>
        <v/>
      </c>
      <c r="AA168" s="238" t="str">
        <f aca="false">IF(NOT(ISBLANK(BDD!J158)), ROUND(SUM((BDD!G158*reduc2),FDP_FACT_KG), 2), "")</f>
        <v/>
      </c>
      <c r="AB168" s="238" t="str">
        <f aca="false">IF(NOT(ISBLANK(BDD!K158)), ROUND(SUM((BDD!G158*reduc3),FDP_FACT_KG), 2), "")</f>
        <v/>
      </c>
      <c r="AC168" s="239" t="str">
        <f aca="false">BDD!C158</f>
        <v>Valence</v>
      </c>
      <c r="AD168" s="240" t="n">
        <f aca="false">SUM(AQ168,AT168,AW168,AZ168,BC168,BF168,BI168,BL168,BO168,BR168,BU168,BX168,CA168,CD168,CG168)</f>
        <v>0</v>
      </c>
      <c r="AE168" s="241" t="n">
        <f aca="false">_xlfn.IFS(AND(AD168&gt;=60,$Y168&lt;&gt;""), $Y168,    AND(AD168&gt;=30,$X168&lt;&gt;""), $X168,    AND(AD168&gt;=10,$W168&lt;&gt;""), $W168,    1, $T168)</f>
        <v>11.72</v>
      </c>
      <c r="AF168" s="242" t="n">
        <f aca="false">$AD168*$AE168</f>
        <v>0</v>
      </c>
      <c r="AG168" s="161"/>
      <c r="AH168" s="243"/>
      <c r="AI168" s="241" t="e">
        <f aca="false">_xlfn.IFS(AND(AH168&gt;=60,$AB168&lt;&gt;""), $AB168,    AND(AH168&gt;=30,$AA168&lt;&gt;""), $AA168,    AND(AH168&gt;=10,$Z168&lt;&gt;""), $Z168,    1, $U168)</f>
        <v>#DIV/0!</v>
      </c>
      <c r="AJ168" s="244" t="e">
        <f aca="false">AH168*AI168</f>
        <v>#DIV/0!</v>
      </c>
      <c r="AK168" s="245"/>
      <c r="AL168" s="245"/>
      <c r="AM168" s="161"/>
      <c r="AN168" s="246" t="n">
        <f aca="false">SUM(AR168,AU168,AX168,BA168,BD168,BG168,BJ168,BM168,BP168,BS168,BV168,BY168,CB168,CE168,CH168)</f>
        <v>0</v>
      </c>
      <c r="AO168" s="241" t="e">
        <f aca="false">_xlfn.IFS(AND(AN168&gt;=60,$AB168&lt;&gt;""), $AB168,    AND(AN168&gt;=30,$AA168&lt;&gt;""), $AA168,    AND(AN168&gt;=10,$Z168&lt;&gt;""), $Z168,    1, $U168)</f>
        <v>#DIV/0!</v>
      </c>
      <c r="AP168" s="242" t="e">
        <f aca="false">$AN168*$AO168</f>
        <v>#DIV/0!</v>
      </c>
      <c r="AQ168" s="247" t="n">
        <f aca="false">COMMANDE!N168</f>
        <v>0</v>
      </c>
      <c r="AR168" s="248" t="str">
        <f aca="false">_xlfn.IFS(AND($AD168=$AH168,$AD168&gt;0,$AH168&gt;0,AQ168&gt;0), AQ168,     AND(NOT($AD168=$AH168),$AD168&gt;0,$AH168&gt;0,AQ168&gt;0), ($AH168*AQ168)/$AD168,     AND($AD168=0,$AH168&gt;0,$AL168&gt;0), IF(INDEX(AQ$12:AQ$263,MATCH($AL168,$AK$12:$AK$263,0))&gt;0,($AH168*INDEX(AQ$12:AQ$263,MATCH($AL168,$AK$12:$AK$263,0)))/INDEX($AD$12:$AD$263,MATCH($AL168,$AK$12:$AK$263,0)), "-"),     1, "-")</f>
        <v>-</v>
      </c>
      <c r="AS168" s="249" t="n">
        <f aca="false">IF(AR$9&gt;0, IF(OR(AR168="",AR168="-"), 0, AR168*$AO168), AQ168*$AE168)</f>
        <v>0</v>
      </c>
      <c r="AT168" s="247" t="n">
        <f aca="false">COMMANDE!P168</f>
        <v>0</v>
      </c>
      <c r="AU168" s="248" t="str">
        <f aca="false">_xlfn.IFS(AND($AD168=$AH168,$AD168&gt;0,$AH168&gt;0,AT168&gt;0), AT168,     AND(NOT($AD168=$AH168),$AD168&gt;0,$AH168&gt;0,AT168&gt;0), ($AH168*AT168)/$AD168,     AND($AD168=0,$AH168&gt;0,$AL168&gt;0), IF(INDEX(AT$12:AT$263,MATCH($AL168,$AK$12:$AK$263,0))&gt;0,($AH168*INDEX(AT$12:AT$263,MATCH($AL168,$AK$12:$AK$263,0)))/INDEX($AD$12:$AD$263,MATCH($AL168,$AK$12:$AK$263,0)), "-"),     1, "-")</f>
        <v>-</v>
      </c>
      <c r="AV168" s="249" t="n">
        <f aca="false">IF(AU$9&gt;0, IF(OR(AU168="",AU168="-"), 0, AU168*$AO168), AT168*$AE168)</f>
        <v>0</v>
      </c>
      <c r="AW168" s="247" t="n">
        <f aca="false">COMMANDE!R168</f>
        <v>0</v>
      </c>
      <c r="AX168" s="248" t="str">
        <f aca="false">_xlfn.IFS(AND($AD168=$AH168,$AD168&gt;0,$AH168&gt;0,AW168&gt;0), AW168,     AND(NOT($AD168=$AH168),$AD168&gt;0,$AH168&gt;0,AW168&gt;0), ($AH168*AW168)/$AD168,     AND($AD168=0,$AH168&gt;0,$AL168&gt;0), IF(INDEX(AW$12:AW$263,MATCH($AL168,$AK$12:$AK$263,0))&gt;0,($AH168*INDEX(AW$12:AW$263,MATCH($AL168,$AK$12:$AK$263,0)))/INDEX($AD$12:$AD$263,MATCH($AL168,$AK$12:$AK$263,0)), "-"),     1, "-")</f>
        <v>-</v>
      </c>
      <c r="AY168" s="249" t="n">
        <f aca="false">IF(AX$9&gt;0, IF(OR(AX168="",AX168="-"), 0, AX168*$AO168), AW168*$AE168)</f>
        <v>0</v>
      </c>
      <c r="AZ168" s="247" t="n">
        <f aca="false">COMMANDE!T168</f>
        <v>0</v>
      </c>
      <c r="BA168" s="248" t="str">
        <f aca="false">_xlfn.IFS(AND($AD168=$AH168,$AD168&gt;0,$AH168&gt;0,AZ168&gt;0), AZ168,     AND(NOT($AD168=$AH168),$AD168&gt;0,$AH168&gt;0,AZ168&gt;0), ($AH168*AZ168)/$AD168,     AND($AD168=0,$AH168&gt;0,$AL168&gt;0), IF(INDEX(AZ$12:AZ$263,MATCH($AL168,$AK$12:$AK$263,0))&gt;0,($AH168*INDEX(AZ$12:AZ$263,MATCH($AL168,$AK$12:$AK$263,0)))/INDEX($AD$12:$AD$263,MATCH($AL168,$AK$12:$AK$263,0)), "-"),     1, "-")</f>
        <v>-</v>
      </c>
      <c r="BB168" s="249" t="n">
        <f aca="false">IF(BA$9&gt;0, IF(OR(BA168="",BA168="-"), 0, BA168*$AO168), AZ168*$AE168)</f>
        <v>0</v>
      </c>
      <c r="BC168" s="247" t="n">
        <f aca="false">COMMANDE!V168</f>
        <v>0</v>
      </c>
      <c r="BD168" s="248" t="str">
        <f aca="false">_xlfn.IFS(AND($AD168=$AH168,$AD168&gt;0,$AH168&gt;0,BC168&gt;0), BC168,     AND(NOT($AD168=$AH168),$AD168&gt;0,$AH168&gt;0,BC168&gt;0), ($AH168*BC168)/$AD168,     AND($AD168=0,$AH168&gt;0,$AL168&gt;0), IF(INDEX(BC$12:BC$263,MATCH($AL168,$AK$12:$AK$263,0))&gt;0,($AH168*INDEX(BC$12:BC$263,MATCH($AL168,$AK$12:$AK$263,0)))/INDEX($AD$12:$AD$263,MATCH($AL168,$AK$12:$AK$263,0)), "-"),     1, "-")</f>
        <v>-</v>
      </c>
      <c r="BE168" s="249" t="n">
        <f aca="false">IF(BD$9&gt;0, IF(OR(BD168="",BD168="-"), 0, BD168*$AO168), BC168*$AE168)</f>
        <v>0</v>
      </c>
      <c r="BF168" s="247" t="n">
        <f aca="false">COMMANDE!X168</f>
        <v>0</v>
      </c>
      <c r="BG168" s="248" t="str">
        <f aca="false">_xlfn.IFS(AND($AD168=$AH168,$AD168&gt;0,$AH168&gt;0,BF168&gt;0), BF168,     AND(NOT($AD168=$AH168),$AD168&gt;0,$AH168&gt;0,BF168&gt;0), ($AH168*BF168)/$AD168,     AND($AD168=0,$AH168&gt;0,$AL168&gt;0), IF(INDEX(BF$12:BF$263,MATCH($AL168,$AK$12:$AK$263,0))&gt;0,($AH168*INDEX(BF$12:BF$263,MATCH($AL168,$AK$12:$AK$263,0)))/INDEX($AD$12:$AD$263,MATCH($AL168,$AK$12:$AK$263,0)), "-"),     1, "-")</f>
        <v>-</v>
      </c>
      <c r="BH168" s="249" t="n">
        <f aca="false">IF(BG$9&gt;0, IF(OR(BG168="",BG168="-"), 0, BG168*$AO168), BF168*$AE168)</f>
        <v>0</v>
      </c>
      <c r="BI168" s="247" t="n">
        <f aca="false">COMMANDE!Z168</f>
        <v>0</v>
      </c>
      <c r="BJ168" s="248" t="str">
        <f aca="false">_xlfn.IFS(AND($AD168=$AH168,$AD168&gt;0,$AH168&gt;0,BI168&gt;0), BI168,     AND(NOT($AD168=$AH168),$AD168&gt;0,$AH168&gt;0,BI168&gt;0), ($AH168*BI168)/$AD168,     AND($AD168=0,$AH168&gt;0,$AL168&gt;0), IF(INDEX(BI$12:BI$263,MATCH($AL168,$AK$12:$AK$263,0))&gt;0,($AH168*INDEX(BI$12:BI$263,MATCH($AL168,$AK$12:$AK$263,0)))/INDEX($AD$12:$AD$263,MATCH($AL168,$AK$12:$AK$263,0)), "-"),     1, "-")</f>
        <v>-</v>
      </c>
      <c r="BK168" s="249" t="n">
        <f aca="false">IF(BJ$9&gt;0, IF(OR(BJ168="",BJ168="-"), 0, BJ168*$AO168), BI168*$AE168)</f>
        <v>0</v>
      </c>
      <c r="BL168" s="247" t="n">
        <f aca="false">COMMANDE!AB168</f>
        <v>0</v>
      </c>
      <c r="BM168" s="248" t="str">
        <f aca="false">_xlfn.IFS(AND($AD168=$AH168,$AD168&gt;0,$AH168&gt;0,BL168&gt;0), BL168,     AND(NOT($AD168=$AH168),$AD168&gt;0,$AH168&gt;0,BL168&gt;0), ($AH168*BL168)/$AD168,     AND($AD168=0,$AH168&gt;0,$AL168&gt;0), IF(INDEX(BL$12:BL$263,MATCH($AL168,$AK$12:$AK$263,0))&gt;0,($AH168*INDEX(BL$12:BL$263,MATCH($AL168,$AK$12:$AK$263,0)))/INDEX($AD$12:$AD$263,MATCH($AL168,$AK$12:$AK$263,0)), "-"),     1, "-")</f>
        <v>-</v>
      </c>
      <c r="BN168" s="249" t="n">
        <f aca="false">IF(BM$9&gt;0, IF(OR(BM168="",BM168="-"), 0, BM168*$AO168), BL168*$AE168)</f>
        <v>0</v>
      </c>
      <c r="BO168" s="247" t="n">
        <f aca="false">COMMANDE!AD168</f>
        <v>0</v>
      </c>
      <c r="BP168" s="248" t="str">
        <f aca="false">_xlfn.IFS(AND($AD168=$AH168,$AD168&gt;0,$AH168&gt;0,BO168&gt;0), BO168,     AND(NOT($AD168=$AH168),$AD168&gt;0,$AH168&gt;0,BO168&gt;0), ($AH168*BO168)/$AD168,     AND($AD168=0,$AH168&gt;0,$AL168&gt;0), IF(INDEX(BO$12:BO$263,MATCH($AL168,$AK$12:$AK$263,0))&gt;0,($AH168*INDEX(BO$12:BO$263,MATCH($AL168,$AK$12:$AK$263,0)))/INDEX($AD$12:$AD$263,MATCH($AL168,$AK$12:$AK$263,0)), "-"),     1, "-")</f>
        <v>-</v>
      </c>
      <c r="BQ168" s="249" t="n">
        <f aca="false">IF(BP$9&gt;0, IF(OR(BP168="",BP168="-"), 0, BP168*$AO168), BO168*$AE168)</f>
        <v>0</v>
      </c>
      <c r="BR168" s="247" t="n">
        <f aca="false">COMMANDE!AF168</f>
        <v>0</v>
      </c>
      <c r="BS168" s="248" t="str">
        <f aca="false">_xlfn.IFS(AND($AD168=$AH168,$AD168&gt;0,$AH168&gt;0,BR168&gt;0), BR168,     AND(NOT($AD168=$AH168),$AD168&gt;0,$AH168&gt;0,BR168&gt;0), ($AH168*BR168)/$AD168,     AND($AD168=0,$AH168&gt;0,$AL168&gt;0), IF(INDEX(BR$12:BR$263,MATCH($AL168,$AK$12:$AK$263,0))&gt;0,($AH168*INDEX(BR$12:BR$263,MATCH($AL168,$AK$12:$AK$263,0)))/INDEX($AD$12:$AD$263,MATCH($AL168,$AK$12:$AK$263,0)), "-"),     1, "-")</f>
        <v>-</v>
      </c>
      <c r="BT168" s="249" t="n">
        <f aca="false">IF(BS$9&gt;0, IF(OR(BS168="",BS168="-"), 0, BS168*$AO168), BR168*$AE168)</f>
        <v>0</v>
      </c>
      <c r="BU168" s="247" t="n">
        <f aca="false">COMMANDE!AH168</f>
        <v>0</v>
      </c>
      <c r="BV168" s="248" t="str">
        <f aca="false">_xlfn.IFS(AND($AD168=$AH168,$AD168&gt;0,$AH168&gt;0,BU168&gt;0), BU168,     AND(NOT($AD168=$AH168),$AD168&gt;0,$AH168&gt;0,BU168&gt;0), ($AH168*BU168)/$AD168,     AND($AD168=0,$AH168&gt;0,$AL168&gt;0), IF(INDEX(BU$12:BU$263,MATCH($AL168,$AK$12:$AK$263,0))&gt;0,($AH168*INDEX(BU$12:BU$263,MATCH($AL168,$AK$12:$AK$263,0)))/INDEX($AD$12:$AD$263,MATCH($AL168,$AK$12:$AK$263,0)), "-"),     1, "-")</f>
        <v>-</v>
      </c>
      <c r="BW168" s="249" t="n">
        <f aca="false">IF(BV$9&gt;0, IF(OR(BV168="",BV168="-"), 0, BV168*$AO168), BU168*$AE168)</f>
        <v>0</v>
      </c>
      <c r="BX168" s="247" t="n">
        <f aca="false">COMMANDE!AJ168</f>
        <v>0</v>
      </c>
      <c r="BY168" s="248" t="str">
        <f aca="false">_xlfn.IFS(AND($AD168=$AH168,$AD168&gt;0,$AH168&gt;0,BX168&gt;0), BX168,     AND(NOT($AD168=$AH168),$AD168&gt;0,$AH168&gt;0,BX168&gt;0), ($AH168*BX168)/$AD168,     AND($AD168=0,$AH168&gt;0,$AL168&gt;0), IF(INDEX(BX$12:BX$263,MATCH($AL168,$AK$12:$AK$263,0))&gt;0,($AH168*INDEX(BX$12:BX$263,MATCH($AL168,$AK$12:$AK$263,0)))/INDEX($AD$12:$AD$263,MATCH($AL168,$AK$12:$AK$263,0)), "-"),     1, "-")</f>
        <v>-</v>
      </c>
      <c r="BZ168" s="249" t="n">
        <f aca="false">IF(BY$9&gt;0, IF(OR(BY168="",BY168="-"), 0, BY168*$AO168), BX168*$AE168)</f>
        <v>0</v>
      </c>
      <c r="CA168" s="247" t="n">
        <f aca="false">COMMANDE!AL168</f>
        <v>0</v>
      </c>
      <c r="CB168" s="248" t="str">
        <f aca="false">_xlfn.IFS(AND($AD168=$AH168,$AD168&gt;0,$AH168&gt;0,CA168&gt;0), CA168,     AND(NOT($AD168=$AH168),$AD168&gt;0,$AH168&gt;0,CA168&gt;0), ($AH168*CA168)/$AD168,     AND($AD168=0,$AH168&gt;0,$AL168&gt;0), IF(INDEX(CA$12:CA$263,MATCH($AL168,$AK$12:$AK$263,0))&gt;0,($AH168*INDEX(CA$12:CA$263,MATCH($AL168,$AK$12:$AK$263,0)))/INDEX($AD$12:$AD$263,MATCH($AL168,$AK$12:$AK$263,0)), "-"),     1, "-")</f>
        <v>-</v>
      </c>
      <c r="CC168" s="249" t="n">
        <f aca="false">IF(CB$9&gt;0, IF(OR(CB168="",CB168="-"), 0, CB168*$AO168), CA168*$AE168)</f>
        <v>0</v>
      </c>
      <c r="CD168" s="247" t="n">
        <f aca="false">COMMANDE!AN168</f>
        <v>0</v>
      </c>
      <c r="CE168" s="248" t="str">
        <f aca="false">_xlfn.IFS(AND($AD168=$AH168,$AD168&gt;0,$AH168&gt;0,CD168&gt;0), CD168,     AND(NOT($AD168=$AH168),$AD168&gt;0,$AH168&gt;0,CD168&gt;0), ($AH168*CD168)/$AD168,     AND($AD168=0,$AH168&gt;0,$AL168&gt;0), IF(INDEX(CD$12:CD$263,MATCH($AL168,$AK$12:$AK$263,0))&gt;0,($AH168*INDEX(CD$12:CD$263,MATCH($AL168,$AK$12:$AK$263,0)))/INDEX($AD$12:$AD$263,MATCH($AL168,$AK$12:$AK$263,0)), "-"),     1, "-")</f>
        <v>-</v>
      </c>
      <c r="CF168" s="249" t="n">
        <f aca="false">IF(CE$9&gt;0, IF(OR(CE168="",CE168="-"), 0, CE168*$AO168), CD168*$AE168)</f>
        <v>0</v>
      </c>
      <c r="CG168" s="247" t="n">
        <f aca="false">COMMANDE!AP168</f>
        <v>0</v>
      </c>
      <c r="CH168" s="248" t="str">
        <f aca="false">_xlfn.IFS(AND($AD168=$AH168,$AD168&gt;0,$AH168&gt;0,CG168&gt;0), CG168,     AND(NOT($AD168=$AH168),$AD168&gt;0,$AH168&gt;0,CG168&gt;0), ($AH168*CG168)/$AD168,     AND($AD168=0,$AH168&gt;0,$AL168&gt;0), IF(INDEX(CG$12:CG$263,MATCH($AL168,$AK$12:$AK$263,0))&gt;0,($AH168*INDEX(CG$12:CG$263,MATCH($AL168,$AK$12:$AK$263,0)))/INDEX($AD$12:$AD$263,MATCH($AL168,$AK$12:$AK$263,0)), "-"),     1, "-")</f>
        <v>-</v>
      </c>
      <c r="CI168" s="249" t="n">
        <f aca="false">IF(CH$9&gt;0, IF(OR(CH168="",CH168="-"), 0, CH168*$AO168), CG168*$AE168)</f>
        <v>0</v>
      </c>
      <c r="CJ168" s="250"/>
    </row>
    <row r="169" customFormat="false" ht="39.95" hidden="false" customHeight="true" outlineLevel="0" collapsed="false">
      <c r="A169" s="230" t="n">
        <f aca="false">IF(OR($AQ169&gt;0, $AS169&gt;0), 1, 0)</f>
        <v>0</v>
      </c>
      <c r="B169" s="230" t="n">
        <f aca="false">IF(OR($AT169&gt;0, $AV169&gt;0), 1, 0)</f>
        <v>0</v>
      </c>
      <c r="C169" s="230" t="n">
        <f aca="false">IF(OR($AW169&gt;0, $AY169&gt;0), 1, 0)</f>
        <v>0</v>
      </c>
      <c r="D169" s="230" t="n">
        <f aca="false">IF(OR($AZ169&gt;0, $BB169&gt;0), 1, 0)</f>
        <v>0</v>
      </c>
      <c r="E169" s="230" t="n">
        <f aca="false">IF(OR($BC169&gt;0, $BE169&gt;0), 1, 0)</f>
        <v>0</v>
      </c>
      <c r="F169" s="230" t="n">
        <f aca="false">IF(OR($BF169&gt;0, $BH169&gt;0), 1, 0)</f>
        <v>0</v>
      </c>
      <c r="G169" s="230" t="n">
        <f aca="false">IF(OR($BI169&gt;0, $BK169&gt;0), 1, 0)</f>
        <v>0</v>
      </c>
      <c r="H169" s="230" t="n">
        <f aca="false">IF(OR($BL169&gt;0, $BN169&gt;0), 1, 0)</f>
        <v>0</v>
      </c>
      <c r="I169" s="230" t="n">
        <f aca="false">IF(OR($BO169&gt;0, $BQ169&gt;0), 1, 0)</f>
        <v>0</v>
      </c>
      <c r="J169" s="230" t="n">
        <f aca="false">IF(OR($BR169&gt;0, $BT169&gt;0), 1, 0)</f>
        <v>0</v>
      </c>
      <c r="K169" s="230" t="n">
        <f aca="false">IF(OR($BU169&gt;0, $BW169&gt;0), 1, 0)</f>
        <v>0</v>
      </c>
      <c r="L169" s="230" t="n">
        <f aca="false">IF(OR($BX169&gt;0, $BZ169&gt;0), 1, 0)</f>
        <v>0</v>
      </c>
      <c r="M169" s="230" t="n">
        <f aca="false">IF(OR($CA169&gt;0, $CC169&gt;0), 1, 0)</f>
        <v>0</v>
      </c>
      <c r="N169" s="230" t="n">
        <f aca="false">IF(OR($CD169&gt;0, $CF169&gt;0), 1, 0)</f>
        <v>0</v>
      </c>
      <c r="O169" s="231" t="n">
        <f aca="false">IF(OR($CG169&gt;0, $CI169&gt;0), 1, 0)</f>
        <v>0</v>
      </c>
      <c r="P169" s="232" t="n">
        <f aca="false">IF(OR($AD169&gt;0,$AH169&gt;0,$AN169&gt;0), 1, 0)</f>
        <v>0</v>
      </c>
      <c r="Q169" s="233" t="n">
        <f aca="false">BDD!A159</f>
        <v>1541</v>
      </c>
      <c r="R169" s="234" t="str">
        <f aca="false">BDD!B159</f>
        <v>Olives noires BIO (sans noyau, semi-séchées, non pasteurisées) (Bocal 500g) </v>
      </c>
      <c r="S169" s="235" t="str">
        <f aca="false">IF(BDD!F159=0, "", BDD!F159)</f>
        <v>❤️</v>
      </c>
      <c r="T169" s="236" t="n">
        <f aca="false">ROUND(BDD!G159+FDP_CMD_KG, 2)</f>
        <v>10.63</v>
      </c>
      <c r="U169" s="236" t="e">
        <f aca="false">ROUND(BDD!G159+FDP_FACT_KG, 2)</f>
        <v>#DIV/0!</v>
      </c>
      <c r="V169" s="237" t="str">
        <f aca="false">BDD!H159</f>
        <v>Pièce</v>
      </c>
      <c r="W169" s="238" t="str">
        <f aca="false">IF(NOT(ISBLANK(BDD!I159)), ROUND(SUM((BDD!G159*reduc1),FDP_CMD_KG), 2), "")</f>
        <v/>
      </c>
      <c r="X169" s="238" t="str">
        <f aca="false">IF(NOT(ISBLANK(BDD!J159)), ROUND(SUM((BDD!G159*reduc2),FDP_CMD_KG), 2), "")</f>
        <v/>
      </c>
      <c r="Y169" s="238" t="str">
        <f aca="false">IF(NOT(ISBLANK(BDD!K159)), ROUND(SUM((BDD!G159*reduc3),FDP_CMD_KG), 2), "")</f>
        <v/>
      </c>
      <c r="Z169" s="238" t="str">
        <f aca="false">IF(NOT(ISBLANK(BDD!I159)), ROUND(SUM((BDD!G159*reduc1),FDP_FACT_KG), 2), "")</f>
        <v/>
      </c>
      <c r="AA169" s="238" t="str">
        <f aca="false">IF(NOT(ISBLANK(BDD!J159)), ROUND(SUM((BDD!G159*reduc2),FDP_FACT_KG), 2), "")</f>
        <v/>
      </c>
      <c r="AB169" s="238" t="str">
        <f aca="false">IF(NOT(ISBLANK(BDD!K159)), ROUND(SUM((BDD!G159*reduc3),FDP_FACT_KG), 2), "")</f>
        <v/>
      </c>
      <c r="AC169" s="239" t="str">
        <f aca="false">BDD!C159</f>
        <v>Import</v>
      </c>
      <c r="AD169" s="240" t="n">
        <f aca="false">SUM(AQ169,AT169,AW169,AZ169,BC169,BF169,BI169,BL169,BO169,BR169,BU169,BX169,CA169,CD169,CG169)</f>
        <v>0</v>
      </c>
      <c r="AE169" s="241" t="n">
        <f aca="false">_xlfn.IFS(AND(AD169&gt;=60,$Y169&lt;&gt;""), $Y169,    AND(AD169&gt;=30,$X169&lt;&gt;""), $X169,    AND(AD169&gt;=10,$W169&lt;&gt;""), $W169,    1, $T169)</f>
        <v>10.63</v>
      </c>
      <c r="AF169" s="242" t="n">
        <f aca="false">$AD169*$AE169</f>
        <v>0</v>
      </c>
      <c r="AG169" s="161"/>
      <c r="AH169" s="243"/>
      <c r="AI169" s="241" t="e">
        <f aca="false">_xlfn.IFS(AND(AH169&gt;=60,$AB169&lt;&gt;""), $AB169,    AND(AH169&gt;=30,$AA169&lt;&gt;""), $AA169,    AND(AH169&gt;=10,$Z169&lt;&gt;""), $Z169,    1, $U169)</f>
        <v>#DIV/0!</v>
      </c>
      <c r="AJ169" s="244" t="e">
        <f aca="false">AH169*AI169</f>
        <v>#DIV/0!</v>
      </c>
      <c r="AK169" s="245"/>
      <c r="AL169" s="245"/>
      <c r="AM169" s="161"/>
      <c r="AN169" s="246" t="n">
        <f aca="false">SUM(AR169,AU169,AX169,BA169,BD169,BG169,BJ169,BM169,BP169,BS169,BV169,BY169,CB169,CE169,CH169)</f>
        <v>0</v>
      </c>
      <c r="AO169" s="241" t="e">
        <f aca="false">_xlfn.IFS(AND(AN169&gt;=60,$AB169&lt;&gt;""), $AB169,    AND(AN169&gt;=30,$AA169&lt;&gt;""), $AA169,    AND(AN169&gt;=10,$Z169&lt;&gt;""), $Z169,    1, $U169)</f>
        <v>#DIV/0!</v>
      </c>
      <c r="AP169" s="242" t="e">
        <f aca="false">$AN169*$AO169</f>
        <v>#DIV/0!</v>
      </c>
      <c r="AQ169" s="247" t="n">
        <f aca="false">COMMANDE!N169</f>
        <v>0</v>
      </c>
      <c r="AR169" s="248" t="str">
        <f aca="false">_xlfn.IFS(AND($AD169=$AH169,$AD169&gt;0,$AH169&gt;0,AQ169&gt;0), AQ169,     AND(NOT($AD169=$AH169),$AD169&gt;0,$AH169&gt;0,AQ169&gt;0), ($AH169*AQ169)/$AD169,     AND($AD169=0,$AH169&gt;0,$AL169&gt;0), IF(INDEX(AQ$12:AQ$263,MATCH($AL169,$AK$12:$AK$263,0))&gt;0,($AH169*INDEX(AQ$12:AQ$263,MATCH($AL169,$AK$12:$AK$263,0)))/INDEX($AD$12:$AD$263,MATCH($AL169,$AK$12:$AK$263,0)), "-"),     1, "-")</f>
        <v>-</v>
      </c>
      <c r="AS169" s="249" t="n">
        <f aca="false">IF(AR$9&gt;0, IF(OR(AR169="",AR169="-"), 0, AR169*$AO169), AQ169*$AE169)</f>
        <v>0</v>
      </c>
      <c r="AT169" s="247" t="n">
        <f aca="false">COMMANDE!P169</f>
        <v>0</v>
      </c>
      <c r="AU169" s="248" t="str">
        <f aca="false">_xlfn.IFS(AND($AD169=$AH169,$AD169&gt;0,$AH169&gt;0,AT169&gt;0), AT169,     AND(NOT($AD169=$AH169),$AD169&gt;0,$AH169&gt;0,AT169&gt;0), ($AH169*AT169)/$AD169,     AND($AD169=0,$AH169&gt;0,$AL169&gt;0), IF(INDEX(AT$12:AT$263,MATCH($AL169,$AK$12:$AK$263,0))&gt;0,($AH169*INDEX(AT$12:AT$263,MATCH($AL169,$AK$12:$AK$263,0)))/INDEX($AD$12:$AD$263,MATCH($AL169,$AK$12:$AK$263,0)), "-"),     1, "-")</f>
        <v>-</v>
      </c>
      <c r="AV169" s="249" t="n">
        <f aca="false">IF(AU$9&gt;0, IF(OR(AU169="",AU169="-"), 0, AU169*$AO169), AT169*$AE169)</f>
        <v>0</v>
      </c>
      <c r="AW169" s="247" t="n">
        <f aca="false">COMMANDE!R169</f>
        <v>0</v>
      </c>
      <c r="AX169" s="248" t="str">
        <f aca="false">_xlfn.IFS(AND($AD169=$AH169,$AD169&gt;0,$AH169&gt;0,AW169&gt;0), AW169,     AND(NOT($AD169=$AH169),$AD169&gt;0,$AH169&gt;0,AW169&gt;0), ($AH169*AW169)/$AD169,     AND($AD169=0,$AH169&gt;0,$AL169&gt;0), IF(INDEX(AW$12:AW$263,MATCH($AL169,$AK$12:$AK$263,0))&gt;0,($AH169*INDEX(AW$12:AW$263,MATCH($AL169,$AK$12:$AK$263,0)))/INDEX($AD$12:$AD$263,MATCH($AL169,$AK$12:$AK$263,0)), "-"),     1, "-")</f>
        <v>-</v>
      </c>
      <c r="AY169" s="249" t="n">
        <f aca="false">IF(AX$9&gt;0, IF(OR(AX169="",AX169="-"), 0, AX169*$AO169), AW169*$AE169)</f>
        <v>0</v>
      </c>
      <c r="AZ169" s="247" t="n">
        <f aca="false">COMMANDE!T169</f>
        <v>0</v>
      </c>
      <c r="BA169" s="248" t="str">
        <f aca="false">_xlfn.IFS(AND($AD169=$AH169,$AD169&gt;0,$AH169&gt;0,AZ169&gt;0), AZ169,     AND(NOT($AD169=$AH169),$AD169&gt;0,$AH169&gt;0,AZ169&gt;0), ($AH169*AZ169)/$AD169,     AND($AD169=0,$AH169&gt;0,$AL169&gt;0), IF(INDEX(AZ$12:AZ$263,MATCH($AL169,$AK$12:$AK$263,0))&gt;0,($AH169*INDEX(AZ$12:AZ$263,MATCH($AL169,$AK$12:$AK$263,0)))/INDEX($AD$12:$AD$263,MATCH($AL169,$AK$12:$AK$263,0)), "-"),     1, "-")</f>
        <v>-</v>
      </c>
      <c r="BB169" s="249" t="n">
        <f aca="false">IF(BA$9&gt;0, IF(OR(BA169="",BA169="-"), 0, BA169*$AO169), AZ169*$AE169)</f>
        <v>0</v>
      </c>
      <c r="BC169" s="247" t="n">
        <f aca="false">COMMANDE!V169</f>
        <v>0</v>
      </c>
      <c r="BD169" s="248" t="str">
        <f aca="false">_xlfn.IFS(AND($AD169=$AH169,$AD169&gt;0,$AH169&gt;0,BC169&gt;0), BC169,     AND(NOT($AD169=$AH169),$AD169&gt;0,$AH169&gt;0,BC169&gt;0), ($AH169*BC169)/$AD169,     AND($AD169=0,$AH169&gt;0,$AL169&gt;0), IF(INDEX(BC$12:BC$263,MATCH($AL169,$AK$12:$AK$263,0))&gt;0,($AH169*INDEX(BC$12:BC$263,MATCH($AL169,$AK$12:$AK$263,0)))/INDEX($AD$12:$AD$263,MATCH($AL169,$AK$12:$AK$263,0)), "-"),     1, "-")</f>
        <v>-</v>
      </c>
      <c r="BE169" s="249" t="n">
        <f aca="false">IF(BD$9&gt;0, IF(OR(BD169="",BD169="-"), 0, BD169*$AO169), BC169*$AE169)</f>
        <v>0</v>
      </c>
      <c r="BF169" s="247" t="n">
        <f aca="false">COMMANDE!X169</f>
        <v>0</v>
      </c>
      <c r="BG169" s="248" t="str">
        <f aca="false">_xlfn.IFS(AND($AD169=$AH169,$AD169&gt;0,$AH169&gt;0,BF169&gt;0), BF169,     AND(NOT($AD169=$AH169),$AD169&gt;0,$AH169&gt;0,BF169&gt;0), ($AH169*BF169)/$AD169,     AND($AD169=0,$AH169&gt;0,$AL169&gt;0), IF(INDEX(BF$12:BF$263,MATCH($AL169,$AK$12:$AK$263,0))&gt;0,($AH169*INDEX(BF$12:BF$263,MATCH($AL169,$AK$12:$AK$263,0)))/INDEX($AD$12:$AD$263,MATCH($AL169,$AK$12:$AK$263,0)), "-"),     1, "-")</f>
        <v>-</v>
      </c>
      <c r="BH169" s="249" t="n">
        <f aca="false">IF(BG$9&gt;0, IF(OR(BG169="",BG169="-"), 0, BG169*$AO169), BF169*$AE169)</f>
        <v>0</v>
      </c>
      <c r="BI169" s="247" t="n">
        <f aca="false">COMMANDE!Z169</f>
        <v>0</v>
      </c>
      <c r="BJ169" s="248" t="str">
        <f aca="false">_xlfn.IFS(AND($AD169=$AH169,$AD169&gt;0,$AH169&gt;0,BI169&gt;0), BI169,     AND(NOT($AD169=$AH169),$AD169&gt;0,$AH169&gt;0,BI169&gt;0), ($AH169*BI169)/$AD169,     AND($AD169=0,$AH169&gt;0,$AL169&gt;0), IF(INDEX(BI$12:BI$263,MATCH($AL169,$AK$12:$AK$263,0))&gt;0,($AH169*INDEX(BI$12:BI$263,MATCH($AL169,$AK$12:$AK$263,0)))/INDEX($AD$12:$AD$263,MATCH($AL169,$AK$12:$AK$263,0)), "-"),     1, "-")</f>
        <v>-</v>
      </c>
      <c r="BK169" s="249" t="n">
        <f aca="false">IF(BJ$9&gt;0, IF(OR(BJ169="",BJ169="-"), 0, BJ169*$AO169), BI169*$AE169)</f>
        <v>0</v>
      </c>
      <c r="BL169" s="247" t="n">
        <f aca="false">COMMANDE!AB169</f>
        <v>0</v>
      </c>
      <c r="BM169" s="248" t="str">
        <f aca="false">_xlfn.IFS(AND($AD169=$AH169,$AD169&gt;0,$AH169&gt;0,BL169&gt;0), BL169,     AND(NOT($AD169=$AH169),$AD169&gt;0,$AH169&gt;0,BL169&gt;0), ($AH169*BL169)/$AD169,     AND($AD169=0,$AH169&gt;0,$AL169&gt;0), IF(INDEX(BL$12:BL$263,MATCH($AL169,$AK$12:$AK$263,0))&gt;0,($AH169*INDEX(BL$12:BL$263,MATCH($AL169,$AK$12:$AK$263,0)))/INDEX($AD$12:$AD$263,MATCH($AL169,$AK$12:$AK$263,0)), "-"),     1, "-")</f>
        <v>-</v>
      </c>
      <c r="BN169" s="249" t="n">
        <f aca="false">IF(BM$9&gt;0, IF(OR(BM169="",BM169="-"), 0, BM169*$AO169), BL169*$AE169)</f>
        <v>0</v>
      </c>
      <c r="BO169" s="247" t="n">
        <f aca="false">COMMANDE!AD169</f>
        <v>0</v>
      </c>
      <c r="BP169" s="248" t="str">
        <f aca="false">_xlfn.IFS(AND($AD169=$AH169,$AD169&gt;0,$AH169&gt;0,BO169&gt;0), BO169,     AND(NOT($AD169=$AH169),$AD169&gt;0,$AH169&gt;0,BO169&gt;0), ($AH169*BO169)/$AD169,     AND($AD169=0,$AH169&gt;0,$AL169&gt;0), IF(INDEX(BO$12:BO$263,MATCH($AL169,$AK$12:$AK$263,0))&gt;0,($AH169*INDEX(BO$12:BO$263,MATCH($AL169,$AK$12:$AK$263,0)))/INDEX($AD$12:$AD$263,MATCH($AL169,$AK$12:$AK$263,0)), "-"),     1, "-")</f>
        <v>-</v>
      </c>
      <c r="BQ169" s="249" t="n">
        <f aca="false">IF(BP$9&gt;0, IF(OR(BP169="",BP169="-"), 0, BP169*$AO169), BO169*$AE169)</f>
        <v>0</v>
      </c>
      <c r="BR169" s="247" t="n">
        <f aca="false">COMMANDE!AF169</f>
        <v>0</v>
      </c>
      <c r="BS169" s="248" t="str">
        <f aca="false">_xlfn.IFS(AND($AD169=$AH169,$AD169&gt;0,$AH169&gt;0,BR169&gt;0), BR169,     AND(NOT($AD169=$AH169),$AD169&gt;0,$AH169&gt;0,BR169&gt;0), ($AH169*BR169)/$AD169,     AND($AD169=0,$AH169&gt;0,$AL169&gt;0), IF(INDEX(BR$12:BR$263,MATCH($AL169,$AK$12:$AK$263,0))&gt;0,($AH169*INDEX(BR$12:BR$263,MATCH($AL169,$AK$12:$AK$263,0)))/INDEX($AD$12:$AD$263,MATCH($AL169,$AK$12:$AK$263,0)), "-"),     1, "-")</f>
        <v>-</v>
      </c>
      <c r="BT169" s="249" t="n">
        <f aca="false">IF(BS$9&gt;0, IF(OR(BS169="",BS169="-"), 0, BS169*$AO169), BR169*$AE169)</f>
        <v>0</v>
      </c>
      <c r="BU169" s="247" t="n">
        <f aca="false">COMMANDE!AH169</f>
        <v>0</v>
      </c>
      <c r="BV169" s="248" t="str">
        <f aca="false">_xlfn.IFS(AND($AD169=$AH169,$AD169&gt;0,$AH169&gt;0,BU169&gt;0), BU169,     AND(NOT($AD169=$AH169),$AD169&gt;0,$AH169&gt;0,BU169&gt;0), ($AH169*BU169)/$AD169,     AND($AD169=0,$AH169&gt;0,$AL169&gt;0), IF(INDEX(BU$12:BU$263,MATCH($AL169,$AK$12:$AK$263,0))&gt;0,($AH169*INDEX(BU$12:BU$263,MATCH($AL169,$AK$12:$AK$263,0)))/INDEX($AD$12:$AD$263,MATCH($AL169,$AK$12:$AK$263,0)), "-"),     1, "-")</f>
        <v>-</v>
      </c>
      <c r="BW169" s="249" t="n">
        <f aca="false">IF(BV$9&gt;0, IF(OR(BV169="",BV169="-"), 0, BV169*$AO169), BU169*$AE169)</f>
        <v>0</v>
      </c>
      <c r="BX169" s="247" t="n">
        <f aca="false">COMMANDE!AJ169</f>
        <v>0</v>
      </c>
      <c r="BY169" s="248" t="str">
        <f aca="false">_xlfn.IFS(AND($AD169=$AH169,$AD169&gt;0,$AH169&gt;0,BX169&gt;0), BX169,     AND(NOT($AD169=$AH169),$AD169&gt;0,$AH169&gt;0,BX169&gt;0), ($AH169*BX169)/$AD169,     AND($AD169=0,$AH169&gt;0,$AL169&gt;0), IF(INDEX(BX$12:BX$263,MATCH($AL169,$AK$12:$AK$263,0))&gt;0,($AH169*INDEX(BX$12:BX$263,MATCH($AL169,$AK$12:$AK$263,0)))/INDEX($AD$12:$AD$263,MATCH($AL169,$AK$12:$AK$263,0)), "-"),     1, "-")</f>
        <v>-</v>
      </c>
      <c r="BZ169" s="249" t="n">
        <f aca="false">IF(BY$9&gt;0, IF(OR(BY169="",BY169="-"), 0, BY169*$AO169), BX169*$AE169)</f>
        <v>0</v>
      </c>
      <c r="CA169" s="247" t="n">
        <f aca="false">COMMANDE!AL169</f>
        <v>0</v>
      </c>
      <c r="CB169" s="248" t="str">
        <f aca="false">_xlfn.IFS(AND($AD169=$AH169,$AD169&gt;0,$AH169&gt;0,CA169&gt;0), CA169,     AND(NOT($AD169=$AH169),$AD169&gt;0,$AH169&gt;0,CA169&gt;0), ($AH169*CA169)/$AD169,     AND($AD169=0,$AH169&gt;0,$AL169&gt;0), IF(INDEX(CA$12:CA$263,MATCH($AL169,$AK$12:$AK$263,0))&gt;0,($AH169*INDEX(CA$12:CA$263,MATCH($AL169,$AK$12:$AK$263,0)))/INDEX($AD$12:$AD$263,MATCH($AL169,$AK$12:$AK$263,0)), "-"),     1, "-")</f>
        <v>-</v>
      </c>
      <c r="CC169" s="249" t="n">
        <f aca="false">IF(CB$9&gt;0, IF(OR(CB169="",CB169="-"), 0, CB169*$AO169), CA169*$AE169)</f>
        <v>0</v>
      </c>
      <c r="CD169" s="247" t="n">
        <f aca="false">COMMANDE!AN169</f>
        <v>0</v>
      </c>
      <c r="CE169" s="248" t="str">
        <f aca="false">_xlfn.IFS(AND($AD169=$AH169,$AD169&gt;0,$AH169&gt;0,CD169&gt;0), CD169,     AND(NOT($AD169=$AH169),$AD169&gt;0,$AH169&gt;0,CD169&gt;0), ($AH169*CD169)/$AD169,     AND($AD169=0,$AH169&gt;0,$AL169&gt;0), IF(INDEX(CD$12:CD$263,MATCH($AL169,$AK$12:$AK$263,0))&gt;0,($AH169*INDEX(CD$12:CD$263,MATCH($AL169,$AK$12:$AK$263,0)))/INDEX($AD$12:$AD$263,MATCH($AL169,$AK$12:$AK$263,0)), "-"),     1, "-")</f>
        <v>-</v>
      </c>
      <c r="CF169" s="249" t="n">
        <f aca="false">IF(CE$9&gt;0, IF(OR(CE169="",CE169="-"), 0, CE169*$AO169), CD169*$AE169)</f>
        <v>0</v>
      </c>
      <c r="CG169" s="247" t="n">
        <f aca="false">COMMANDE!AP169</f>
        <v>0</v>
      </c>
      <c r="CH169" s="248" t="str">
        <f aca="false">_xlfn.IFS(AND($AD169=$AH169,$AD169&gt;0,$AH169&gt;0,CG169&gt;0), CG169,     AND(NOT($AD169=$AH169),$AD169&gt;0,$AH169&gt;0,CG169&gt;0), ($AH169*CG169)/$AD169,     AND($AD169=0,$AH169&gt;0,$AL169&gt;0), IF(INDEX(CG$12:CG$263,MATCH($AL169,$AK$12:$AK$263,0))&gt;0,($AH169*INDEX(CG$12:CG$263,MATCH($AL169,$AK$12:$AK$263,0)))/INDEX($AD$12:$AD$263,MATCH($AL169,$AK$12:$AK$263,0)), "-"),     1, "-")</f>
        <v>-</v>
      </c>
      <c r="CI169" s="249" t="n">
        <f aca="false">IF(CH$9&gt;0, IF(OR(CH169="",CH169="-"), 0, CH169*$AO169), CG169*$AE169)</f>
        <v>0</v>
      </c>
      <c r="CJ169" s="250"/>
    </row>
    <row r="170" customFormat="false" ht="39.95" hidden="false" customHeight="true" outlineLevel="0" collapsed="false">
      <c r="A170" s="230" t="n">
        <f aca="false">IF(OR($AQ170&gt;0, $AS170&gt;0), 1, 0)</f>
        <v>0</v>
      </c>
      <c r="B170" s="230" t="n">
        <f aca="false">IF(OR($AT170&gt;0, $AV170&gt;0), 1, 0)</f>
        <v>0</v>
      </c>
      <c r="C170" s="230" t="n">
        <f aca="false">IF(OR($AW170&gt;0, $AY170&gt;0), 1, 0)</f>
        <v>0</v>
      </c>
      <c r="D170" s="230" t="n">
        <f aca="false">IF(OR($AZ170&gt;0, $BB170&gt;0), 1, 0)</f>
        <v>0</v>
      </c>
      <c r="E170" s="230" t="n">
        <f aca="false">IF(OR($BC170&gt;0, $BE170&gt;0), 1, 0)</f>
        <v>0</v>
      </c>
      <c r="F170" s="230" t="n">
        <f aca="false">IF(OR($BF170&gt;0, $BH170&gt;0), 1, 0)</f>
        <v>0</v>
      </c>
      <c r="G170" s="230" t="n">
        <f aca="false">IF(OR($BI170&gt;0, $BK170&gt;0), 1, 0)</f>
        <v>0</v>
      </c>
      <c r="H170" s="230" t="n">
        <f aca="false">IF(OR($BL170&gt;0, $BN170&gt;0), 1, 0)</f>
        <v>0</v>
      </c>
      <c r="I170" s="230" t="n">
        <f aca="false">IF(OR($BO170&gt;0, $BQ170&gt;0), 1, 0)</f>
        <v>0</v>
      </c>
      <c r="J170" s="230" t="n">
        <f aca="false">IF(OR($BR170&gt;0, $BT170&gt;0), 1, 0)</f>
        <v>0</v>
      </c>
      <c r="K170" s="230" t="n">
        <f aca="false">IF(OR($BU170&gt;0, $BW170&gt;0), 1, 0)</f>
        <v>0</v>
      </c>
      <c r="L170" s="230" t="n">
        <f aca="false">IF(OR($BX170&gt;0, $BZ170&gt;0), 1, 0)</f>
        <v>0</v>
      </c>
      <c r="M170" s="230" t="n">
        <f aca="false">IF(OR($CA170&gt;0, $CC170&gt;0), 1, 0)</f>
        <v>0</v>
      </c>
      <c r="N170" s="230" t="n">
        <f aca="false">IF(OR($CD170&gt;0, $CF170&gt;0), 1, 0)</f>
        <v>0</v>
      </c>
      <c r="O170" s="231" t="n">
        <f aca="false">IF(OR($CG170&gt;0, $CI170&gt;0), 1, 0)</f>
        <v>0</v>
      </c>
      <c r="P170" s="232" t="n">
        <f aca="false">IF(OR($AD170&gt;0,$AH170&gt;0,$AN170&gt;0), 1, 0)</f>
        <v>0</v>
      </c>
      <c r="Q170" s="233" t="n">
        <f aca="false">BDD!A160</f>
        <v>5159</v>
      </c>
      <c r="R170" s="234" t="str">
        <f aca="false">BDD!B160</f>
        <v>Olives vertes Gordal Manzanilla fraîches</v>
      </c>
      <c r="S170" s="235" t="str">
        <f aca="false">IF(BDD!F160=0, "", BDD!F160)</f>
        <v/>
      </c>
      <c r="T170" s="236" t="n">
        <f aca="false">ROUND(BDD!G160+FDP_CMD_KG, 2)</f>
        <v>5.68</v>
      </c>
      <c r="U170" s="236" t="e">
        <f aca="false">ROUND(BDD!G160+FDP_FACT_KG, 2)</f>
        <v>#DIV/0!</v>
      </c>
      <c r="V170" s="237" t="str">
        <f aca="false">BDD!H160</f>
        <v>kg</v>
      </c>
      <c r="W170" s="238" t="n">
        <f aca="false">IF(NOT(ISBLANK(BDD!I160)), ROUND(SUM((BDD!G160*reduc1),FDP_CMD_KG), 2), "")</f>
        <v>5.27</v>
      </c>
      <c r="X170" s="238" t="str">
        <f aca="false">IF(NOT(ISBLANK(BDD!J160)), ROUND(SUM((BDD!G160*reduc2),FDP_CMD_KG), 2), "")</f>
        <v/>
      </c>
      <c r="Y170" s="238" t="str">
        <f aca="false">IF(NOT(ISBLANK(BDD!K160)), ROUND(SUM((BDD!G160*reduc3),FDP_CMD_KG), 2), "")</f>
        <v/>
      </c>
      <c r="Z170" s="238" t="e">
        <f aca="false">IF(NOT(ISBLANK(BDD!I160)), ROUND(SUM((BDD!G160*reduc1),FDP_FACT_KG), 2), "")</f>
        <v>#DIV/0!</v>
      </c>
      <c r="AA170" s="238" t="str">
        <f aca="false">IF(NOT(ISBLANK(BDD!J160)), ROUND(SUM((BDD!G160*reduc2),FDP_FACT_KG), 2), "")</f>
        <v/>
      </c>
      <c r="AB170" s="238" t="str">
        <f aca="false">IF(NOT(ISBLANK(BDD!K160)), ROUND(SUM((BDD!G160*reduc3),FDP_FACT_KG), 2), "")</f>
        <v/>
      </c>
      <c r="AC170" s="239" t="str">
        <f aca="false">BDD!C160</f>
        <v>Grenade</v>
      </c>
      <c r="AD170" s="240" t="n">
        <f aca="false">SUM(AQ170,AT170,AW170,AZ170,BC170,BF170,BI170,BL170,BO170,BR170,BU170,BX170,CA170,CD170,CG170)</f>
        <v>0</v>
      </c>
      <c r="AE170" s="241" t="n">
        <f aca="false">_xlfn.IFS(AND(AD170&gt;=60,$Y170&lt;&gt;""), $Y170,    AND(AD170&gt;=30,$X170&lt;&gt;""), $X170,    AND(AD170&gt;=10,$W170&lt;&gt;""), $W170,    1, $T170)</f>
        <v>5.68</v>
      </c>
      <c r="AF170" s="242" t="n">
        <f aca="false">$AD170*$AE170</f>
        <v>0</v>
      </c>
      <c r="AG170" s="161"/>
      <c r="AH170" s="243"/>
      <c r="AI170" s="241" t="e">
        <f aca="false">_xlfn.IFS(AND(AH170&gt;=60,$AB170&lt;&gt;""), $AB170,    AND(AH170&gt;=30,$AA170&lt;&gt;""), $AA170,    AND(AH170&gt;=10,$Z170&lt;&gt;""), $Z170,    1, $U170)</f>
        <v>#DIV/0!</v>
      </c>
      <c r="AJ170" s="244" t="e">
        <f aca="false">AH170*AI170</f>
        <v>#DIV/0!</v>
      </c>
      <c r="AK170" s="245"/>
      <c r="AL170" s="245"/>
      <c r="AM170" s="161"/>
      <c r="AN170" s="246" t="n">
        <f aca="false">SUM(AR170,AU170,AX170,BA170,BD170,BG170,BJ170,BM170,BP170,BS170,BV170,BY170,CB170,CE170,CH170)</f>
        <v>0</v>
      </c>
      <c r="AO170" s="241" t="e">
        <f aca="false">_xlfn.IFS(AND(AN170&gt;=60,$AB170&lt;&gt;""), $AB170,    AND(AN170&gt;=30,$AA170&lt;&gt;""), $AA170,    AND(AN170&gt;=10,$Z170&lt;&gt;""), $Z170,    1, $U170)</f>
        <v>#DIV/0!</v>
      </c>
      <c r="AP170" s="242" t="e">
        <f aca="false">$AN170*$AO170</f>
        <v>#DIV/0!</v>
      </c>
      <c r="AQ170" s="247" t="n">
        <f aca="false">COMMANDE!N170</f>
        <v>0</v>
      </c>
      <c r="AR170" s="248" t="str">
        <f aca="false">_xlfn.IFS(AND($AD170=$AH170,$AD170&gt;0,$AH170&gt;0,AQ170&gt;0), AQ170,     AND(NOT($AD170=$AH170),$AD170&gt;0,$AH170&gt;0,AQ170&gt;0), ($AH170*AQ170)/$AD170,     AND($AD170=0,$AH170&gt;0,$AL170&gt;0), IF(INDEX(AQ$12:AQ$263,MATCH($AL170,$AK$12:$AK$263,0))&gt;0,($AH170*INDEX(AQ$12:AQ$263,MATCH($AL170,$AK$12:$AK$263,0)))/INDEX($AD$12:$AD$263,MATCH($AL170,$AK$12:$AK$263,0)), "-"),     1, "-")</f>
        <v>-</v>
      </c>
      <c r="AS170" s="249" t="n">
        <f aca="false">IF(AR$9&gt;0, IF(OR(AR170="",AR170="-"), 0, AR170*$AO170), AQ170*$AE170)</f>
        <v>0</v>
      </c>
      <c r="AT170" s="247" t="n">
        <f aca="false">COMMANDE!P170</f>
        <v>0</v>
      </c>
      <c r="AU170" s="248" t="str">
        <f aca="false">_xlfn.IFS(AND($AD170=$AH170,$AD170&gt;0,$AH170&gt;0,AT170&gt;0), AT170,     AND(NOT($AD170=$AH170),$AD170&gt;0,$AH170&gt;0,AT170&gt;0), ($AH170*AT170)/$AD170,     AND($AD170=0,$AH170&gt;0,$AL170&gt;0), IF(INDEX(AT$12:AT$263,MATCH($AL170,$AK$12:$AK$263,0))&gt;0,($AH170*INDEX(AT$12:AT$263,MATCH($AL170,$AK$12:$AK$263,0)))/INDEX($AD$12:$AD$263,MATCH($AL170,$AK$12:$AK$263,0)), "-"),     1, "-")</f>
        <v>-</v>
      </c>
      <c r="AV170" s="249" t="n">
        <f aca="false">IF(AU$9&gt;0, IF(OR(AU170="",AU170="-"), 0, AU170*$AO170), AT170*$AE170)</f>
        <v>0</v>
      </c>
      <c r="AW170" s="247" t="n">
        <f aca="false">COMMANDE!R170</f>
        <v>0</v>
      </c>
      <c r="AX170" s="248" t="str">
        <f aca="false">_xlfn.IFS(AND($AD170=$AH170,$AD170&gt;0,$AH170&gt;0,AW170&gt;0), AW170,     AND(NOT($AD170=$AH170),$AD170&gt;0,$AH170&gt;0,AW170&gt;0), ($AH170*AW170)/$AD170,     AND($AD170=0,$AH170&gt;0,$AL170&gt;0), IF(INDEX(AW$12:AW$263,MATCH($AL170,$AK$12:$AK$263,0))&gt;0,($AH170*INDEX(AW$12:AW$263,MATCH($AL170,$AK$12:$AK$263,0)))/INDEX($AD$12:$AD$263,MATCH($AL170,$AK$12:$AK$263,0)), "-"),     1, "-")</f>
        <v>-</v>
      </c>
      <c r="AY170" s="249" t="n">
        <f aca="false">IF(AX$9&gt;0, IF(OR(AX170="",AX170="-"), 0, AX170*$AO170), AW170*$AE170)</f>
        <v>0</v>
      </c>
      <c r="AZ170" s="247" t="n">
        <f aca="false">COMMANDE!T170</f>
        <v>0</v>
      </c>
      <c r="BA170" s="248" t="str">
        <f aca="false">_xlfn.IFS(AND($AD170=$AH170,$AD170&gt;0,$AH170&gt;0,AZ170&gt;0), AZ170,     AND(NOT($AD170=$AH170),$AD170&gt;0,$AH170&gt;0,AZ170&gt;0), ($AH170*AZ170)/$AD170,     AND($AD170=0,$AH170&gt;0,$AL170&gt;0), IF(INDEX(AZ$12:AZ$263,MATCH($AL170,$AK$12:$AK$263,0))&gt;0,($AH170*INDEX(AZ$12:AZ$263,MATCH($AL170,$AK$12:$AK$263,0)))/INDEX($AD$12:$AD$263,MATCH($AL170,$AK$12:$AK$263,0)), "-"),     1, "-")</f>
        <v>-</v>
      </c>
      <c r="BB170" s="249" t="n">
        <f aca="false">IF(BA$9&gt;0, IF(OR(BA170="",BA170="-"), 0, BA170*$AO170), AZ170*$AE170)</f>
        <v>0</v>
      </c>
      <c r="BC170" s="247" t="n">
        <f aca="false">COMMANDE!V170</f>
        <v>0</v>
      </c>
      <c r="BD170" s="248" t="str">
        <f aca="false">_xlfn.IFS(AND($AD170=$AH170,$AD170&gt;0,$AH170&gt;0,BC170&gt;0), BC170,     AND(NOT($AD170=$AH170),$AD170&gt;0,$AH170&gt;0,BC170&gt;0), ($AH170*BC170)/$AD170,     AND($AD170=0,$AH170&gt;0,$AL170&gt;0), IF(INDEX(BC$12:BC$263,MATCH($AL170,$AK$12:$AK$263,0))&gt;0,($AH170*INDEX(BC$12:BC$263,MATCH($AL170,$AK$12:$AK$263,0)))/INDEX($AD$12:$AD$263,MATCH($AL170,$AK$12:$AK$263,0)), "-"),     1, "-")</f>
        <v>-</v>
      </c>
      <c r="BE170" s="249" t="n">
        <f aca="false">IF(BD$9&gt;0, IF(OR(BD170="",BD170="-"), 0, BD170*$AO170), BC170*$AE170)</f>
        <v>0</v>
      </c>
      <c r="BF170" s="247" t="n">
        <f aca="false">COMMANDE!X170</f>
        <v>0</v>
      </c>
      <c r="BG170" s="248" t="str">
        <f aca="false">_xlfn.IFS(AND($AD170=$AH170,$AD170&gt;0,$AH170&gt;0,BF170&gt;0), BF170,     AND(NOT($AD170=$AH170),$AD170&gt;0,$AH170&gt;0,BF170&gt;0), ($AH170*BF170)/$AD170,     AND($AD170=0,$AH170&gt;0,$AL170&gt;0), IF(INDEX(BF$12:BF$263,MATCH($AL170,$AK$12:$AK$263,0))&gt;0,($AH170*INDEX(BF$12:BF$263,MATCH($AL170,$AK$12:$AK$263,0)))/INDEX($AD$12:$AD$263,MATCH($AL170,$AK$12:$AK$263,0)), "-"),     1, "-")</f>
        <v>-</v>
      </c>
      <c r="BH170" s="249" t="n">
        <f aca="false">IF(BG$9&gt;0, IF(OR(BG170="",BG170="-"), 0, BG170*$AO170), BF170*$AE170)</f>
        <v>0</v>
      </c>
      <c r="BI170" s="247" t="n">
        <f aca="false">COMMANDE!Z170</f>
        <v>0</v>
      </c>
      <c r="BJ170" s="248" t="str">
        <f aca="false">_xlfn.IFS(AND($AD170=$AH170,$AD170&gt;0,$AH170&gt;0,BI170&gt;0), BI170,     AND(NOT($AD170=$AH170),$AD170&gt;0,$AH170&gt;0,BI170&gt;0), ($AH170*BI170)/$AD170,     AND($AD170=0,$AH170&gt;0,$AL170&gt;0), IF(INDEX(BI$12:BI$263,MATCH($AL170,$AK$12:$AK$263,0))&gt;0,($AH170*INDEX(BI$12:BI$263,MATCH($AL170,$AK$12:$AK$263,0)))/INDEX($AD$12:$AD$263,MATCH($AL170,$AK$12:$AK$263,0)), "-"),     1, "-")</f>
        <v>-</v>
      </c>
      <c r="BK170" s="249" t="n">
        <f aca="false">IF(BJ$9&gt;0, IF(OR(BJ170="",BJ170="-"), 0, BJ170*$AO170), BI170*$AE170)</f>
        <v>0</v>
      </c>
      <c r="BL170" s="247" t="n">
        <f aca="false">COMMANDE!AB170</f>
        <v>0</v>
      </c>
      <c r="BM170" s="248" t="str">
        <f aca="false">_xlfn.IFS(AND($AD170=$AH170,$AD170&gt;0,$AH170&gt;0,BL170&gt;0), BL170,     AND(NOT($AD170=$AH170),$AD170&gt;0,$AH170&gt;0,BL170&gt;0), ($AH170*BL170)/$AD170,     AND($AD170=0,$AH170&gt;0,$AL170&gt;0), IF(INDEX(BL$12:BL$263,MATCH($AL170,$AK$12:$AK$263,0))&gt;0,($AH170*INDEX(BL$12:BL$263,MATCH($AL170,$AK$12:$AK$263,0)))/INDEX($AD$12:$AD$263,MATCH($AL170,$AK$12:$AK$263,0)), "-"),     1, "-")</f>
        <v>-</v>
      </c>
      <c r="BN170" s="249" t="n">
        <f aca="false">IF(BM$9&gt;0, IF(OR(BM170="",BM170="-"), 0, BM170*$AO170), BL170*$AE170)</f>
        <v>0</v>
      </c>
      <c r="BO170" s="247" t="n">
        <f aca="false">COMMANDE!AD170</f>
        <v>0</v>
      </c>
      <c r="BP170" s="248" t="str">
        <f aca="false">_xlfn.IFS(AND($AD170=$AH170,$AD170&gt;0,$AH170&gt;0,BO170&gt;0), BO170,     AND(NOT($AD170=$AH170),$AD170&gt;0,$AH170&gt;0,BO170&gt;0), ($AH170*BO170)/$AD170,     AND($AD170=0,$AH170&gt;0,$AL170&gt;0), IF(INDEX(BO$12:BO$263,MATCH($AL170,$AK$12:$AK$263,0))&gt;0,($AH170*INDEX(BO$12:BO$263,MATCH($AL170,$AK$12:$AK$263,0)))/INDEX($AD$12:$AD$263,MATCH($AL170,$AK$12:$AK$263,0)), "-"),     1, "-")</f>
        <v>-</v>
      </c>
      <c r="BQ170" s="249" t="n">
        <f aca="false">IF(BP$9&gt;0, IF(OR(BP170="",BP170="-"), 0, BP170*$AO170), BO170*$AE170)</f>
        <v>0</v>
      </c>
      <c r="BR170" s="247" t="n">
        <f aca="false">COMMANDE!AF170</f>
        <v>0</v>
      </c>
      <c r="BS170" s="248" t="str">
        <f aca="false">_xlfn.IFS(AND($AD170=$AH170,$AD170&gt;0,$AH170&gt;0,BR170&gt;0), BR170,     AND(NOT($AD170=$AH170),$AD170&gt;0,$AH170&gt;0,BR170&gt;0), ($AH170*BR170)/$AD170,     AND($AD170=0,$AH170&gt;0,$AL170&gt;0), IF(INDEX(BR$12:BR$263,MATCH($AL170,$AK$12:$AK$263,0))&gt;0,($AH170*INDEX(BR$12:BR$263,MATCH($AL170,$AK$12:$AK$263,0)))/INDEX($AD$12:$AD$263,MATCH($AL170,$AK$12:$AK$263,0)), "-"),     1, "-")</f>
        <v>-</v>
      </c>
      <c r="BT170" s="249" t="n">
        <f aca="false">IF(BS$9&gt;0, IF(OR(BS170="",BS170="-"), 0, BS170*$AO170), BR170*$AE170)</f>
        <v>0</v>
      </c>
      <c r="BU170" s="247" t="n">
        <f aca="false">COMMANDE!AH170</f>
        <v>0</v>
      </c>
      <c r="BV170" s="248" t="str">
        <f aca="false">_xlfn.IFS(AND($AD170=$AH170,$AD170&gt;0,$AH170&gt;0,BU170&gt;0), BU170,     AND(NOT($AD170=$AH170),$AD170&gt;0,$AH170&gt;0,BU170&gt;0), ($AH170*BU170)/$AD170,     AND($AD170=0,$AH170&gt;0,$AL170&gt;0), IF(INDEX(BU$12:BU$263,MATCH($AL170,$AK$12:$AK$263,0))&gt;0,($AH170*INDEX(BU$12:BU$263,MATCH($AL170,$AK$12:$AK$263,0)))/INDEX($AD$12:$AD$263,MATCH($AL170,$AK$12:$AK$263,0)), "-"),     1, "-")</f>
        <v>-</v>
      </c>
      <c r="BW170" s="249" t="n">
        <f aca="false">IF(BV$9&gt;0, IF(OR(BV170="",BV170="-"), 0, BV170*$AO170), BU170*$AE170)</f>
        <v>0</v>
      </c>
      <c r="BX170" s="247" t="n">
        <f aca="false">COMMANDE!AJ170</f>
        <v>0</v>
      </c>
      <c r="BY170" s="248" t="str">
        <f aca="false">_xlfn.IFS(AND($AD170=$AH170,$AD170&gt;0,$AH170&gt;0,BX170&gt;0), BX170,     AND(NOT($AD170=$AH170),$AD170&gt;0,$AH170&gt;0,BX170&gt;0), ($AH170*BX170)/$AD170,     AND($AD170=0,$AH170&gt;0,$AL170&gt;0), IF(INDEX(BX$12:BX$263,MATCH($AL170,$AK$12:$AK$263,0))&gt;0,($AH170*INDEX(BX$12:BX$263,MATCH($AL170,$AK$12:$AK$263,0)))/INDEX($AD$12:$AD$263,MATCH($AL170,$AK$12:$AK$263,0)), "-"),     1, "-")</f>
        <v>-</v>
      </c>
      <c r="BZ170" s="249" t="n">
        <f aca="false">IF(BY$9&gt;0, IF(OR(BY170="",BY170="-"), 0, BY170*$AO170), BX170*$AE170)</f>
        <v>0</v>
      </c>
      <c r="CA170" s="247" t="n">
        <f aca="false">COMMANDE!AL170</f>
        <v>0</v>
      </c>
      <c r="CB170" s="248" t="str">
        <f aca="false">_xlfn.IFS(AND($AD170=$AH170,$AD170&gt;0,$AH170&gt;0,CA170&gt;0), CA170,     AND(NOT($AD170=$AH170),$AD170&gt;0,$AH170&gt;0,CA170&gt;0), ($AH170*CA170)/$AD170,     AND($AD170=0,$AH170&gt;0,$AL170&gt;0), IF(INDEX(CA$12:CA$263,MATCH($AL170,$AK$12:$AK$263,0))&gt;0,($AH170*INDEX(CA$12:CA$263,MATCH($AL170,$AK$12:$AK$263,0)))/INDEX($AD$12:$AD$263,MATCH($AL170,$AK$12:$AK$263,0)), "-"),     1, "-")</f>
        <v>-</v>
      </c>
      <c r="CC170" s="249" t="n">
        <f aca="false">IF(CB$9&gt;0, IF(OR(CB170="",CB170="-"), 0, CB170*$AO170), CA170*$AE170)</f>
        <v>0</v>
      </c>
      <c r="CD170" s="247" t="n">
        <f aca="false">COMMANDE!AN170</f>
        <v>0</v>
      </c>
      <c r="CE170" s="248" t="str">
        <f aca="false">_xlfn.IFS(AND($AD170=$AH170,$AD170&gt;0,$AH170&gt;0,CD170&gt;0), CD170,     AND(NOT($AD170=$AH170),$AD170&gt;0,$AH170&gt;0,CD170&gt;0), ($AH170*CD170)/$AD170,     AND($AD170=0,$AH170&gt;0,$AL170&gt;0), IF(INDEX(CD$12:CD$263,MATCH($AL170,$AK$12:$AK$263,0))&gt;0,($AH170*INDEX(CD$12:CD$263,MATCH($AL170,$AK$12:$AK$263,0)))/INDEX($AD$12:$AD$263,MATCH($AL170,$AK$12:$AK$263,0)), "-"),     1, "-")</f>
        <v>-</v>
      </c>
      <c r="CF170" s="249" t="n">
        <f aca="false">IF(CE$9&gt;0, IF(OR(CE170="",CE170="-"), 0, CE170*$AO170), CD170*$AE170)</f>
        <v>0</v>
      </c>
      <c r="CG170" s="247" t="n">
        <f aca="false">COMMANDE!AP170</f>
        <v>0</v>
      </c>
      <c r="CH170" s="248" t="str">
        <f aca="false">_xlfn.IFS(AND($AD170=$AH170,$AD170&gt;0,$AH170&gt;0,CG170&gt;0), CG170,     AND(NOT($AD170=$AH170),$AD170&gt;0,$AH170&gt;0,CG170&gt;0), ($AH170*CG170)/$AD170,     AND($AD170=0,$AH170&gt;0,$AL170&gt;0), IF(INDEX(CG$12:CG$263,MATCH($AL170,$AK$12:$AK$263,0))&gt;0,($AH170*INDEX(CG$12:CG$263,MATCH($AL170,$AK$12:$AK$263,0)))/INDEX($AD$12:$AD$263,MATCH($AL170,$AK$12:$AK$263,0)), "-"),     1, "-")</f>
        <v>-</v>
      </c>
      <c r="CI170" s="249" t="n">
        <f aca="false">IF(CH$9&gt;0, IF(OR(CH170="",CH170="-"), 0, CH170*$AO170), CG170*$AE170)</f>
        <v>0</v>
      </c>
      <c r="CJ170" s="250"/>
    </row>
    <row r="171" customFormat="false" ht="39.95" hidden="false" customHeight="true" outlineLevel="0" collapsed="false">
      <c r="A171" s="230" t="n">
        <f aca="false">IF(OR($AQ171&gt;0, $AS171&gt;0), 1, 0)</f>
        <v>0</v>
      </c>
      <c r="B171" s="230" t="n">
        <f aca="false">IF(OR($AT171&gt;0, $AV171&gt;0), 1, 0)</f>
        <v>0</v>
      </c>
      <c r="C171" s="230" t="n">
        <f aca="false">IF(OR($AW171&gt;0, $AY171&gt;0), 1, 0)</f>
        <v>0</v>
      </c>
      <c r="D171" s="230" t="n">
        <f aca="false">IF(OR($AZ171&gt;0, $BB171&gt;0), 1, 0)</f>
        <v>0</v>
      </c>
      <c r="E171" s="230" t="n">
        <f aca="false">IF(OR($BC171&gt;0, $BE171&gt;0), 1, 0)</f>
        <v>0</v>
      </c>
      <c r="F171" s="230" t="n">
        <f aca="false">IF(OR($BF171&gt;0, $BH171&gt;0), 1, 0)</f>
        <v>0</v>
      </c>
      <c r="G171" s="230" t="n">
        <f aca="false">IF(OR($BI171&gt;0, $BK171&gt;0), 1, 0)</f>
        <v>0</v>
      </c>
      <c r="H171" s="230" t="n">
        <f aca="false">IF(OR($BL171&gt;0, $BN171&gt;0), 1, 0)</f>
        <v>0</v>
      </c>
      <c r="I171" s="230" t="n">
        <f aca="false">IF(OR($BO171&gt;0, $BQ171&gt;0), 1, 0)</f>
        <v>0</v>
      </c>
      <c r="J171" s="230" t="n">
        <f aca="false">IF(OR($BR171&gt;0, $BT171&gt;0), 1, 0)</f>
        <v>0</v>
      </c>
      <c r="K171" s="230" t="n">
        <f aca="false">IF(OR($BU171&gt;0, $BW171&gt;0), 1, 0)</f>
        <v>0</v>
      </c>
      <c r="L171" s="230" t="n">
        <f aca="false">IF(OR($BX171&gt;0, $BZ171&gt;0), 1, 0)</f>
        <v>0</v>
      </c>
      <c r="M171" s="230" t="n">
        <f aca="false">IF(OR($CA171&gt;0, $CC171&gt;0), 1, 0)</f>
        <v>0</v>
      </c>
      <c r="N171" s="230" t="n">
        <f aca="false">IF(OR($CD171&gt;0, $CF171&gt;0), 1, 0)</f>
        <v>0</v>
      </c>
      <c r="O171" s="231" t="n">
        <f aca="false">IF(OR($CG171&gt;0, $CI171&gt;0), 1, 0)</f>
        <v>0</v>
      </c>
      <c r="P171" s="232" t="n">
        <f aca="false">IF(OR($AD171&gt;0,$AH171&gt;0,$AN171&gt;0), 1, 0)</f>
        <v>0</v>
      </c>
      <c r="Q171" s="233" t="str">
        <f aca="false">BDD!A161</f>
        <v>3073.135</v>
      </c>
      <c r="R171" s="234" t="str">
        <f aca="false">BDD!B161</f>
        <v>Orange Valencialate</v>
      </c>
      <c r="S171" s="235" t="str">
        <f aca="false">IF(BDD!F161=0, "", BDD!F161)</f>
        <v/>
      </c>
      <c r="T171" s="236" t="n">
        <f aca="false">ROUND(BDD!G161+FDP_CMD_KG, 2)</f>
        <v>4.87</v>
      </c>
      <c r="U171" s="236" t="e">
        <f aca="false">ROUND(BDD!G161+FDP_FACT_KG, 2)</f>
        <v>#DIV/0!</v>
      </c>
      <c r="V171" s="237" t="str">
        <f aca="false">BDD!H161</f>
        <v>kg</v>
      </c>
      <c r="W171" s="238" t="n">
        <f aca="false">IF(NOT(ISBLANK(BDD!I161)), ROUND(SUM((BDD!G161*reduc1),FDP_CMD_KG), 2), "")</f>
        <v>4.54</v>
      </c>
      <c r="X171" s="238" t="n">
        <f aca="false">IF(NOT(ISBLANK(BDD!J161)), ROUND(SUM((BDD!G161*reduc2),FDP_CMD_KG), 2), "")</f>
        <v>4.21</v>
      </c>
      <c r="Y171" s="238" t="str">
        <f aca="false">IF(NOT(ISBLANK(BDD!K161)), ROUND(SUM((BDD!G161*reduc3),FDP_CMD_KG), 2), "")</f>
        <v/>
      </c>
      <c r="Z171" s="238" t="e">
        <f aca="false">IF(NOT(ISBLANK(BDD!I161)), ROUND(SUM((BDD!G161*reduc1),FDP_FACT_KG), 2), "")</f>
        <v>#DIV/0!</v>
      </c>
      <c r="AA171" s="238" t="e">
        <f aca="false">IF(NOT(ISBLANK(BDD!J161)), ROUND(SUM((BDD!G161*reduc2),FDP_FACT_KG), 2), "")</f>
        <v>#DIV/0!</v>
      </c>
      <c r="AB171" s="238" t="str">
        <f aca="false">IF(NOT(ISBLANK(BDD!K161)), ROUND(SUM((BDD!G161*reduc3),FDP_FACT_KG), 2), "")</f>
        <v/>
      </c>
      <c r="AC171" s="239" t="str">
        <f aca="false">BDD!C161</f>
        <v>Andalousie</v>
      </c>
      <c r="AD171" s="240" t="n">
        <f aca="false">SUM(AQ171,AT171,AW171,AZ171,BC171,BF171,BI171,BL171,BO171,BR171,BU171,BX171,CA171,CD171,CG171)</f>
        <v>0</v>
      </c>
      <c r="AE171" s="241" t="n">
        <f aca="false">_xlfn.IFS(AND(AD171&gt;=60,$Y171&lt;&gt;""), $Y171,    AND(AD171&gt;=30,$X171&lt;&gt;""), $X171,    AND(AD171&gt;=10,$W171&lt;&gt;""), $W171,    1, $T171)</f>
        <v>4.87</v>
      </c>
      <c r="AF171" s="242" t="n">
        <f aca="false">$AD171*$AE171</f>
        <v>0</v>
      </c>
      <c r="AG171" s="161"/>
      <c r="AH171" s="243"/>
      <c r="AI171" s="241" t="e">
        <f aca="false">_xlfn.IFS(AND(AH171&gt;=60,$AB171&lt;&gt;""), $AB171,    AND(AH171&gt;=30,$AA171&lt;&gt;""), $AA171,    AND(AH171&gt;=10,$Z171&lt;&gt;""), $Z171,    1, $U171)</f>
        <v>#DIV/0!</v>
      </c>
      <c r="AJ171" s="244" t="e">
        <f aca="false">AH171*AI171</f>
        <v>#DIV/0!</v>
      </c>
      <c r="AK171" s="245"/>
      <c r="AL171" s="245"/>
      <c r="AM171" s="161"/>
      <c r="AN171" s="246" t="n">
        <f aca="false">SUM(AR171,AU171,AX171,BA171,BD171,BG171,BJ171,BM171,BP171,BS171,BV171,BY171,CB171,CE171,CH171)</f>
        <v>0</v>
      </c>
      <c r="AO171" s="241" t="e">
        <f aca="false">_xlfn.IFS(AND(AN171&gt;=60,$AB171&lt;&gt;""), $AB171,    AND(AN171&gt;=30,$AA171&lt;&gt;""), $AA171,    AND(AN171&gt;=10,$Z171&lt;&gt;""), $Z171,    1, $U171)</f>
        <v>#DIV/0!</v>
      </c>
      <c r="AP171" s="242" t="e">
        <f aca="false">$AN171*$AO171</f>
        <v>#DIV/0!</v>
      </c>
      <c r="AQ171" s="247" t="n">
        <f aca="false">COMMANDE!N171</f>
        <v>0</v>
      </c>
      <c r="AR171" s="248" t="str">
        <f aca="false">_xlfn.IFS(AND($AD171=$AH171,$AD171&gt;0,$AH171&gt;0,AQ171&gt;0), AQ171,     AND(NOT($AD171=$AH171),$AD171&gt;0,$AH171&gt;0,AQ171&gt;0), ($AH171*AQ171)/$AD171,     AND($AD171=0,$AH171&gt;0,$AL171&gt;0), IF(INDEX(AQ$12:AQ$263,MATCH($AL171,$AK$12:$AK$263,0))&gt;0,($AH171*INDEX(AQ$12:AQ$263,MATCH($AL171,$AK$12:$AK$263,0)))/INDEX($AD$12:$AD$263,MATCH($AL171,$AK$12:$AK$263,0)), "-"),     1, "-")</f>
        <v>-</v>
      </c>
      <c r="AS171" s="249" t="n">
        <f aca="false">IF(AR$9&gt;0, IF(OR(AR171="",AR171="-"), 0, AR171*$AO171), AQ171*$AE171)</f>
        <v>0</v>
      </c>
      <c r="AT171" s="247" t="n">
        <f aca="false">COMMANDE!P171</f>
        <v>0</v>
      </c>
      <c r="AU171" s="248" t="str">
        <f aca="false">_xlfn.IFS(AND($AD171=$AH171,$AD171&gt;0,$AH171&gt;0,AT171&gt;0), AT171,     AND(NOT($AD171=$AH171),$AD171&gt;0,$AH171&gt;0,AT171&gt;0), ($AH171*AT171)/$AD171,     AND($AD171=0,$AH171&gt;0,$AL171&gt;0), IF(INDEX(AT$12:AT$263,MATCH($AL171,$AK$12:$AK$263,0))&gt;0,($AH171*INDEX(AT$12:AT$263,MATCH($AL171,$AK$12:$AK$263,0)))/INDEX($AD$12:$AD$263,MATCH($AL171,$AK$12:$AK$263,0)), "-"),     1, "-")</f>
        <v>-</v>
      </c>
      <c r="AV171" s="249" t="n">
        <f aca="false">IF(AU$9&gt;0, IF(OR(AU171="",AU171="-"), 0, AU171*$AO171), AT171*$AE171)</f>
        <v>0</v>
      </c>
      <c r="AW171" s="247" t="n">
        <f aca="false">COMMANDE!R171</f>
        <v>0</v>
      </c>
      <c r="AX171" s="248" t="str">
        <f aca="false">_xlfn.IFS(AND($AD171=$AH171,$AD171&gt;0,$AH171&gt;0,AW171&gt;0), AW171,     AND(NOT($AD171=$AH171),$AD171&gt;0,$AH171&gt;0,AW171&gt;0), ($AH171*AW171)/$AD171,     AND($AD171=0,$AH171&gt;0,$AL171&gt;0), IF(INDEX(AW$12:AW$263,MATCH($AL171,$AK$12:$AK$263,0))&gt;0,($AH171*INDEX(AW$12:AW$263,MATCH($AL171,$AK$12:$AK$263,0)))/INDEX($AD$12:$AD$263,MATCH($AL171,$AK$12:$AK$263,0)), "-"),     1, "-")</f>
        <v>-</v>
      </c>
      <c r="AY171" s="249" t="n">
        <f aca="false">IF(AX$9&gt;0, IF(OR(AX171="",AX171="-"), 0, AX171*$AO171), AW171*$AE171)</f>
        <v>0</v>
      </c>
      <c r="AZ171" s="247" t="n">
        <f aca="false">COMMANDE!T171</f>
        <v>0</v>
      </c>
      <c r="BA171" s="248" t="str">
        <f aca="false">_xlfn.IFS(AND($AD171=$AH171,$AD171&gt;0,$AH171&gt;0,AZ171&gt;0), AZ171,     AND(NOT($AD171=$AH171),$AD171&gt;0,$AH171&gt;0,AZ171&gt;0), ($AH171*AZ171)/$AD171,     AND($AD171=0,$AH171&gt;0,$AL171&gt;0), IF(INDEX(AZ$12:AZ$263,MATCH($AL171,$AK$12:$AK$263,0))&gt;0,($AH171*INDEX(AZ$12:AZ$263,MATCH($AL171,$AK$12:$AK$263,0)))/INDEX($AD$12:$AD$263,MATCH($AL171,$AK$12:$AK$263,0)), "-"),     1, "-")</f>
        <v>-</v>
      </c>
      <c r="BB171" s="249" t="n">
        <f aca="false">IF(BA$9&gt;0, IF(OR(BA171="",BA171="-"), 0, BA171*$AO171), AZ171*$AE171)</f>
        <v>0</v>
      </c>
      <c r="BC171" s="247" t="n">
        <f aca="false">COMMANDE!V171</f>
        <v>0</v>
      </c>
      <c r="BD171" s="248" t="str">
        <f aca="false">_xlfn.IFS(AND($AD171=$AH171,$AD171&gt;0,$AH171&gt;0,BC171&gt;0), BC171,     AND(NOT($AD171=$AH171),$AD171&gt;0,$AH171&gt;0,BC171&gt;0), ($AH171*BC171)/$AD171,     AND($AD171=0,$AH171&gt;0,$AL171&gt;0), IF(INDEX(BC$12:BC$263,MATCH($AL171,$AK$12:$AK$263,0))&gt;0,($AH171*INDEX(BC$12:BC$263,MATCH($AL171,$AK$12:$AK$263,0)))/INDEX($AD$12:$AD$263,MATCH($AL171,$AK$12:$AK$263,0)), "-"),     1, "-")</f>
        <v>-</v>
      </c>
      <c r="BE171" s="249" t="n">
        <f aca="false">IF(BD$9&gt;0, IF(OR(BD171="",BD171="-"), 0, BD171*$AO171), BC171*$AE171)</f>
        <v>0</v>
      </c>
      <c r="BF171" s="247" t="n">
        <f aca="false">COMMANDE!X171</f>
        <v>0</v>
      </c>
      <c r="BG171" s="248" t="str">
        <f aca="false">_xlfn.IFS(AND($AD171=$AH171,$AD171&gt;0,$AH171&gt;0,BF171&gt;0), BF171,     AND(NOT($AD171=$AH171),$AD171&gt;0,$AH171&gt;0,BF171&gt;0), ($AH171*BF171)/$AD171,     AND($AD171=0,$AH171&gt;0,$AL171&gt;0), IF(INDEX(BF$12:BF$263,MATCH($AL171,$AK$12:$AK$263,0))&gt;0,($AH171*INDEX(BF$12:BF$263,MATCH($AL171,$AK$12:$AK$263,0)))/INDEX($AD$12:$AD$263,MATCH($AL171,$AK$12:$AK$263,0)), "-"),     1, "-")</f>
        <v>-</v>
      </c>
      <c r="BH171" s="249" t="n">
        <f aca="false">IF(BG$9&gt;0, IF(OR(BG171="",BG171="-"), 0, BG171*$AO171), BF171*$AE171)</f>
        <v>0</v>
      </c>
      <c r="BI171" s="247" t="n">
        <f aca="false">COMMANDE!Z171</f>
        <v>0</v>
      </c>
      <c r="BJ171" s="248" t="str">
        <f aca="false">_xlfn.IFS(AND($AD171=$AH171,$AD171&gt;0,$AH171&gt;0,BI171&gt;0), BI171,     AND(NOT($AD171=$AH171),$AD171&gt;0,$AH171&gt;0,BI171&gt;0), ($AH171*BI171)/$AD171,     AND($AD171=0,$AH171&gt;0,$AL171&gt;0), IF(INDEX(BI$12:BI$263,MATCH($AL171,$AK$12:$AK$263,0))&gt;0,($AH171*INDEX(BI$12:BI$263,MATCH($AL171,$AK$12:$AK$263,0)))/INDEX($AD$12:$AD$263,MATCH($AL171,$AK$12:$AK$263,0)), "-"),     1, "-")</f>
        <v>-</v>
      </c>
      <c r="BK171" s="249" t="n">
        <f aca="false">IF(BJ$9&gt;0, IF(OR(BJ171="",BJ171="-"), 0, BJ171*$AO171), BI171*$AE171)</f>
        <v>0</v>
      </c>
      <c r="BL171" s="247" t="n">
        <f aca="false">COMMANDE!AB171</f>
        <v>0</v>
      </c>
      <c r="BM171" s="248" t="str">
        <f aca="false">_xlfn.IFS(AND($AD171=$AH171,$AD171&gt;0,$AH171&gt;0,BL171&gt;0), BL171,     AND(NOT($AD171=$AH171),$AD171&gt;0,$AH171&gt;0,BL171&gt;0), ($AH171*BL171)/$AD171,     AND($AD171=0,$AH171&gt;0,$AL171&gt;0), IF(INDEX(BL$12:BL$263,MATCH($AL171,$AK$12:$AK$263,0))&gt;0,($AH171*INDEX(BL$12:BL$263,MATCH($AL171,$AK$12:$AK$263,0)))/INDEX($AD$12:$AD$263,MATCH($AL171,$AK$12:$AK$263,0)), "-"),     1, "-")</f>
        <v>-</v>
      </c>
      <c r="BN171" s="249" t="n">
        <f aca="false">IF(BM$9&gt;0, IF(OR(BM171="",BM171="-"), 0, BM171*$AO171), BL171*$AE171)</f>
        <v>0</v>
      </c>
      <c r="BO171" s="247" t="n">
        <f aca="false">COMMANDE!AD171</f>
        <v>0</v>
      </c>
      <c r="BP171" s="248" t="str">
        <f aca="false">_xlfn.IFS(AND($AD171=$AH171,$AD171&gt;0,$AH171&gt;0,BO171&gt;0), BO171,     AND(NOT($AD171=$AH171),$AD171&gt;0,$AH171&gt;0,BO171&gt;0), ($AH171*BO171)/$AD171,     AND($AD171=0,$AH171&gt;0,$AL171&gt;0), IF(INDEX(BO$12:BO$263,MATCH($AL171,$AK$12:$AK$263,0))&gt;0,($AH171*INDEX(BO$12:BO$263,MATCH($AL171,$AK$12:$AK$263,0)))/INDEX($AD$12:$AD$263,MATCH($AL171,$AK$12:$AK$263,0)), "-"),     1, "-")</f>
        <v>-</v>
      </c>
      <c r="BQ171" s="249" t="n">
        <f aca="false">IF(BP$9&gt;0, IF(OR(BP171="",BP171="-"), 0, BP171*$AO171), BO171*$AE171)</f>
        <v>0</v>
      </c>
      <c r="BR171" s="247" t="n">
        <f aca="false">COMMANDE!AF171</f>
        <v>0</v>
      </c>
      <c r="BS171" s="248" t="str">
        <f aca="false">_xlfn.IFS(AND($AD171=$AH171,$AD171&gt;0,$AH171&gt;0,BR171&gt;0), BR171,     AND(NOT($AD171=$AH171),$AD171&gt;0,$AH171&gt;0,BR171&gt;0), ($AH171*BR171)/$AD171,     AND($AD171=0,$AH171&gt;0,$AL171&gt;0), IF(INDEX(BR$12:BR$263,MATCH($AL171,$AK$12:$AK$263,0))&gt;0,($AH171*INDEX(BR$12:BR$263,MATCH($AL171,$AK$12:$AK$263,0)))/INDEX($AD$12:$AD$263,MATCH($AL171,$AK$12:$AK$263,0)), "-"),     1, "-")</f>
        <v>-</v>
      </c>
      <c r="BT171" s="249" t="n">
        <f aca="false">IF(BS$9&gt;0, IF(OR(BS171="",BS171="-"), 0, BS171*$AO171), BR171*$AE171)</f>
        <v>0</v>
      </c>
      <c r="BU171" s="247" t="n">
        <f aca="false">COMMANDE!AH171</f>
        <v>0</v>
      </c>
      <c r="BV171" s="248" t="str">
        <f aca="false">_xlfn.IFS(AND($AD171=$AH171,$AD171&gt;0,$AH171&gt;0,BU171&gt;0), BU171,     AND(NOT($AD171=$AH171),$AD171&gt;0,$AH171&gt;0,BU171&gt;0), ($AH171*BU171)/$AD171,     AND($AD171=0,$AH171&gt;0,$AL171&gt;0), IF(INDEX(BU$12:BU$263,MATCH($AL171,$AK$12:$AK$263,0))&gt;0,($AH171*INDEX(BU$12:BU$263,MATCH($AL171,$AK$12:$AK$263,0)))/INDEX($AD$12:$AD$263,MATCH($AL171,$AK$12:$AK$263,0)), "-"),     1, "-")</f>
        <v>-</v>
      </c>
      <c r="BW171" s="249" t="n">
        <f aca="false">IF(BV$9&gt;0, IF(OR(BV171="",BV171="-"), 0, BV171*$AO171), BU171*$AE171)</f>
        <v>0</v>
      </c>
      <c r="BX171" s="247" t="n">
        <f aca="false">COMMANDE!AJ171</f>
        <v>0</v>
      </c>
      <c r="BY171" s="248" t="str">
        <f aca="false">_xlfn.IFS(AND($AD171=$AH171,$AD171&gt;0,$AH171&gt;0,BX171&gt;0), BX171,     AND(NOT($AD171=$AH171),$AD171&gt;0,$AH171&gt;0,BX171&gt;0), ($AH171*BX171)/$AD171,     AND($AD171=0,$AH171&gt;0,$AL171&gt;0), IF(INDEX(BX$12:BX$263,MATCH($AL171,$AK$12:$AK$263,0))&gt;0,($AH171*INDEX(BX$12:BX$263,MATCH($AL171,$AK$12:$AK$263,0)))/INDEX($AD$12:$AD$263,MATCH($AL171,$AK$12:$AK$263,0)), "-"),     1, "-")</f>
        <v>-</v>
      </c>
      <c r="BZ171" s="249" t="n">
        <f aca="false">IF(BY$9&gt;0, IF(OR(BY171="",BY171="-"), 0, BY171*$AO171), BX171*$AE171)</f>
        <v>0</v>
      </c>
      <c r="CA171" s="247" t="n">
        <f aca="false">COMMANDE!AL171</f>
        <v>0</v>
      </c>
      <c r="CB171" s="248" t="str">
        <f aca="false">_xlfn.IFS(AND($AD171=$AH171,$AD171&gt;0,$AH171&gt;0,CA171&gt;0), CA171,     AND(NOT($AD171=$AH171),$AD171&gt;0,$AH171&gt;0,CA171&gt;0), ($AH171*CA171)/$AD171,     AND($AD171=0,$AH171&gt;0,$AL171&gt;0), IF(INDEX(CA$12:CA$263,MATCH($AL171,$AK$12:$AK$263,0))&gt;0,($AH171*INDEX(CA$12:CA$263,MATCH($AL171,$AK$12:$AK$263,0)))/INDEX($AD$12:$AD$263,MATCH($AL171,$AK$12:$AK$263,0)), "-"),     1, "-")</f>
        <v>-</v>
      </c>
      <c r="CC171" s="249" t="n">
        <f aca="false">IF(CB$9&gt;0, IF(OR(CB171="",CB171="-"), 0, CB171*$AO171), CA171*$AE171)</f>
        <v>0</v>
      </c>
      <c r="CD171" s="247" t="n">
        <f aca="false">COMMANDE!AN171</f>
        <v>0</v>
      </c>
      <c r="CE171" s="248" t="str">
        <f aca="false">_xlfn.IFS(AND($AD171=$AH171,$AD171&gt;0,$AH171&gt;0,CD171&gt;0), CD171,     AND(NOT($AD171=$AH171),$AD171&gt;0,$AH171&gt;0,CD171&gt;0), ($AH171*CD171)/$AD171,     AND($AD171=0,$AH171&gt;0,$AL171&gt;0), IF(INDEX(CD$12:CD$263,MATCH($AL171,$AK$12:$AK$263,0))&gt;0,($AH171*INDEX(CD$12:CD$263,MATCH($AL171,$AK$12:$AK$263,0)))/INDEX($AD$12:$AD$263,MATCH($AL171,$AK$12:$AK$263,0)), "-"),     1, "-")</f>
        <v>-</v>
      </c>
      <c r="CF171" s="249" t="n">
        <f aca="false">IF(CE$9&gt;0, IF(OR(CE171="",CE171="-"), 0, CE171*$AO171), CD171*$AE171)</f>
        <v>0</v>
      </c>
      <c r="CG171" s="247" t="n">
        <f aca="false">COMMANDE!AP171</f>
        <v>0</v>
      </c>
      <c r="CH171" s="248" t="str">
        <f aca="false">_xlfn.IFS(AND($AD171=$AH171,$AD171&gt;0,$AH171&gt;0,CG171&gt;0), CG171,     AND(NOT($AD171=$AH171),$AD171&gt;0,$AH171&gt;0,CG171&gt;0), ($AH171*CG171)/$AD171,     AND($AD171=0,$AH171&gt;0,$AL171&gt;0), IF(INDEX(CG$12:CG$263,MATCH($AL171,$AK$12:$AK$263,0))&gt;0,($AH171*INDEX(CG$12:CG$263,MATCH($AL171,$AK$12:$AK$263,0)))/INDEX($AD$12:$AD$263,MATCH($AL171,$AK$12:$AK$263,0)), "-"),     1, "-")</f>
        <v>-</v>
      </c>
      <c r="CI171" s="249" t="n">
        <f aca="false">IF(CH$9&gt;0, IF(OR(CH171="",CH171="-"), 0, CH171*$AO171), CG171*$AE171)</f>
        <v>0</v>
      </c>
      <c r="CJ171" s="250"/>
    </row>
    <row r="172" customFormat="false" ht="39.95" hidden="false" customHeight="true" outlineLevel="0" collapsed="false">
      <c r="A172" s="230" t="n">
        <f aca="false">IF(OR($AQ172&gt;0, $AS172&gt;0), 1, 0)</f>
        <v>0</v>
      </c>
      <c r="B172" s="230" t="n">
        <f aca="false">IF(OR($AT172&gt;0, $AV172&gt;0), 1, 0)</f>
        <v>0</v>
      </c>
      <c r="C172" s="230" t="n">
        <f aca="false">IF(OR($AW172&gt;0, $AY172&gt;0), 1, 0)</f>
        <v>0</v>
      </c>
      <c r="D172" s="230" t="n">
        <f aca="false">IF(OR($AZ172&gt;0, $BB172&gt;0), 1, 0)</f>
        <v>0</v>
      </c>
      <c r="E172" s="230" t="n">
        <f aca="false">IF(OR($BC172&gt;0, $BE172&gt;0), 1, 0)</f>
        <v>0</v>
      </c>
      <c r="F172" s="230" t="n">
        <f aca="false">IF(OR($BF172&gt;0, $BH172&gt;0), 1, 0)</f>
        <v>0</v>
      </c>
      <c r="G172" s="230" t="n">
        <f aca="false">IF(OR($BI172&gt;0, $BK172&gt;0), 1, 0)</f>
        <v>0</v>
      </c>
      <c r="H172" s="230" t="n">
        <f aca="false">IF(OR($BL172&gt;0, $BN172&gt;0), 1, 0)</f>
        <v>0</v>
      </c>
      <c r="I172" s="230" t="n">
        <f aca="false">IF(OR($BO172&gt;0, $BQ172&gt;0), 1, 0)</f>
        <v>0</v>
      </c>
      <c r="J172" s="230" t="n">
        <f aca="false">IF(OR($BR172&gt;0, $BT172&gt;0), 1, 0)</f>
        <v>0</v>
      </c>
      <c r="K172" s="230" t="n">
        <f aca="false">IF(OR($BU172&gt;0, $BW172&gt;0), 1, 0)</f>
        <v>0</v>
      </c>
      <c r="L172" s="230" t="n">
        <f aca="false">IF(OR($BX172&gt;0, $BZ172&gt;0), 1, 0)</f>
        <v>0</v>
      </c>
      <c r="M172" s="230" t="n">
        <f aca="false">IF(OR($CA172&gt;0, $CC172&gt;0), 1, 0)</f>
        <v>0</v>
      </c>
      <c r="N172" s="230" t="n">
        <f aca="false">IF(OR($CD172&gt;0, $CF172&gt;0), 1, 0)</f>
        <v>0</v>
      </c>
      <c r="O172" s="231" t="n">
        <f aca="false">IF(OR($CG172&gt;0, $CI172&gt;0), 1, 0)</f>
        <v>0</v>
      </c>
      <c r="P172" s="232" t="n">
        <f aca="false">IF(OR($AD172&gt;0,$AH172&gt;0,$AN172&gt;0), 1, 0)</f>
        <v>0</v>
      </c>
      <c r="Q172" s="233" t="str">
        <f aca="false">BDD!A162</f>
        <v>3441-3442</v>
      </c>
      <c r="R172" s="234" t="str">
        <f aca="false">BDD!B162</f>
        <v>Pamplemousse Star Ruby</v>
      </c>
      <c r="S172" s="235" t="str">
        <f aca="false">IF(BDD!F162=0, "", BDD!F162)</f>
        <v/>
      </c>
      <c r="T172" s="236" t="n">
        <f aca="false">ROUND(BDD!G162+FDP_CMD_KG, 2)</f>
        <v>5.15</v>
      </c>
      <c r="U172" s="236" t="e">
        <f aca="false">ROUND(BDD!G162+FDP_FACT_KG, 2)</f>
        <v>#DIV/0!</v>
      </c>
      <c r="V172" s="237" t="str">
        <f aca="false">BDD!H162</f>
        <v>kg</v>
      </c>
      <c r="W172" s="238" t="n">
        <f aca="false">IF(NOT(ISBLANK(BDD!I162)), ROUND(SUM((BDD!G162*reduc1),FDP_CMD_KG), 2), "")</f>
        <v>4.79</v>
      </c>
      <c r="X172" s="238" t="n">
        <f aca="false">IF(NOT(ISBLANK(BDD!J162)), ROUND(SUM((BDD!G162*reduc2),FDP_CMD_KG), 2), "")</f>
        <v>4.44</v>
      </c>
      <c r="Y172" s="238" t="str">
        <f aca="false">IF(NOT(ISBLANK(BDD!K162)), ROUND(SUM((BDD!G162*reduc3),FDP_CMD_KG), 2), "")</f>
        <v/>
      </c>
      <c r="Z172" s="238" t="e">
        <f aca="false">IF(NOT(ISBLANK(BDD!I162)), ROUND(SUM((BDD!G162*reduc1),FDP_FACT_KG), 2), "")</f>
        <v>#DIV/0!</v>
      </c>
      <c r="AA172" s="238" t="e">
        <f aca="false">IF(NOT(ISBLANK(BDD!J162)), ROUND(SUM((BDD!G162*reduc2),FDP_FACT_KG), 2), "")</f>
        <v>#DIV/0!</v>
      </c>
      <c r="AB172" s="238" t="str">
        <f aca="false">IF(NOT(ISBLANK(BDD!K162)), ROUND(SUM((BDD!G162*reduc3),FDP_FACT_KG), 2), "")</f>
        <v/>
      </c>
      <c r="AC172" s="239" t="str">
        <f aca="false">BDD!C162</f>
        <v>Afrique
du Sud</v>
      </c>
      <c r="AD172" s="240" t="n">
        <f aca="false">SUM(AQ172,AT172,AW172,AZ172,BC172,BF172,BI172,BL172,BO172,BR172,BU172,BX172,CA172,CD172,CG172)</f>
        <v>0</v>
      </c>
      <c r="AE172" s="241" t="n">
        <f aca="false">_xlfn.IFS(AND(AD172&gt;=60,$Y172&lt;&gt;""), $Y172,    AND(AD172&gt;=30,$X172&lt;&gt;""), $X172,    AND(AD172&gt;=10,$W172&lt;&gt;""), $W172,    1, $T172)</f>
        <v>5.15</v>
      </c>
      <c r="AF172" s="242" t="n">
        <f aca="false">$AD172*$AE172</f>
        <v>0</v>
      </c>
      <c r="AG172" s="161"/>
      <c r="AH172" s="243"/>
      <c r="AI172" s="241" t="e">
        <f aca="false">_xlfn.IFS(AND(AH172&gt;=60,$AB172&lt;&gt;""), $AB172,    AND(AH172&gt;=30,$AA172&lt;&gt;""), $AA172,    AND(AH172&gt;=10,$Z172&lt;&gt;""), $Z172,    1, $U172)</f>
        <v>#DIV/0!</v>
      </c>
      <c r="AJ172" s="244" t="e">
        <f aca="false">AH172*AI172</f>
        <v>#DIV/0!</v>
      </c>
      <c r="AK172" s="245"/>
      <c r="AL172" s="245"/>
      <c r="AM172" s="161"/>
      <c r="AN172" s="246" t="n">
        <f aca="false">SUM(AR172,AU172,AX172,BA172,BD172,BG172,BJ172,BM172,BP172,BS172,BV172,BY172,CB172,CE172,CH172)</f>
        <v>0</v>
      </c>
      <c r="AO172" s="241" t="e">
        <f aca="false">_xlfn.IFS(AND(AN172&gt;=60,$AB172&lt;&gt;""), $AB172,    AND(AN172&gt;=30,$AA172&lt;&gt;""), $AA172,    AND(AN172&gt;=10,$Z172&lt;&gt;""), $Z172,    1, $U172)</f>
        <v>#DIV/0!</v>
      </c>
      <c r="AP172" s="242" t="e">
        <f aca="false">$AN172*$AO172</f>
        <v>#DIV/0!</v>
      </c>
      <c r="AQ172" s="247" t="n">
        <f aca="false">COMMANDE!N172</f>
        <v>0</v>
      </c>
      <c r="AR172" s="248" t="str">
        <f aca="false">_xlfn.IFS(AND($AD172=$AH172,$AD172&gt;0,$AH172&gt;0,AQ172&gt;0), AQ172,     AND(NOT($AD172=$AH172),$AD172&gt;0,$AH172&gt;0,AQ172&gt;0), ($AH172*AQ172)/$AD172,     AND($AD172=0,$AH172&gt;0,$AL172&gt;0), IF(INDEX(AQ$12:AQ$263,MATCH($AL172,$AK$12:$AK$263,0))&gt;0,($AH172*INDEX(AQ$12:AQ$263,MATCH($AL172,$AK$12:$AK$263,0)))/INDEX($AD$12:$AD$263,MATCH($AL172,$AK$12:$AK$263,0)), "-"),     1, "-")</f>
        <v>-</v>
      </c>
      <c r="AS172" s="249" t="n">
        <f aca="false">IF(AR$9&gt;0, IF(OR(AR172="",AR172="-"), 0, AR172*$AO172), AQ172*$AE172)</f>
        <v>0</v>
      </c>
      <c r="AT172" s="247" t="n">
        <f aca="false">COMMANDE!P172</f>
        <v>0</v>
      </c>
      <c r="AU172" s="248" t="str">
        <f aca="false">_xlfn.IFS(AND($AD172=$AH172,$AD172&gt;0,$AH172&gt;0,AT172&gt;0), AT172,     AND(NOT($AD172=$AH172),$AD172&gt;0,$AH172&gt;0,AT172&gt;0), ($AH172*AT172)/$AD172,     AND($AD172=0,$AH172&gt;0,$AL172&gt;0), IF(INDEX(AT$12:AT$263,MATCH($AL172,$AK$12:$AK$263,0))&gt;0,($AH172*INDEX(AT$12:AT$263,MATCH($AL172,$AK$12:$AK$263,0)))/INDEX($AD$12:$AD$263,MATCH($AL172,$AK$12:$AK$263,0)), "-"),     1, "-")</f>
        <v>-</v>
      </c>
      <c r="AV172" s="249" t="n">
        <f aca="false">IF(AU$9&gt;0, IF(OR(AU172="",AU172="-"), 0, AU172*$AO172), AT172*$AE172)</f>
        <v>0</v>
      </c>
      <c r="AW172" s="247" t="n">
        <f aca="false">COMMANDE!R172</f>
        <v>0</v>
      </c>
      <c r="AX172" s="248" t="str">
        <f aca="false">_xlfn.IFS(AND($AD172=$AH172,$AD172&gt;0,$AH172&gt;0,AW172&gt;0), AW172,     AND(NOT($AD172=$AH172),$AD172&gt;0,$AH172&gt;0,AW172&gt;0), ($AH172*AW172)/$AD172,     AND($AD172=0,$AH172&gt;0,$AL172&gt;0), IF(INDEX(AW$12:AW$263,MATCH($AL172,$AK$12:$AK$263,0))&gt;0,($AH172*INDEX(AW$12:AW$263,MATCH($AL172,$AK$12:$AK$263,0)))/INDEX($AD$12:$AD$263,MATCH($AL172,$AK$12:$AK$263,0)), "-"),     1, "-")</f>
        <v>-</v>
      </c>
      <c r="AY172" s="249" t="n">
        <f aca="false">IF(AX$9&gt;0, IF(OR(AX172="",AX172="-"), 0, AX172*$AO172), AW172*$AE172)</f>
        <v>0</v>
      </c>
      <c r="AZ172" s="247" t="n">
        <f aca="false">COMMANDE!T172</f>
        <v>0</v>
      </c>
      <c r="BA172" s="248" t="str">
        <f aca="false">_xlfn.IFS(AND($AD172=$AH172,$AD172&gt;0,$AH172&gt;0,AZ172&gt;0), AZ172,     AND(NOT($AD172=$AH172),$AD172&gt;0,$AH172&gt;0,AZ172&gt;0), ($AH172*AZ172)/$AD172,     AND($AD172=0,$AH172&gt;0,$AL172&gt;0), IF(INDEX(AZ$12:AZ$263,MATCH($AL172,$AK$12:$AK$263,0))&gt;0,($AH172*INDEX(AZ$12:AZ$263,MATCH($AL172,$AK$12:$AK$263,0)))/INDEX($AD$12:$AD$263,MATCH($AL172,$AK$12:$AK$263,0)), "-"),     1, "-")</f>
        <v>-</v>
      </c>
      <c r="BB172" s="249" t="n">
        <f aca="false">IF(BA$9&gt;0, IF(OR(BA172="",BA172="-"), 0, BA172*$AO172), AZ172*$AE172)</f>
        <v>0</v>
      </c>
      <c r="BC172" s="247" t="n">
        <f aca="false">COMMANDE!V172</f>
        <v>0</v>
      </c>
      <c r="BD172" s="248" t="str">
        <f aca="false">_xlfn.IFS(AND($AD172=$AH172,$AD172&gt;0,$AH172&gt;0,BC172&gt;0), BC172,     AND(NOT($AD172=$AH172),$AD172&gt;0,$AH172&gt;0,BC172&gt;0), ($AH172*BC172)/$AD172,     AND($AD172=0,$AH172&gt;0,$AL172&gt;0), IF(INDEX(BC$12:BC$263,MATCH($AL172,$AK$12:$AK$263,0))&gt;0,($AH172*INDEX(BC$12:BC$263,MATCH($AL172,$AK$12:$AK$263,0)))/INDEX($AD$12:$AD$263,MATCH($AL172,$AK$12:$AK$263,0)), "-"),     1, "-")</f>
        <v>-</v>
      </c>
      <c r="BE172" s="249" t="n">
        <f aca="false">IF(BD$9&gt;0, IF(OR(BD172="",BD172="-"), 0, BD172*$AO172), BC172*$AE172)</f>
        <v>0</v>
      </c>
      <c r="BF172" s="247" t="n">
        <f aca="false">COMMANDE!X172</f>
        <v>0</v>
      </c>
      <c r="BG172" s="248" t="str">
        <f aca="false">_xlfn.IFS(AND($AD172=$AH172,$AD172&gt;0,$AH172&gt;0,BF172&gt;0), BF172,     AND(NOT($AD172=$AH172),$AD172&gt;0,$AH172&gt;0,BF172&gt;0), ($AH172*BF172)/$AD172,     AND($AD172=0,$AH172&gt;0,$AL172&gt;0), IF(INDEX(BF$12:BF$263,MATCH($AL172,$AK$12:$AK$263,0))&gt;0,($AH172*INDEX(BF$12:BF$263,MATCH($AL172,$AK$12:$AK$263,0)))/INDEX($AD$12:$AD$263,MATCH($AL172,$AK$12:$AK$263,0)), "-"),     1, "-")</f>
        <v>-</v>
      </c>
      <c r="BH172" s="249" t="n">
        <f aca="false">IF(BG$9&gt;0, IF(OR(BG172="",BG172="-"), 0, BG172*$AO172), BF172*$AE172)</f>
        <v>0</v>
      </c>
      <c r="BI172" s="247" t="n">
        <f aca="false">COMMANDE!Z172</f>
        <v>0</v>
      </c>
      <c r="BJ172" s="248" t="str">
        <f aca="false">_xlfn.IFS(AND($AD172=$AH172,$AD172&gt;0,$AH172&gt;0,BI172&gt;0), BI172,     AND(NOT($AD172=$AH172),$AD172&gt;0,$AH172&gt;0,BI172&gt;0), ($AH172*BI172)/$AD172,     AND($AD172=0,$AH172&gt;0,$AL172&gt;0), IF(INDEX(BI$12:BI$263,MATCH($AL172,$AK$12:$AK$263,0))&gt;0,($AH172*INDEX(BI$12:BI$263,MATCH($AL172,$AK$12:$AK$263,0)))/INDEX($AD$12:$AD$263,MATCH($AL172,$AK$12:$AK$263,0)), "-"),     1, "-")</f>
        <v>-</v>
      </c>
      <c r="BK172" s="249" t="n">
        <f aca="false">IF(BJ$9&gt;0, IF(OR(BJ172="",BJ172="-"), 0, BJ172*$AO172), BI172*$AE172)</f>
        <v>0</v>
      </c>
      <c r="BL172" s="247" t="n">
        <f aca="false">COMMANDE!AB172</f>
        <v>0</v>
      </c>
      <c r="BM172" s="248" t="str">
        <f aca="false">_xlfn.IFS(AND($AD172=$AH172,$AD172&gt;0,$AH172&gt;0,BL172&gt;0), BL172,     AND(NOT($AD172=$AH172),$AD172&gt;0,$AH172&gt;0,BL172&gt;0), ($AH172*BL172)/$AD172,     AND($AD172=0,$AH172&gt;0,$AL172&gt;0), IF(INDEX(BL$12:BL$263,MATCH($AL172,$AK$12:$AK$263,0))&gt;0,($AH172*INDEX(BL$12:BL$263,MATCH($AL172,$AK$12:$AK$263,0)))/INDEX($AD$12:$AD$263,MATCH($AL172,$AK$12:$AK$263,0)), "-"),     1, "-")</f>
        <v>-</v>
      </c>
      <c r="BN172" s="249" t="n">
        <f aca="false">IF(BM$9&gt;0, IF(OR(BM172="",BM172="-"), 0, BM172*$AO172), BL172*$AE172)</f>
        <v>0</v>
      </c>
      <c r="BO172" s="247" t="n">
        <f aca="false">COMMANDE!AD172</f>
        <v>0</v>
      </c>
      <c r="BP172" s="248" t="str">
        <f aca="false">_xlfn.IFS(AND($AD172=$AH172,$AD172&gt;0,$AH172&gt;0,BO172&gt;0), BO172,     AND(NOT($AD172=$AH172),$AD172&gt;0,$AH172&gt;0,BO172&gt;0), ($AH172*BO172)/$AD172,     AND($AD172=0,$AH172&gt;0,$AL172&gt;0), IF(INDEX(BO$12:BO$263,MATCH($AL172,$AK$12:$AK$263,0))&gt;0,($AH172*INDEX(BO$12:BO$263,MATCH($AL172,$AK$12:$AK$263,0)))/INDEX($AD$12:$AD$263,MATCH($AL172,$AK$12:$AK$263,0)), "-"),     1, "-")</f>
        <v>-</v>
      </c>
      <c r="BQ172" s="249" t="n">
        <f aca="false">IF(BP$9&gt;0, IF(OR(BP172="",BP172="-"), 0, BP172*$AO172), BO172*$AE172)</f>
        <v>0</v>
      </c>
      <c r="BR172" s="247" t="n">
        <f aca="false">COMMANDE!AF172</f>
        <v>0</v>
      </c>
      <c r="BS172" s="248" t="str">
        <f aca="false">_xlfn.IFS(AND($AD172=$AH172,$AD172&gt;0,$AH172&gt;0,BR172&gt;0), BR172,     AND(NOT($AD172=$AH172),$AD172&gt;0,$AH172&gt;0,BR172&gt;0), ($AH172*BR172)/$AD172,     AND($AD172=0,$AH172&gt;0,$AL172&gt;0), IF(INDEX(BR$12:BR$263,MATCH($AL172,$AK$12:$AK$263,0))&gt;0,($AH172*INDEX(BR$12:BR$263,MATCH($AL172,$AK$12:$AK$263,0)))/INDEX($AD$12:$AD$263,MATCH($AL172,$AK$12:$AK$263,0)), "-"),     1, "-")</f>
        <v>-</v>
      </c>
      <c r="BT172" s="249" t="n">
        <f aca="false">IF(BS$9&gt;0, IF(OR(BS172="",BS172="-"), 0, BS172*$AO172), BR172*$AE172)</f>
        <v>0</v>
      </c>
      <c r="BU172" s="247" t="n">
        <f aca="false">COMMANDE!AH172</f>
        <v>0</v>
      </c>
      <c r="BV172" s="248" t="str">
        <f aca="false">_xlfn.IFS(AND($AD172=$AH172,$AD172&gt;0,$AH172&gt;0,BU172&gt;0), BU172,     AND(NOT($AD172=$AH172),$AD172&gt;0,$AH172&gt;0,BU172&gt;0), ($AH172*BU172)/$AD172,     AND($AD172=0,$AH172&gt;0,$AL172&gt;0), IF(INDEX(BU$12:BU$263,MATCH($AL172,$AK$12:$AK$263,0))&gt;0,($AH172*INDEX(BU$12:BU$263,MATCH($AL172,$AK$12:$AK$263,0)))/INDEX($AD$12:$AD$263,MATCH($AL172,$AK$12:$AK$263,0)), "-"),     1, "-")</f>
        <v>-</v>
      </c>
      <c r="BW172" s="249" t="n">
        <f aca="false">IF(BV$9&gt;0, IF(OR(BV172="",BV172="-"), 0, BV172*$AO172), BU172*$AE172)</f>
        <v>0</v>
      </c>
      <c r="BX172" s="247" t="n">
        <f aca="false">COMMANDE!AJ172</f>
        <v>0</v>
      </c>
      <c r="BY172" s="248" t="str">
        <f aca="false">_xlfn.IFS(AND($AD172=$AH172,$AD172&gt;0,$AH172&gt;0,BX172&gt;0), BX172,     AND(NOT($AD172=$AH172),$AD172&gt;0,$AH172&gt;0,BX172&gt;0), ($AH172*BX172)/$AD172,     AND($AD172=0,$AH172&gt;0,$AL172&gt;0), IF(INDEX(BX$12:BX$263,MATCH($AL172,$AK$12:$AK$263,0))&gt;0,($AH172*INDEX(BX$12:BX$263,MATCH($AL172,$AK$12:$AK$263,0)))/INDEX($AD$12:$AD$263,MATCH($AL172,$AK$12:$AK$263,0)), "-"),     1, "-")</f>
        <v>-</v>
      </c>
      <c r="BZ172" s="249" t="n">
        <f aca="false">IF(BY$9&gt;0, IF(OR(BY172="",BY172="-"), 0, BY172*$AO172), BX172*$AE172)</f>
        <v>0</v>
      </c>
      <c r="CA172" s="247" t="n">
        <f aca="false">COMMANDE!AL172</f>
        <v>0</v>
      </c>
      <c r="CB172" s="248" t="str">
        <f aca="false">_xlfn.IFS(AND($AD172=$AH172,$AD172&gt;0,$AH172&gt;0,CA172&gt;0), CA172,     AND(NOT($AD172=$AH172),$AD172&gt;0,$AH172&gt;0,CA172&gt;0), ($AH172*CA172)/$AD172,     AND($AD172=0,$AH172&gt;0,$AL172&gt;0), IF(INDEX(CA$12:CA$263,MATCH($AL172,$AK$12:$AK$263,0))&gt;0,($AH172*INDEX(CA$12:CA$263,MATCH($AL172,$AK$12:$AK$263,0)))/INDEX($AD$12:$AD$263,MATCH($AL172,$AK$12:$AK$263,0)), "-"),     1, "-")</f>
        <v>-</v>
      </c>
      <c r="CC172" s="249" t="n">
        <f aca="false">IF(CB$9&gt;0, IF(OR(CB172="",CB172="-"), 0, CB172*$AO172), CA172*$AE172)</f>
        <v>0</v>
      </c>
      <c r="CD172" s="247" t="n">
        <f aca="false">COMMANDE!AN172</f>
        <v>0</v>
      </c>
      <c r="CE172" s="248" t="str">
        <f aca="false">_xlfn.IFS(AND($AD172=$AH172,$AD172&gt;0,$AH172&gt;0,CD172&gt;0), CD172,     AND(NOT($AD172=$AH172),$AD172&gt;0,$AH172&gt;0,CD172&gt;0), ($AH172*CD172)/$AD172,     AND($AD172=0,$AH172&gt;0,$AL172&gt;0), IF(INDEX(CD$12:CD$263,MATCH($AL172,$AK$12:$AK$263,0))&gt;0,($AH172*INDEX(CD$12:CD$263,MATCH($AL172,$AK$12:$AK$263,0)))/INDEX($AD$12:$AD$263,MATCH($AL172,$AK$12:$AK$263,0)), "-"),     1, "-")</f>
        <v>-</v>
      </c>
      <c r="CF172" s="249" t="n">
        <f aca="false">IF(CE$9&gt;0, IF(OR(CE172="",CE172="-"), 0, CE172*$AO172), CD172*$AE172)</f>
        <v>0</v>
      </c>
      <c r="CG172" s="247" t="n">
        <f aca="false">COMMANDE!AP172</f>
        <v>0</v>
      </c>
      <c r="CH172" s="248" t="str">
        <f aca="false">_xlfn.IFS(AND($AD172=$AH172,$AD172&gt;0,$AH172&gt;0,CG172&gt;0), CG172,     AND(NOT($AD172=$AH172),$AD172&gt;0,$AH172&gt;0,CG172&gt;0), ($AH172*CG172)/$AD172,     AND($AD172=0,$AH172&gt;0,$AL172&gt;0), IF(INDEX(CG$12:CG$263,MATCH($AL172,$AK$12:$AK$263,0))&gt;0,($AH172*INDEX(CG$12:CG$263,MATCH($AL172,$AK$12:$AK$263,0)))/INDEX($AD$12:$AD$263,MATCH($AL172,$AK$12:$AK$263,0)), "-"),     1, "-")</f>
        <v>-</v>
      </c>
      <c r="CI172" s="249" t="n">
        <f aca="false">IF(CH$9&gt;0, IF(OR(CH172="",CH172="-"), 0, CH172*$AO172), CG172*$AE172)</f>
        <v>0</v>
      </c>
      <c r="CJ172" s="250"/>
    </row>
    <row r="173" customFormat="false" ht="39.95" hidden="false" customHeight="true" outlineLevel="0" collapsed="false">
      <c r="A173" s="230" t="n">
        <f aca="false">IF(OR($AQ173&gt;0, $AS173&gt;0), 1, 0)</f>
        <v>0</v>
      </c>
      <c r="B173" s="230" t="n">
        <f aca="false">IF(OR($AT173&gt;0, $AV173&gt;0), 1, 0)</f>
        <v>0</v>
      </c>
      <c r="C173" s="230" t="n">
        <f aca="false">IF(OR($AW173&gt;0, $AY173&gt;0), 1, 0)</f>
        <v>0</v>
      </c>
      <c r="D173" s="230" t="n">
        <f aca="false">IF(OR($AZ173&gt;0, $BB173&gt;0), 1, 0)</f>
        <v>0</v>
      </c>
      <c r="E173" s="230" t="n">
        <f aca="false">IF(OR($BC173&gt;0, $BE173&gt;0), 1, 0)</f>
        <v>0</v>
      </c>
      <c r="F173" s="230" t="n">
        <f aca="false">IF(OR($BF173&gt;0, $BH173&gt;0), 1, 0)</f>
        <v>0</v>
      </c>
      <c r="G173" s="230" t="n">
        <f aca="false">IF(OR($BI173&gt;0, $BK173&gt;0), 1, 0)</f>
        <v>0</v>
      </c>
      <c r="H173" s="230" t="n">
        <f aca="false">IF(OR($BL173&gt;0, $BN173&gt;0), 1, 0)</f>
        <v>0</v>
      </c>
      <c r="I173" s="230" t="n">
        <f aca="false">IF(OR($BO173&gt;0, $BQ173&gt;0), 1, 0)</f>
        <v>0</v>
      </c>
      <c r="J173" s="230" t="n">
        <f aca="false">IF(OR($BR173&gt;0, $BT173&gt;0), 1, 0)</f>
        <v>0</v>
      </c>
      <c r="K173" s="230" t="n">
        <f aca="false">IF(OR($BU173&gt;0, $BW173&gt;0), 1, 0)</f>
        <v>0</v>
      </c>
      <c r="L173" s="230" t="n">
        <f aca="false">IF(OR($BX173&gt;0, $BZ173&gt;0), 1, 0)</f>
        <v>0</v>
      </c>
      <c r="M173" s="230" t="n">
        <f aca="false">IF(OR($CA173&gt;0, $CC173&gt;0), 1, 0)</f>
        <v>0</v>
      </c>
      <c r="N173" s="230" t="n">
        <f aca="false">IF(OR($CD173&gt;0, $CF173&gt;0), 1, 0)</f>
        <v>0</v>
      </c>
      <c r="O173" s="231" t="n">
        <f aca="false">IF(OR($CG173&gt;0, $CI173&gt;0), 1, 0)</f>
        <v>0</v>
      </c>
      <c r="P173" s="232" t="n">
        <f aca="false">IF(OR($AD173&gt;0,$AH173&gt;0,$AN173&gt;0), 1, 0)</f>
        <v>0</v>
      </c>
      <c r="Q173" s="233" t="n">
        <f aca="false">BDD!A163</f>
        <v>6124</v>
      </c>
      <c r="R173" s="234" t="str">
        <f aca="false">BDD!B163</f>
        <v>Pamplemousse Star Ruby BIO</v>
      </c>
      <c r="S173" s="235" t="str">
        <f aca="false">IF(BDD!F163=0, "", BDD!F163)</f>
        <v/>
      </c>
      <c r="T173" s="236" t="n">
        <f aca="false">ROUND(BDD!G163+FDP_CMD_KG, 2)</f>
        <v>5.56</v>
      </c>
      <c r="U173" s="236" t="e">
        <f aca="false">ROUND(BDD!G163+FDP_FACT_KG, 2)</f>
        <v>#DIV/0!</v>
      </c>
      <c r="V173" s="237" t="str">
        <f aca="false">BDD!H163</f>
        <v>kg</v>
      </c>
      <c r="W173" s="238" t="n">
        <f aca="false">IF(NOT(ISBLANK(BDD!I163)), ROUND(SUM((BDD!G163*reduc1),FDP_CMD_KG), 2), "")</f>
        <v>5.16</v>
      </c>
      <c r="X173" s="238" t="n">
        <f aca="false">IF(NOT(ISBLANK(BDD!J163)), ROUND(SUM((BDD!G163*reduc2),FDP_CMD_KG), 2), "")</f>
        <v>4.77</v>
      </c>
      <c r="Y173" s="238" t="str">
        <f aca="false">IF(NOT(ISBLANK(BDD!K163)), ROUND(SUM((BDD!G163*reduc3),FDP_CMD_KG), 2), "")</f>
        <v/>
      </c>
      <c r="Z173" s="238" t="e">
        <f aca="false">IF(NOT(ISBLANK(BDD!I163)), ROUND(SUM((BDD!G163*reduc1),FDP_FACT_KG), 2), "")</f>
        <v>#DIV/0!</v>
      </c>
      <c r="AA173" s="238" t="e">
        <f aca="false">IF(NOT(ISBLANK(BDD!J163)), ROUND(SUM((BDD!G163*reduc2),FDP_FACT_KG), 2), "")</f>
        <v>#DIV/0!</v>
      </c>
      <c r="AB173" s="238" t="str">
        <f aca="false">IF(NOT(ISBLANK(BDD!K163)), ROUND(SUM((BDD!G163*reduc3),FDP_FACT_KG), 2), "")</f>
        <v/>
      </c>
      <c r="AC173" s="239" t="str">
        <f aca="false">BDD!C163</f>
        <v>Malagua</v>
      </c>
      <c r="AD173" s="240" t="n">
        <f aca="false">SUM(AQ173,AT173,AW173,AZ173,BC173,BF173,BI173,BL173,BO173,BR173,BU173,BX173,CA173,CD173,CG173)</f>
        <v>0</v>
      </c>
      <c r="AE173" s="241" t="n">
        <f aca="false">_xlfn.IFS(AND(AD173&gt;=60,$Y173&lt;&gt;""), $Y173,    AND(AD173&gt;=30,$X173&lt;&gt;""), $X173,    AND(AD173&gt;=10,$W173&lt;&gt;""), $W173,    1, $T173)</f>
        <v>5.56</v>
      </c>
      <c r="AF173" s="242" t="n">
        <f aca="false">$AD173*$AE173</f>
        <v>0</v>
      </c>
      <c r="AG173" s="161"/>
      <c r="AH173" s="243"/>
      <c r="AI173" s="241" t="e">
        <f aca="false">_xlfn.IFS(AND(AH173&gt;=60,$AB173&lt;&gt;""), $AB173,    AND(AH173&gt;=30,$AA173&lt;&gt;""), $AA173,    AND(AH173&gt;=10,$Z173&lt;&gt;""), $Z173,    1, $U173)</f>
        <v>#DIV/0!</v>
      </c>
      <c r="AJ173" s="244" t="e">
        <f aca="false">AH173*AI173</f>
        <v>#DIV/0!</v>
      </c>
      <c r="AK173" s="245"/>
      <c r="AL173" s="245"/>
      <c r="AM173" s="161"/>
      <c r="AN173" s="246" t="n">
        <f aca="false">SUM(AR173,AU173,AX173,BA173,BD173,BG173,BJ173,BM173,BP173,BS173,BV173,BY173,CB173,CE173,CH173)</f>
        <v>0</v>
      </c>
      <c r="AO173" s="241" t="e">
        <f aca="false">_xlfn.IFS(AND(AN173&gt;=60,$AB173&lt;&gt;""), $AB173,    AND(AN173&gt;=30,$AA173&lt;&gt;""), $AA173,    AND(AN173&gt;=10,$Z173&lt;&gt;""), $Z173,    1, $U173)</f>
        <v>#DIV/0!</v>
      </c>
      <c r="AP173" s="242" t="e">
        <f aca="false">$AN173*$AO173</f>
        <v>#DIV/0!</v>
      </c>
      <c r="AQ173" s="247" t="n">
        <f aca="false">COMMANDE!N173</f>
        <v>0</v>
      </c>
      <c r="AR173" s="248" t="str">
        <f aca="false">_xlfn.IFS(AND($AD173=$AH173,$AD173&gt;0,$AH173&gt;0,AQ173&gt;0), AQ173,     AND(NOT($AD173=$AH173),$AD173&gt;0,$AH173&gt;0,AQ173&gt;0), ($AH173*AQ173)/$AD173,     AND($AD173=0,$AH173&gt;0,$AL173&gt;0), IF(INDEX(AQ$12:AQ$263,MATCH($AL173,$AK$12:$AK$263,0))&gt;0,($AH173*INDEX(AQ$12:AQ$263,MATCH($AL173,$AK$12:$AK$263,0)))/INDEX($AD$12:$AD$263,MATCH($AL173,$AK$12:$AK$263,0)), "-"),     1, "-")</f>
        <v>-</v>
      </c>
      <c r="AS173" s="249" t="n">
        <f aca="false">IF(AR$9&gt;0, IF(OR(AR173="",AR173="-"), 0, AR173*$AO173), AQ173*$AE173)</f>
        <v>0</v>
      </c>
      <c r="AT173" s="247" t="n">
        <f aca="false">COMMANDE!P173</f>
        <v>0</v>
      </c>
      <c r="AU173" s="248" t="str">
        <f aca="false">_xlfn.IFS(AND($AD173=$AH173,$AD173&gt;0,$AH173&gt;0,AT173&gt;0), AT173,     AND(NOT($AD173=$AH173),$AD173&gt;0,$AH173&gt;0,AT173&gt;0), ($AH173*AT173)/$AD173,     AND($AD173=0,$AH173&gt;0,$AL173&gt;0), IF(INDEX(AT$12:AT$263,MATCH($AL173,$AK$12:$AK$263,0))&gt;0,($AH173*INDEX(AT$12:AT$263,MATCH($AL173,$AK$12:$AK$263,0)))/INDEX($AD$12:$AD$263,MATCH($AL173,$AK$12:$AK$263,0)), "-"),     1, "-")</f>
        <v>-</v>
      </c>
      <c r="AV173" s="249" t="n">
        <f aca="false">IF(AU$9&gt;0, IF(OR(AU173="",AU173="-"), 0, AU173*$AO173), AT173*$AE173)</f>
        <v>0</v>
      </c>
      <c r="AW173" s="247" t="n">
        <f aca="false">COMMANDE!R173</f>
        <v>0</v>
      </c>
      <c r="AX173" s="248" t="str">
        <f aca="false">_xlfn.IFS(AND($AD173=$AH173,$AD173&gt;0,$AH173&gt;0,AW173&gt;0), AW173,     AND(NOT($AD173=$AH173),$AD173&gt;0,$AH173&gt;0,AW173&gt;0), ($AH173*AW173)/$AD173,     AND($AD173=0,$AH173&gt;0,$AL173&gt;0), IF(INDEX(AW$12:AW$263,MATCH($AL173,$AK$12:$AK$263,0))&gt;0,($AH173*INDEX(AW$12:AW$263,MATCH($AL173,$AK$12:$AK$263,0)))/INDEX($AD$12:$AD$263,MATCH($AL173,$AK$12:$AK$263,0)), "-"),     1, "-")</f>
        <v>-</v>
      </c>
      <c r="AY173" s="249" t="n">
        <f aca="false">IF(AX$9&gt;0, IF(OR(AX173="",AX173="-"), 0, AX173*$AO173), AW173*$AE173)</f>
        <v>0</v>
      </c>
      <c r="AZ173" s="247" t="n">
        <f aca="false">COMMANDE!T173</f>
        <v>0</v>
      </c>
      <c r="BA173" s="248" t="str">
        <f aca="false">_xlfn.IFS(AND($AD173=$AH173,$AD173&gt;0,$AH173&gt;0,AZ173&gt;0), AZ173,     AND(NOT($AD173=$AH173),$AD173&gt;0,$AH173&gt;0,AZ173&gt;0), ($AH173*AZ173)/$AD173,     AND($AD173=0,$AH173&gt;0,$AL173&gt;0), IF(INDEX(AZ$12:AZ$263,MATCH($AL173,$AK$12:$AK$263,0))&gt;0,($AH173*INDEX(AZ$12:AZ$263,MATCH($AL173,$AK$12:$AK$263,0)))/INDEX($AD$12:$AD$263,MATCH($AL173,$AK$12:$AK$263,0)), "-"),     1, "-")</f>
        <v>-</v>
      </c>
      <c r="BB173" s="249" t="n">
        <f aca="false">IF(BA$9&gt;0, IF(OR(BA173="",BA173="-"), 0, BA173*$AO173), AZ173*$AE173)</f>
        <v>0</v>
      </c>
      <c r="BC173" s="247" t="n">
        <f aca="false">COMMANDE!V173</f>
        <v>0</v>
      </c>
      <c r="BD173" s="248" t="str">
        <f aca="false">_xlfn.IFS(AND($AD173=$AH173,$AD173&gt;0,$AH173&gt;0,BC173&gt;0), BC173,     AND(NOT($AD173=$AH173),$AD173&gt;0,$AH173&gt;0,BC173&gt;0), ($AH173*BC173)/$AD173,     AND($AD173=0,$AH173&gt;0,$AL173&gt;0), IF(INDEX(BC$12:BC$263,MATCH($AL173,$AK$12:$AK$263,0))&gt;0,($AH173*INDEX(BC$12:BC$263,MATCH($AL173,$AK$12:$AK$263,0)))/INDEX($AD$12:$AD$263,MATCH($AL173,$AK$12:$AK$263,0)), "-"),     1, "-")</f>
        <v>-</v>
      </c>
      <c r="BE173" s="249" t="n">
        <f aca="false">IF(BD$9&gt;0, IF(OR(BD173="",BD173="-"), 0, BD173*$AO173), BC173*$AE173)</f>
        <v>0</v>
      </c>
      <c r="BF173" s="247" t="n">
        <f aca="false">COMMANDE!X173</f>
        <v>0</v>
      </c>
      <c r="BG173" s="248" t="str">
        <f aca="false">_xlfn.IFS(AND($AD173=$AH173,$AD173&gt;0,$AH173&gt;0,BF173&gt;0), BF173,     AND(NOT($AD173=$AH173),$AD173&gt;0,$AH173&gt;0,BF173&gt;0), ($AH173*BF173)/$AD173,     AND($AD173=0,$AH173&gt;0,$AL173&gt;0), IF(INDEX(BF$12:BF$263,MATCH($AL173,$AK$12:$AK$263,0))&gt;0,($AH173*INDEX(BF$12:BF$263,MATCH($AL173,$AK$12:$AK$263,0)))/INDEX($AD$12:$AD$263,MATCH($AL173,$AK$12:$AK$263,0)), "-"),     1, "-")</f>
        <v>-</v>
      </c>
      <c r="BH173" s="249" t="n">
        <f aca="false">IF(BG$9&gt;0, IF(OR(BG173="",BG173="-"), 0, BG173*$AO173), BF173*$AE173)</f>
        <v>0</v>
      </c>
      <c r="BI173" s="247" t="n">
        <f aca="false">COMMANDE!Z173</f>
        <v>0</v>
      </c>
      <c r="BJ173" s="248" t="str">
        <f aca="false">_xlfn.IFS(AND($AD173=$AH173,$AD173&gt;0,$AH173&gt;0,BI173&gt;0), BI173,     AND(NOT($AD173=$AH173),$AD173&gt;0,$AH173&gt;0,BI173&gt;0), ($AH173*BI173)/$AD173,     AND($AD173=0,$AH173&gt;0,$AL173&gt;0), IF(INDEX(BI$12:BI$263,MATCH($AL173,$AK$12:$AK$263,0))&gt;0,($AH173*INDEX(BI$12:BI$263,MATCH($AL173,$AK$12:$AK$263,0)))/INDEX($AD$12:$AD$263,MATCH($AL173,$AK$12:$AK$263,0)), "-"),     1, "-")</f>
        <v>-</v>
      </c>
      <c r="BK173" s="249" t="n">
        <f aca="false">IF(BJ$9&gt;0, IF(OR(BJ173="",BJ173="-"), 0, BJ173*$AO173), BI173*$AE173)</f>
        <v>0</v>
      </c>
      <c r="BL173" s="247" t="n">
        <f aca="false">COMMANDE!AB173</f>
        <v>0</v>
      </c>
      <c r="BM173" s="248" t="str">
        <f aca="false">_xlfn.IFS(AND($AD173=$AH173,$AD173&gt;0,$AH173&gt;0,BL173&gt;0), BL173,     AND(NOT($AD173=$AH173),$AD173&gt;0,$AH173&gt;0,BL173&gt;0), ($AH173*BL173)/$AD173,     AND($AD173=0,$AH173&gt;0,$AL173&gt;0), IF(INDEX(BL$12:BL$263,MATCH($AL173,$AK$12:$AK$263,0))&gt;0,($AH173*INDEX(BL$12:BL$263,MATCH($AL173,$AK$12:$AK$263,0)))/INDEX($AD$12:$AD$263,MATCH($AL173,$AK$12:$AK$263,0)), "-"),     1, "-")</f>
        <v>-</v>
      </c>
      <c r="BN173" s="249" t="n">
        <f aca="false">IF(BM$9&gt;0, IF(OR(BM173="",BM173="-"), 0, BM173*$AO173), BL173*$AE173)</f>
        <v>0</v>
      </c>
      <c r="BO173" s="247" t="n">
        <f aca="false">COMMANDE!AD173</f>
        <v>0</v>
      </c>
      <c r="BP173" s="248" t="str">
        <f aca="false">_xlfn.IFS(AND($AD173=$AH173,$AD173&gt;0,$AH173&gt;0,BO173&gt;0), BO173,     AND(NOT($AD173=$AH173),$AD173&gt;0,$AH173&gt;0,BO173&gt;0), ($AH173*BO173)/$AD173,     AND($AD173=0,$AH173&gt;0,$AL173&gt;0), IF(INDEX(BO$12:BO$263,MATCH($AL173,$AK$12:$AK$263,0))&gt;0,($AH173*INDEX(BO$12:BO$263,MATCH($AL173,$AK$12:$AK$263,0)))/INDEX($AD$12:$AD$263,MATCH($AL173,$AK$12:$AK$263,0)), "-"),     1, "-")</f>
        <v>-</v>
      </c>
      <c r="BQ173" s="249" t="n">
        <f aca="false">IF(BP$9&gt;0, IF(OR(BP173="",BP173="-"), 0, BP173*$AO173), BO173*$AE173)</f>
        <v>0</v>
      </c>
      <c r="BR173" s="247" t="n">
        <f aca="false">COMMANDE!AF173</f>
        <v>0</v>
      </c>
      <c r="BS173" s="248" t="str">
        <f aca="false">_xlfn.IFS(AND($AD173=$AH173,$AD173&gt;0,$AH173&gt;0,BR173&gt;0), BR173,     AND(NOT($AD173=$AH173),$AD173&gt;0,$AH173&gt;0,BR173&gt;0), ($AH173*BR173)/$AD173,     AND($AD173=0,$AH173&gt;0,$AL173&gt;0), IF(INDEX(BR$12:BR$263,MATCH($AL173,$AK$12:$AK$263,0))&gt;0,($AH173*INDEX(BR$12:BR$263,MATCH($AL173,$AK$12:$AK$263,0)))/INDEX($AD$12:$AD$263,MATCH($AL173,$AK$12:$AK$263,0)), "-"),     1, "-")</f>
        <v>-</v>
      </c>
      <c r="BT173" s="249" t="n">
        <f aca="false">IF(BS$9&gt;0, IF(OR(BS173="",BS173="-"), 0, BS173*$AO173), BR173*$AE173)</f>
        <v>0</v>
      </c>
      <c r="BU173" s="247" t="n">
        <f aca="false">COMMANDE!AH173</f>
        <v>0</v>
      </c>
      <c r="BV173" s="248" t="str">
        <f aca="false">_xlfn.IFS(AND($AD173=$AH173,$AD173&gt;0,$AH173&gt;0,BU173&gt;0), BU173,     AND(NOT($AD173=$AH173),$AD173&gt;0,$AH173&gt;0,BU173&gt;0), ($AH173*BU173)/$AD173,     AND($AD173=0,$AH173&gt;0,$AL173&gt;0), IF(INDEX(BU$12:BU$263,MATCH($AL173,$AK$12:$AK$263,0))&gt;0,($AH173*INDEX(BU$12:BU$263,MATCH($AL173,$AK$12:$AK$263,0)))/INDEX($AD$12:$AD$263,MATCH($AL173,$AK$12:$AK$263,0)), "-"),     1, "-")</f>
        <v>-</v>
      </c>
      <c r="BW173" s="249" t="n">
        <f aca="false">IF(BV$9&gt;0, IF(OR(BV173="",BV173="-"), 0, BV173*$AO173), BU173*$AE173)</f>
        <v>0</v>
      </c>
      <c r="BX173" s="247" t="n">
        <f aca="false">COMMANDE!AJ173</f>
        <v>0</v>
      </c>
      <c r="BY173" s="248" t="str">
        <f aca="false">_xlfn.IFS(AND($AD173=$AH173,$AD173&gt;0,$AH173&gt;0,BX173&gt;0), BX173,     AND(NOT($AD173=$AH173),$AD173&gt;0,$AH173&gt;0,BX173&gt;0), ($AH173*BX173)/$AD173,     AND($AD173=0,$AH173&gt;0,$AL173&gt;0), IF(INDEX(BX$12:BX$263,MATCH($AL173,$AK$12:$AK$263,0))&gt;0,($AH173*INDEX(BX$12:BX$263,MATCH($AL173,$AK$12:$AK$263,0)))/INDEX($AD$12:$AD$263,MATCH($AL173,$AK$12:$AK$263,0)), "-"),     1, "-")</f>
        <v>-</v>
      </c>
      <c r="BZ173" s="249" t="n">
        <f aca="false">IF(BY$9&gt;0, IF(OR(BY173="",BY173="-"), 0, BY173*$AO173), BX173*$AE173)</f>
        <v>0</v>
      </c>
      <c r="CA173" s="247" t="n">
        <f aca="false">COMMANDE!AL173</f>
        <v>0</v>
      </c>
      <c r="CB173" s="248" t="str">
        <f aca="false">_xlfn.IFS(AND($AD173=$AH173,$AD173&gt;0,$AH173&gt;0,CA173&gt;0), CA173,     AND(NOT($AD173=$AH173),$AD173&gt;0,$AH173&gt;0,CA173&gt;0), ($AH173*CA173)/$AD173,     AND($AD173=0,$AH173&gt;0,$AL173&gt;0), IF(INDEX(CA$12:CA$263,MATCH($AL173,$AK$12:$AK$263,0))&gt;0,($AH173*INDEX(CA$12:CA$263,MATCH($AL173,$AK$12:$AK$263,0)))/INDEX($AD$12:$AD$263,MATCH($AL173,$AK$12:$AK$263,0)), "-"),     1, "-")</f>
        <v>-</v>
      </c>
      <c r="CC173" s="249" t="n">
        <f aca="false">IF(CB$9&gt;0, IF(OR(CB173="",CB173="-"), 0, CB173*$AO173), CA173*$AE173)</f>
        <v>0</v>
      </c>
      <c r="CD173" s="247" t="n">
        <f aca="false">COMMANDE!AN173</f>
        <v>0</v>
      </c>
      <c r="CE173" s="248" t="str">
        <f aca="false">_xlfn.IFS(AND($AD173=$AH173,$AD173&gt;0,$AH173&gt;0,CD173&gt;0), CD173,     AND(NOT($AD173=$AH173),$AD173&gt;0,$AH173&gt;0,CD173&gt;0), ($AH173*CD173)/$AD173,     AND($AD173=0,$AH173&gt;0,$AL173&gt;0), IF(INDEX(CD$12:CD$263,MATCH($AL173,$AK$12:$AK$263,0))&gt;0,($AH173*INDEX(CD$12:CD$263,MATCH($AL173,$AK$12:$AK$263,0)))/INDEX($AD$12:$AD$263,MATCH($AL173,$AK$12:$AK$263,0)), "-"),     1, "-")</f>
        <v>-</v>
      </c>
      <c r="CF173" s="249" t="n">
        <f aca="false">IF(CE$9&gt;0, IF(OR(CE173="",CE173="-"), 0, CE173*$AO173), CD173*$AE173)</f>
        <v>0</v>
      </c>
      <c r="CG173" s="247" t="n">
        <f aca="false">COMMANDE!AP173</f>
        <v>0</v>
      </c>
      <c r="CH173" s="248" t="str">
        <f aca="false">_xlfn.IFS(AND($AD173=$AH173,$AD173&gt;0,$AH173&gt;0,CG173&gt;0), CG173,     AND(NOT($AD173=$AH173),$AD173&gt;0,$AH173&gt;0,CG173&gt;0), ($AH173*CG173)/$AD173,     AND($AD173=0,$AH173&gt;0,$AL173&gt;0), IF(INDEX(CG$12:CG$263,MATCH($AL173,$AK$12:$AK$263,0))&gt;0,($AH173*INDEX(CG$12:CG$263,MATCH($AL173,$AK$12:$AK$263,0)))/INDEX($AD$12:$AD$263,MATCH($AL173,$AK$12:$AK$263,0)), "-"),     1, "-")</f>
        <v>-</v>
      </c>
      <c r="CI173" s="249" t="n">
        <f aca="false">IF(CH$9&gt;0, IF(OR(CH173="",CH173="-"), 0, CH173*$AO173), CG173*$AE173)</f>
        <v>0</v>
      </c>
      <c r="CJ173" s="250"/>
    </row>
    <row r="174" customFormat="false" ht="39.95" hidden="false" customHeight="true" outlineLevel="0" collapsed="false">
      <c r="A174" s="230" t="n">
        <f aca="false">IF(OR($AQ174&gt;0, $AS174&gt;0), 1, 0)</f>
        <v>0</v>
      </c>
      <c r="B174" s="230" t="n">
        <f aca="false">IF(OR($AT174&gt;0, $AV174&gt;0), 1, 0)</f>
        <v>0</v>
      </c>
      <c r="C174" s="230" t="n">
        <f aca="false">IF(OR($AW174&gt;0, $AY174&gt;0), 1, 0)</f>
        <v>0</v>
      </c>
      <c r="D174" s="230" t="n">
        <f aca="false">IF(OR($AZ174&gt;0, $BB174&gt;0), 1, 0)</f>
        <v>0</v>
      </c>
      <c r="E174" s="230" t="n">
        <f aca="false">IF(OR($BC174&gt;0, $BE174&gt;0), 1, 0)</f>
        <v>0</v>
      </c>
      <c r="F174" s="230" t="n">
        <f aca="false">IF(OR($BF174&gt;0, $BH174&gt;0), 1, 0)</f>
        <v>0</v>
      </c>
      <c r="G174" s="230" t="n">
        <f aca="false">IF(OR($BI174&gt;0, $BK174&gt;0), 1, 0)</f>
        <v>0</v>
      </c>
      <c r="H174" s="230" t="n">
        <f aca="false">IF(OR($BL174&gt;0, $BN174&gt;0), 1, 0)</f>
        <v>0</v>
      </c>
      <c r="I174" s="230" t="n">
        <f aca="false">IF(OR($BO174&gt;0, $BQ174&gt;0), 1, 0)</f>
        <v>0</v>
      </c>
      <c r="J174" s="230" t="n">
        <f aca="false">IF(OR($BR174&gt;0, $BT174&gt;0), 1, 0)</f>
        <v>0</v>
      </c>
      <c r="K174" s="230" t="n">
        <f aca="false">IF(OR($BU174&gt;0, $BW174&gt;0), 1, 0)</f>
        <v>0</v>
      </c>
      <c r="L174" s="230" t="n">
        <f aca="false">IF(OR($BX174&gt;0, $BZ174&gt;0), 1, 0)</f>
        <v>0</v>
      </c>
      <c r="M174" s="230" t="n">
        <f aca="false">IF(OR($CA174&gt;0, $CC174&gt;0), 1, 0)</f>
        <v>0</v>
      </c>
      <c r="N174" s="230" t="n">
        <f aca="false">IF(OR($CD174&gt;0, $CF174&gt;0), 1, 0)</f>
        <v>0</v>
      </c>
      <c r="O174" s="231" t="n">
        <f aca="false">IF(OR($CG174&gt;0, $CI174&gt;0), 1, 0)</f>
        <v>0</v>
      </c>
      <c r="P174" s="232" t="n">
        <f aca="false">IF(OR($AD174&gt;0,$AH174&gt;0,$AN174&gt;0), 1, 0)</f>
        <v>0</v>
      </c>
      <c r="Q174" s="233" t="str">
        <f aca="false">BDD!A164</f>
        <v>3694-3006</v>
      </c>
      <c r="R174" s="234" t="str">
        <f aca="false">BDD!B164</f>
        <v>Papaye Intenzza/Siluet (Rouge à l'intérieur)</v>
      </c>
      <c r="S174" s="235" t="str">
        <f aca="false">IF(BDD!F164=0, "", BDD!F164)</f>
        <v/>
      </c>
      <c r="T174" s="236" t="n">
        <f aca="false">ROUND(BDD!G164+FDP_CMD_KG, 2)</f>
        <v>5.66</v>
      </c>
      <c r="U174" s="236" t="e">
        <f aca="false">ROUND(BDD!G164+FDP_FACT_KG, 2)</f>
        <v>#DIV/0!</v>
      </c>
      <c r="V174" s="237" t="str">
        <f aca="false">BDD!H164</f>
        <v>kg</v>
      </c>
      <c r="W174" s="238" t="n">
        <f aca="false">IF(NOT(ISBLANK(BDD!I164)), ROUND(SUM((BDD!G164*reduc1),FDP_CMD_KG), 2), "")</f>
        <v>5.25</v>
      </c>
      <c r="X174" s="238" t="n">
        <f aca="false">IF(NOT(ISBLANK(BDD!J164)), ROUND(SUM((BDD!G164*reduc2),FDP_CMD_KG), 2), "")</f>
        <v>4.85</v>
      </c>
      <c r="Y174" s="238" t="n">
        <f aca="false">IF(NOT(ISBLANK(BDD!K164)), ROUND(SUM((BDD!G164*reduc3),FDP_CMD_KG), 2), "")</f>
        <v>4.44</v>
      </c>
      <c r="Z174" s="238" t="e">
        <f aca="false">IF(NOT(ISBLANK(BDD!I164)), ROUND(SUM((BDD!G164*reduc1),FDP_FACT_KG), 2), "")</f>
        <v>#DIV/0!</v>
      </c>
      <c r="AA174" s="238" t="e">
        <f aca="false">IF(NOT(ISBLANK(BDD!J164)), ROUND(SUM((BDD!G164*reduc2),FDP_FACT_KG), 2), "")</f>
        <v>#DIV/0!</v>
      </c>
      <c r="AB174" s="238" t="e">
        <f aca="false">IF(NOT(ISBLANK(BDD!K164)), ROUND(SUM((BDD!G164*reduc3),FDP_FACT_KG), 2), "")</f>
        <v>#DIV/0!</v>
      </c>
      <c r="AC174" s="239" t="str">
        <f aca="false">BDD!C164</f>
        <v>Grenade</v>
      </c>
      <c r="AD174" s="240" t="n">
        <f aca="false">SUM(AQ174,AT174,AW174,AZ174,BC174,BF174,BI174,BL174,BO174,BR174,BU174,BX174,CA174,CD174,CG174)</f>
        <v>0</v>
      </c>
      <c r="AE174" s="241" t="n">
        <f aca="false">_xlfn.IFS(AND(AD174&gt;=60,$Y174&lt;&gt;""), $Y174,    AND(AD174&gt;=30,$X174&lt;&gt;""), $X174,    AND(AD174&gt;=10,$W174&lt;&gt;""), $W174,    1, $T174)</f>
        <v>5.66</v>
      </c>
      <c r="AF174" s="242" t="n">
        <f aca="false">$AD174*$AE174</f>
        <v>0</v>
      </c>
      <c r="AG174" s="161"/>
      <c r="AH174" s="243"/>
      <c r="AI174" s="241" t="e">
        <f aca="false">_xlfn.IFS(AND(AH174&gt;=60,$AB174&lt;&gt;""), $AB174,    AND(AH174&gt;=30,$AA174&lt;&gt;""), $AA174,    AND(AH174&gt;=10,$Z174&lt;&gt;""), $Z174,    1, $U174)</f>
        <v>#DIV/0!</v>
      </c>
      <c r="AJ174" s="244" t="e">
        <f aca="false">AH174*AI174</f>
        <v>#DIV/0!</v>
      </c>
      <c r="AK174" s="245"/>
      <c r="AL174" s="245"/>
      <c r="AM174" s="161"/>
      <c r="AN174" s="246" t="n">
        <f aca="false">SUM(AR174,AU174,AX174,BA174,BD174,BG174,BJ174,BM174,BP174,BS174,BV174,BY174,CB174,CE174,CH174)</f>
        <v>0</v>
      </c>
      <c r="AO174" s="241" t="e">
        <f aca="false">_xlfn.IFS(AND(AN174&gt;=60,$AB174&lt;&gt;""), $AB174,    AND(AN174&gt;=30,$AA174&lt;&gt;""), $AA174,    AND(AN174&gt;=10,$Z174&lt;&gt;""), $Z174,    1, $U174)</f>
        <v>#DIV/0!</v>
      </c>
      <c r="AP174" s="242" t="e">
        <f aca="false">$AN174*$AO174</f>
        <v>#DIV/0!</v>
      </c>
      <c r="AQ174" s="247" t="n">
        <f aca="false">COMMANDE!N174</f>
        <v>0</v>
      </c>
      <c r="AR174" s="248" t="str">
        <f aca="false">_xlfn.IFS(AND($AD174=$AH174,$AD174&gt;0,$AH174&gt;0,AQ174&gt;0), AQ174,     AND(NOT($AD174=$AH174),$AD174&gt;0,$AH174&gt;0,AQ174&gt;0), ($AH174*AQ174)/$AD174,     AND($AD174=0,$AH174&gt;0,$AL174&gt;0), IF(INDEX(AQ$12:AQ$263,MATCH($AL174,$AK$12:$AK$263,0))&gt;0,($AH174*INDEX(AQ$12:AQ$263,MATCH($AL174,$AK$12:$AK$263,0)))/INDEX($AD$12:$AD$263,MATCH($AL174,$AK$12:$AK$263,0)), "-"),     1, "-")</f>
        <v>-</v>
      </c>
      <c r="AS174" s="249" t="n">
        <f aca="false">IF(AR$9&gt;0, IF(OR(AR174="",AR174="-"), 0, AR174*$AO174), AQ174*$AE174)</f>
        <v>0</v>
      </c>
      <c r="AT174" s="247" t="n">
        <f aca="false">COMMANDE!P174</f>
        <v>0</v>
      </c>
      <c r="AU174" s="248" t="str">
        <f aca="false">_xlfn.IFS(AND($AD174=$AH174,$AD174&gt;0,$AH174&gt;0,AT174&gt;0), AT174,     AND(NOT($AD174=$AH174),$AD174&gt;0,$AH174&gt;0,AT174&gt;0), ($AH174*AT174)/$AD174,     AND($AD174=0,$AH174&gt;0,$AL174&gt;0), IF(INDEX(AT$12:AT$263,MATCH($AL174,$AK$12:$AK$263,0))&gt;0,($AH174*INDEX(AT$12:AT$263,MATCH($AL174,$AK$12:$AK$263,0)))/INDEX($AD$12:$AD$263,MATCH($AL174,$AK$12:$AK$263,0)), "-"),     1, "-")</f>
        <v>-</v>
      </c>
      <c r="AV174" s="249" t="n">
        <f aca="false">IF(AU$9&gt;0, IF(OR(AU174="",AU174="-"), 0, AU174*$AO174), AT174*$AE174)</f>
        <v>0</v>
      </c>
      <c r="AW174" s="247" t="n">
        <f aca="false">COMMANDE!R174</f>
        <v>0</v>
      </c>
      <c r="AX174" s="248" t="str">
        <f aca="false">_xlfn.IFS(AND($AD174=$AH174,$AD174&gt;0,$AH174&gt;0,AW174&gt;0), AW174,     AND(NOT($AD174=$AH174),$AD174&gt;0,$AH174&gt;0,AW174&gt;0), ($AH174*AW174)/$AD174,     AND($AD174=0,$AH174&gt;0,$AL174&gt;0), IF(INDEX(AW$12:AW$263,MATCH($AL174,$AK$12:$AK$263,0))&gt;0,($AH174*INDEX(AW$12:AW$263,MATCH($AL174,$AK$12:$AK$263,0)))/INDEX($AD$12:$AD$263,MATCH($AL174,$AK$12:$AK$263,0)), "-"),     1, "-")</f>
        <v>-</v>
      </c>
      <c r="AY174" s="249" t="n">
        <f aca="false">IF(AX$9&gt;0, IF(OR(AX174="",AX174="-"), 0, AX174*$AO174), AW174*$AE174)</f>
        <v>0</v>
      </c>
      <c r="AZ174" s="247" t="n">
        <f aca="false">COMMANDE!T174</f>
        <v>0</v>
      </c>
      <c r="BA174" s="248" t="str">
        <f aca="false">_xlfn.IFS(AND($AD174=$AH174,$AD174&gt;0,$AH174&gt;0,AZ174&gt;0), AZ174,     AND(NOT($AD174=$AH174),$AD174&gt;0,$AH174&gt;0,AZ174&gt;0), ($AH174*AZ174)/$AD174,     AND($AD174=0,$AH174&gt;0,$AL174&gt;0), IF(INDEX(AZ$12:AZ$263,MATCH($AL174,$AK$12:$AK$263,0))&gt;0,($AH174*INDEX(AZ$12:AZ$263,MATCH($AL174,$AK$12:$AK$263,0)))/INDEX($AD$12:$AD$263,MATCH($AL174,$AK$12:$AK$263,0)), "-"),     1, "-")</f>
        <v>-</v>
      </c>
      <c r="BB174" s="249" t="n">
        <f aca="false">IF(BA$9&gt;0, IF(OR(BA174="",BA174="-"), 0, BA174*$AO174), AZ174*$AE174)</f>
        <v>0</v>
      </c>
      <c r="BC174" s="247" t="n">
        <f aca="false">COMMANDE!V174</f>
        <v>0</v>
      </c>
      <c r="BD174" s="248" t="str">
        <f aca="false">_xlfn.IFS(AND($AD174=$AH174,$AD174&gt;0,$AH174&gt;0,BC174&gt;0), BC174,     AND(NOT($AD174=$AH174),$AD174&gt;0,$AH174&gt;0,BC174&gt;0), ($AH174*BC174)/$AD174,     AND($AD174=0,$AH174&gt;0,$AL174&gt;0), IF(INDEX(BC$12:BC$263,MATCH($AL174,$AK$12:$AK$263,0))&gt;0,($AH174*INDEX(BC$12:BC$263,MATCH($AL174,$AK$12:$AK$263,0)))/INDEX($AD$12:$AD$263,MATCH($AL174,$AK$12:$AK$263,0)), "-"),     1, "-")</f>
        <v>-</v>
      </c>
      <c r="BE174" s="249" t="n">
        <f aca="false">IF(BD$9&gt;0, IF(OR(BD174="",BD174="-"), 0, BD174*$AO174), BC174*$AE174)</f>
        <v>0</v>
      </c>
      <c r="BF174" s="247" t="n">
        <f aca="false">COMMANDE!X174</f>
        <v>0</v>
      </c>
      <c r="BG174" s="248" t="str">
        <f aca="false">_xlfn.IFS(AND($AD174=$AH174,$AD174&gt;0,$AH174&gt;0,BF174&gt;0), BF174,     AND(NOT($AD174=$AH174),$AD174&gt;0,$AH174&gt;0,BF174&gt;0), ($AH174*BF174)/$AD174,     AND($AD174=0,$AH174&gt;0,$AL174&gt;0), IF(INDEX(BF$12:BF$263,MATCH($AL174,$AK$12:$AK$263,0))&gt;0,($AH174*INDEX(BF$12:BF$263,MATCH($AL174,$AK$12:$AK$263,0)))/INDEX($AD$12:$AD$263,MATCH($AL174,$AK$12:$AK$263,0)), "-"),     1, "-")</f>
        <v>-</v>
      </c>
      <c r="BH174" s="249" t="n">
        <f aca="false">IF(BG$9&gt;0, IF(OR(BG174="",BG174="-"), 0, BG174*$AO174), BF174*$AE174)</f>
        <v>0</v>
      </c>
      <c r="BI174" s="247" t="n">
        <f aca="false">COMMANDE!Z174</f>
        <v>0</v>
      </c>
      <c r="BJ174" s="248" t="str">
        <f aca="false">_xlfn.IFS(AND($AD174=$AH174,$AD174&gt;0,$AH174&gt;0,BI174&gt;0), BI174,     AND(NOT($AD174=$AH174),$AD174&gt;0,$AH174&gt;0,BI174&gt;0), ($AH174*BI174)/$AD174,     AND($AD174=0,$AH174&gt;0,$AL174&gt;0), IF(INDEX(BI$12:BI$263,MATCH($AL174,$AK$12:$AK$263,0))&gt;0,($AH174*INDEX(BI$12:BI$263,MATCH($AL174,$AK$12:$AK$263,0)))/INDEX($AD$12:$AD$263,MATCH($AL174,$AK$12:$AK$263,0)), "-"),     1, "-")</f>
        <v>-</v>
      </c>
      <c r="BK174" s="249" t="n">
        <f aca="false">IF(BJ$9&gt;0, IF(OR(BJ174="",BJ174="-"), 0, BJ174*$AO174), BI174*$AE174)</f>
        <v>0</v>
      </c>
      <c r="BL174" s="247" t="n">
        <f aca="false">COMMANDE!AB174</f>
        <v>0</v>
      </c>
      <c r="BM174" s="248" t="str">
        <f aca="false">_xlfn.IFS(AND($AD174=$AH174,$AD174&gt;0,$AH174&gt;0,BL174&gt;0), BL174,     AND(NOT($AD174=$AH174),$AD174&gt;0,$AH174&gt;0,BL174&gt;0), ($AH174*BL174)/$AD174,     AND($AD174=0,$AH174&gt;0,$AL174&gt;0), IF(INDEX(BL$12:BL$263,MATCH($AL174,$AK$12:$AK$263,0))&gt;0,($AH174*INDEX(BL$12:BL$263,MATCH($AL174,$AK$12:$AK$263,0)))/INDEX($AD$12:$AD$263,MATCH($AL174,$AK$12:$AK$263,0)), "-"),     1, "-")</f>
        <v>-</v>
      </c>
      <c r="BN174" s="249" t="n">
        <f aca="false">IF(BM$9&gt;0, IF(OR(BM174="",BM174="-"), 0, BM174*$AO174), BL174*$AE174)</f>
        <v>0</v>
      </c>
      <c r="BO174" s="247" t="n">
        <f aca="false">COMMANDE!AD174</f>
        <v>0</v>
      </c>
      <c r="BP174" s="248" t="str">
        <f aca="false">_xlfn.IFS(AND($AD174=$AH174,$AD174&gt;0,$AH174&gt;0,BO174&gt;0), BO174,     AND(NOT($AD174=$AH174),$AD174&gt;0,$AH174&gt;0,BO174&gt;0), ($AH174*BO174)/$AD174,     AND($AD174=0,$AH174&gt;0,$AL174&gt;0), IF(INDEX(BO$12:BO$263,MATCH($AL174,$AK$12:$AK$263,0))&gt;0,($AH174*INDEX(BO$12:BO$263,MATCH($AL174,$AK$12:$AK$263,0)))/INDEX($AD$12:$AD$263,MATCH($AL174,$AK$12:$AK$263,0)), "-"),     1, "-")</f>
        <v>-</v>
      </c>
      <c r="BQ174" s="249" t="n">
        <f aca="false">IF(BP$9&gt;0, IF(OR(BP174="",BP174="-"), 0, BP174*$AO174), BO174*$AE174)</f>
        <v>0</v>
      </c>
      <c r="BR174" s="247" t="n">
        <f aca="false">COMMANDE!AF174</f>
        <v>0</v>
      </c>
      <c r="BS174" s="248" t="str">
        <f aca="false">_xlfn.IFS(AND($AD174=$AH174,$AD174&gt;0,$AH174&gt;0,BR174&gt;0), BR174,     AND(NOT($AD174=$AH174),$AD174&gt;0,$AH174&gt;0,BR174&gt;0), ($AH174*BR174)/$AD174,     AND($AD174=0,$AH174&gt;0,$AL174&gt;0), IF(INDEX(BR$12:BR$263,MATCH($AL174,$AK$12:$AK$263,0))&gt;0,($AH174*INDEX(BR$12:BR$263,MATCH($AL174,$AK$12:$AK$263,0)))/INDEX($AD$12:$AD$263,MATCH($AL174,$AK$12:$AK$263,0)), "-"),     1, "-")</f>
        <v>-</v>
      </c>
      <c r="BT174" s="249" t="n">
        <f aca="false">IF(BS$9&gt;0, IF(OR(BS174="",BS174="-"), 0, BS174*$AO174), BR174*$AE174)</f>
        <v>0</v>
      </c>
      <c r="BU174" s="247" t="n">
        <f aca="false">COMMANDE!AH174</f>
        <v>0</v>
      </c>
      <c r="BV174" s="248" t="str">
        <f aca="false">_xlfn.IFS(AND($AD174=$AH174,$AD174&gt;0,$AH174&gt;0,BU174&gt;0), BU174,     AND(NOT($AD174=$AH174),$AD174&gt;0,$AH174&gt;0,BU174&gt;0), ($AH174*BU174)/$AD174,     AND($AD174=0,$AH174&gt;0,$AL174&gt;0), IF(INDEX(BU$12:BU$263,MATCH($AL174,$AK$12:$AK$263,0))&gt;0,($AH174*INDEX(BU$12:BU$263,MATCH($AL174,$AK$12:$AK$263,0)))/INDEX($AD$12:$AD$263,MATCH($AL174,$AK$12:$AK$263,0)), "-"),     1, "-")</f>
        <v>-</v>
      </c>
      <c r="BW174" s="249" t="n">
        <f aca="false">IF(BV$9&gt;0, IF(OR(BV174="",BV174="-"), 0, BV174*$AO174), BU174*$AE174)</f>
        <v>0</v>
      </c>
      <c r="BX174" s="247" t="n">
        <f aca="false">COMMANDE!AJ174</f>
        <v>0</v>
      </c>
      <c r="BY174" s="248" t="str">
        <f aca="false">_xlfn.IFS(AND($AD174=$AH174,$AD174&gt;0,$AH174&gt;0,BX174&gt;0), BX174,     AND(NOT($AD174=$AH174),$AD174&gt;0,$AH174&gt;0,BX174&gt;0), ($AH174*BX174)/$AD174,     AND($AD174=0,$AH174&gt;0,$AL174&gt;0), IF(INDEX(BX$12:BX$263,MATCH($AL174,$AK$12:$AK$263,0))&gt;0,($AH174*INDEX(BX$12:BX$263,MATCH($AL174,$AK$12:$AK$263,0)))/INDEX($AD$12:$AD$263,MATCH($AL174,$AK$12:$AK$263,0)), "-"),     1, "-")</f>
        <v>-</v>
      </c>
      <c r="BZ174" s="249" t="n">
        <f aca="false">IF(BY$9&gt;0, IF(OR(BY174="",BY174="-"), 0, BY174*$AO174), BX174*$AE174)</f>
        <v>0</v>
      </c>
      <c r="CA174" s="247" t="n">
        <f aca="false">COMMANDE!AL174</f>
        <v>0</v>
      </c>
      <c r="CB174" s="248" t="str">
        <f aca="false">_xlfn.IFS(AND($AD174=$AH174,$AD174&gt;0,$AH174&gt;0,CA174&gt;0), CA174,     AND(NOT($AD174=$AH174),$AD174&gt;0,$AH174&gt;0,CA174&gt;0), ($AH174*CA174)/$AD174,     AND($AD174=0,$AH174&gt;0,$AL174&gt;0), IF(INDEX(CA$12:CA$263,MATCH($AL174,$AK$12:$AK$263,0))&gt;0,($AH174*INDEX(CA$12:CA$263,MATCH($AL174,$AK$12:$AK$263,0)))/INDEX($AD$12:$AD$263,MATCH($AL174,$AK$12:$AK$263,0)), "-"),     1, "-")</f>
        <v>-</v>
      </c>
      <c r="CC174" s="249" t="n">
        <f aca="false">IF(CB$9&gt;0, IF(OR(CB174="",CB174="-"), 0, CB174*$AO174), CA174*$AE174)</f>
        <v>0</v>
      </c>
      <c r="CD174" s="247" t="n">
        <f aca="false">COMMANDE!AN174</f>
        <v>0</v>
      </c>
      <c r="CE174" s="248" t="str">
        <f aca="false">_xlfn.IFS(AND($AD174=$AH174,$AD174&gt;0,$AH174&gt;0,CD174&gt;0), CD174,     AND(NOT($AD174=$AH174),$AD174&gt;0,$AH174&gt;0,CD174&gt;0), ($AH174*CD174)/$AD174,     AND($AD174=0,$AH174&gt;0,$AL174&gt;0), IF(INDEX(CD$12:CD$263,MATCH($AL174,$AK$12:$AK$263,0))&gt;0,($AH174*INDEX(CD$12:CD$263,MATCH($AL174,$AK$12:$AK$263,0)))/INDEX($AD$12:$AD$263,MATCH($AL174,$AK$12:$AK$263,0)), "-"),     1, "-")</f>
        <v>-</v>
      </c>
      <c r="CF174" s="249" t="n">
        <f aca="false">IF(CE$9&gt;0, IF(OR(CE174="",CE174="-"), 0, CE174*$AO174), CD174*$AE174)</f>
        <v>0</v>
      </c>
      <c r="CG174" s="247" t="n">
        <f aca="false">COMMANDE!AP174</f>
        <v>0</v>
      </c>
      <c r="CH174" s="248" t="str">
        <f aca="false">_xlfn.IFS(AND($AD174=$AH174,$AD174&gt;0,$AH174&gt;0,CG174&gt;0), CG174,     AND(NOT($AD174=$AH174),$AD174&gt;0,$AH174&gt;0,CG174&gt;0), ($AH174*CG174)/$AD174,     AND($AD174=0,$AH174&gt;0,$AL174&gt;0), IF(INDEX(CG$12:CG$263,MATCH($AL174,$AK$12:$AK$263,0))&gt;0,($AH174*INDEX(CG$12:CG$263,MATCH($AL174,$AK$12:$AK$263,0)))/INDEX($AD$12:$AD$263,MATCH($AL174,$AK$12:$AK$263,0)), "-"),     1, "-")</f>
        <v>-</v>
      </c>
      <c r="CI174" s="249" t="n">
        <f aca="false">IF(CH$9&gt;0, IF(OR(CH174="",CH174="-"), 0, CH174*$AO174), CG174*$AE174)</f>
        <v>0</v>
      </c>
      <c r="CJ174" s="250"/>
    </row>
    <row r="175" customFormat="false" ht="39.95" hidden="false" customHeight="true" outlineLevel="0" collapsed="false">
      <c r="A175" s="230" t="n">
        <f aca="false">IF(OR($AQ175&gt;0, $AS175&gt;0), 1, 0)</f>
        <v>0</v>
      </c>
      <c r="B175" s="230" t="n">
        <f aca="false">IF(OR($AT175&gt;0, $AV175&gt;0), 1, 0)</f>
        <v>0</v>
      </c>
      <c r="C175" s="230" t="n">
        <f aca="false">IF(OR($AW175&gt;0, $AY175&gt;0), 1, 0)</f>
        <v>0</v>
      </c>
      <c r="D175" s="230" t="n">
        <f aca="false">IF(OR($AZ175&gt;0, $BB175&gt;0), 1, 0)</f>
        <v>0</v>
      </c>
      <c r="E175" s="230" t="n">
        <f aca="false">IF(OR($BC175&gt;0, $BE175&gt;0), 1, 0)</f>
        <v>0</v>
      </c>
      <c r="F175" s="230" t="n">
        <f aca="false">IF(OR($BF175&gt;0, $BH175&gt;0), 1, 0)</f>
        <v>0</v>
      </c>
      <c r="G175" s="230" t="n">
        <f aca="false">IF(OR($BI175&gt;0, $BK175&gt;0), 1, 0)</f>
        <v>0</v>
      </c>
      <c r="H175" s="230" t="n">
        <f aca="false">IF(OR($BL175&gt;0, $BN175&gt;0), 1, 0)</f>
        <v>0</v>
      </c>
      <c r="I175" s="230" t="n">
        <f aca="false">IF(OR($BO175&gt;0, $BQ175&gt;0), 1, 0)</f>
        <v>0</v>
      </c>
      <c r="J175" s="230" t="n">
        <f aca="false">IF(OR($BR175&gt;0, $BT175&gt;0), 1, 0)</f>
        <v>0</v>
      </c>
      <c r="K175" s="230" t="n">
        <f aca="false">IF(OR($BU175&gt;0, $BW175&gt;0), 1, 0)</f>
        <v>0</v>
      </c>
      <c r="L175" s="230" t="n">
        <f aca="false">IF(OR($BX175&gt;0, $BZ175&gt;0), 1, 0)</f>
        <v>0</v>
      </c>
      <c r="M175" s="230" t="n">
        <f aca="false">IF(OR($CA175&gt;0, $CC175&gt;0), 1, 0)</f>
        <v>0</v>
      </c>
      <c r="N175" s="230" t="n">
        <f aca="false">IF(OR($CD175&gt;0, $CF175&gt;0), 1, 0)</f>
        <v>0</v>
      </c>
      <c r="O175" s="231" t="n">
        <f aca="false">IF(OR($CG175&gt;0, $CI175&gt;0), 1, 0)</f>
        <v>0</v>
      </c>
      <c r="P175" s="232" t="n">
        <f aca="false">IF(OR($AD175&gt;0,$AH175&gt;0,$AN175&gt;0), 1, 0)</f>
        <v>0</v>
      </c>
      <c r="Q175" s="233" t="n">
        <f aca="false">BDD!A165</f>
        <v>1576</v>
      </c>
      <c r="R175" s="234" t="str">
        <f aca="false">BDD!B165</f>
        <v>Patate douce BIO (Grande)</v>
      </c>
      <c r="S175" s="235" t="str">
        <f aca="false">IF(BDD!F165=0, "", BDD!F165)</f>
        <v>❤️</v>
      </c>
      <c r="T175" s="236" t="n">
        <f aca="false">ROUND(BDD!G165+FDP_CMD_KG, 2)</f>
        <v>4.19</v>
      </c>
      <c r="U175" s="236" t="e">
        <f aca="false">ROUND(BDD!G165+FDP_FACT_KG, 2)</f>
        <v>#DIV/0!</v>
      </c>
      <c r="V175" s="237" t="str">
        <f aca="false">BDD!H165</f>
        <v>kg</v>
      </c>
      <c r="W175" s="238" t="n">
        <f aca="false">IF(NOT(ISBLANK(BDD!I165)), ROUND(SUM((BDD!G165*reduc1),FDP_CMD_KG), 2), "")</f>
        <v>3.93</v>
      </c>
      <c r="X175" s="238" t="n">
        <f aca="false">IF(NOT(ISBLANK(BDD!J165)), ROUND(SUM((BDD!G165*reduc2),FDP_CMD_KG), 2), "")</f>
        <v>3.67</v>
      </c>
      <c r="Y175" s="238" t="n">
        <f aca="false">IF(NOT(ISBLANK(BDD!K165)), ROUND(SUM((BDD!G165*reduc3),FDP_CMD_KG), 2), "")</f>
        <v>3.41</v>
      </c>
      <c r="Z175" s="238" t="e">
        <f aca="false">IF(NOT(ISBLANK(BDD!I165)), ROUND(SUM((BDD!G165*reduc1),FDP_FACT_KG), 2), "")</f>
        <v>#DIV/0!</v>
      </c>
      <c r="AA175" s="238" t="e">
        <f aca="false">IF(NOT(ISBLANK(BDD!J165)), ROUND(SUM((BDD!G165*reduc2),FDP_FACT_KG), 2), "")</f>
        <v>#DIV/0!</v>
      </c>
      <c r="AB175" s="238" t="e">
        <f aca="false">IF(NOT(ISBLANK(BDD!K165)), ROUND(SUM((BDD!G165*reduc3),FDP_FACT_KG), 2), "")</f>
        <v>#DIV/0!</v>
      </c>
      <c r="AC175" s="239" t="str">
        <f aca="false">BDD!C165</f>
        <v>Malaga</v>
      </c>
      <c r="AD175" s="240" t="n">
        <f aca="false">SUM(AQ175,AT175,AW175,AZ175,BC175,BF175,BI175,BL175,BO175,BR175,BU175,BX175,CA175,CD175,CG175)</f>
        <v>0</v>
      </c>
      <c r="AE175" s="241" t="n">
        <f aca="false">_xlfn.IFS(AND(AD175&gt;=60,$Y175&lt;&gt;""), $Y175,    AND(AD175&gt;=30,$X175&lt;&gt;""), $X175,    AND(AD175&gt;=10,$W175&lt;&gt;""), $W175,    1, $T175)</f>
        <v>4.19</v>
      </c>
      <c r="AF175" s="242" t="n">
        <f aca="false">$AD175*$AE175</f>
        <v>0</v>
      </c>
      <c r="AG175" s="161"/>
      <c r="AH175" s="243"/>
      <c r="AI175" s="241" t="e">
        <f aca="false">_xlfn.IFS(AND(AH175&gt;=60,$AB175&lt;&gt;""), $AB175,    AND(AH175&gt;=30,$AA175&lt;&gt;""), $AA175,    AND(AH175&gt;=10,$Z175&lt;&gt;""), $Z175,    1, $U175)</f>
        <v>#DIV/0!</v>
      </c>
      <c r="AJ175" s="244" t="e">
        <f aca="false">AH175*AI175</f>
        <v>#DIV/0!</v>
      </c>
      <c r="AK175" s="245"/>
      <c r="AL175" s="245"/>
      <c r="AM175" s="161"/>
      <c r="AN175" s="246" t="n">
        <f aca="false">SUM(AR175,AU175,AX175,BA175,BD175,BG175,BJ175,BM175,BP175,BS175,BV175,BY175,CB175,CE175,CH175)</f>
        <v>0</v>
      </c>
      <c r="AO175" s="241" t="e">
        <f aca="false">_xlfn.IFS(AND(AN175&gt;=60,$AB175&lt;&gt;""), $AB175,    AND(AN175&gt;=30,$AA175&lt;&gt;""), $AA175,    AND(AN175&gt;=10,$Z175&lt;&gt;""), $Z175,    1, $U175)</f>
        <v>#DIV/0!</v>
      </c>
      <c r="AP175" s="242" t="e">
        <f aca="false">$AN175*$AO175</f>
        <v>#DIV/0!</v>
      </c>
      <c r="AQ175" s="247" t="n">
        <f aca="false">COMMANDE!N175</f>
        <v>0</v>
      </c>
      <c r="AR175" s="248" t="str">
        <f aca="false">_xlfn.IFS(AND($AD175=$AH175,$AD175&gt;0,$AH175&gt;0,AQ175&gt;0), AQ175,     AND(NOT($AD175=$AH175),$AD175&gt;0,$AH175&gt;0,AQ175&gt;0), ($AH175*AQ175)/$AD175,     AND($AD175=0,$AH175&gt;0,$AL175&gt;0), IF(INDEX(AQ$12:AQ$263,MATCH($AL175,$AK$12:$AK$263,0))&gt;0,($AH175*INDEX(AQ$12:AQ$263,MATCH($AL175,$AK$12:$AK$263,0)))/INDEX($AD$12:$AD$263,MATCH($AL175,$AK$12:$AK$263,0)), "-"),     1, "-")</f>
        <v>-</v>
      </c>
      <c r="AS175" s="249" t="n">
        <f aca="false">IF(AR$9&gt;0, IF(OR(AR175="",AR175="-"), 0, AR175*$AO175), AQ175*$AE175)</f>
        <v>0</v>
      </c>
      <c r="AT175" s="247" t="n">
        <f aca="false">COMMANDE!P175</f>
        <v>0</v>
      </c>
      <c r="AU175" s="248" t="str">
        <f aca="false">_xlfn.IFS(AND($AD175=$AH175,$AD175&gt;0,$AH175&gt;0,AT175&gt;0), AT175,     AND(NOT($AD175=$AH175),$AD175&gt;0,$AH175&gt;0,AT175&gt;0), ($AH175*AT175)/$AD175,     AND($AD175=0,$AH175&gt;0,$AL175&gt;0), IF(INDEX(AT$12:AT$263,MATCH($AL175,$AK$12:$AK$263,0))&gt;0,($AH175*INDEX(AT$12:AT$263,MATCH($AL175,$AK$12:$AK$263,0)))/INDEX($AD$12:$AD$263,MATCH($AL175,$AK$12:$AK$263,0)), "-"),     1, "-")</f>
        <v>-</v>
      </c>
      <c r="AV175" s="249" t="n">
        <f aca="false">IF(AU$9&gt;0, IF(OR(AU175="",AU175="-"), 0, AU175*$AO175), AT175*$AE175)</f>
        <v>0</v>
      </c>
      <c r="AW175" s="247" t="n">
        <f aca="false">COMMANDE!R175</f>
        <v>0</v>
      </c>
      <c r="AX175" s="248" t="str">
        <f aca="false">_xlfn.IFS(AND($AD175=$AH175,$AD175&gt;0,$AH175&gt;0,AW175&gt;0), AW175,     AND(NOT($AD175=$AH175),$AD175&gt;0,$AH175&gt;0,AW175&gt;0), ($AH175*AW175)/$AD175,     AND($AD175=0,$AH175&gt;0,$AL175&gt;0), IF(INDEX(AW$12:AW$263,MATCH($AL175,$AK$12:$AK$263,0))&gt;0,($AH175*INDEX(AW$12:AW$263,MATCH($AL175,$AK$12:$AK$263,0)))/INDEX($AD$12:$AD$263,MATCH($AL175,$AK$12:$AK$263,0)), "-"),     1, "-")</f>
        <v>-</v>
      </c>
      <c r="AY175" s="249" t="n">
        <f aca="false">IF(AX$9&gt;0, IF(OR(AX175="",AX175="-"), 0, AX175*$AO175), AW175*$AE175)</f>
        <v>0</v>
      </c>
      <c r="AZ175" s="247" t="n">
        <f aca="false">COMMANDE!T175</f>
        <v>0</v>
      </c>
      <c r="BA175" s="248" t="str">
        <f aca="false">_xlfn.IFS(AND($AD175=$AH175,$AD175&gt;0,$AH175&gt;0,AZ175&gt;0), AZ175,     AND(NOT($AD175=$AH175),$AD175&gt;0,$AH175&gt;0,AZ175&gt;0), ($AH175*AZ175)/$AD175,     AND($AD175=0,$AH175&gt;0,$AL175&gt;0), IF(INDEX(AZ$12:AZ$263,MATCH($AL175,$AK$12:$AK$263,0))&gt;0,($AH175*INDEX(AZ$12:AZ$263,MATCH($AL175,$AK$12:$AK$263,0)))/INDEX($AD$12:$AD$263,MATCH($AL175,$AK$12:$AK$263,0)), "-"),     1, "-")</f>
        <v>-</v>
      </c>
      <c r="BB175" s="249" t="n">
        <f aca="false">IF(BA$9&gt;0, IF(OR(BA175="",BA175="-"), 0, BA175*$AO175), AZ175*$AE175)</f>
        <v>0</v>
      </c>
      <c r="BC175" s="247" t="n">
        <f aca="false">COMMANDE!V175</f>
        <v>0</v>
      </c>
      <c r="BD175" s="248" t="str">
        <f aca="false">_xlfn.IFS(AND($AD175=$AH175,$AD175&gt;0,$AH175&gt;0,BC175&gt;0), BC175,     AND(NOT($AD175=$AH175),$AD175&gt;0,$AH175&gt;0,BC175&gt;0), ($AH175*BC175)/$AD175,     AND($AD175=0,$AH175&gt;0,$AL175&gt;0), IF(INDEX(BC$12:BC$263,MATCH($AL175,$AK$12:$AK$263,0))&gt;0,($AH175*INDEX(BC$12:BC$263,MATCH($AL175,$AK$12:$AK$263,0)))/INDEX($AD$12:$AD$263,MATCH($AL175,$AK$12:$AK$263,0)), "-"),     1, "-")</f>
        <v>-</v>
      </c>
      <c r="BE175" s="249" t="n">
        <f aca="false">IF(BD$9&gt;0, IF(OR(BD175="",BD175="-"), 0, BD175*$AO175), BC175*$AE175)</f>
        <v>0</v>
      </c>
      <c r="BF175" s="247" t="n">
        <f aca="false">COMMANDE!X175</f>
        <v>0</v>
      </c>
      <c r="BG175" s="248" t="str">
        <f aca="false">_xlfn.IFS(AND($AD175=$AH175,$AD175&gt;0,$AH175&gt;0,BF175&gt;0), BF175,     AND(NOT($AD175=$AH175),$AD175&gt;0,$AH175&gt;0,BF175&gt;0), ($AH175*BF175)/$AD175,     AND($AD175=0,$AH175&gt;0,$AL175&gt;0), IF(INDEX(BF$12:BF$263,MATCH($AL175,$AK$12:$AK$263,0))&gt;0,($AH175*INDEX(BF$12:BF$263,MATCH($AL175,$AK$12:$AK$263,0)))/INDEX($AD$12:$AD$263,MATCH($AL175,$AK$12:$AK$263,0)), "-"),     1, "-")</f>
        <v>-</v>
      </c>
      <c r="BH175" s="249" t="n">
        <f aca="false">IF(BG$9&gt;0, IF(OR(BG175="",BG175="-"), 0, BG175*$AO175), BF175*$AE175)</f>
        <v>0</v>
      </c>
      <c r="BI175" s="247" t="n">
        <f aca="false">COMMANDE!Z175</f>
        <v>0</v>
      </c>
      <c r="BJ175" s="248" t="str">
        <f aca="false">_xlfn.IFS(AND($AD175=$AH175,$AD175&gt;0,$AH175&gt;0,BI175&gt;0), BI175,     AND(NOT($AD175=$AH175),$AD175&gt;0,$AH175&gt;0,BI175&gt;0), ($AH175*BI175)/$AD175,     AND($AD175=0,$AH175&gt;0,$AL175&gt;0), IF(INDEX(BI$12:BI$263,MATCH($AL175,$AK$12:$AK$263,0))&gt;0,($AH175*INDEX(BI$12:BI$263,MATCH($AL175,$AK$12:$AK$263,0)))/INDEX($AD$12:$AD$263,MATCH($AL175,$AK$12:$AK$263,0)), "-"),     1, "-")</f>
        <v>-</v>
      </c>
      <c r="BK175" s="249" t="n">
        <f aca="false">IF(BJ$9&gt;0, IF(OR(BJ175="",BJ175="-"), 0, BJ175*$AO175), BI175*$AE175)</f>
        <v>0</v>
      </c>
      <c r="BL175" s="247" t="n">
        <f aca="false">COMMANDE!AB175</f>
        <v>0</v>
      </c>
      <c r="BM175" s="248" t="str">
        <f aca="false">_xlfn.IFS(AND($AD175=$AH175,$AD175&gt;0,$AH175&gt;0,BL175&gt;0), BL175,     AND(NOT($AD175=$AH175),$AD175&gt;0,$AH175&gt;0,BL175&gt;0), ($AH175*BL175)/$AD175,     AND($AD175=0,$AH175&gt;0,$AL175&gt;0), IF(INDEX(BL$12:BL$263,MATCH($AL175,$AK$12:$AK$263,0))&gt;0,($AH175*INDEX(BL$12:BL$263,MATCH($AL175,$AK$12:$AK$263,0)))/INDEX($AD$12:$AD$263,MATCH($AL175,$AK$12:$AK$263,0)), "-"),     1, "-")</f>
        <v>-</v>
      </c>
      <c r="BN175" s="249" t="n">
        <f aca="false">IF(BM$9&gt;0, IF(OR(BM175="",BM175="-"), 0, BM175*$AO175), BL175*$AE175)</f>
        <v>0</v>
      </c>
      <c r="BO175" s="247" t="n">
        <f aca="false">COMMANDE!AD175</f>
        <v>0</v>
      </c>
      <c r="BP175" s="248" t="str">
        <f aca="false">_xlfn.IFS(AND($AD175=$AH175,$AD175&gt;0,$AH175&gt;0,BO175&gt;0), BO175,     AND(NOT($AD175=$AH175),$AD175&gt;0,$AH175&gt;0,BO175&gt;0), ($AH175*BO175)/$AD175,     AND($AD175=0,$AH175&gt;0,$AL175&gt;0), IF(INDEX(BO$12:BO$263,MATCH($AL175,$AK$12:$AK$263,0))&gt;0,($AH175*INDEX(BO$12:BO$263,MATCH($AL175,$AK$12:$AK$263,0)))/INDEX($AD$12:$AD$263,MATCH($AL175,$AK$12:$AK$263,0)), "-"),     1, "-")</f>
        <v>-</v>
      </c>
      <c r="BQ175" s="249" t="n">
        <f aca="false">IF(BP$9&gt;0, IF(OR(BP175="",BP175="-"), 0, BP175*$AO175), BO175*$AE175)</f>
        <v>0</v>
      </c>
      <c r="BR175" s="247" t="n">
        <f aca="false">COMMANDE!AF175</f>
        <v>0</v>
      </c>
      <c r="BS175" s="248" t="str">
        <f aca="false">_xlfn.IFS(AND($AD175=$AH175,$AD175&gt;0,$AH175&gt;0,BR175&gt;0), BR175,     AND(NOT($AD175=$AH175),$AD175&gt;0,$AH175&gt;0,BR175&gt;0), ($AH175*BR175)/$AD175,     AND($AD175=0,$AH175&gt;0,$AL175&gt;0), IF(INDEX(BR$12:BR$263,MATCH($AL175,$AK$12:$AK$263,0))&gt;0,($AH175*INDEX(BR$12:BR$263,MATCH($AL175,$AK$12:$AK$263,0)))/INDEX($AD$12:$AD$263,MATCH($AL175,$AK$12:$AK$263,0)), "-"),     1, "-")</f>
        <v>-</v>
      </c>
      <c r="BT175" s="249" t="n">
        <f aca="false">IF(BS$9&gt;0, IF(OR(BS175="",BS175="-"), 0, BS175*$AO175), BR175*$AE175)</f>
        <v>0</v>
      </c>
      <c r="BU175" s="247" t="n">
        <f aca="false">COMMANDE!AH175</f>
        <v>0</v>
      </c>
      <c r="BV175" s="248" t="str">
        <f aca="false">_xlfn.IFS(AND($AD175=$AH175,$AD175&gt;0,$AH175&gt;0,BU175&gt;0), BU175,     AND(NOT($AD175=$AH175),$AD175&gt;0,$AH175&gt;0,BU175&gt;0), ($AH175*BU175)/$AD175,     AND($AD175=0,$AH175&gt;0,$AL175&gt;0), IF(INDEX(BU$12:BU$263,MATCH($AL175,$AK$12:$AK$263,0))&gt;0,($AH175*INDEX(BU$12:BU$263,MATCH($AL175,$AK$12:$AK$263,0)))/INDEX($AD$12:$AD$263,MATCH($AL175,$AK$12:$AK$263,0)), "-"),     1, "-")</f>
        <v>-</v>
      </c>
      <c r="BW175" s="249" t="n">
        <f aca="false">IF(BV$9&gt;0, IF(OR(BV175="",BV175="-"), 0, BV175*$AO175), BU175*$AE175)</f>
        <v>0</v>
      </c>
      <c r="BX175" s="247" t="n">
        <f aca="false">COMMANDE!AJ175</f>
        <v>0</v>
      </c>
      <c r="BY175" s="248" t="str">
        <f aca="false">_xlfn.IFS(AND($AD175=$AH175,$AD175&gt;0,$AH175&gt;0,BX175&gt;0), BX175,     AND(NOT($AD175=$AH175),$AD175&gt;0,$AH175&gt;0,BX175&gt;0), ($AH175*BX175)/$AD175,     AND($AD175=0,$AH175&gt;0,$AL175&gt;0), IF(INDEX(BX$12:BX$263,MATCH($AL175,$AK$12:$AK$263,0))&gt;0,($AH175*INDEX(BX$12:BX$263,MATCH($AL175,$AK$12:$AK$263,0)))/INDEX($AD$12:$AD$263,MATCH($AL175,$AK$12:$AK$263,0)), "-"),     1, "-")</f>
        <v>-</v>
      </c>
      <c r="BZ175" s="249" t="n">
        <f aca="false">IF(BY$9&gt;0, IF(OR(BY175="",BY175="-"), 0, BY175*$AO175), BX175*$AE175)</f>
        <v>0</v>
      </c>
      <c r="CA175" s="247" t="n">
        <f aca="false">COMMANDE!AL175</f>
        <v>0</v>
      </c>
      <c r="CB175" s="248" t="str">
        <f aca="false">_xlfn.IFS(AND($AD175=$AH175,$AD175&gt;0,$AH175&gt;0,CA175&gt;0), CA175,     AND(NOT($AD175=$AH175),$AD175&gt;0,$AH175&gt;0,CA175&gt;0), ($AH175*CA175)/$AD175,     AND($AD175=0,$AH175&gt;0,$AL175&gt;0), IF(INDEX(CA$12:CA$263,MATCH($AL175,$AK$12:$AK$263,0))&gt;0,($AH175*INDEX(CA$12:CA$263,MATCH($AL175,$AK$12:$AK$263,0)))/INDEX($AD$12:$AD$263,MATCH($AL175,$AK$12:$AK$263,0)), "-"),     1, "-")</f>
        <v>-</v>
      </c>
      <c r="CC175" s="249" t="n">
        <f aca="false">IF(CB$9&gt;0, IF(OR(CB175="",CB175="-"), 0, CB175*$AO175), CA175*$AE175)</f>
        <v>0</v>
      </c>
      <c r="CD175" s="247" t="n">
        <f aca="false">COMMANDE!AN175</f>
        <v>0</v>
      </c>
      <c r="CE175" s="248" t="str">
        <f aca="false">_xlfn.IFS(AND($AD175=$AH175,$AD175&gt;0,$AH175&gt;0,CD175&gt;0), CD175,     AND(NOT($AD175=$AH175),$AD175&gt;0,$AH175&gt;0,CD175&gt;0), ($AH175*CD175)/$AD175,     AND($AD175=0,$AH175&gt;0,$AL175&gt;0), IF(INDEX(CD$12:CD$263,MATCH($AL175,$AK$12:$AK$263,0))&gt;0,($AH175*INDEX(CD$12:CD$263,MATCH($AL175,$AK$12:$AK$263,0)))/INDEX($AD$12:$AD$263,MATCH($AL175,$AK$12:$AK$263,0)), "-"),     1, "-")</f>
        <v>-</v>
      </c>
      <c r="CF175" s="249" t="n">
        <f aca="false">IF(CE$9&gt;0, IF(OR(CE175="",CE175="-"), 0, CE175*$AO175), CD175*$AE175)</f>
        <v>0</v>
      </c>
      <c r="CG175" s="247" t="n">
        <f aca="false">COMMANDE!AP175</f>
        <v>0</v>
      </c>
      <c r="CH175" s="248" t="str">
        <f aca="false">_xlfn.IFS(AND($AD175=$AH175,$AD175&gt;0,$AH175&gt;0,CG175&gt;0), CG175,     AND(NOT($AD175=$AH175),$AD175&gt;0,$AH175&gt;0,CG175&gt;0), ($AH175*CG175)/$AD175,     AND($AD175=0,$AH175&gt;0,$AL175&gt;0), IF(INDEX(CG$12:CG$263,MATCH($AL175,$AK$12:$AK$263,0))&gt;0,($AH175*INDEX(CG$12:CG$263,MATCH($AL175,$AK$12:$AK$263,0)))/INDEX($AD$12:$AD$263,MATCH($AL175,$AK$12:$AK$263,0)), "-"),     1, "-")</f>
        <v>-</v>
      </c>
      <c r="CI175" s="249" t="n">
        <f aca="false">IF(CH$9&gt;0, IF(OR(CH175="",CH175="-"), 0, CH175*$AO175), CG175*$AE175)</f>
        <v>0</v>
      </c>
      <c r="CJ175" s="250"/>
    </row>
    <row r="176" customFormat="false" ht="39.95" hidden="false" customHeight="true" outlineLevel="0" collapsed="false">
      <c r="A176" s="230" t="n">
        <f aca="false">IF(OR($AQ176&gt;0, $AS176&gt;0), 1, 0)</f>
        <v>0</v>
      </c>
      <c r="B176" s="230" t="n">
        <f aca="false">IF(OR($AT176&gt;0, $AV176&gt;0), 1, 0)</f>
        <v>0</v>
      </c>
      <c r="C176" s="230" t="n">
        <f aca="false">IF(OR($AW176&gt;0, $AY176&gt;0), 1, 0)</f>
        <v>0</v>
      </c>
      <c r="D176" s="230" t="n">
        <f aca="false">IF(OR($AZ176&gt;0, $BB176&gt;0), 1, 0)</f>
        <v>0</v>
      </c>
      <c r="E176" s="230" t="n">
        <f aca="false">IF(OR($BC176&gt;0, $BE176&gt;0), 1, 0)</f>
        <v>0</v>
      </c>
      <c r="F176" s="230" t="n">
        <f aca="false">IF(OR($BF176&gt;0, $BH176&gt;0), 1, 0)</f>
        <v>0</v>
      </c>
      <c r="G176" s="230" t="n">
        <f aca="false">IF(OR($BI176&gt;0, $BK176&gt;0), 1, 0)</f>
        <v>0</v>
      </c>
      <c r="H176" s="230" t="n">
        <f aca="false">IF(OR($BL176&gt;0, $BN176&gt;0), 1, 0)</f>
        <v>0</v>
      </c>
      <c r="I176" s="230" t="n">
        <f aca="false">IF(OR($BO176&gt;0, $BQ176&gt;0), 1, 0)</f>
        <v>0</v>
      </c>
      <c r="J176" s="230" t="n">
        <f aca="false">IF(OR($BR176&gt;0, $BT176&gt;0), 1, 0)</f>
        <v>0</v>
      </c>
      <c r="K176" s="230" t="n">
        <f aca="false">IF(OR($BU176&gt;0, $BW176&gt;0), 1, 0)</f>
        <v>0</v>
      </c>
      <c r="L176" s="230" t="n">
        <f aca="false">IF(OR($BX176&gt;0, $BZ176&gt;0), 1, 0)</f>
        <v>0</v>
      </c>
      <c r="M176" s="230" t="n">
        <f aca="false">IF(OR($CA176&gt;0, $CC176&gt;0), 1, 0)</f>
        <v>0</v>
      </c>
      <c r="N176" s="230" t="n">
        <f aca="false">IF(OR($CD176&gt;0, $CF176&gt;0), 1, 0)</f>
        <v>0</v>
      </c>
      <c r="O176" s="231" t="n">
        <f aca="false">IF(OR($CG176&gt;0, $CI176&gt;0), 1, 0)</f>
        <v>0</v>
      </c>
      <c r="P176" s="232" t="n">
        <f aca="false">IF(OR($AD176&gt;0,$AH176&gt;0,$AN176&gt;0), 1, 0)</f>
        <v>0</v>
      </c>
      <c r="Q176" s="233" t="n">
        <f aca="false">BDD!A166</f>
        <v>1015</v>
      </c>
      <c r="R176" s="234" t="str">
        <f aca="false">BDD!B166</f>
        <v>Patate douce BIO (Moyenne)</v>
      </c>
      <c r="S176" s="235" t="str">
        <f aca="false">IF(BDD!F166=0, "", BDD!F166)</f>
        <v>❤️</v>
      </c>
      <c r="T176" s="236" t="n">
        <f aca="false">ROUND(BDD!G166+FDP_CMD_KG, 2)</f>
        <v>3.92</v>
      </c>
      <c r="U176" s="236" t="e">
        <f aca="false">ROUND(BDD!G166+FDP_FACT_KG, 2)</f>
        <v>#DIV/0!</v>
      </c>
      <c r="V176" s="237" t="str">
        <f aca="false">BDD!H166</f>
        <v>kg</v>
      </c>
      <c r="W176" s="238" t="n">
        <f aca="false">IF(NOT(ISBLANK(BDD!I166)), ROUND(SUM((BDD!G166*reduc1),FDP_CMD_KG), 2), "")</f>
        <v>3.69</v>
      </c>
      <c r="X176" s="238" t="n">
        <f aca="false">IF(NOT(ISBLANK(BDD!J166)), ROUND(SUM((BDD!G166*reduc2),FDP_CMD_KG), 2), "")</f>
        <v>3.45</v>
      </c>
      <c r="Y176" s="238" t="n">
        <f aca="false">IF(NOT(ISBLANK(BDD!K166)), ROUND(SUM((BDD!G166*reduc3),FDP_CMD_KG), 2), "")</f>
        <v>3.22</v>
      </c>
      <c r="Z176" s="238" t="e">
        <f aca="false">IF(NOT(ISBLANK(BDD!I166)), ROUND(SUM((BDD!G166*reduc1),FDP_FACT_KG), 2), "")</f>
        <v>#DIV/0!</v>
      </c>
      <c r="AA176" s="238" t="e">
        <f aca="false">IF(NOT(ISBLANK(BDD!J166)), ROUND(SUM((BDD!G166*reduc2),FDP_FACT_KG), 2), "")</f>
        <v>#DIV/0!</v>
      </c>
      <c r="AB176" s="238" t="e">
        <f aca="false">IF(NOT(ISBLANK(BDD!K166)), ROUND(SUM((BDD!G166*reduc3),FDP_FACT_KG), 2), "")</f>
        <v>#DIV/0!</v>
      </c>
      <c r="AC176" s="239" t="str">
        <f aca="false">BDD!C166</f>
        <v>Malaga</v>
      </c>
      <c r="AD176" s="240" t="n">
        <f aca="false">SUM(AQ176,AT176,AW176,AZ176,BC176,BF176,BI176,BL176,BO176,BR176,BU176,BX176,CA176,CD176,CG176)</f>
        <v>0</v>
      </c>
      <c r="AE176" s="241" t="n">
        <f aca="false">_xlfn.IFS(AND(AD176&gt;=60,$Y176&lt;&gt;""), $Y176,    AND(AD176&gt;=30,$X176&lt;&gt;""), $X176,    AND(AD176&gt;=10,$W176&lt;&gt;""), $W176,    1, $T176)</f>
        <v>3.92</v>
      </c>
      <c r="AF176" s="242" t="n">
        <f aca="false">$AD176*$AE176</f>
        <v>0</v>
      </c>
      <c r="AG176" s="161"/>
      <c r="AH176" s="243"/>
      <c r="AI176" s="241" t="e">
        <f aca="false">_xlfn.IFS(AND(AH176&gt;=60,$AB176&lt;&gt;""), $AB176,    AND(AH176&gt;=30,$AA176&lt;&gt;""), $AA176,    AND(AH176&gt;=10,$Z176&lt;&gt;""), $Z176,    1, $U176)</f>
        <v>#DIV/0!</v>
      </c>
      <c r="AJ176" s="244" t="e">
        <f aca="false">AH176*AI176</f>
        <v>#DIV/0!</v>
      </c>
      <c r="AK176" s="245"/>
      <c r="AL176" s="245"/>
      <c r="AM176" s="161"/>
      <c r="AN176" s="246" t="n">
        <f aca="false">SUM(AR176,AU176,AX176,BA176,BD176,BG176,BJ176,BM176,BP176,BS176,BV176,BY176,CB176,CE176,CH176)</f>
        <v>0</v>
      </c>
      <c r="AO176" s="241" t="e">
        <f aca="false">_xlfn.IFS(AND(AN176&gt;=60,$AB176&lt;&gt;""), $AB176,    AND(AN176&gt;=30,$AA176&lt;&gt;""), $AA176,    AND(AN176&gt;=10,$Z176&lt;&gt;""), $Z176,    1, $U176)</f>
        <v>#DIV/0!</v>
      </c>
      <c r="AP176" s="242" t="e">
        <f aca="false">$AN176*$AO176</f>
        <v>#DIV/0!</v>
      </c>
      <c r="AQ176" s="247" t="n">
        <f aca="false">COMMANDE!N176</f>
        <v>0</v>
      </c>
      <c r="AR176" s="248" t="str">
        <f aca="false">_xlfn.IFS(AND($AD176=$AH176,$AD176&gt;0,$AH176&gt;0,AQ176&gt;0), AQ176,     AND(NOT($AD176=$AH176),$AD176&gt;0,$AH176&gt;0,AQ176&gt;0), ($AH176*AQ176)/$AD176,     AND($AD176=0,$AH176&gt;0,$AL176&gt;0), IF(INDEX(AQ$12:AQ$263,MATCH($AL176,$AK$12:$AK$263,0))&gt;0,($AH176*INDEX(AQ$12:AQ$263,MATCH($AL176,$AK$12:$AK$263,0)))/INDEX($AD$12:$AD$263,MATCH($AL176,$AK$12:$AK$263,0)), "-"),     1, "-")</f>
        <v>-</v>
      </c>
      <c r="AS176" s="249" t="n">
        <f aca="false">IF(AR$9&gt;0, IF(OR(AR176="",AR176="-"), 0, AR176*$AO176), AQ176*$AE176)</f>
        <v>0</v>
      </c>
      <c r="AT176" s="247" t="n">
        <f aca="false">COMMANDE!P176</f>
        <v>0</v>
      </c>
      <c r="AU176" s="248" t="str">
        <f aca="false">_xlfn.IFS(AND($AD176=$AH176,$AD176&gt;0,$AH176&gt;0,AT176&gt;0), AT176,     AND(NOT($AD176=$AH176),$AD176&gt;0,$AH176&gt;0,AT176&gt;0), ($AH176*AT176)/$AD176,     AND($AD176=0,$AH176&gt;0,$AL176&gt;0), IF(INDEX(AT$12:AT$263,MATCH($AL176,$AK$12:$AK$263,0))&gt;0,($AH176*INDEX(AT$12:AT$263,MATCH($AL176,$AK$12:$AK$263,0)))/INDEX($AD$12:$AD$263,MATCH($AL176,$AK$12:$AK$263,0)), "-"),     1, "-")</f>
        <v>-</v>
      </c>
      <c r="AV176" s="249" t="n">
        <f aca="false">IF(AU$9&gt;0, IF(OR(AU176="",AU176="-"), 0, AU176*$AO176), AT176*$AE176)</f>
        <v>0</v>
      </c>
      <c r="AW176" s="247" t="n">
        <f aca="false">COMMANDE!R176</f>
        <v>0</v>
      </c>
      <c r="AX176" s="248" t="str">
        <f aca="false">_xlfn.IFS(AND($AD176=$AH176,$AD176&gt;0,$AH176&gt;0,AW176&gt;0), AW176,     AND(NOT($AD176=$AH176),$AD176&gt;0,$AH176&gt;0,AW176&gt;0), ($AH176*AW176)/$AD176,     AND($AD176=0,$AH176&gt;0,$AL176&gt;0), IF(INDEX(AW$12:AW$263,MATCH($AL176,$AK$12:$AK$263,0))&gt;0,($AH176*INDEX(AW$12:AW$263,MATCH($AL176,$AK$12:$AK$263,0)))/INDEX($AD$12:$AD$263,MATCH($AL176,$AK$12:$AK$263,0)), "-"),     1, "-")</f>
        <v>-</v>
      </c>
      <c r="AY176" s="249" t="n">
        <f aca="false">IF(AX$9&gt;0, IF(OR(AX176="",AX176="-"), 0, AX176*$AO176), AW176*$AE176)</f>
        <v>0</v>
      </c>
      <c r="AZ176" s="247" t="n">
        <f aca="false">COMMANDE!T176</f>
        <v>0</v>
      </c>
      <c r="BA176" s="248" t="str">
        <f aca="false">_xlfn.IFS(AND($AD176=$AH176,$AD176&gt;0,$AH176&gt;0,AZ176&gt;0), AZ176,     AND(NOT($AD176=$AH176),$AD176&gt;0,$AH176&gt;0,AZ176&gt;0), ($AH176*AZ176)/$AD176,     AND($AD176=0,$AH176&gt;0,$AL176&gt;0), IF(INDEX(AZ$12:AZ$263,MATCH($AL176,$AK$12:$AK$263,0))&gt;0,($AH176*INDEX(AZ$12:AZ$263,MATCH($AL176,$AK$12:$AK$263,0)))/INDEX($AD$12:$AD$263,MATCH($AL176,$AK$12:$AK$263,0)), "-"),     1, "-")</f>
        <v>-</v>
      </c>
      <c r="BB176" s="249" t="n">
        <f aca="false">IF(BA$9&gt;0, IF(OR(BA176="",BA176="-"), 0, BA176*$AO176), AZ176*$AE176)</f>
        <v>0</v>
      </c>
      <c r="BC176" s="247" t="n">
        <f aca="false">COMMANDE!V176</f>
        <v>0</v>
      </c>
      <c r="BD176" s="248" t="str">
        <f aca="false">_xlfn.IFS(AND($AD176=$AH176,$AD176&gt;0,$AH176&gt;0,BC176&gt;0), BC176,     AND(NOT($AD176=$AH176),$AD176&gt;0,$AH176&gt;0,BC176&gt;0), ($AH176*BC176)/$AD176,     AND($AD176=0,$AH176&gt;0,$AL176&gt;0), IF(INDEX(BC$12:BC$263,MATCH($AL176,$AK$12:$AK$263,0))&gt;0,($AH176*INDEX(BC$12:BC$263,MATCH($AL176,$AK$12:$AK$263,0)))/INDEX($AD$12:$AD$263,MATCH($AL176,$AK$12:$AK$263,0)), "-"),     1, "-")</f>
        <v>-</v>
      </c>
      <c r="BE176" s="249" t="n">
        <f aca="false">IF(BD$9&gt;0, IF(OR(BD176="",BD176="-"), 0, BD176*$AO176), BC176*$AE176)</f>
        <v>0</v>
      </c>
      <c r="BF176" s="247" t="n">
        <f aca="false">COMMANDE!X176</f>
        <v>0</v>
      </c>
      <c r="BG176" s="248" t="str">
        <f aca="false">_xlfn.IFS(AND($AD176=$AH176,$AD176&gt;0,$AH176&gt;0,BF176&gt;0), BF176,     AND(NOT($AD176=$AH176),$AD176&gt;0,$AH176&gt;0,BF176&gt;0), ($AH176*BF176)/$AD176,     AND($AD176=0,$AH176&gt;0,$AL176&gt;0), IF(INDEX(BF$12:BF$263,MATCH($AL176,$AK$12:$AK$263,0))&gt;0,($AH176*INDEX(BF$12:BF$263,MATCH($AL176,$AK$12:$AK$263,0)))/INDEX($AD$12:$AD$263,MATCH($AL176,$AK$12:$AK$263,0)), "-"),     1, "-")</f>
        <v>-</v>
      </c>
      <c r="BH176" s="249" t="n">
        <f aca="false">IF(BG$9&gt;0, IF(OR(BG176="",BG176="-"), 0, BG176*$AO176), BF176*$AE176)</f>
        <v>0</v>
      </c>
      <c r="BI176" s="247" t="n">
        <f aca="false">COMMANDE!Z176</f>
        <v>0</v>
      </c>
      <c r="BJ176" s="248" t="str">
        <f aca="false">_xlfn.IFS(AND($AD176=$AH176,$AD176&gt;0,$AH176&gt;0,BI176&gt;0), BI176,     AND(NOT($AD176=$AH176),$AD176&gt;0,$AH176&gt;0,BI176&gt;0), ($AH176*BI176)/$AD176,     AND($AD176=0,$AH176&gt;0,$AL176&gt;0), IF(INDEX(BI$12:BI$263,MATCH($AL176,$AK$12:$AK$263,0))&gt;0,($AH176*INDEX(BI$12:BI$263,MATCH($AL176,$AK$12:$AK$263,0)))/INDEX($AD$12:$AD$263,MATCH($AL176,$AK$12:$AK$263,0)), "-"),     1, "-")</f>
        <v>-</v>
      </c>
      <c r="BK176" s="249" t="n">
        <f aca="false">IF(BJ$9&gt;0, IF(OR(BJ176="",BJ176="-"), 0, BJ176*$AO176), BI176*$AE176)</f>
        <v>0</v>
      </c>
      <c r="BL176" s="247" t="n">
        <f aca="false">COMMANDE!AB176</f>
        <v>0</v>
      </c>
      <c r="BM176" s="248" t="str">
        <f aca="false">_xlfn.IFS(AND($AD176=$AH176,$AD176&gt;0,$AH176&gt;0,BL176&gt;0), BL176,     AND(NOT($AD176=$AH176),$AD176&gt;0,$AH176&gt;0,BL176&gt;0), ($AH176*BL176)/$AD176,     AND($AD176=0,$AH176&gt;0,$AL176&gt;0), IF(INDEX(BL$12:BL$263,MATCH($AL176,$AK$12:$AK$263,0))&gt;0,($AH176*INDEX(BL$12:BL$263,MATCH($AL176,$AK$12:$AK$263,0)))/INDEX($AD$12:$AD$263,MATCH($AL176,$AK$12:$AK$263,0)), "-"),     1, "-")</f>
        <v>-</v>
      </c>
      <c r="BN176" s="249" t="n">
        <f aca="false">IF(BM$9&gt;0, IF(OR(BM176="",BM176="-"), 0, BM176*$AO176), BL176*$AE176)</f>
        <v>0</v>
      </c>
      <c r="BO176" s="247" t="n">
        <f aca="false">COMMANDE!AD176</f>
        <v>0</v>
      </c>
      <c r="BP176" s="248" t="str">
        <f aca="false">_xlfn.IFS(AND($AD176=$AH176,$AD176&gt;0,$AH176&gt;0,BO176&gt;0), BO176,     AND(NOT($AD176=$AH176),$AD176&gt;0,$AH176&gt;0,BO176&gt;0), ($AH176*BO176)/$AD176,     AND($AD176=0,$AH176&gt;0,$AL176&gt;0), IF(INDEX(BO$12:BO$263,MATCH($AL176,$AK$12:$AK$263,0))&gt;0,($AH176*INDEX(BO$12:BO$263,MATCH($AL176,$AK$12:$AK$263,0)))/INDEX($AD$12:$AD$263,MATCH($AL176,$AK$12:$AK$263,0)), "-"),     1, "-")</f>
        <v>-</v>
      </c>
      <c r="BQ176" s="249" t="n">
        <f aca="false">IF(BP$9&gt;0, IF(OR(BP176="",BP176="-"), 0, BP176*$AO176), BO176*$AE176)</f>
        <v>0</v>
      </c>
      <c r="BR176" s="247" t="n">
        <f aca="false">COMMANDE!AF176</f>
        <v>0</v>
      </c>
      <c r="BS176" s="248" t="str">
        <f aca="false">_xlfn.IFS(AND($AD176=$AH176,$AD176&gt;0,$AH176&gt;0,BR176&gt;0), BR176,     AND(NOT($AD176=$AH176),$AD176&gt;0,$AH176&gt;0,BR176&gt;0), ($AH176*BR176)/$AD176,     AND($AD176=0,$AH176&gt;0,$AL176&gt;0), IF(INDEX(BR$12:BR$263,MATCH($AL176,$AK$12:$AK$263,0))&gt;0,($AH176*INDEX(BR$12:BR$263,MATCH($AL176,$AK$12:$AK$263,0)))/INDEX($AD$12:$AD$263,MATCH($AL176,$AK$12:$AK$263,0)), "-"),     1, "-")</f>
        <v>-</v>
      </c>
      <c r="BT176" s="249" t="n">
        <f aca="false">IF(BS$9&gt;0, IF(OR(BS176="",BS176="-"), 0, BS176*$AO176), BR176*$AE176)</f>
        <v>0</v>
      </c>
      <c r="BU176" s="247" t="n">
        <f aca="false">COMMANDE!AH176</f>
        <v>0</v>
      </c>
      <c r="BV176" s="248" t="str">
        <f aca="false">_xlfn.IFS(AND($AD176=$AH176,$AD176&gt;0,$AH176&gt;0,BU176&gt;0), BU176,     AND(NOT($AD176=$AH176),$AD176&gt;0,$AH176&gt;0,BU176&gt;0), ($AH176*BU176)/$AD176,     AND($AD176=0,$AH176&gt;0,$AL176&gt;0), IF(INDEX(BU$12:BU$263,MATCH($AL176,$AK$12:$AK$263,0))&gt;0,($AH176*INDEX(BU$12:BU$263,MATCH($AL176,$AK$12:$AK$263,0)))/INDEX($AD$12:$AD$263,MATCH($AL176,$AK$12:$AK$263,0)), "-"),     1, "-")</f>
        <v>-</v>
      </c>
      <c r="BW176" s="249" t="n">
        <f aca="false">IF(BV$9&gt;0, IF(OR(BV176="",BV176="-"), 0, BV176*$AO176), BU176*$AE176)</f>
        <v>0</v>
      </c>
      <c r="BX176" s="247" t="n">
        <f aca="false">COMMANDE!AJ176</f>
        <v>0</v>
      </c>
      <c r="BY176" s="248" t="str">
        <f aca="false">_xlfn.IFS(AND($AD176=$AH176,$AD176&gt;0,$AH176&gt;0,BX176&gt;0), BX176,     AND(NOT($AD176=$AH176),$AD176&gt;0,$AH176&gt;0,BX176&gt;0), ($AH176*BX176)/$AD176,     AND($AD176=0,$AH176&gt;0,$AL176&gt;0), IF(INDEX(BX$12:BX$263,MATCH($AL176,$AK$12:$AK$263,0))&gt;0,($AH176*INDEX(BX$12:BX$263,MATCH($AL176,$AK$12:$AK$263,0)))/INDEX($AD$12:$AD$263,MATCH($AL176,$AK$12:$AK$263,0)), "-"),     1, "-")</f>
        <v>-</v>
      </c>
      <c r="BZ176" s="249" t="n">
        <f aca="false">IF(BY$9&gt;0, IF(OR(BY176="",BY176="-"), 0, BY176*$AO176), BX176*$AE176)</f>
        <v>0</v>
      </c>
      <c r="CA176" s="247" t="n">
        <f aca="false">COMMANDE!AL176</f>
        <v>0</v>
      </c>
      <c r="CB176" s="248" t="str">
        <f aca="false">_xlfn.IFS(AND($AD176=$AH176,$AD176&gt;0,$AH176&gt;0,CA176&gt;0), CA176,     AND(NOT($AD176=$AH176),$AD176&gt;0,$AH176&gt;0,CA176&gt;0), ($AH176*CA176)/$AD176,     AND($AD176=0,$AH176&gt;0,$AL176&gt;0), IF(INDEX(CA$12:CA$263,MATCH($AL176,$AK$12:$AK$263,0))&gt;0,($AH176*INDEX(CA$12:CA$263,MATCH($AL176,$AK$12:$AK$263,0)))/INDEX($AD$12:$AD$263,MATCH($AL176,$AK$12:$AK$263,0)), "-"),     1, "-")</f>
        <v>-</v>
      </c>
      <c r="CC176" s="249" t="n">
        <f aca="false">IF(CB$9&gt;0, IF(OR(CB176="",CB176="-"), 0, CB176*$AO176), CA176*$AE176)</f>
        <v>0</v>
      </c>
      <c r="CD176" s="247" t="n">
        <f aca="false">COMMANDE!AN176</f>
        <v>0</v>
      </c>
      <c r="CE176" s="248" t="str">
        <f aca="false">_xlfn.IFS(AND($AD176=$AH176,$AD176&gt;0,$AH176&gt;0,CD176&gt;0), CD176,     AND(NOT($AD176=$AH176),$AD176&gt;0,$AH176&gt;0,CD176&gt;0), ($AH176*CD176)/$AD176,     AND($AD176=0,$AH176&gt;0,$AL176&gt;0), IF(INDEX(CD$12:CD$263,MATCH($AL176,$AK$12:$AK$263,0))&gt;0,($AH176*INDEX(CD$12:CD$263,MATCH($AL176,$AK$12:$AK$263,0)))/INDEX($AD$12:$AD$263,MATCH($AL176,$AK$12:$AK$263,0)), "-"),     1, "-")</f>
        <v>-</v>
      </c>
      <c r="CF176" s="249" t="n">
        <f aca="false">IF(CE$9&gt;0, IF(OR(CE176="",CE176="-"), 0, CE176*$AO176), CD176*$AE176)</f>
        <v>0</v>
      </c>
      <c r="CG176" s="247" t="n">
        <f aca="false">COMMANDE!AP176</f>
        <v>0</v>
      </c>
      <c r="CH176" s="248" t="str">
        <f aca="false">_xlfn.IFS(AND($AD176=$AH176,$AD176&gt;0,$AH176&gt;0,CG176&gt;0), CG176,     AND(NOT($AD176=$AH176),$AD176&gt;0,$AH176&gt;0,CG176&gt;0), ($AH176*CG176)/$AD176,     AND($AD176=0,$AH176&gt;0,$AL176&gt;0), IF(INDEX(CG$12:CG$263,MATCH($AL176,$AK$12:$AK$263,0))&gt;0,($AH176*INDEX(CG$12:CG$263,MATCH($AL176,$AK$12:$AK$263,0)))/INDEX($AD$12:$AD$263,MATCH($AL176,$AK$12:$AK$263,0)), "-"),     1, "-")</f>
        <v>-</v>
      </c>
      <c r="CI176" s="249" t="n">
        <f aca="false">IF(CH$9&gt;0, IF(OR(CH176="",CH176="-"), 0, CH176*$AO176), CG176*$AE176)</f>
        <v>0</v>
      </c>
      <c r="CJ176" s="250"/>
    </row>
    <row r="177" customFormat="false" ht="39.95" hidden="false" customHeight="true" outlineLevel="0" collapsed="false">
      <c r="A177" s="230" t="n">
        <f aca="false">IF(OR($AQ177&gt;0, $AS177&gt;0), 1, 0)</f>
        <v>0</v>
      </c>
      <c r="B177" s="230" t="n">
        <f aca="false">IF(OR($AT177&gt;0, $AV177&gt;0), 1, 0)</f>
        <v>0</v>
      </c>
      <c r="C177" s="230" t="n">
        <f aca="false">IF(OR($AW177&gt;0, $AY177&gt;0), 1, 0)</f>
        <v>0</v>
      </c>
      <c r="D177" s="230" t="n">
        <f aca="false">IF(OR($AZ177&gt;0, $BB177&gt;0), 1, 0)</f>
        <v>0</v>
      </c>
      <c r="E177" s="230" t="n">
        <f aca="false">IF(OR($BC177&gt;0, $BE177&gt;0), 1, 0)</f>
        <v>0</v>
      </c>
      <c r="F177" s="230" t="n">
        <f aca="false">IF(OR($BF177&gt;0, $BH177&gt;0), 1, 0)</f>
        <v>0</v>
      </c>
      <c r="G177" s="230" t="n">
        <f aca="false">IF(OR($BI177&gt;0, $BK177&gt;0), 1, 0)</f>
        <v>0</v>
      </c>
      <c r="H177" s="230" t="n">
        <f aca="false">IF(OR($BL177&gt;0, $BN177&gt;0), 1, 0)</f>
        <v>0</v>
      </c>
      <c r="I177" s="230" t="n">
        <f aca="false">IF(OR($BO177&gt;0, $BQ177&gt;0), 1, 0)</f>
        <v>0</v>
      </c>
      <c r="J177" s="230" t="n">
        <f aca="false">IF(OR($BR177&gt;0, $BT177&gt;0), 1, 0)</f>
        <v>0</v>
      </c>
      <c r="K177" s="230" t="n">
        <f aca="false">IF(OR($BU177&gt;0, $BW177&gt;0), 1, 0)</f>
        <v>0</v>
      </c>
      <c r="L177" s="230" t="n">
        <f aca="false">IF(OR($BX177&gt;0, $BZ177&gt;0), 1, 0)</f>
        <v>0</v>
      </c>
      <c r="M177" s="230" t="n">
        <f aca="false">IF(OR($CA177&gt;0, $CC177&gt;0), 1, 0)</f>
        <v>0</v>
      </c>
      <c r="N177" s="230" t="n">
        <f aca="false">IF(OR($CD177&gt;0, $CF177&gt;0), 1, 0)</f>
        <v>0</v>
      </c>
      <c r="O177" s="231" t="n">
        <f aca="false">IF(OR($CG177&gt;0, $CI177&gt;0), 1, 0)</f>
        <v>0</v>
      </c>
      <c r="P177" s="232" t="n">
        <f aca="false">IF(OR($AD177&gt;0,$AH177&gt;0,$AN177&gt;0), 1, 0)</f>
        <v>0</v>
      </c>
      <c r="Q177" s="233" t="n">
        <f aca="false">BDD!A167</f>
        <v>1761</v>
      </c>
      <c r="R177" s="234" t="str">
        <f aca="false">BDD!B167</f>
        <v>Patate Douce Violette BIO (Moyenne, grande)</v>
      </c>
      <c r="S177" s="235" t="str">
        <f aca="false">IF(BDD!F167=0, "", BDD!F167)</f>
        <v/>
      </c>
      <c r="T177" s="236" t="n">
        <f aca="false">ROUND(BDD!G167+FDP_CMD_KG, 2)</f>
        <v>5.29</v>
      </c>
      <c r="U177" s="236" t="e">
        <f aca="false">ROUND(BDD!G167+FDP_FACT_KG, 2)</f>
        <v>#DIV/0!</v>
      </c>
      <c r="V177" s="237" t="str">
        <f aca="false">BDD!H167</f>
        <v>kg</v>
      </c>
      <c r="W177" s="238" t="str">
        <f aca="false">IF(NOT(ISBLANK(BDD!I167)), ROUND(SUM((BDD!G167*reduc1),FDP_CMD_KG), 2), "")</f>
        <v/>
      </c>
      <c r="X177" s="238" t="str">
        <f aca="false">IF(NOT(ISBLANK(BDD!J167)), ROUND(SUM((BDD!G167*reduc2),FDP_CMD_KG), 2), "")</f>
        <v/>
      </c>
      <c r="Y177" s="238" t="str">
        <f aca="false">IF(NOT(ISBLANK(BDD!K167)), ROUND(SUM((BDD!G167*reduc3),FDP_CMD_KG), 2), "")</f>
        <v/>
      </c>
      <c r="Z177" s="238" t="str">
        <f aca="false">IF(NOT(ISBLANK(BDD!I167)), ROUND(SUM((BDD!G167*reduc1),FDP_FACT_KG), 2), "")</f>
        <v/>
      </c>
      <c r="AA177" s="238" t="str">
        <f aca="false">IF(NOT(ISBLANK(BDD!J167)), ROUND(SUM((BDD!G167*reduc2),FDP_FACT_KG), 2), "")</f>
        <v/>
      </c>
      <c r="AB177" s="238" t="str">
        <f aca="false">IF(NOT(ISBLANK(BDD!K167)), ROUND(SUM((BDD!G167*reduc3),FDP_FACT_KG), 2), "")</f>
        <v/>
      </c>
      <c r="AC177" s="239" t="str">
        <f aca="false">BDD!C167</f>
        <v>Malaga</v>
      </c>
      <c r="AD177" s="240" t="n">
        <f aca="false">SUM(AQ177,AT177,AW177,AZ177,BC177,BF177,BI177,BL177,BO177,BR177,BU177,BX177,CA177,CD177,CG177)</f>
        <v>0</v>
      </c>
      <c r="AE177" s="241" t="n">
        <f aca="false">_xlfn.IFS(AND(AD177&gt;=60,$Y177&lt;&gt;""), $Y177,    AND(AD177&gt;=30,$X177&lt;&gt;""), $X177,    AND(AD177&gt;=10,$W177&lt;&gt;""), $W177,    1, $T177)</f>
        <v>5.29</v>
      </c>
      <c r="AF177" s="242" t="n">
        <f aca="false">$AD177*$AE177</f>
        <v>0</v>
      </c>
      <c r="AG177" s="161"/>
      <c r="AH177" s="243"/>
      <c r="AI177" s="241" t="e">
        <f aca="false">_xlfn.IFS(AND(AH177&gt;=60,$AB177&lt;&gt;""), $AB177,    AND(AH177&gt;=30,$AA177&lt;&gt;""), $AA177,    AND(AH177&gt;=10,$Z177&lt;&gt;""), $Z177,    1, $U177)</f>
        <v>#DIV/0!</v>
      </c>
      <c r="AJ177" s="244" t="e">
        <f aca="false">AH177*AI177</f>
        <v>#DIV/0!</v>
      </c>
      <c r="AK177" s="245"/>
      <c r="AL177" s="245"/>
      <c r="AM177" s="161"/>
      <c r="AN177" s="246" t="n">
        <f aca="false">SUM(AR177,AU177,AX177,BA177,BD177,BG177,BJ177,BM177,BP177,BS177,BV177,BY177,CB177,CE177,CH177)</f>
        <v>0</v>
      </c>
      <c r="AO177" s="241" t="e">
        <f aca="false">_xlfn.IFS(AND(AN177&gt;=60,$AB177&lt;&gt;""), $AB177,    AND(AN177&gt;=30,$AA177&lt;&gt;""), $AA177,    AND(AN177&gt;=10,$Z177&lt;&gt;""), $Z177,    1, $U177)</f>
        <v>#DIV/0!</v>
      </c>
      <c r="AP177" s="242" t="e">
        <f aca="false">$AN177*$AO177</f>
        <v>#DIV/0!</v>
      </c>
      <c r="AQ177" s="247" t="n">
        <f aca="false">COMMANDE!N177</f>
        <v>0</v>
      </c>
      <c r="AR177" s="248" t="str">
        <f aca="false">_xlfn.IFS(AND($AD177=$AH177,$AD177&gt;0,$AH177&gt;0,AQ177&gt;0), AQ177,     AND(NOT($AD177=$AH177),$AD177&gt;0,$AH177&gt;0,AQ177&gt;0), ($AH177*AQ177)/$AD177,     AND($AD177=0,$AH177&gt;0,$AL177&gt;0), IF(INDEX(AQ$12:AQ$263,MATCH($AL177,$AK$12:$AK$263,0))&gt;0,($AH177*INDEX(AQ$12:AQ$263,MATCH($AL177,$AK$12:$AK$263,0)))/INDEX($AD$12:$AD$263,MATCH($AL177,$AK$12:$AK$263,0)), "-"),     1, "-")</f>
        <v>-</v>
      </c>
      <c r="AS177" s="249" t="n">
        <f aca="false">IF(AR$9&gt;0, IF(OR(AR177="",AR177="-"), 0, AR177*$AO177), AQ177*$AE177)</f>
        <v>0</v>
      </c>
      <c r="AT177" s="247" t="n">
        <f aca="false">COMMANDE!P177</f>
        <v>0</v>
      </c>
      <c r="AU177" s="248" t="str">
        <f aca="false">_xlfn.IFS(AND($AD177=$AH177,$AD177&gt;0,$AH177&gt;0,AT177&gt;0), AT177,     AND(NOT($AD177=$AH177),$AD177&gt;0,$AH177&gt;0,AT177&gt;0), ($AH177*AT177)/$AD177,     AND($AD177=0,$AH177&gt;0,$AL177&gt;0), IF(INDEX(AT$12:AT$263,MATCH($AL177,$AK$12:$AK$263,0))&gt;0,($AH177*INDEX(AT$12:AT$263,MATCH($AL177,$AK$12:$AK$263,0)))/INDEX($AD$12:$AD$263,MATCH($AL177,$AK$12:$AK$263,0)), "-"),     1, "-")</f>
        <v>-</v>
      </c>
      <c r="AV177" s="249" t="n">
        <f aca="false">IF(AU$9&gt;0, IF(OR(AU177="",AU177="-"), 0, AU177*$AO177), AT177*$AE177)</f>
        <v>0</v>
      </c>
      <c r="AW177" s="247" t="n">
        <f aca="false">COMMANDE!R177</f>
        <v>0</v>
      </c>
      <c r="AX177" s="248" t="str">
        <f aca="false">_xlfn.IFS(AND($AD177=$AH177,$AD177&gt;0,$AH177&gt;0,AW177&gt;0), AW177,     AND(NOT($AD177=$AH177),$AD177&gt;0,$AH177&gt;0,AW177&gt;0), ($AH177*AW177)/$AD177,     AND($AD177=0,$AH177&gt;0,$AL177&gt;0), IF(INDEX(AW$12:AW$263,MATCH($AL177,$AK$12:$AK$263,0))&gt;0,($AH177*INDEX(AW$12:AW$263,MATCH($AL177,$AK$12:$AK$263,0)))/INDEX($AD$12:$AD$263,MATCH($AL177,$AK$12:$AK$263,0)), "-"),     1, "-")</f>
        <v>-</v>
      </c>
      <c r="AY177" s="249" t="n">
        <f aca="false">IF(AX$9&gt;0, IF(OR(AX177="",AX177="-"), 0, AX177*$AO177), AW177*$AE177)</f>
        <v>0</v>
      </c>
      <c r="AZ177" s="247" t="n">
        <f aca="false">COMMANDE!T177</f>
        <v>0</v>
      </c>
      <c r="BA177" s="248" t="str">
        <f aca="false">_xlfn.IFS(AND($AD177=$AH177,$AD177&gt;0,$AH177&gt;0,AZ177&gt;0), AZ177,     AND(NOT($AD177=$AH177),$AD177&gt;0,$AH177&gt;0,AZ177&gt;0), ($AH177*AZ177)/$AD177,     AND($AD177=0,$AH177&gt;0,$AL177&gt;0), IF(INDEX(AZ$12:AZ$263,MATCH($AL177,$AK$12:$AK$263,0))&gt;0,($AH177*INDEX(AZ$12:AZ$263,MATCH($AL177,$AK$12:$AK$263,0)))/INDEX($AD$12:$AD$263,MATCH($AL177,$AK$12:$AK$263,0)), "-"),     1, "-")</f>
        <v>-</v>
      </c>
      <c r="BB177" s="249" t="n">
        <f aca="false">IF(BA$9&gt;0, IF(OR(BA177="",BA177="-"), 0, BA177*$AO177), AZ177*$AE177)</f>
        <v>0</v>
      </c>
      <c r="BC177" s="247" t="n">
        <f aca="false">COMMANDE!V177</f>
        <v>0</v>
      </c>
      <c r="BD177" s="248" t="str">
        <f aca="false">_xlfn.IFS(AND($AD177=$AH177,$AD177&gt;0,$AH177&gt;0,BC177&gt;0), BC177,     AND(NOT($AD177=$AH177),$AD177&gt;0,$AH177&gt;0,BC177&gt;0), ($AH177*BC177)/$AD177,     AND($AD177=0,$AH177&gt;0,$AL177&gt;0), IF(INDEX(BC$12:BC$263,MATCH($AL177,$AK$12:$AK$263,0))&gt;0,($AH177*INDEX(BC$12:BC$263,MATCH($AL177,$AK$12:$AK$263,0)))/INDEX($AD$12:$AD$263,MATCH($AL177,$AK$12:$AK$263,0)), "-"),     1, "-")</f>
        <v>-</v>
      </c>
      <c r="BE177" s="249" t="n">
        <f aca="false">IF(BD$9&gt;0, IF(OR(BD177="",BD177="-"), 0, BD177*$AO177), BC177*$AE177)</f>
        <v>0</v>
      </c>
      <c r="BF177" s="247" t="n">
        <f aca="false">COMMANDE!X177</f>
        <v>0</v>
      </c>
      <c r="BG177" s="248" t="str">
        <f aca="false">_xlfn.IFS(AND($AD177=$AH177,$AD177&gt;0,$AH177&gt;0,BF177&gt;0), BF177,     AND(NOT($AD177=$AH177),$AD177&gt;0,$AH177&gt;0,BF177&gt;0), ($AH177*BF177)/$AD177,     AND($AD177=0,$AH177&gt;0,$AL177&gt;0), IF(INDEX(BF$12:BF$263,MATCH($AL177,$AK$12:$AK$263,0))&gt;0,($AH177*INDEX(BF$12:BF$263,MATCH($AL177,$AK$12:$AK$263,0)))/INDEX($AD$12:$AD$263,MATCH($AL177,$AK$12:$AK$263,0)), "-"),     1, "-")</f>
        <v>-</v>
      </c>
      <c r="BH177" s="249" t="n">
        <f aca="false">IF(BG$9&gt;0, IF(OR(BG177="",BG177="-"), 0, BG177*$AO177), BF177*$AE177)</f>
        <v>0</v>
      </c>
      <c r="BI177" s="247" t="n">
        <f aca="false">COMMANDE!Z177</f>
        <v>0</v>
      </c>
      <c r="BJ177" s="248" t="str">
        <f aca="false">_xlfn.IFS(AND($AD177=$AH177,$AD177&gt;0,$AH177&gt;0,BI177&gt;0), BI177,     AND(NOT($AD177=$AH177),$AD177&gt;0,$AH177&gt;0,BI177&gt;0), ($AH177*BI177)/$AD177,     AND($AD177=0,$AH177&gt;0,$AL177&gt;0), IF(INDEX(BI$12:BI$263,MATCH($AL177,$AK$12:$AK$263,0))&gt;0,($AH177*INDEX(BI$12:BI$263,MATCH($AL177,$AK$12:$AK$263,0)))/INDEX($AD$12:$AD$263,MATCH($AL177,$AK$12:$AK$263,0)), "-"),     1, "-")</f>
        <v>-</v>
      </c>
      <c r="BK177" s="249" t="n">
        <f aca="false">IF(BJ$9&gt;0, IF(OR(BJ177="",BJ177="-"), 0, BJ177*$AO177), BI177*$AE177)</f>
        <v>0</v>
      </c>
      <c r="BL177" s="247" t="n">
        <f aca="false">COMMANDE!AB177</f>
        <v>0</v>
      </c>
      <c r="BM177" s="248" t="str">
        <f aca="false">_xlfn.IFS(AND($AD177=$AH177,$AD177&gt;0,$AH177&gt;0,BL177&gt;0), BL177,     AND(NOT($AD177=$AH177),$AD177&gt;0,$AH177&gt;0,BL177&gt;0), ($AH177*BL177)/$AD177,     AND($AD177=0,$AH177&gt;0,$AL177&gt;0), IF(INDEX(BL$12:BL$263,MATCH($AL177,$AK$12:$AK$263,0))&gt;0,($AH177*INDEX(BL$12:BL$263,MATCH($AL177,$AK$12:$AK$263,0)))/INDEX($AD$12:$AD$263,MATCH($AL177,$AK$12:$AK$263,0)), "-"),     1, "-")</f>
        <v>-</v>
      </c>
      <c r="BN177" s="249" t="n">
        <f aca="false">IF(BM$9&gt;0, IF(OR(BM177="",BM177="-"), 0, BM177*$AO177), BL177*$AE177)</f>
        <v>0</v>
      </c>
      <c r="BO177" s="247" t="n">
        <f aca="false">COMMANDE!AD177</f>
        <v>0</v>
      </c>
      <c r="BP177" s="248" t="str">
        <f aca="false">_xlfn.IFS(AND($AD177=$AH177,$AD177&gt;0,$AH177&gt;0,BO177&gt;0), BO177,     AND(NOT($AD177=$AH177),$AD177&gt;0,$AH177&gt;0,BO177&gt;0), ($AH177*BO177)/$AD177,     AND($AD177=0,$AH177&gt;0,$AL177&gt;0), IF(INDEX(BO$12:BO$263,MATCH($AL177,$AK$12:$AK$263,0))&gt;0,($AH177*INDEX(BO$12:BO$263,MATCH($AL177,$AK$12:$AK$263,0)))/INDEX($AD$12:$AD$263,MATCH($AL177,$AK$12:$AK$263,0)), "-"),     1, "-")</f>
        <v>-</v>
      </c>
      <c r="BQ177" s="249" t="n">
        <f aca="false">IF(BP$9&gt;0, IF(OR(BP177="",BP177="-"), 0, BP177*$AO177), BO177*$AE177)</f>
        <v>0</v>
      </c>
      <c r="BR177" s="247" t="n">
        <f aca="false">COMMANDE!AF177</f>
        <v>0</v>
      </c>
      <c r="BS177" s="248" t="str">
        <f aca="false">_xlfn.IFS(AND($AD177=$AH177,$AD177&gt;0,$AH177&gt;0,BR177&gt;0), BR177,     AND(NOT($AD177=$AH177),$AD177&gt;0,$AH177&gt;0,BR177&gt;0), ($AH177*BR177)/$AD177,     AND($AD177=0,$AH177&gt;0,$AL177&gt;0), IF(INDEX(BR$12:BR$263,MATCH($AL177,$AK$12:$AK$263,0))&gt;0,($AH177*INDEX(BR$12:BR$263,MATCH($AL177,$AK$12:$AK$263,0)))/INDEX($AD$12:$AD$263,MATCH($AL177,$AK$12:$AK$263,0)), "-"),     1, "-")</f>
        <v>-</v>
      </c>
      <c r="BT177" s="249" t="n">
        <f aca="false">IF(BS$9&gt;0, IF(OR(BS177="",BS177="-"), 0, BS177*$AO177), BR177*$AE177)</f>
        <v>0</v>
      </c>
      <c r="BU177" s="247" t="n">
        <f aca="false">COMMANDE!AH177</f>
        <v>0</v>
      </c>
      <c r="BV177" s="248" t="str">
        <f aca="false">_xlfn.IFS(AND($AD177=$AH177,$AD177&gt;0,$AH177&gt;0,BU177&gt;0), BU177,     AND(NOT($AD177=$AH177),$AD177&gt;0,$AH177&gt;0,BU177&gt;0), ($AH177*BU177)/$AD177,     AND($AD177=0,$AH177&gt;0,$AL177&gt;0), IF(INDEX(BU$12:BU$263,MATCH($AL177,$AK$12:$AK$263,0))&gt;0,($AH177*INDEX(BU$12:BU$263,MATCH($AL177,$AK$12:$AK$263,0)))/INDEX($AD$12:$AD$263,MATCH($AL177,$AK$12:$AK$263,0)), "-"),     1, "-")</f>
        <v>-</v>
      </c>
      <c r="BW177" s="249" t="n">
        <f aca="false">IF(BV$9&gt;0, IF(OR(BV177="",BV177="-"), 0, BV177*$AO177), BU177*$AE177)</f>
        <v>0</v>
      </c>
      <c r="BX177" s="247" t="n">
        <f aca="false">COMMANDE!AJ177</f>
        <v>0</v>
      </c>
      <c r="BY177" s="248" t="str">
        <f aca="false">_xlfn.IFS(AND($AD177=$AH177,$AD177&gt;0,$AH177&gt;0,BX177&gt;0), BX177,     AND(NOT($AD177=$AH177),$AD177&gt;0,$AH177&gt;0,BX177&gt;0), ($AH177*BX177)/$AD177,     AND($AD177=0,$AH177&gt;0,$AL177&gt;0), IF(INDEX(BX$12:BX$263,MATCH($AL177,$AK$12:$AK$263,0))&gt;0,($AH177*INDEX(BX$12:BX$263,MATCH($AL177,$AK$12:$AK$263,0)))/INDEX($AD$12:$AD$263,MATCH($AL177,$AK$12:$AK$263,0)), "-"),     1, "-")</f>
        <v>-</v>
      </c>
      <c r="BZ177" s="249" t="n">
        <f aca="false">IF(BY$9&gt;0, IF(OR(BY177="",BY177="-"), 0, BY177*$AO177), BX177*$AE177)</f>
        <v>0</v>
      </c>
      <c r="CA177" s="247" t="n">
        <f aca="false">COMMANDE!AL177</f>
        <v>0</v>
      </c>
      <c r="CB177" s="248" t="str">
        <f aca="false">_xlfn.IFS(AND($AD177=$AH177,$AD177&gt;0,$AH177&gt;0,CA177&gt;0), CA177,     AND(NOT($AD177=$AH177),$AD177&gt;0,$AH177&gt;0,CA177&gt;0), ($AH177*CA177)/$AD177,     AND($AD177=0,$AH177&gt;0,$AL177&gt;0), IF(INDEX(CA$12:CA$263,MATCH($AL177,$AK$12:$AK$263,0))&gt;0,($AH177*INDEX(CA$12:CA$263,MATCH($AL177,$AK$12:$AK$263,0)))/INDEX($AD$12:$AD$263,MATCH($AL177,$AK$12:$AK$263,0)), "-"),     1, "-")</f>
        <v>-</v>
      </c>
      <c r="CC177" s="249" t="n">
        <f aca="false">IF(CB$9&gt;0, IF(OR(CB177="",CB177="-"), 0, CB177*$AO177), CA177*$AE177)</f>
        <v>0</v>
      </c>
      <c r="CD177" s="247" t="n">
        <f aca="false">COMMANDE!AN177</f>
        <v>0</v>
      </c>
      <c r="CE177" s="248" t="str">
        <f aca="false">_xlfn.IFS(AND($AD177=$AH177,$AD177&gt;0,$AH177&gt;0,CD177&gt;0), CD177,     AND(NOT($AD177=$AH177),$AD177&gt;0,$AH177&gt;0,CD177&gt;0), ($AH177*CD177)/$AD177,     AND($AD177=0,$AH177&gt;0,$AL177&gt;0), IF(INDEX(CD$12:CD$263,MATCH($AL177,$AK$12:$AK$263,0))&gt;0,($AH177*INDEX(CD$12:CD$263,MATCH($AL177,$AK$12:$AK$263,0)))/INDEX($AD$12:$AD$263,MATCH($AL177,$AK$12:$AK$263,0)), "-"),     1, "-")</f>
        <v>-</v>
      </c>
      <c r="CF177" s="249" t="n">
        <f aca="false">IF(CE$9&gt;0, IF(OR(CE177="",CE177="-"), 0, CE177*$AO177), CD177*$AE177)</f>
        <v>0</v>
      </c>
      <c r="CG177" s="247" t="n">
        <f aca="false">COMMANDE!AP177</f>
        <v>0</v>
      </c>
      <c r="CH177" s="248" t="str">
        <f aca="false">_xlfn.IFS(AND($AD177=$AH177,$AD177&gt;0,$AH177&gt;0,CG177&gt;0), CG177,     AND(NOT($AD177=$AH177),$AD177&gt;0,$AH177&gt;0,CG177&gt;0), ($AH177*CG177)/$AD177,     AND($AD177=0,$AH177&gt;0,$AL177&gt;0), IF(INDEX(CG$12:CG$263,MATCH($AL177,$AK$12:$AK$263,0))&gt;0,($AH177*INDEX(CG$12:CG$263,MATCH($AL177,$AK$12:$AK$263,0)))/INDEX($AD$12:$AD$263,MATCH($AL177,$AK$12:$AK$263,0)), "-"),     1, "-")</f>
        <v>-</v>
      </c>
      <c r="CI177" s="249" t="n">
        <f aca="false">IF(CH$9&gt;0, IF(OR(CH177="",CH177="-"), 0, CH177*$AO177), CG177*$AE177)</f>
        <v>0</v>
      </c>
      <c r="CJ177" s="250"/>
    </row>
    <row r="178" customFormat="false" ht="39.95" hidden="false" customHeight="true" outlineLevel="0" collapsed="false">
      <c r="A178" s="230" t="n">
        <f aca="false">IF(OR($AQ178&gt;0, $AS178&gt;0), 1, 0)</f>
        <v>0</v>
      </c>
      <c r="B178" s="230" t="n">
        <f aca="false">IF(OR($AT178&gt;0, $AV178&gt;0), 1, 0)</f>
        <v>0</v>
      </c>
      <c r="C178" s="230" t="n">
        <f aca="false">IF(OR($AW178&gt;0, $AY178&gt;0), 1, 0)</f>
        <v>0</v>
      </c>
      <c r="D178" s="230" t="n">
        <f aca="false">IF(OR($AZ178&gt;0, $BB178&gt;0), 1, 0)</f>
        <v>0</v>
      </c>
      <c r="E178" s="230" t="n">
        <f aca="false">IF(OR($BC178&gt;0, $BE178&gt;0), 1, 0)</f>
        <v>0</v>
      </c>
      <c r="F178" s="230" t="n">
        <f aca="false">IF(OR($BF178&gt;0, $BH178&gt;0), 1, 0)</f>
        <v>0</v>
      </c>
      <c r="G178" s="230" t="n">
        <f aca="false">IF(OR($BI178&gt;0, $BK178&gt;0), 1, 0)</f>
        <v>0</v>
      </c>
      <c r="H178" s="230" t="n">
        <f aca="false">IF(OR($BL178&gt;0, $BN178&gt;0), 1, 0)</f>
        <v>0</v>
      </c>
      <c r="I178" s="230" t="n">
        <f aca="false">IF(OR($BO178&gt;0, $BQ178&gt;0), 1, 0)</f>
        <v>0</v>
      </c>
      <c r="J178" s="230" t="n">
        <f aca="false">IF(OR($BR178&gt;0, $BT178&gt;0), 1, 0)</f>
        <v>0</v>
      </c>
      <c r="K178" s="230" t="n">
        <f aca="false">IF(OR($BU178&gt;0, $BW178&gt;0), 1, 0)</f>
        <v>0</v>
      </c>
      <c r="L178" s="230" t="n">
        <f aca="false">IF(OR($BX178&gt;0, $BZ178&gt;0), 1, 0)</f>
        <v>0</v>
      </c>
      <c r="M178" s="230" t="n">
        <f aca="false">IF(OR($CA178&gt;0, $CC178&gt;0), 1, 0)</f>
        <v>0</v>
      </c>
      <c r="N178" s="230" t="n">
        <f aca="false">IF(OR($CD178&gt;0, $CF178&gt;0), 1, 0)</f>
        <v>0</v>
      </c>
      <c r="O178" s="231" t="n">
        <f aca="false">IF(OR($CG178&gt;0, $CI178&gt;0), 1, 0)</f>
        <v>0</v>
      </c>
      <c r="P178" s="232" t="n">
        <f aca="false">IF(OR($AD178&gt;0,$AH178&gt;0,$AN178&gt;0), 1, 0)</f>
        <v>0</v>
      </c>
      <c r="Q178" s="233" t="str">
        <f aca="false">BDD!A168</f>
        <v>5106-3735-3533</v>
      </c>
      <c r="R178" s="234" t="str">
        <f aca="false">BDD!B168</f>
        <v>Piment frais Rouge/Vert/Jaune (500g)</v>
      </c>
      <c r="S178" s="235" t="str">
        <f aca="false">IF(BDD!F168=0, "", BDD!F168)</f>
        <v/>
      </c>
      <c r="T178" s="236" t="n">
        <f aca="false">ROUND(BDD!G168+FDP_CMD_KG, 2)</f>
        <v>3.09</v>
      </c>
      <c r="U178" s="236" t="e">
        <f aca="false">ROUND(BDD!G168+FDP_FACT_KG, 2)</f>
        <v>#DIV/0!</v>
      </c>
      <c r="V178" s="237" t="str">
        <f aca="false">BDD!H168</f>
        <v>Pièce</v>
      </c>
      <c r="W178" s="238" t="str">
        <f aca="false">IF(NOT(ISBLANK(BDD!I168)), ROUND(SUM((BDD!G168*reduc1),FDP_CMD_KG), 2), "")</f>
        <v/>
      </c>
      <c r="X178" s="238" t="str">
        <f aca="false">IF(NOT(ISBLANK(BDD!J168)), ROUND(SUM((BDD!G168*reduc2),FDP_CMD_KG), 2), "")</f>
        <v/>
      </c>
      <c r="Y178" s="238" t="str">
        <f aca="false">IF(NOT(ISBLANK(BDD!K168)), ROUND(SUM((BDD!G168*reduc3),FDP_CMD_KG), 2), "")</f>
        <v/>
      </c>
      <c r="Z178" s="238" t="str">
        <f aca="false">IF(NOT(ISBLANK(BDD!I168)), ROUND(SUM((BDD!G168*reduc1),FDP_FACT_KG), 2), "")</f>
        <v/>
      </c>
      <c r="AA178" s="238" t="str">
        <f aca="false">IF(NOT(ISBLANK(BDD!J168)), ROUND(SUM((BDD!G168*reduc2),FDP_FACT_KG), 2), "")</f>
        <v/>
      </c>
      <c r="AB178" s="238" t="str">
        <f aca="false">IF(NOT(ISBLANK(BDD!K168)), ROUND(SUM((BDD!G168*reduc3),FDP_FACT_KG), 2), "")</f>
        <v/>
      </c>
      <c r="AC178" s="239" t="str">
        <f aca="false">BDD!C168</f>
        <v>Grenade</v>
      </c>
      <c r="AD178" s="240" t="n">
        <f aca="false">SUM(AQ178,AT178,AW178,AZ178,BC178,BF178,BI178,BL178,BO178,BR178,BU178,BX178,CA178,CD178,CG178)</f>
        <v>0</v>
      </c>
      <c r="AE178" s="241" t="n">
        <f aca="false">_xlfn.IFS(AND(AD178&gt;=60,$Y178&lt;&gt;""), $Y178,    AND(AD178&gt;=30,$X178&lt;&gt;""), $X178,    AND(AD178&gt;=10,$W178&lt;&gt;""), $W178,    1, $T178)</f>
        <v>3.09</v>
      </c>
      <c r="AF178" s="242" t="n">
        <f aca="false">$AD178*$AE178</f>
        <v>0</v>
      </c>
      <c r="AG178" s="161"/>
      <c r="AH178" s="243"/>
      <c r="AI178" s="241" t="e">
        <f aca="false">_xlfn.IFS(AND(AH178&gt;=60,$AB178&lt;&gt;""), $AB178,    AND(AH178&gt;=30,$AA178&lt;&gt;""), $AA178,    AND(AH178&gt;=10,$Z178&lt;&gt;""), $Z178,    1, $U178)</f>
        <v>#DIV/0!</v>
      </c>
      <c r="AJ178" s="244" t="e">
        <f aca="false">AH178*AI178</f>
        <v>#DIV/0!</v>
      </c>
      <c r="AK178" s="245"/>
      <c r="AL178" s="245"/>
      <c r="AM178" s="161"/>
      <c r="AN178" s="246" t="n">
        <f aca="false">SUM(AR178,AU178,AX178,BA178,BD178,BG178,BJ178,BM178,BP178,BS178,BV178,BY178,CB178,CE178,CH178)</f>
        <v>0</v>
      </c>
      <c r="AO178" s="241" t="e">
        <f aca="false">_xlfn.IFS(AND(AN178&gt;=60,$AB178&lt;&gt;""), $AB178,    AND(AN178&gt;=30,$AA178&lt;&gt;""), $AA178,    AND(AN178&gt;=10,$Z178&lt;&gt;""), $Z178,    1, $U178)</f>
        <v>#DIV/0!</v>
      </c>
      <c r="AP178" s="242" t="e">
        <f aca="false">$AN178*$AO178</f>
        <v>#DIV/0!</v>
      </c>
      <c r="AQ178" s="247" t="n">
        <f aca="false">COMMANDE!N178</f>
        <v>0</v>
      </c>
      <c r="AR178" s="248" t="str">
        <f aca="false">_xlfn.IFS(AND($AD178=$AH178,$AD178&gt;0,$AH178&gt;0,AQ178&gt;0), AQ178,     AND(NOT($AD178=$AH178),$AD178&gt;0,$AH178&gt;0,AQ178&gt;0), ($AH178*AQ178)/$AD178,     AND($AD178=0,$AH178&gt;0,$AL178&gt;0), IF(INDEX(AQ$12:AQ$263,MATCH($AL178,$AK$12:$AK$263,0))&gt;0,($AH178*INDEX(AQ$12:AQ$263,MATCH($AL178,$AK$12:$AK$263,0)))/INDEX($AD$12:$AD$263,MATCH($AL178,$AK$12:$AK$263,0)), "-"),     1, "-")</f>
        <v>-</v>
      </c>
      <c r="AS178" s="249" t="n">
        <f aca="false">IF(AR$9&gt;0, IF(OR(AR178="",AR178="-"), 0, AR178*$AO178), AQ178*$AE178)</f>
        <v>0</v>
      </c>
      <c r="AT178" s="247" t="n">
        <f aca="false">COMMANDE!P178</f>
        <v>0</v>
      </c>
      <c r="AU178" s="248" t="str">
        <f aca="false">_xlfn.IFS(AND($AD178=$AH178,$AD178&gt;0,$AH178&gt;0,AT178&gt;0), AT178,     AND(NOT($AD178=$AH178),$AD178&gt;0,$AH178&gt;0,AT178&gt;0), ($AH178*AT178)/$AD178,     AND($AD178=0,$AH178&gt;0,$AL178&gt;0), IF(INDEX(AT$12:AT$263,MATCH($AL178,$AK$12:$AK$263,0))&gt;0,($AH178*INDEX(AT$12:AT$263,MATCH($AL178,$AK$12:$AK$263,0)))/INDEX($AD$12:$AD$263,MATCH($AL178,$AK$12:$AK$263,0)), "-"),     1, "-")</f>
        <v>-</v>
      </c>
      <c r="AV178" s="249" t="n">
        <f aca="false">IF(AU$9&gt;0, IF(OR(AU178="",AU178="-"), 0, AU178*$AO178), AT178*$AE178)</f>
        <v>0</v>
      </c>
      <c r="AW178" s="247" t="n">
        <f aca="false">COMMANDE!R178</f>
        <v>0</v>
      </c>
      <c r="AX178" s="248" t="str">
        <f aca="false">_xlfn.IFS(AND($AD178=$AH178,$AD178&gt;0,$AH178&gt;0,AW178&gt;0), AW178,     AND(NOT($AD178=$AH178),$AD178&gt;0,$AH178&gt;0,AW178&gt;0), ($AH178*AW178)/$AD178,     AND($AD178=0,$AH178&gt;0,$AL178&gt;0), IF(INDEX(AW$12:AW$263,MATCH($AL178,$AK$12:$AK$263,0))&gt;0,($AH178*INDEX(AW$12:AW$263,MATCH($AL178,$AK$12:$AK$263,0)))/INDEX($AD$12:$AD$263,MATCH($AL178,$AK$12:$AK$263,0)), "-"),     1, "-")</f>
        <v>-</v>
      </c>
      <c r="AY178" s="249" t="n">
        <f aca="false">IF(AX$9&gt;0, IF(OR(AX178="",AX178="-"), 0, AX178*$AO178), AW178*$AE178)</f>
        <v>0</v>
      </c>
      <c r="AZ178" s="247" t="n">
        <f aca="false">COMMANDE!T178</f>
        <v>0</v>
      </c>
      <c r="BA178" s="248" t="str">
        <f aca="false">_xlfn.IFS(AND($AD178=$AH178,$AD178&gt;0,$AH178&gt;0,AZ178&gt;0), AZ178,     AND(NOT($AD178=$AH178),$AD178&gt;0,$AH178&gt;0,AZ178&gt;0), ($AH178*AZ178)/$AD178,     AND($AD178=0,$AH178&gt;0,$AL178&gt;0), IF(INDEX(AZ$12:AZ$263,MATCH($AL178,$AK$12:$AK$263,0))&gt;0,($AH178*INDEX(AZ$12:AZ$263,MATCH($AL178,$AK$12:$AK$263,0)))/INDEX($AD$12:$AD$263,MATCH($AL178,$AK$12:$AK$263,0)), "-"),     1, "-")</f>
        <v>-</v>
      </c>
      <c r="BB178" s="249" t="n">
        <f aca="false">IF(BA$9&gt;0, IF(OR(BA178="",BA178="-"), 0, BA178*$AO178), AZ178*$AE178)</f>
        <v>0</v>
      </c>
      <c r="BC178" s="247" t="n">
        <f aca="false">COMMANDE!V178</f>
        <v>0</v>
      </c>
      <c r="BD178" s="248" t="str">
        <f aca="false">_xlfn.IFS(AND($AD178=$AH178,$AD178&gt;0,$AH178&gt;0,BC178&gt;0), BC178,     AND(NOT($AD178=$AH178),$AD178&gt;0,$AH178&gt;0,BC178&gt;0), ($AH178*BC178)/$AD178,     AND($AD178=0,$AH178&gt;0,$AL178&gt;0), IF(INDEX(BC$12:BC$263,MATCH($AL178,$AK$12:$AK$263,0))&gt;0,($AH178*INDEX(BC$12:BC$263,MATCH($AL178,$AK$12:$AK$263,0)))/INDEX($AD$12:$AD$263,MATCH($AL178,$AK$12:$AK$263,0)), "-"),     1, "-")</f>
        <v>-</v>
      </c>
      <c r="BE178" s="249" t="n">
        <f aca="false">IF(BD$9&gt;0, IF(OR(BD178="",BD178="-"), 0, BD178*$AO178), BC178*$AE178)</f>
        <v>0</v>
      </c>
      <c r="BF178" s="247" t="n">
        <f aca="false">COMMANDE!X178</f>
        <v>0</v>
      </c>
      <c r="BG178" s="248" t="str">
        <f aca="false">_xlfn.IFS(AND($AD178=$AH178,$AD178&gt;0,$AH178&gt;0,BF178&gt;0), BF178,     AND(NOT($AD178=$AH178),$AD178&gt;0,$AH178&gt;0,BF178&gt;0), ($AH178*BF178)/$AD178,     AND($AD178=0,$AH178&gt;0,$AL178&gt;0), IF(INDEX(BF$12:BF$263,MATCH($AL178,$AK$12:$AK$263,0))&gt;0,($AH178*INDEX(BF$12:BF$263,MATCH($AL178,$AK$12:$AK$263,0)))/INDEX($AD$12:$AD$263,MATCH($AL178,$AK$12:$AK$263,0)), "-"),     1, "-")</f>
        <v>-</v>
      </c>
      <c r="BH178" s="249" t="n">
        <f aca="false">IF(BG$9&gt;0, IF(OR(BG178="",BG178="-"), 0, BG178*$AO178), BF178*$AE178)</f>
        <v>0</v>
      </c>
      <c r="BI178" s="247" t="n">
        <f aca="false">COMMANDE!Z178</f>
        <v>0</v>
      </c>
      <c r="BJ178" s="248" t="str">
        <f aca="false">_xlfn.IFS(AND($AD178=$AH178,$AD178&gt;0,$AH178&gt;0,BI178&gt;0), BI178,     AND(NOT($AD178=$AH178),$AD178&gt;0,$AH178&gt;0,BI178&gt;0), ($AH178*BI178)/$AD178,     AND($AD178=0,$AH178&gt;0,$AL178&gt;0), IF(INDEX(BI$12:BI$263,MATCH($AL178,$AK$12:$AK$263,0))&gt;0,($AH178*INDEX(BI$12:BI$263,MATCH($AL178,$AK$12:$AK$263,0)))/INDEX($AD$12:$AD$263,MATCH($AL178,$AK$12:$AK$263,0)), "-"),     1, "-")</f>
        <v>-</v>
      </c>
      <c r="BK178" s="249" t="n">
        <f aca="false">IF(BJ$9&gt;0, IF(OR(BJ178="",BJ178="-"), 0, BJ178*$AO178), BI178*$AE178)</f>
        <v>0</v>
      </c>
      <c r="BL178" s="247" t="n">
        <f aca="false">COMMANDE!AB178</f>
        <v>0</v>
      </c>
      <c r="BM178" s="248" t="str">
        <f aca="false">_xlfn.IFS(AND($AD178=$AH178,$AD178&gt;0,$AH178&gt;0,BL178&gt;0), BL178,     AND(NOT($AD178=$AH178),$AD178&gt;0,$AH178&gt;0,BL178&gt;0), ($AH178*BL178)/$AD178,     AND($AD178=0,$AH178&gt;0,$AL178&gt;0), IF(INDEX(BL$12:BL$263,MATCH($AL178,$AK$12:$AK$263,0))&gt;0,($AH178*INDEX(BL$12:BL$263,MATCH($AL178,$AK$12:$AK$263,0)))/INDEX($AD$12:$AD$263,MATCH($AL178,$AK$12:$AK$263,0)), "-"),     1, "-")</f>
        <v>-</v>
      </c>
      <c r="BN178" s="249" t="n">
        <f aca="false">IF(BM$9&gt;0, IF(OR(BM178="",BM178="-"), 0, BM178*$AO178), BL178*$AE178)</f>
        <v>0</v>
      </c>
      <c r="BO178" s="247" t="n">
        <f aca="false">COMMANDE!AD178</f>
        <v>0</v>
      </c>
      <c r="BP178" s="248" t="str">
        <f aca="false">_xlfn.IFS(AND($AD178=$AH178,$AD178&gt;0,$AH178&gt;0,BO178&gt;0), BO178,     AND(NOT($AD178=$AH178),$AD178&gt;0,$AH178&gt;0,BO178&gt;0), ($AH178*BO178)/$AD178,     AND($AD178=0,$AH178&gt;0,$AL178&gt;0), IF(INDEX(BO$12:BO$263,MATCH($AL178,$AK$12:$AK$263,0))&gt;0,($AH178*INDEX(BO$12:BO$263,MATCH($AL178,$AK$12:$AK$263,0)))/INDEX($AD$12:$AD$263,MATCH($AL178,$AK$12:$AK$263,0)), "-"),     1, "-")</f>
        <v>-</v>
      </c>
      <c r="BQ178" s="249" t="n">
        <f aca="false">IF(BP$9&gt;0, IF(OR(BP178="",BP178="-"), 0, BP178*$AO178), BO178*$AE178)</f>
        <v>0</v>
      </c>
      <c r="BR178" s="247" t="n">
        <f aca="false">COMMANDE!AF178</f>
        <v>0</v>
      </c>
      <c r="BS178" s="248" t="str">
        <f aca="false">_xlfn.IFS(AND($AD178=$AH178,$AD178&gt;0,$AH178&gt;0,BR178&gt;0), BR178,     AND(NOT($AD178=$AH178),$AD178&gt;0,$AH178&gt;0,BR178&gt;0), ($AH178*BR178)/$AD178,     AND($AD178=0,$AH178&gt;0,$AL178&gt;0), IF(INDEX(BR$12:BR$263,MATCH($AL178,$AK$12:$AK$263,0))&gt;0,($AH178*INDEX(BR$12:BR$263,MATCH($AL178,$AK$12:$AK$263,0)))/INDEX($AD$12:$AD$263,MATCH($AL178,$AK$12:$AK$263,0)), "-"),     1, "-")</f>
        <v>-</v>
      </c>
      <c r="BT178" s="249" t="n">
        <f aca="false">IF(BS$9&gt;0, IF(OR(BS178="",BS178="-"), 0, BS178*$AO178), BR178*$AE178)</f>
        <v>0</v>
      </c>
      <c r="BU178" s="247" t="n">
        <f aca="false">COMMANDE!AH178</f>
        <v>0</v>
      </c>
      <c r="BV178" s="248" t="str">
        <f aca="false">_xlfn.IFS(AND($AD178=$AH178,$AD178&gt;0,$AH178&gt;0,BU178&gt;0), BU178,     AND(NOT($AD178=$AH178),$AD178&gt;0,$AH178&gt;0,BU178&gt;0), ($AH178*BU178)/$AD178,     AND($AD178=0,$AH178&gt;0,$AL178&gt;0), IF(INDEX(BU$12:BU$263,MATCH($AL178,$AK$12:$AK$263,0))&gt;0,($AH178*INDEX(BU$12:BU$263,MATCH($AL178,$AK$12:$AK$263,0)))/INDEX($AD$12:$AD$263,MATCH($AL178,$AK$12:$AK$263,0)), "-"),     1, "-")</f>
        <v>-</v>
      </c>
      <c r="BW178" s="249" t="n">
        <f aca="false">IF(BV$9&gt;0, IF(OR(BV178="",BV178="-"), 0, BV178*$AO178), BU178*$AE178)</f>
        <v>0</v>
      </c>
      <c r="BX178" s="247" t="n">
        <f aca="false">COMMANDE!AJ178</f>
        <v>0</v>
      </c>
      <c r="BY178" s="248" t="str">
        <f aca="false">_xlfn.IFS(AND($AD178=$AH178,$AD178&gt;0,$AH178&gt;0,BX178&gt;0), BX178,     AND(NOT($AD178=$AH178),$AD178&gt;0,$AH178&gt;0,BX178&gt;0), ($AH178*BX178)/$AD178,     AND($AD178=0,$AH178&gt;0,$AL178&gt;0), IF(INDEX(BX$12:BX$263,MATCH($AL178,$AK$12:$AK$263,0))&gt;0,($AH178*INDEX(BX$12:BX$263,MATCH($AL178,$AK$12:$AK$263,0)))/INDEX($AD$12:$AD$263,MATCH($AL178,$AK$12:$AK$263,0)), "-"),     1, "-")</f>
        <v>-</v>
      </c>
      <c r="BZ178" s="249" t="n">
        <f aca="false">IF(BY$9&gt;0, IF(OR(BY178="",BY178="-"), 0, BY178*$AO178), BX178*$AE178)</f>
        <v>0</v>
      </c>
      <c r="CA178" s="247" t="n">
        <f aca="false">COMMANDE!AL178</f>
        <v>0</v>
      </c>
      <c r="CB178" s="248" t="str">
        <f aca="false">_xlfn.IFS(AND($AD178=$AH178,$AD178&gt;0,$AH178&gt;0,CA178&gt;0), CA178,     AND(NOT($AD178=$AH178),$AD178&gt;0,$AH178&gt;0,CA178&gt;0), ($AH178*CA178)/$AD178,     AND($AD178=0,$AH178&gt;0,$AL178&gt;0), IF(INDEX(CA$12:CA$263,MATCH($AL178,$AK$12:$AK$263,0))&gt;0,($AH178*INDEX(CA$12:CA$263,MATCH($AL178,$AK$12:$AK$263,0)))/INDEX($AD$12:$AD$263,MATCH($AL178,$AK$12:$AK$263,0)), "-"),     1, "-")</f>
        <v>-</v>
      </c>
      <c r="CC178" s="249" t="n">
        <f aca="false">IF(CB$9&gt;0, IF(OR(CB178="",CB178="-"), 0, CB178*$AO178), CA178*$AE178)</f>
        <v>0</v>
      </c>
      <c r="CD178" s="247" t="n">
        <f aca="false">COMMANDE!AN178</f>
        <v>0</v>
      </c>
      <c r="CE178" s="248" t="str">
        <f aca="false">_xlfn.IFS(AND($AD178=$AH178,$AD178&gt;0,$AH178&gt;0,CD178&gt;0), CD178,     AND(NOT($AD178=$AH178),$AD178&gt;0,$AH178&gt;0,CD178&gt;0), ($AH178*CD178)/$AD178,     AND($AD178=0,$AH178&gt;0,$AL178&gt;0), IF(INDEX(CD$12:CD$263,MATCH($AL178,$AK$12:$AK$263,0))&gt;0,($AH178*INDEX(CD$12:CD$263,MATCH($AL178,$AK$12:$AK$263,0)))/INDEX($AD$12:$AD$263,MATCH($AL178,$AK$12:$AK$263,0)), "-"),     1, "-")</f>
        <v>-</v>
      </c>
      <c r="CF178" s="249" t="n">
        <f aca="false">IF(CE$9&gt;0, IF(OR(CE178="",CE178="-"), 0, CE178*$AO178), CD178*$AE178)</f>
        <v>0</v>
      </c>
      <c r="CG178" s="247" t="n">
        <f aca="false">COMMANDE!AP178</f>
        <v>0</v>
      </c>
      <c r="CH178" s="248" t="str">
        <f aca="false">_xlfn.IFS(AND($AD178=$AH178,$AD178&gt;0,$AH178&gt;0,CG178&gt;0), CG178,     AND(NOT($AD178=$AH178),$AD178&gt;0,$AH178&gt;0,CG178&gt;0), ($AH178*CG178)/$AD178,     AND($AD178=0,$AH178&gt;0,$AL178&gt;0), IF(INDEX(CG$12:CG$263,MATCH($AL178,$AK$12:$AK$263,0))&gt;0,($AH178*INDEX(CG$12:CG$263,MATCH($AL178,$AK$12:$AK$263,0)))/INDEX($AD$12:$AD$263,MATCH($AL178,$AK$12:$AK$263,0)), "-"),     1, "-")</f>
        <v>-</v>
      </c>
      <c r="CI178" s="249" t="n">
        <f aca="false">IF(CH$9&gt;0, IF(OR(CH178="",CH178="-"), 0, CH178*$AO178), CG178*$AE178)</f>
        <v>0</v>
      </c>
      <c r="CJ178" s="250"/>
    </row>
    <row r="179" customFormat="false" ht="39.95" hidden="false" customHeight="true" outlineLevel="0" collapsed="false">
      <c r="A179" s="230" t="n">
        <f aca="false">IF(OR($AQ179&gt;0, $AS179&gt;0), 1, 0)</f>
        <v>0</v>
      </c>
      <c r="B179" s="230" t="n">
        <f aca="false">IF(OR($AT179&gt;0, $AV179&gt;0), 1, 0)</f>
        <v>0</v>
      </c>
      <c r="C179" s="230" t="n">
        <f aca="false">IF(OR($AW179&gt;0, $AY179&gt;0), 1, 0)</f>
        <v>0</v>
      </c>
      <c r="D179" s="230" t="n">
        <f aca="false">IF(OR($AZ179&gt;0, $BB179&gt;0), 1, 0)</f>
        <v>0</v>
      </c>
      <c r="E179" s="230" t="n">
        <f aca="false">IF(OR($BC179&gt;0, $BE179&gt;0), 1, 0)</f>
        <v>0</v>
      </c>
      <c r="F179" s="230" t="n">
        <f aca="false">IF(OR($BF179&gt;0, $BH179&gt;0), 1, 0)</f>
        <v>0</v>
      </c>
      <c r="G179" s="230" t="n">
        <f aca="false">IF(OR($BI179&gt;0, $BK179&gt;0), 1, 0)</f>
        <v>0</v>
      </c>
      <c r="H179" s="230" t="n">
        <f aca="false">IF(OR($BL179&gt;0, $BN179&gt;0), 1, 0)</f>
        <v>0</v>
      </c>
      <c r="I179" s="230" t="n">
        <f aca="false">IF(OR($BO179&gt;0, $BQ179&gt;0), 1, 0)</f>
        <v>0</v>
      </c>
      <c r="J179" s="230" t="n">
        <f aca="false">IF(OR($BR179&gt;0, $BT179&gt;0), 1, 0)</f>
        <v>0</v>
      </c>
      <c r="K179" s="230" t="n">
        <f aca="false">IF(OR($BU179&gt;0, $BW179&gt;0), 1, 0)</f>
        <v>0</v>
      </c>
      <c r="L179" s="230" t="n">
        <f aca="false">IF(OR($BX179&gt;0, $BZ179&gt;0), 1, 0)</f>
        <v>0</v>
      </c>
      <c r="M179" s="230" t="n">
        <f aca="false">IF(OR($CA179&gt;0, $CC179&gt;0), 1, 0)</f>
        <v>0</v>
      </c>
      <c r="N179" s="230" t="n">
        <f aca="false">IF(OR($CD179&gt;0, $CF179&gt;0), 1, 0)</f>
        <v>0</v>
      </c>
      <c r="O179" s="231" t="n">
        <f aca="false">IF(OR($CG179&gt;0, $CI179&gt;0), 1, 0)</f>
        <v>0</v>
      </c>
      <c r="P179" s="232" t="n">
        <f aca="false">IF(OR($AD179&gt;0,$AH179&gt;0,$AN179&gt;0), 1, 0)</f>
        <v>0</v>
      </c>
      <c r="Q179" s="233" t="str">
        <f aca="false">BDD!A169</f>
        <v>3757-3987</v>
      </c>
      <c r="R179" s="234" t="str">
        <f aca="false">BDD!B169</f>
        <v>Pitahaya différentes variétés (rouge, blanche, violette (grand)</v>
      </c>
      <c r="S179" s="235" t="str">
        <f aca="false">IF(BDD!F169=0, "", BDD!F169)</f>
        <v>OFFRE</v>
      </c>
      <c r="T179" s="236" t="n">
        <f aca="false">ROUND(BDD!G169+FDP_CMD_KG, 2)</f>
        <v>12.14</v>
      </c>
      <c r="U179" s="236" t="e">
        <f aca="false">ROUND(BDD!G169+FDP_FACT_KG, 2)</f>
        <v>#DIV/0!</v>
      </c>
      <c r="V179" s="237" t="str">
        <f aca="false">BDD!H169</f>
        <v>kg</v>
      </c>
      <c r="W179" s="238" t="n">
        <f aca="false">IF(NOT(ISBLANK(BDD!I169)), ROUND(SUM((BDD!G169*reduc1),FDP_CMD_KG), 2), "")</f>
        <v>11.08</v>
      </c>
      <c r="X179" s="238" t="n">
        <f aca="false">IF(NOT(ISBLANK(BDD!J169)), ROUND(SUM((BDD!G169*reduc2),FDP_CMD_KG), 2), "")</f>
        <v>10.03</v>
      </c>
      <c r="Y179" s="238" t="str">
        <f aca="false">IF(NOT(ISBLANK(BDD!K169)), ROUND(SUM((BDD!G169*reduc3),FDP_CMD_KG), 2), "")</f>
        <v/>
      </c>
      <c r="Z179" s="238" t="e">
        <f aca="false">IF(NOT(ISBLANK(BDD!I169)), ROUND(SUM((BDD!G169*reduc1),FDP_FACT_KG), 2), "")</f>
        <v>#DIV/0!</v>
      </c>
      <c r="AA179" s="238" t="e">
        <f aca="false">IF(NOT(ISBLANK(BDD!J169)), ROUND(SUM((BDD!G169*reduc2),FDP_FACT_KG), 2), "")</f>
        <v>#DIV/0!</v>
      </c>
      <c r="AB179" s="238" t="str">
        <f aca="false">IF(NOT(ISBLANK(BDD!K169)), ROUND(SUM((BDD!G169*reduc3),FDP_FACT_KG), 2), "")</f>
        <v/>
      </c>
      <c r="AC179" s="239" t="str">
        <f aca="false">BDD!C169</f>
        <v>Malaga</v>
      </c>
      <c r="AD179" s="240" t="n">
        <f aca="false">SUM(AQ179,AT179,AW179,AZ179,BC179,BF179,BI179,BL179,BO179,BR179,BU179,BX179,CA179,CD179,CG179)</f>
        <v>0</v>
      </c>
      <c r="AE179" s="241" t="n">
        <f aca="false">_xlfn.IFS(AND(AD179&gt;=60,$Y179&lt;&gt;""), $Y179,    AND(AD179&gt;=30,$X179&lt;&gt;""), $X179,    AND(AD179&gt;=10,$W179&lt;&gt;""), $W179,    1, $T179)</f>
        <v>12.14</v>
      </c>
      <c r="AF179" s="242" t="n">
        <f aca="false">$AD179*$AE179</f>
        <v>0</v>
      </c>
      <c r="AG179" s="161"/>
      <c r="AH179" s="243"/>
      <c r="AI179" s="241" t="e">
        <f aca="false">_xlfn.IFS(AND(AH179&gt;=60,$AB179&lt;&gt;""), $AB179,    AND(AH179&gt;=30,$AA179&lt;&gt;""), $AA179,    AND(AH179&gt;=10,$Z179&lt;&gt;""), $Z179,    1, $U179)</f>
        <v>#DIV/0!</v>
      </c>
      <c r="AJ179" s="244" t="e">
        <f aca="false">AH179*AI179</f>
        <v>#DIV/0!</v>
      </c>
      <c r="AK179" s="245"/>
      <c r="AL179" s="245"/>
      <c r="AM179" s="161"/>
      <c r="AN179" s="246" t="n">
        <f aca="false">SUM(AR179,AU179,AX179,BA179,BD179,BG179,BJ179,BM179,BP179,BS179,BV179,BY179,CB179,CE179,CH179)</f>
        <v>0</v>
      </c>
      <c r="AO179" s="241" t="e">
        <f aca="false">_xlfn.IFS(AND(AN179&gt;=60,$AB179&lt;&gt;""), $AB179,    AND(AN179&gt;=30,$AA179&lt;&gt;""), $AA179,    AND(AN179&gt;=10,$Z179&lt;&gt;""), $Z179,    1, $U179)</f>
        <v>#DIV/0!</v>
      </c>
      <c r="AP179" s="242" t="e">
        <f aca="false">$AN179*$AO179</f>
        <v>#DIV/0!</v>
      </c>
      <c r="AQ179" s="247" t="n">
        <f aca="false">COMMANDE!N179</f>
        <v>0</v>
      </c>
      <c r="AR179" s="248" t="str">
        <f aca="false">_xlfn.IFS(AND($AD179=$AH179,$AD179&gt;0,$AH179&gt;0,AQ179&gt;0), AQ179,     AND(NOT($AD179=$AH179),$AD179&gt;0,$AH179&gt;0,AQ179&gt;0), ($AH179*AQ179)/$AD179,     AND($AD179=0,$AH179&gt;0,$AL179&gt;0), IF(INDEX(AQ$12:AQ$263,MATCH($AL179,$AK$12:$AK$263,0))&gt;0,($AH179*INDEX(AQ$12:AQ$263,MATCH($AL179,$AK$12:$AK$263,0)))/INDEX($AD$12:$AD$263,MATCH($AL179,$AK$12:$AK$263,0)), "-"),     1, "-")</f>
        <v>-</v>
      </c>
      <c r="AS179" s="249" t="n">
        <f aca="false">IF(AR$9&gt;0, IF(OR(AR179="",AR179="-"), 0, AR179*$AO179), AQ179*$AE179)</f>
        <v>0</v>
      </c>
      <c r="AT179" s="247" t="n">
        <f aca="false">COMMANDE!P179</f>
        <v>0</v>
      </c>
      <c r="AU179" s="248" t="str">
        <f aca="false">_xlfn.IFS(AND($AD179=$AH179,$AD179&gt;0,$AH179&gt;0,AT179&gt;0), AT179,     AND(NOT($AD179=$AH179),$AD179&gt;0,$AH179&gt;0,AT179&gt;0), ($AH179*AT179)/$AD179,     AND($AD179=0,$AH179&gt;0,$AL179&gt;0), IF(INDEX(AT$12:AT$263,MATCH($AL179,$AK$12:$AK$263,0))&gt;0,($AH179*INDEX(AT$12:AT$263,MATCH($AL179,$AK$12:$AK$263,0)))/INDEX($AD$12:$AD$263,MATCH($AL179,$AK$12:$AK$263,0)), "-"),     1, "-")</f>
        <v>-</v>
      </c>
      <c r="AV179" s="249" t="n">
        <f aca="false">IF(AU$9&gt;0, IF(OR(AU179="",AU179="-"), 0, AU179*$AO179), AT179*$AE179)</f>
        <v>0</v>
      </c>
      <c r="AW179" s="247" t="n">
        <f aca="false">COMMANDE!R179</f>
        <v>0</v>
      </c>
      <c r="AX179" s="248" t="str">
        <f aca="false">_xlfn.IFS(AND($AD179=$AH179,$AD179&gt;0,$AH179&gt;0,AW179&gt;0), AW179,     AND(NOT($AD179=$AH179),$AD179&gt;0,$AH179&gt;0,AW179&gt;0), ($AH179*AW179)/$AD179,     AND($AD179=0,$AH179&gt;0,$AL179&gt;0), IF(INDEX(AW$12:AW$263,MATCH($AL179,$AK$12:$AK$263,0))&gt;0,($AH179*INDEX(AW$12:AW$263,MATCH($AL179,$AK$12:$AK$263,0)))/INDEX($AD$12:$AD$263,MATCH($AL179,$AK$12:$AK$263,0)), "-"),     1, "-")</f>
        <v>-</v>
      </c>
      <c r="AY179" s="249" t="n">
        <f aca="false">IF(AX$9&gt;0, IF(OR(AX179="",AX179="-"), 0, AX179*$AO179), AW179*$AE179)</f>
        <v>0</v>
      </c>
      <c r="AZ179" s="247" t="n">
        <f aca="false">COMMANDE!T179</f>
        <v>0</v>
      </c>
      <c r="BA179" s="248" t="str">
        <f aca="false">_xlfn.IFS(AND($AD179=$AH179,$AD179&gt;0,$AH179&gt;0,AZ179&gt;0), AZ179,     AND(NOT($AD179=$AH179),$AD179&gt;0,$AH179&gt;0,AZ179&gt;0), ($AH179*AZ179)/$AD179,     AND($AD179=0,$AH179&gt;0,$AL179&gt;0), IF(INDEX(AZ$12:AZ$263,MATCH($AL179,$AK$12:$AK$263,0))&gt;0,($AH179*INDEX(AZ$12:AZ$263,MATCH($AL179,$AK$12:$AK$263,0)))/INDEX($AD$12:$AD$263,MATCH($AL179,$AK$12:$AK$263,0)), "-"),     1, "-")</f>
        <v>-</v>
      </c>
      <c r="BB179" s="249" t="n">
        <f aca="false">IF(BA$9&gt;0, IF(OR(BA179="",BA179="-"), 0, BA179*$AO179), AZ179*$AE179)</f>
        <v>0</v>
      </c>
      <c r="BC179" s="247" t="n">
        <f aca="false">COMMANDE!V179</f>
        <v>0</v>
      </c>
      <c r="BD179" s="248" t="str">
        <f aca="false">_xlfn.IFS(AND($AD179=$AH179,$AD179&gt;0,$AH179&gt;0,BC179&gt;0), BC179,     AND(NOT($AD179=$AH179),$AD179&gt;0,$AH179&gt;0,BC179&gt;0), ($AH179*BC179)/$AD179,     AND($AD179=0,$AH179&gt;0,$AL179&gt;0), IF(INDEX(BC$12:BC$263,MATCH($AL179,$AK$12:$AK$263,0))&gt;0,($AH179*INDEX(BC$12:BC$263,MATCH($AL179,$AK$12:$AK$263,0)))/INDEX($AD$12:$AD$263,MATCH($AL179,$AK$12:$AK$263,0)), "-"),     1, "-")</f>
        <v>-</v>
      </c>
      <c r="BE179" s="249" t="n">
        <f aca="false">IF(BD$9&gt;0, IF(OR(BD179="",BD179="-"), 0, BD179*$AO179), BC179*$AE179)</f>
        <v>0</v>
      </c>
      <c r="BF179" s="247" t="n">
        <f aca="false">COMMANDE!X179</f>
        <v>0</v>
      </c>
      <c r="BG179" s="248" t="str">
        <f aca="false">_xlfn.IFS(AND($AD179=$AH179,$AD179&gt;0,$AH179&gt;0,BF179&gt;0), BF179,     AND(NOT($AD179=$AH179),$AD179&gt;0,$AH179&gt;0,BF179&gt;0), ($AH179*BF179)/$AD179,     AND($AD179=0,$AH179&gt;0,$AL179&gt;0), IF(INDEX(BF$12:BF$263,MATCH($AL179,$AK$12:$AK$263,0))&gt;0,($AH179*INDEX(BF$12:BF$263,MATCH($AL179,$AK$12:$AK$263,0)))/INDEX($AD$12:$AD$263,MATCH($AL179,$AK$12:$AK$263,0)), "-"),     1, "-")</f>
        <v>-</v>
      </c>
      <c r="BH179" s="249" t="n">
        <f aca="false">IF(BG$9&gt;0, IF(OR(BG179="",BG179="-"), 0, BG179*$AO179), BF179*$AE179)</f>
        <v>0</v>
      </c>
      <c r="BI179" s="247" t="n">
        <f aca="false">COMMANDE!Z179</f>
        <v>0</v>
      </c>
      <c r="BJ179" s="248" t="str">
        <f aca="false">_xlfn.IFS(AND($AD179=$AH179,$AD179&gt;0,$AH179&gt;0,BI179&gt;0), BI179,     AND(NOT($AD179=$AH179),$AD179&gt;0,$AH179&gt;0,BI179&gt;0), ($AH179*BI179)/$AD179,     AND($AD179=0,$AH179&gt;0,$AL179&gt;0), IF(INDEX(BI$12:BI$263,MATCH($AL179,$AK$12:$AK$263,0))&gt;0,($AH179*INDEX(BI$12:BI$263,MATCH($AL179,$AK$12:$AK$263,0)))/INDEX($AD$12:$AD$263,MATCH($AL179,$AK$12:$AK$263,0)), "-"),     1, "-")</f>
        <v>-</v>
      </c>
      <c r="BK179" s="249" t="n">
        <f aca="false">IF(BJ$9&gt;0, IF(OR(BJ179="",BJ179="-"), 0, BJ179*$AO179), BI179*$AE179)</f>
        <v>0</v>
      </c>
      <c r="BL179" s="247" t="n">
        <f aca="false">COMMANDE!AB179</f>
        <v>0</v>
      </c>
      <c r="BM179" s="248" t="str">
        <f aca="false">_xlfn.IFS(AND($AD179=$AH179,$AD179&gt;0,$AH179&gt;0,BL179&gt;0), BL179,     AND(NOT($AD179=$AH179),$AD179&gt;0,$AH179&gt;0,BL179&gt;0), ($AH179*BL179)/$AD179,     AND($AD179=0,$AH179&gt;0,$AL179&gt;0), IF(INDEX(BL$12:BL$263,MATCH($AL179,$AK$12:$AK$263,0))&gt;0,($AH179*INDEX(BL$12:BL$263,MATCH($AL179,$AK$12:$AK$263,0)))/INDEX($AD$12:$AD$263,MATCH($AL179,$AK$12:$AK$263,0)), "-"),     1, "-")</f>
        <v>-</v>
      </c>
      <c r="BN179" s="249" t="n">
        <f aca="false">IF(BM$9&gt;0, IF(OR(BM179="",BM179="-"), 0, BM179*$AO179), BL179*$AE179)</f>
        <v>0</v>
      </c>
      <c r="BO179" s="247" t="n">
        <f aca="false">COMMANDE!AD179</f>
        <v>0</v>
      </c>
      <c r="BP179" s="248" t="str">
        <f aca="false">_xlfn.IFS(AND($AD179=$AH179,$AD179&gt;0,$AH179&gt;0,BO179&gt;0), BO179,     AND(NOT($AD179=$AH179),$AD179&gt;0,$AH179&gt;0,BO179&gt;0), ($AH179*BO179)/$AD179,     AND($AD179=0,$AH179&gt;0,$AL179&gt;0), IF(INDEX(BO$12:BO$263,MATCH($AL179,$AK$12:$AK$263,0))&gt;0,($AH179*INDEX(BO$12:BO$263,MATCH($AL179,$AK$12:$AK$263,0)))/INDEX($AD$12:$AD$263,MATCH($AL179,$AK$12:$AK$263,0)), "-"),     1, "-")</f>
        <v>-</v>
      </c>
      <c r="BQ179" s="249" t="n">
        <f aca="false">IF(BP$9&gt;0, IF(OR(BP179="",BP179="-"), 0, BP179*$AO179), BO179*$AE179)</f>
        <v>0</v>
      </c>
      <c r="BR179" s="247" t="n">
        <f aca="false">COMMANDE!AF179</f>
        <v>0</v>
      </c>
      <c r="BS179" s="248" t="str">
        <f aca="false">_xlfn.IFS(AND($AD179=$AH179,$AD179&gt;0,$AH179&gt;0,BR179&gt;0), BR179,     AND(NOT($AD179=$AH179),$AD179&gt;0,$AH179&gt;0,BR179&gt;0), ($AH179*BR179)/$AD179,     AND($AD179=0,$AH179&gt;0,$AL179&gt;0), IF(INDEX(BR$12:BR$263,MATCH($AL179,$AK$12:$AK$263,0))&gt;0,($AH179*INDEX(BR$12:BR$263,MATCH($AL179,$AK$12:$AK$263,0)))/INDEX($AD$12:$AD$263,MATCH($AL179,$AK$12:$AK$263,0)), "-"),     1, "-")</f>
        <v>-</v>
      </c>
      <c r="BT179" s="249" t="n">
        <f aca="false">IF(BS$9&gt;0, IF(OR(BS179="",BS179="-"), 0, BS179*$AO179), BR179*$AE179)</f>
        <v>0</v>
      </c>
      <c r="BU179" s="247" t="n">
        <f aca="false">COMMANDE!AH179</f>
        <v>0</v>
      </c>
      <c r="BV179" s="248" t="str">
        <f aca="false">_xlfn.IFS(AND($AD179=$AH179,$AD179&gt;0,$AH179&gt;0,BU179&gt;0), BU179,     AND(NOT($AD179=$AH179),$AD179&gt;0,$AH179&gt;0,BU179&gt;0), ($AH179*BU179)/$AD179,     AND($AD179=0,$AH179&gt;0,$AL179&gt;0), IF(INDEX(BU$12:BU$263,MATCH($AL179,$AK$12:$AK$263,0))&gt;0,($AH179*INDEX(BU$12:BU$263,MATCH($AL179,$AK$12:$AK$263,0)))/INDEX($AD$12:$AD$263,MATCH($AL179,$AK$12:$AK$263,0)), "-"),     1, "-")</f>
        <v>-</v>
      </c>
      <c r="BW179" s="249" t="n">
        <f aca="false">IF(BV$9&gt;0, IF(OR(BV179="",BV179="-"), 0, BV179*$AO179), BU179*$AE179)</f>
        <v>0</v>
      </c>
      <c r="BX179" s="247" t="n">
        <f aca="false">COMMANDE!AJ179</f>
        <v>0</v>
      </c>
      <c r="BY179" s="248" t="str">
        <f aca="false">_xlfn.IFS(AND($AD179=$AH179,$AD179&gt;0,$AH179&gt;0,BX179&gt;0), BX179,     AND(NOT($AD179=$AH179),$AD179&gt;0,$AH179&gt;0,BX179&gt;0), ($AH179*BX179)/$AD179,     AND($AD179=0,$AH179&gt;0,$AL179&gt;0), IF(INDEX(BX$12:BX$263,MATCH($AL179,$AK$12:$AK$263,0))&gt;0,($AH179*INDEX(BX$12:BX$263,MATCH($AL179,$AK$12:$AK$263,0)))/INDEX($AD$12:$AD$263,MATCH($AL179,$AK$12:$AK$263,0)), "-"),     1, "-")</f>
        <v>-</v>
      </c>
      <c r="BZ179" s="249" t="n">
        <f aca="false">IF(BY$9&gt;0, IF(OR(BY179="",BY179="-"), 0, BY179*$AO179), BX179*$AE179)</f>
        <v>0</v>
      </c>
      <c r="CA179" s="247" t="n">
        <f aca="false">COMMANDE!AL179</f>
        <v>0</v>
      </c>
      <c r="CB179" s="248" t="str">
        <f aca="false">_xlfn.IFS(AND($AD179=$AH179,$AD179&gt;0,$AH179&gt;0,CA179&gt;0), CA179,     AND(NOT($AD179=$AH179),$AD179&gt;0,$AH179&gt;0,CA179&gt;0), ($AH179*CA179)/$AD179,     AND($AD179=0,$AH179&gt;0,$AL179&gt;0), IF(INDEX(CA$12:CA$263,MATCH($AL179,$AK$12:$AK$263,0))&gt;0,($AH179*INDEX(CA$12:CA$263,MATCH($AL179,$AK$12:$AK$263,0)))/INDEX($AD$12:$AD$263,MATCH($AL179,$AK$12:$AK$263,0)), "-"),     1, "-")</f>
        <v>-</v>
      </c>
      <c r="CC179" s="249" t="n">
        <f aca="false">IF(CB$9&gt;0, IF(OR(CB179="",CB179="-"), 0, CB179*$AO179), CA179*$AE179)</f>
        <v>0</v>
      </c>
      <c r="CD179" s="247" t="n">
        <f aca="false">COMMANDE!AN179</f>
        <v>0</v>
      </c>
      <c r="CE179" s="248" t="str">
        <f aca="false">_xlfn.IFS(AND($AD179=$AH179,$AD179&gt;0,$AH179&gt;0,CD179&gt;0), CD179,     AND(NOT($AD179=$AH179),$AD179&gt;0,$AH179&gt;0,CD179&gt;0), ($AH179*CD179)/$AD179,     AND($AD179=0,$AH179&gt;0,$AL179&gt;0), IF(INDEX(CD$12:CD$263,MATCH($AL179,$AK$12:$AK$263,0))&gt;0,($AH179*INDEX(CD$12:CD$263,MATCH($AL179,$AK$12:$AK$263,0)))/INDEX($AD$12:$AD$263,MATCH($AL179,$AK$12:$AK$263,0)), "-"),     1, "-")</f>
        <v>-</v>
      </c>
      <c r="CF179" s="249" t="n">
        <f aca="false">IF(CE$9&gt;0, IF(OR(CE179="",CE179="-"), 0, CE179*$AO179), CD179*$AE179)</f>
        <v>0</v>
      </c>
      <c r="CG179" s="247" t="n">
        <f aca="false">COMMANDE!AP179</f>
        <v>0</v>
      </c>
      <c r="CH179" s="248" t="str">
        <f aca="false">_xlfn.IFS(AND($AD179=$AH179,$AD179&gt;0,$AH179&gt;0,CG179&gt;0), CG179,     AND(NOT($AD179=$AH179),$AD179&gt;0,$AH179&gt;0,CG179&gt;0), ($AH179*CG179)/$AD179,     AND($AD179=0,$AH179&gt;0,$AL179&gt;0), IF(INDEX(CG$12:CG$263,MATCH($AL179,$AK$12:$AK$263,0))&gt;0,($AH179*INDEX(CG$12:CG$263,MATCH($AL179,$AK$12:$AK$263,0)))/INDEX($AD$12:$AD$263,MATCH($AL179,$AK$12:$AK$263,0)), "-"),     1, "-")</f>
        <v>-</v>
      </c>
      <c r="CI179" s="249" t="n">
        <f aca="false">IF(CH$9&gt;0, IF(OR(CH179="",CH179="-"), 0, CH179*$AO179), CG179*$AE179)</f>
        <v>0</v>
      </c>
      <c r="CJ179" s="250"/>
    </row>
    <row r="180" customFormat="false" ht="39.95" hidden="false" customHeight="true" outlineLevel="0" collapsed="false">
      <c r="A180" s="230" t="n">
        <f aca="false">IF(OR($AQ180&gt;0, $AS180&gt;0), 1, 0)</f>
        <v>0</v>
      </c>
      <c r="B180" s="230" t="n">
        <f aca="false">IF(OR($AT180&gt;0, $AV180&gt;0), 1, 0)</f>
        <v>0</v>
      </c>
      <c r="C180" s="230" t="n">
        <f aca="false">IF(OR($AW180&gt;0, $AY180&gt;0), 1, 0)</f>
        <v>0</v>
      </c>
      <c r="D180" s="230" t="n">
        <f aca="false">IF(OR($AZ180&gt;0, $BB180&gt;0), 1, 0)</f>
        <v>0</v>
      </c>
      <c r="E180" s="230" t="n">
        <f aca="false">IF(OR($BC180&gt;0, $BE180&gt;0), 1, 0)</f>
        <v>0</v>
      </c>
      <c r="F180" s="230" t="n">
        <f aca="false">IF(OR($BF180&gt;0, $BH180&gt;0), 1, 0)</f>
        <v>0</v>
      </c>
      <c r="G180" s="230" t="n">
        <f aca="false">IF(OR($BI180&gt;0, $BK180&gt;0), 1, 0)</f>
        <v>0</v>
      </c>
      <c r="H180" s="230" t="n">
        <f aca="false">IF(OR($BL180&gt;0, $BN180&gt;0), 1, 0)</f>
        <v>0</v>
      </c>
      <c r="I180" s="230" t="n">
        <f aca="false">IF(OR($BO180&gt;0, $BQ180&gt;0), 1, 0)</f>
        <v>0</v>
      </c>
      <c r="J180" s="230" t="n">
        <f aca="false">IF(OR($BR180&gt;0, $BT180&gt;0), 1, 0)</f>
        <v>0</v>
      </c>
      <c r="K180" s="230" t="n">
        <f aca="false">IF(OR($BU180&gt;0, $BW180&gt;0), 1, 0)</f>
        <v>0</v>
      </c>
      <c r="L180" s="230" t="n">
        <f aca="false">IF(OR($BX180&gt;0, $BZ180&gt;0), 1, 0)</f>
        <v>0</v>
      </c>
      <c r="M180" s="230" t="n">
        <f aca="false">IF(OR($CA180&gt;0, $CC180&gt;0), 1, 0)</f>
        <v>0</v>
      </c>
      <c r="N180" s="230" t="n">
        <f aca="false">IF(OR($CD180&gt;0, $CF180&gt;0), 1, 0)</f>
        <v>0</v>
      </c>
      <c r="O180" s="231" t="n">
        <f aca="false">IF(OR($CG180&gt;0, $CI180&gt;0), 1, 0)</f>
        <v>0</v>
      </c>
      <c r="P180" s="232" t="n">
        <f aca="false">IF(OR($AD180&gt;0,$AH180&gt;0,$AN180&gt;0), 1, 0)</f>
        <v>0</v>
      </c>
      <c r="Q180" s="233" t="n">
        <f aca="false">BDD!A170</f>
        <v>1982</v>
      </c>
      <c r="R180" s="234" t="str">
        <f aca="false">BDD!B170</f>
        <v>Pitahaya rouge BIO</v>
      </c>
      <c r="S180" s="235" t="str">
        <f aca="false">IF(BDD!F170=0, "", BDD!F170)</f>
        <v>❤️</v>
      </c>
      <c r="T180" s="236" t="n">
        <f aca="false">ROUND(BDD!G170+FDP_CMD_KG, 2)</f>
        <v>15.27</v>
      </c>
      <c r="U180" s="236" t="e">
        <f aca="false">ROUND(BDD!G170+FDP_FACT_KG, 2)</f>
        <v>#DIV/0!</v>
      </c>
      <c r="V180" s="237" t="str">
        <f aca="false">BDD!H170</f>
        <v>kg</v>
      </c>
      <c r="W180" s="238" t="n">
        <f aca="false">IF(NOT(ISBLANK(BDD!I170)), ROUND(SUM((BDD!G170*reduc1),FDP_CMD_KG), 2), "")</f>
        <v>13.9</v>
      </c>
      <c r="X180" s="238" t="str">
        <f aca="false">IF(NOT(ISBLANK(BDD!J170)), ROUND(SUM((BDD!G170*reduc2),FDP_CMD_KG), 2), "")</f>
        <v/>
      </c>
      <c r="Y180" s="238" t="str">
        <f aca="false">IF(NOT(ISBLANK(BDD!K170)), ROUND(SUM((BDD!G170*reduc3),FDP_CMD_KG), 2), "")</f>
        <v/>
      </c>
      <c r="Z180" s="238" t="e">
        <f aca="false">IF(NOT(ISBLANK(BDD!I170)), ROUND(SUM((BDD!G170*reduc1),FDP_FACT_KG), 2), "")</f>
        <v>#DIV/0!</v>
      </c>
      <c r="AA180" s="238" t="str">
        <f aca="false">IF(NOT(ISBLANK(BDD!J170)), ROUND(SUM((BDD!G170*reduc2),FDP_FACT_KG), 2), "")</f>
        <v/>
      </c>
      <c r="AB180" s="238" t="str">
        <f aca="false">IF(NOT(ISBLANK(BDD!K170)), ROUND(SUM((BDD!G170*reduc3),FDP_FACT_KG), 2), "")</f>
        <v/>
      </c>
      <c r="AC180" s="239" t="str">
        <f aca="false">BDD!C170</f>
        <v>Grenade</v>
      </c>
      <c r="AD180" s="240" t="n">
        <f aca="false">SUM(AQ180,AT180,AW180,AZ180,BC180,BF180,BI180,BL180,BO180,BR180,BU180,BX180,CA180,CD180,CG180)</f>
        <v>0</v>
      </c>
      <c r="AE180" s="241" t="n">
        <f aca="false">_xlfn.IFS(AND(AD180&gt;=60,$Y180&lt;&gt;""), $Y180,    AND(AD180&gt;=30,$X180&lt;&gt;""), $X180,    AND(AD180&gt;=10,$W180&lt;&gt;""), $W180,    1, $T180)</f>
        <v>15.27</v>
      </c>
      <c r="AF180" s="242" t="n">
        <f aca="false">$AD180*$AE180</f>
        <v>0</v>
      </c>
      <c r="AG180" s="161"/>
      <c r="AH180" s="243"/>
      <c r="AI180" s="241" t="e">
        <f aca="false">_xlfn.IFS(AND(AH180&gt;=60,$AB180&lt;&gt;""), $AB180,    AND(AH180&gt;=30,$AA180&lt;&gt;""), $AA180,    AND(AH180&gt;=10,$Z180&lt;&gt;""), $Z180,    1, $U180)</f>
        <v>#DIV/0!</v>
      </c>
      <c r="AJ180" s="244" t="e">
        <f aca="false">AH180*AI180</f>
        <v>#DIV/0!</v>
      </c>
      <c r="AK180" s="245"/>
      <c r="AL180" s="245"/>
      <c r="AM180" s="161"/>
      <c r="AN180" s="246" t="n">
        <f aca="false">SUM(AR180,AU180,AX180,BA180,BD180,BG180,BJ180,BM180,BP180,BS180,BV180,BY180,CB180,CE180,CH180)</f>
        <v>0</v>
      </c>
      <c r="AO180" s="241" t="e">
        <f aca="false">_xlfn.IFS(AND(AN180&gt;=60,$AB180&lt;&gt;""), $AB180,    AND(AN180&gt;=30,$AA180&lt;&gt;""), $AA180,    AND(AN180&gt;=10,$Z180&lt;&gt;""), $Z180,    1, $U180)</f>
        <v>#DIV/0!</v>
      </c>
      <c r="AP180" s="242" t="e">
        <f aca="false">$AN180*$AO180</f>
        <v>#DIV/0!</v>
      </c>
      <c r="AQ180" s="247" t="n">
        <f aca="false">COMMANDE!N180</f>
        <v>0</v>
      </c>
      <c r="AR180" s="248" t="str">
        <f aca="false">_xlfn.IFS(AND($AD180=$AH180,$AD180&gt;0,$AH180&gt;0,AQ180&gt;0), AQ180,     AND(NOT($AD180=$AH180),$AD180&gt;0,$AH180&gt;0,AQ180&gt;0), ($AH180*AQ180)/$AD180,     AND($AD180=0,$AH180&gt;0,$AL180&gt;0), IF(INDEX(AQ$12:AQ$263,MATCH($AL180,$AK$12:$AK$263,0))&gt;0,($AH180*INDEX(AQ$12:AQ$263,MATCH($AL180,$AK$12:$AK$263,0)))/INDEX($AD$12:$AD$263,MATCH($AL180,$AK$12:$AK$263,0)), "-"),     1, "-")</f>
        <v>-</v>
      </c>
      <c r="AS180" s="249" t="n">
        <f aca="false">IF(AR$9&gt;0, IF(OR(AR180="",AR180="-"), 0, AR180*$AO180), AQ180*$AE180)</f>
        <v>0</v>
      </c>
      <c r="AT180" s="247" t="n">
        <f aca="false">COMMANDE!P180</f>
        <v>0</v>
      </c>
      <c r="AU180" s="248" t="str">
        <f aca="false">_xlfn.IFS(AND($AD180=$AH180,$AD180&gt;0,$AH180&gt;0,AT180&gt;0), AT180,     AND(NOT($AD180=$AH180),$AD180&gt;0,$AH180&gt;0,AT180&gt;0), ($AH180*AT180)/$AD180,     AND($AD180=0,$AH180&gt;0,$AL180&gt;0), IF(INDEX(AT$12:AT$263,MATCH($AL180,$AK$12:$AK$263,0))&gt;0,($AH180*INDEX(AT$12:AT$263,MATCH($AL180,$AK$12:$AK$263,0)))/INDEX($AD$12:$AD$263,MATCH($AL180,$AK$12:$AK$263,0)), "-"),     1, "-")</f>
        <v>-</v>
      </c>
      <c r="AV180" s="249" t="n">
        <f aca="false">IF(AU$9&gt;0, IF(OR(AU180="",AU180="-"), 0, AU180*$AO180), AT180*$AE180)</f>
        <v>0</v>
      </c>
      <c r="AW180" s="247" t="n">
        <f aca="false">COMMANDE!R180</f>
        <v>0</v>
      </c>
      <c r="AX180" s="248" t="str">
        <f aca="false">_xlfn.IFS(AND($AD180=$AH180,$AD180&gt;0,$AH180&gt;0,AW180&gt;0), AW180,     AND(NOT($AD180=$AH180),$AD180&gt;0,$AH180&gt;0,AW180&gt;0), ($AH180*AW180)/$AD180,     AND($AD180=0,$AH180&gt;0,$AL180&gt;0), IF(INDEX(AW$12:AW$263,MATCH($AL180,$AK$12:$AK$263,0))&gt;0,($AH180*INDEX(AW$12:AW$263,MATCH($AL180,$AK$12:$AK$263,0)))/INDEX($AD$12:$AD$263,MATCH($AL180,$AK$12:$AK$263,0)), "-"),     1, "-")</f>
        <v>-</v>
      </c>
      <c r="AY180" s="249" t="n">
        <f aca="false">IF(AX$9&gt;0, IF(OR(AX180="",AX180="-"), 0, AX180*$AO180), AW180*$AE180)</f>
        <v>0</v>
      </c>
      <c r="AZ180" s="247" t="n">
        <f aca="false">COMMANDE!T180</f>
        <v>0</v>
      </c>
      <c r="BA180" s="248" t="str">
        <f aca="false">_xlfn.IFS(AND($AD180=$AH180,$AD180&gt;0,$AH180&gt;0,AZ180&gt;0), AZ180,     AND(NOT($AD180=$AH180),$AD180&gt;0,$AH180&gt;0,AZ180&gt;0), ($AH180*AZ180)/$AD180,     AND($AD180=0,$AH180&gt;0,$AL180&gt;0), IF(INDEX(AZ$12:AZ$263,MATCH($AL180,$AK$12:$AK$263,0))&gt;0,($AH180*INDEX(AZ$12:AZ$263,MATCH($AL180,$AK$12:$AK$263,0)))/INDEX($AD$12:$AD$263,MATCH($AL180,$AK$12:$AK$263,0)), "-"),     1, "-")</f>
        <v>-</v>
      </c>
      <c r="BB180" s="249" t="n">
        <f aca="false">IF(BA$9&gt;0, IF(OR(BA180="",BA180="-"), 0, BA180*$AO180), AZ180*$AE180)</f>
        <v>0</v>
      </c>
      <c r="BC180" s="247" t="n">
        <f aca="false">COMMANDE!V180</f>
        <v>0</v>
      </c>
      <c r="BD180" s="248" t="str">
        <f aca="false">_xlfn.IFS(AND($AD180=$AH180,$AD180&gt;0,$AH180&gt;0,BC180&gt;0), BC180,     AND(NOT($AD180=$AH180),$AD180&gt;0,$AH180&gt;0,BC180&gt;0), ($AH180*BC180)/$AD180,     AND($AD180=0,$AH180&gt;0,$AL180&gt;0), IF(INDEX(BC$12:BC$263,MATCH($AL180,$AK$12:$AK$263,0))&gt;0,($AH180*INDEX(BC$12:BC$263,MATCH($AL180,$AK$12:$AK$263,0)))/INDEX($AD$12:$AD$263,MATCH($AL180,$AK$12:$AK$263,0)), "-"),     1, "-")</f>
        <v>-</v>
      </c>
      <c r="BE180" s="249" t="n">
        <f aca="false">IF(BD$9&gt;0, IF(OR(BD180="",BD180="-"), 0, BD180*$AO180), BC180*$AE180)</f>
        <v>0</v>
      </c>
      <c r="BF180" s="247" t="n">
        <f aca="false">COMMANDE!X180</f>
        <v>0</v>
      </c>
      <c r="BG180" s="248" t="str">
        <f aca="false">_xlfn.IFS(AND($AD180=$AH180,$AD180&gt;0,$AH180&gt;0,BF180&gt;0), BF180,     AND(NOT($AD180=$AH180),$AD180&gt;0,$AH180&gt;0,BF180&gt;0), ($AH180*BF180)/$AD180,     AND($AD180=0,$AH180&gt;0,$AL180&gt;0), IF(INDEX(BF$12:BF$263,MATCH($AL180,$AK$12:$AK$263,0))&gt;0,($AH180*INDEX(BF$12:BF$263,MATCH($AL180,$AK$12:$AK$263,0)))/INDEX($AD$12:$AD$263,MATCH($AL180,$AK$12:$AK$263,0)), "-"),     1, "-")</f>
        <v>-</v>
      </c>
      <c r="BH180" s="249" t="n">
        <f aca="false">IF(BG$9&gt;0, IF(OR(BG180="",BG180="-"), 0, BG180*$AO180), BF180*$AE180)</f>
        <v>0</v>
      </c>
      <c r="BI180" s="247" t="n">
        <f aca="false">COMMANDE!Z180</f>
        <v>0</v>
      </c>
      <c r="BJ180" s="248" t="str">
        <f aca="false">_xlfn.IFS(AND($AD180=$AH180,$AD180&gt;0,$AH180&gt;0,BI180&gt;0), BI180,     AND(NOT($AD180=$AH180),$AD180&gt;0,$AH180&gt;0,BI180&gt;0), ($AH180*BI180)/$AD180,     AND($AD180=0,$AH180&gt;0,$AL180&gt;0), IF(INDEX(BI$12:BI$263,MATCH($AL180,$AK$12:$AK$263,0))&gt;0,($AH180*INDEX(BI$12:BI$263,MATCH($AL180,$AK$12:$AK$263,0)))/INDEX($AD$12:$AD$263,MATCH($AL180,$AK$12:$AK$263,0)), "-"),     1, "-")</f>
        <v>-</v>
      </c>
      <c r="BK180" s="249" t="n">
        <f aca="false">IF(BJ$9&gt;0, IF(OR(BJ180="",BJ180="-"), 0, BJ180*$AO180), BI180*$AE180)</f>
        <v>0</v>
      </c>
      <c r="BL180" s="247" t="n">
        <f aca="false">COMMANDE!AB180</f>
        <v>0</v>
      </c>
      <c r="BM180" s="248" t="str">
        <f aca="false">_xlfn.IFS(AND($AD180=$AH180,$AD180&gt;0,$AH180&gt;0,BL180&gt;0), BL180,     AND(NOT($AD180=$AH180),$AD180&gt;0,$AH180&gt;0,BL180&gt;0), ($AH180*BL180)/$AD180,     AND($AD180=0,$AH180&gt;0,$AL180&gt;0), IF(INDEX(BL$12:BL$263,MATCH($AL180,$AK$12:$AK$263,0))&gt;0,($AH180*INDEX(BL$12:BL$263,MATCH($AL180,$AK$12:$AK$263,0)))/INDEX($AD$12:$AD$263,MATCH($AL180,$AK$12:$AK$263,0)), "-"),     1, "-")</f>
        <v>-</v>
      </c>
      <c r="BN180" s="249" t="n">
        <f aca="false">IF(BM$9&gt;0, IF(OR(BM180="",BM180="-"), 0, BM180*$AO180), BL180*$AE180)</f>
        <v>0</v>
      </c>
      <c r="BO180" s="247" t="n">
        <f aca="false">COMMANDE!AD180</f>
        <v>0</v>
      </c>
      <c r="BP180" s="248" t="str">
        <f aca="false">_xlfn.IFS(AND($AD180=$AH180,$AD180&gt;0,$AH180&gt;0,BO180&gt;0), BO180,     AND(NOT($AD180=$AH180),$AD180&gt;0,$AH180&gt;0,BO180&gt;0), ($AH180*BO180)/$AD180,     AND($AD180=0,$AH180&gt;0,$AL180&gt;0), IF(INDEX(BO$12:BO$263,MATCH($AL180,$AK$12:$AK$263,0))&gt;0,($AH180*INDEX(BO$12:BO$263,MATCH($AL180,$AK$12:$AK$263,0)))/INDEX($AD$12:$AD$263,MATCH($AL180,$AK$12:$AK$263,0)), "-"),     1, "-")</f>
        <v>-</v>
      </c>
      <c r="BQ180" s="249" t="n">
        <f aca="false">IF(BP$9&gt;0, IF(OR(BP180="",BP180="-"), 0, BP180*$AO180), BO180*$AE180)</f>
        <v>0</v>
      </c>
      <c r="BR180" s="247" t="n">
        <f aca="false">COMMANDE!AF180</f>
        <v>0</v>
      </c>
      <c r="BS180" s="248" t="str">
        <f aca="false">_xlfn.IFS(AND($AD180=$AH180,$AD180&gt;0,$AH180&gt;0,BR180&gt;0), BR180,     AND(NOT($AD180=$AH180),$AD180&gt;0,$AH180&gt;0,BR180&gt;0), ($AH180*BR180)/$AD180,     AND($AD180=0,$AH180&gt;0,$AL180&gt;0), IF(INDEX(BR$12:BR$263,MATCH($AL180,$AK$12:$AK$263,0))&gt;0,($AH180*INDEX(BR$12:BR$263,MATCH($AL180,$AK$12:$AK$263,0)))/INDEX($AD$12:$AD$263,MATCH($AL180,$AK$12:$AK$263,0)), "-"),     1, "-")</f>
        <v>-</v>
      </c>
      <c r="BT180" s="249" t="n">
        <f aca="false">IF(BS$9&gt;0, IF(OR(BS180="",BS180="-"), 0, BS180*$AO180), BR180*$AE180)</f>
        <v>0</v>
      </c>
      <c r="BU180" s="247" t="n">
        <f aca="false">COMMANDE!AH180</f>
        <v>0</v>
      </c>
      <c r="BV180" s="248" t="str">
        <f aca="false">_xlfn.IFS(AND($AD180=$AH180,$AD180&gt;0,$AH180&gt;0,BU180&gt;0), BU180,     AND(NOT($AD180=$AH180),$AD180&gt;0,$AH180&gt;0,BU180&gt;0), ($AH180*BU180)/$AD180,     AND($AD180=0,$AH180&gt;0,$AL180&gt;0), IF(INDEX(BU$12:BU$263,MATCH($AL180,$AK$12:$AK$263,0))&gt;0,($AH180*INDEX(BU$12:BU$263,MATCH($AL180,$AK$12:$AK$263,0)))/INDEX($AD$12:$AD$263,MATCH($AL180,$AK$12:$AK$263,0)), "-"),     1, "-")</f>
        <v>-</v>
      </c>
      <c r="BW180" s="249" t="n">
        <f aca="false">IF(BV$9&gt;0, IF(OR(BV180="",BV180="-"), 0, BV180*$AO180), BU180*$AE180)</f>
        <v>0</v>
      </c>
      <c r="BX180" s="247" t="n">
        <f aca="false">COMMANDE!AJ180</f>
        <v>0</v>
      </c>
      <c r="BY180" s="248" t="str">
        <f aca="false">_xlfn.IFS(AND($AD180=$AH180,$AD180&gt;0,$AH180&gt;0,BX180&gt;0), BX180,     AND(NOT($AD180=$AH180),$AD180&gt;0,$AH180&gt;0,BX180&gt;0), ($AH180*BX180)/$AD180,     AND($AD180=0,$AH180&gt;0,$AL180&gt;0), IF(INDEX(BX$12:BX$263,MATCH($AL180,$AK$12:$AK$263,0))&gt;0,($AH180*INDEX(BX$12:BX$263,MATCH($AL180,$AK$12:$AK$263,0)))/INDEX($AD$12:$AD$263,MATCH($AL180,$AK$12:$AK$263,0)), "-"),     1, "-")</f>
        <v>-</v>
      </c>
      <c r="BZ180" s="249" t="n">
        <f aca="false">IF(BY$9&gt;0, IF(OR(BY180="",BY180="-"), 0, BY180*$AO180), BX180*$AE180)</f>
        <v>0</v>
      </c>
      <c r="CA180" s="247" t="n">
        <f aca="false">COMMANDE!AL180</f>
        <v>0</v>
      </c>
      <c r="CB180" s="248" t="str">
        <f aca="false">_xlfn.IFS(AND($AD180=$AH180,$AD180&gt;0,$AH180&gt;0,CA180&gt;0), CA180,     AND(NOT($AD180=$AH180),$AD180&gt;0,$AH180&gt;0,CA180&gt;0), ($AH180*CA180)/$AD180,     AND($AD180=0,$AH180&gt;0,$AL180&gt;0), IF(INDEX(CA$12:CA$263,MATCH($AL180,$AK$12:$AK$263,0))&gt;0,($AH180*INDEX(CA$12:CA$263,MATCH($AL180,$AK$12:$AK$263,0)))/INDEX($AD$12:$AD$263,MATCH($AL180,$AK$12:$AK$263,0)), "-"),     1, "-")</f>
        <v>-</v>
      </c>
      <c r="CC180" s="249" t="n">
        <f aca="false">IF(CB$9&gt;0, IF(OR(CB180="",CB180="-"), 0, CB180*$AO180), CA180*$AE180)</f>
        <v>0</v>
      </c>
      <c r="CD180" s="247" t="n">
        <f aca="false">COMMANDE!AN180</f>
        <v>0</v>
      </c>
      <c r="CE180" s="248" t="str">
        <f aca="false">_xlfn.IFS(AND($AD180=$AH180,$AD180&gt;0,$AH180&gt;0,CD180&gt;0), CD180,     AND(NOT($AD180=$AH180),$AD180&gt;0,$AH180&gt;0,CD180&gt;0), ($AH180*CD180)/$AD180,     AND($AD180=0,$AH180&gt;0,$AL180&gt;0), IF(INDEX(CD$12:CD$263,MATCH($AL180,$AK$12:$AK$263,0))&gt;0,($AH180*INDEX(CD$12:CD$263,MATCH($AL180,$AK$12:$AK$263,0)))/INDEX($AD$12:$AD$263,MATCH($AL180,$AK$12:$AK$263,0)), "-"),     1, "-")</f>
        <v>-</v>
      </c>
      <c r="CF180" s="249" t="n">
        <f aca="false">IF(CE$9&gt;0, IF(OR(CE180="",CE180="-"), 0, CE180*$AO180), CD180*$AE180)</f>
        <v>0</v>
      </c>
      <c r="CG180" s="247" t="n">
        <f aca="false">COMMANDE!AP180</f>
        <v>0</v>
      </c>
      <c r="CH180" s="248" t="str">
        <f aca="false">_xlfn.IFS(AND($AD180=$AH180,$AD180&gt;0,$AH180&gt;0,CG180&gt;0), CG180,     AND(NOT($AD180=$AH180),$AD180&gt;0,$AH180&gt;0,CG180&gt;0), ($AH180*CG180)/$AD180,     AND($AD180=0,$AH180&gt;0,$AL180&gt;0), IF(INDEX(CG$12:CG$263,MATCH($AL180,$AK$12:$AK$263,0))&gt;0,($AH180*INDEX(CG$12:CG$263,MATCH($AL180,$AK$12:$AK$263,0)))/INDEX($AD$12:$AD$263,MATCH($AL180,$AK$12:$AK$263,0)), "-"),     1, "-")</f>
        <v>-</v>
      </c>
      <c r="CI180" s="249" t="n">
        <f aca="false">IF(CH$9&gt;0, IF(OR(CH180="",CH180="-"), 0, CH180*$AO180), CG180*$AE180)</f>
        <v>0</v>
      </c>
      <c r="CJ180" s="250"/>
    </row>
    <row r="181" customFormat="false" ht="39.95" hidden="false" customHeight="true" outlineLevel="0" collapsed="false">
      <c r="A181" s="230" t="n">
        <f aca="false">IF(OR($AQ181&gt;0, $AS181&gt;0), 1, 0)</f>
        <v>0</v>
      </c>
      <c r="B181" s="230" t="n">
        <f aca="false">IF(OR($AT181&gt;0, $AV181&gt;0), 1, 0)</f>
        <v>0</v>
      </c>
      <c r="C181" s="230" t="n">
        <f aca="false">IF(OR($AW181&gt;0, $AY181&gt;0), 1, 0)</f>
        <v>0</v>
      </c>
      <c r="D181" s="230" t="n">
        <f aca="false">IF(OR($AZ181&gt;0, $BB181&gt;0), 1, 0)</f>
        <v>0</v>
      </c>
      <c r="E181" s="230" t="n">
        <f aca="false">IF(OR($BC181&gt;0, $BE181&gt;0), 1, 0)</f>
        <v>0</v>
      </c>
      <c r="F181" s="230" t="n">
        <f aca="false">IF(OR($BF181&gt;0, $BH181&gt;0), 1, 0)</f>
        <v>0</v>
      </c>
      <c r="G181" s="230" t="n">
        <f aca="false">IF(OR($BI181&gt;0, $BK181&gt;0), 1, 0)</f>
        <v>0</v>
      </c>
      <c r="H181" s="230" t="n">
        <f aca="false">IF(OR($BL181&gt;0, $BN181&gt;0), 1, 0)</f>
        <v>0</v>
      </c>
      <c r="I181" s="230" t="n">
        <f aca="false">IF(OR($BO181&gt;0, $BQ181&gt;0), 1, 0)</f>
        <v>0</v>
      </c>
      <c r="J181" s="230" t="n">
        <f aca="false">IF(OR($BR181&gt;0, $BT181&gt;0), 1, 0)</f>
        <v>0</v>
      </c>
      <c r="K181" s="230" t="n">
        <f aca="false">IF(OR($BU181&gt;0, $BW181&gt;0), 1, 0)</f>
        <v>0</v>
      </c>
      <c r="L181" s="230" t="n">
        <f aca="false">IF(OR($BX181&gt;0, $BZ181&gt;0), 1, 0)</f>
        <v>0</v>
      </c>
      <c r="M181" s="230" t="n">
        <f aca="false">IF(OR($CA181&gt;0, $CC181&gt;0), 1, 0)</f>
        <v>0</v>
      </c>
      <c r="N181" s="230" t="n">
        <f aca="false">IF(OR($CD181&gt;0, $CF181&gt;0), 1, 0)</f>
        <v>0</v>
      </c>
      <c r="O181" s="231" t="n">
        <f aca="false">IF(OR($CG181&gt;0, $CI181&gt;0), 1, 0)</f>
        <v>0</v>
      </c>
      <c r="P181" s="232" t="n">
        <f aca="false">IF(OR($AD181&gt;0,$AH181&gt;0,$AN181&gt;0), 1, 0)</f>
        <v>0</v>
      </c>
      <c r="Q181" s="233" t="n">
        <f aca="false">BDD!A171</f>
        <v>3043</v>
      </c>
      <c r="R181" s="234" t="str">
        <f aca="false">BDD!B171</f>
        <v>Poire Conférence  </v>
      </c>
      <c r="S181" s="235" t="str">
        <f aca="false">IF(BDD!F171=0, "", BDD!F171)</f>
        <v/>
      </c>
      <c r="T181" s="236" t="n">
        <f aca="false">ROUND(BDD!G171+FDP_CMD_KG, 2)</f>
        <v>5.01</v>
      </c>
      <c r="U181" s="236" t="e">
        <f aca="false">ROUND(BDD!G171+FDP_FACT_KG, 2)</f>
        <v>#DIV/0!</v>
      </c>
      <c r="V181" s="237" t="str">
        <f aca="false">BDD!H171</f>
        <v>kg</v>
      </c>
      <c r="W181" s="238" t="n">
        <f aca="false">IF(NOT(ISBLANK(BDD!I171)), ROUND(SUM((BDD!G171*reduc1),FDP_CMD_KG), 2), "")</f>
        <v>4.67</v>
      </c>
      <c r="X181" s="238" t="n">
        <f aca="false">IF(NOT(ISBLANK(BDD!J171)), ROUND(SUM((BDD!G171*reduc2),FDP_CMD_KG), 2), "")</f>
        <v>4.33</v>
      </c>
      <c r="Y181" s="238" t="str">
        <f aca="false">IF(NOT(ISBLANK(BDD!K171)), ROUND(SUM((BDD!G171*reduc3),FDP_CMD_KG), 2), "")</f>
        <v/>
      </c>
      <c r="Z181" s="238" t="e">
        <f aca="false">IF(NOT(ISBLANK(BDD!I171)), ROUND(SUM((BDD!G171*reduc1),FDP_FACT_KG), 2), "")</f>
        <v>#DIV/0!</v>
      </c>
      <c r="AA181" s="238" t="e">
        <f aca="false">IF(NOT(ISBLANK(BDD!J171)), ROUND(SUM((BDD!G171*reduc2),FDP_FACT_KG), 2), "")</f>
        <v>#DIV/0!</v>
      </c>
      <c r="AB181" s="238" t="str">
        <f aca="false">IF(NOT(ISBLANK(BDD!K171)), ROUND(SUM((BDD!G171*reduc3),FDP_FACT_KG), 2), "")</f>
        <v/>
      </c>
      <c r="AC181" s="239" t="str">
        <f aca="false">BDD!C171</f>
        <v>Espagne</v>
      </c>
      <c r="AD181" s="240" t="n">
        <f aca="false">SUM(AQ181,AT181,AW181,AZ181,BC181,BF181,BI181,BL181,BO181,BR181,BU181,BX181,CA181,CD181,CG181)</f>
        <v>0</v>
      </c>
      <c r="AE181" s="241" t="n">
        <f aca="false">_xlfn.IFS(AND(AD181&gt;=60,$Y181&lt;&gt;""), $Y181,    AND(AD181&gt;=30,$X181&lt;&gt;""), $X181,    AND(AD181&gt;=10,$W181&lt;&gt;""), $W181,    1, $T181)</f>
        <v>5.01</v>
      </c>
      <c r="AF181" s="242" t="n">
        <f aca="false">$AD181*$AE181</f>
        <v>0</v>
      </c>
      <c r="AG181" s="161"/>
      <c r="AH181" s="243"/>
      <c r="AI181" s="241" t="e">
        <f aca="false">_xlfn.IFS(AND(AH181&gt;=60,$AB181&lt;&gt;""), $AB181,    AND(AH181&gt;=30,$AA181&lt;&gt;""), $AA181,    AND(AH181&gt;=10,$Z181&lt;&gt;""), $Z181,    1, $U181)</f>
        <v>#DIV/0!</v>
      </c>
      <c r="AJ181" s="244" t="e">
        <f aca="false">AH181*AI181</f>
        <v>#DIV/0!</v>
      </c>
      <c r="AK181" s="245"/>
      <c r="AL181" s="245"/>
      <c r="AM181" s="161"/>
      <c r="AN181" s="246" t="n">
        <f aca="false">SUM(AR181,AU181,AX181,BA181,BD181,BG181,BJ181,BM181,BP181,BS181,BV181,BY181,CB181,CE181,CH181)</f>
        <v>0</v>
      </c>
      <c r="AO181" s="241" t="e">
        <f aca="false">_xlfn.IFS(AND(AN181&gt;=60,$AB181&lt;&gt;""), $AB181,    AND(AN181&gt;=30,$AA181&lt;&gt;""), $AA181,    AND(AN181&gt;=10,$Z181&lt;&gt;""), $Z181,    1, $U181)</f>
        <v>#DIV/0!</v>
      </c>
      <c r="AP181" s="242" t="e">
        <f aca="false">$AN181*$AO181</f>
        <v>#DIV/0!</v>
      </c>
      <c r="AQ181" s="247" t="n">
        <f aca="false">COMMANDE!N181</f>
        <v>0</v>
      </c>
      <c r="AR181" s="248" t="str">
        <f aca="false">_xlfn.IFS(AND($AD181=$AH181,$AD181&gt;0,$AH181&gt;0,AQ181&gt;0), AQ181,     AND(NOT($AD181=$AH181),$AD181&gt;0,$AH181&gt;0,AQ181&gt;0), ($AH181*AQ181)/$AD181,     AND($AD181=0,$AH181&gt;0,$AL181&gt;0), IF(INDEX(AQ$12:AQ$263,MATCH($AL181,$AK$12:$AK$263,0))&gt;0,($AH181*INDEX(AQ$12:AQ$263,MATCH($AL181,$AK$12:$AK$263,0)))/INDEX($AD$12:$AD$263,MATCH($AL181,$AK$12:$AK$263,0)), "-"),     1, "-")</f>
        <v>-</v>
      </c>
      <c r="AS181" s="249" t="n">
        <f aca="false">IF(AR$9&gt;0, IF(OR(AR181="",AR181="-"), 0, AR181*$AO181), AQ181*$AE181)</f>
        <v>0</v>
      </c>
      <c r="AT181" s="247" t="n">
        <f aca="false">COMMANDE!P181</f>
        <v>0</v>
      </c>
      <c r="AU181" s="248" t="str">
        <f aca="false">_xlfn.IFS(AND($AD181=$AH181,$AD181&gt;0,$AH181&gt;0,AT181&gt;0), AT181,     AND(NOT($AD181=$AH181),$AD181&gt;0,$AH181&gt;0,AT181&gt;0), ($AH181*AT181)/$AD181,     AND($AD181=0,$AH181&gt;0,$AL181&gt;0), IF(INDEX(AT$12:AT$263,MATCH($AL181,$AK$12:$AK$263,0))&gt;0,($AH181*INDEX(AT$12:AT$263,MATCH($AL181,$AK$12:$AK$263,0)))/INDEX($AD$12:$AD$263,MATCH($AL181,$AK$12:$AK$263,0)), "-"),     1, "-")</f>
        <v>-</v>
      </c>
      <c r="AV181" s="249" t="n">
        <f aca="false">IF(AU$9&gt;0, IF(OR(AU181="",AU181="-"), 0, AU181*$AO181), AT181*$AE181)</f>
        <v>0</v>
      </c>
      <c r="AW181" s="247" t="n">
        <f aca="false">COMMANDE!R181</f>
        <v>0</v>
      </c>
      <c r="AX181" s="248" t="str">
        <f aca="false">_xlfn.IFS(AND($AD181=$AH181,$AD181&gt;0,$AH181&gt;0,AW181&gt;0), AW181,     AND(NOT($AD181=$AH181),$AD181&gt;0,$AH181&gt;0,AW181&gt;0), ($AH181*AW181)/$AD181,     AND($AD181=0,$AH181&gt;0,$AL181&gt;0), IF(INDEX(AW$12:AW$263,MATCH($AL181,$AK$12:$AK$263,0))&gt;0,($AH181*INDEX(AW$12:AW$263,MATCH($AL181,$AK$12:$AK$263,0)))/INDEX($AD$12:$AD$263,MATCH($AL181,$AK$12:$AK$263,0)), "-"),     1, "-")</f>
        <v>-</v>
      </c>
      <c r="AY181" s="249" t="n">
        <f aca="false">IF(AX$9&gt;0, IF(OR(AX181="",AX181="-"), 0, AX181*$AO181), AW181*$AE181)</f>
        <v>0</v>
      </c>
      <c r="AZ181" s="247" t="n">
        <f aca="false">COMMANDE!T181</f>
        <v>0</v>
      </c>
      <c r="BA181" s="248" t="str">
        <f aca="false">_xlfn.IFS(AND($AD181=$AH181,$AD181&gt;0,$AH181&gt;0,AZ181&gt;0), AZ181,     AND(NOT($AD181=$AH181),$AD181&gt;0,$AH181&gt;0,AZ181&gt;0), ($AH181*AZ181)/$AD181,     AND($AD181=0,$AH181&gt;0,$AL181&gt;0), IF(INDEX(AZ$12:AZ$263,MATCH($AL181,$AK$12:$AK$263,0))&gt;0,($AH181*INDEX(AZ$12:AZ$263,MATCH($AL181,$AK$12:$AK$263,0)))/INDEX($AD$12:$AD$263,MATCH($AL181,$AK$12:$AK$263,0)), "-"),     1, "-")</f>
        <v>-</v>
      </c>
      <c r="BB181" s="249" t="n">
        <f aca="false">IF(BA$9&gt;0, IF(OR(BA181="",BA181="-"), 0, BA181*$AO181), AZ181*$AE181)</f>
        <v>0</v>
      </c>
      <c r="BC181" s="247" t="n">
        <f aca="false">COMMANDE!V181</f>
        <v>0</v>
      </c>
      <c r="BD181" s="248" t="str">
        <f aca="false">_xlfn.IFS(AND($AD181=$AH181,$AD181&gt;0,$AH181&gt;0,BC181&gt;0), BC181,     AND(NOT($AD181=$AH181),$AD181&gt;0,$AH181&gt;0,BC181&gt;0), ($AH181*BC181)/$AD181,     AND($AD181=0,$AH181&gt;0,$AL181&gt;0), IF(INDEX(BC$12:BC$263,MATCH($AL181,$AK$12:$AK$263,0))&gt;0,($AH181*INDEX(BC$12:BC$263,MATCH($AL181,$AK$12:$AK$263,0)))/INDEX($AD$12:$AD$263,MATCH($AL181,$AK$12:$AK$263,0)), "-"),     1, "-")</f>
        <v>-</v>
      </c>
      <c r="BE181" s="249" t="n">
        <f aca="false">IF(BD$9&gt;0, IF(OR(BD181="",BD181="-"), 0, BD181*$AO181), BC181*$AE181)</f>
        <v>0</v>
      </c>
      <c r="BF181" s="247" t="n">
        <f aca="false">COMMANDE!X181</f>
        <v>0</v>
      </c>
      <c r="BG181" s="248" t="str">
        <f aca="false">_xlfn.IFS(AND($AD181=$AH181,$AD181&gt;0,$AH181&gt;0,BF181&gt;0), BF181,     AND(NOT($AD181=$AH181),$AD181&gt;0,$AH181&gt;0,BF181&gt;0), ($AH181*BF181)/$AD181,     AND($AD181=0,$AH181&gt;0,$AL181&gt;0), IF(INDEX(BF$12:BF$263,MATCH($AL181,$AK$12:$AK$263,0))&gt;0,($AH181*INDEX(BF$12:BF$263,MATCH($AL181,$AK$12:$AK$263,0)))/INDEX($AD$12:$AD$263,MATCH($AL181,$AK$12:$AK$263,0)), "-"),     1, "-")</f>
        <v>-</v>
      </c>
      <c r="BH181" s="249" t="n">
        <f aca="false">IF(BG$9&gt;0, IF(OR(BG181="",BG181="-"), 0, BG181*$AO181), BF181*$AE181)</f>
        <v>0</v>
      </c>
      <c r="BI181" s="247" t="n">
        <f aca="false">COMMANDE!Z181</f>
        <v>0</v>
      </c>
      <c r="BJ181" s="248" t="str">
        <f aca="false">_xlfn.IFS(AND($AD181=$AH181,$AD181&gt;0,$AH181&gt;0,BI181&gt;0), BI181,     AND(NOT($AD181=$AH181),$AD181&gt;0,$AH181&gt;0,BI181&gt;0), ($AH181*BI181)/$AD181,     AND($AD181=0,$AH181&gt;0,$AL181&gt;0), IF(INDEX(BI$12:BI$263,MATCH($AL181,$AK$12:$AK$263,0))&gt;0,($AH181*INDEX(BI$12:BI$263,MATCH($AL181,$AK$12:$AK$263,0)))/INDEX($AD$12:$AD$263,MATCH($AL181,$AK$12:$AK$263,0)), "-"),     1, "-")</f>
        <v>-</v>
      </c>
      <c r="BK181" s="249" t="n">
        <f aca="false">IF(BJ$9&gt;0, IF(OR(BJ181="",BJ181="-"), 0, BJ181*$AO181), BI181*$AE181)</f>
        <v>0</v>
      </c>
      <c r="BL181" s="247" t="n">
        <f aca="false">COMMANDE!AB181</f>
        <v>0</v>
      </c>
      <c r="BM181" s="248" t="str">
        <f aca="false">_xlfn.IFS(AND($AD181=$AH181,$AD181&gt;0,$AH181&gt;0,BL181&gt;0), BL181,     AND(NOT($AD181=$AH181),$AD181&gt;0,$AH181&gt;0,BL181&gt;0), ($AH181*BL181)/$AD181,     AND($AD181=0,$AH181&gt;0,$AL181&gt;0), IF(INDEX(BL$12:BL$263,MATCH($AL181,$AK$12:$AK$263,0))&gt;0,($AH181*INDEX(BL$12:BL$263,MATCH($AL181,$AK$12:$AK$263,0)))/INDEX($AD$12:$AD$263,MATCH($AL181,$AK$12:$AK$263,0)), "-"),     1, "-")</f>
        <v>-</v>
      </c>
      <c r="BN181" s="249" t="n">
        <f aca="false">IF(BM$9&gt;0, IF(OR(BM181="",BM181="-"), 0, BM181*$AO181), BL181*$AE181)</f>
        <v>0</v>
      </c>
      <c r="BO181" s="247" t="n">
        <f aca="false">COMMANDE!AD181</f>
        <v>0</v>
      </c>
      <c r="BP181" s="248" t="str">
        <f aca="false">_xlfn.IFS(AND($AD181=$AH181,$AD181&gt;0,$AH181&gt;0,BO181&gt;0), BO181,     AND(NOT($AD181=$AH181),$AD181&gt;0,$AH181&gt;0,BO181&gt;0), ($AH181*BO181)/$AD181,     AND($AD181=0,$AH181&gt;0,$AL181&gt;0), IF(INDEX(BO$12:BO$263,MATCH($AL181,$AK$12:$AK$263,0))&gt;0,($AH181*INDEX(BO$12:BO$263,MATCH($AL181,$AK$12:$AK$263,0)))/INDEX($AD$12:$AD$263,MATCH($AL181,$AK$12:$AK$263,0)), "-"),     1, "-")</f>
        <v>-</v>
      </c>
      <c r="BQ181" s="249" t="n">
        <f aca="false">IF(BP$9&gt;0, IF(OR(BP181="",BP181="-"), 0, BP181*$AO181), BO181*$AE181)</f>
        <v>0</v>
      </c>
      <c r="BR181" s="247" t="n">
        <f aca="false">COMMANDE!AF181</f>
        <v>0</v>
      </c>
      <c r="BS181" s="248" t="str">
        <f aca="false">_xlfn.IFS(AND($AD181=$AH181,$AD181&gt;0,$AH181&gt;0,BR181&gt;0), BR181,     AND(NOT($AD181=$AH181),$AD181&gt;0,$AH181&gt;0,BR181&gt;0), ($AH181*BR181)/$AD181,     AND($AD181=0,$AH181&gt;0,$AL181&gt;0), IF(INDEX(BR$12:BR$263,MATCH($AL181,$AK$12:$AK$263,0))&gt;0,($AH181*INDEX(BR$12:BR$263,MATCH($AL181,$AK$12:$AK$263,0)))/INDEX($AD$12:$AD$263,MATCH($AL181,$AK$12:$AK$263,0)), "-"),     1, "-")</f>
        <v>-</v>
      </c>
      <c r="BT181" s="249" t="n">
        <f aca="false">IF(BS$9&gt;0, IF(OR(BS181="",BS181="-"), 0, BS181*$AO181), BR181*$AE181)</f>
        <v>0</v>
      </c>
      <c r="BU181" s="247" t="n">
        <f aca="false">COMMANDE!AH181</f>
        <v>0</v>
      </c>
      <c r="BV181" s="248" t="str">
        <f aca="false">_xlfn.IFS(AND($AD181=$AH181,$AD181&gt;0,$AH181&gt;0,BU181&gt;0), BU181,     AND(NOT($AD181=$AH181),$AD181&gt;0,$AH181&gt;0,BU181&gt;0), ($AH181*BU181)/$AD181,     AND($AD181=0,$AH181&gt;0,$AL181&gt;0), IF(INDEX(BU$12:BU$263,MATCH($AL181,$AK$12:$AK$263,0))&gt;0,($AH181*INDEX(BU$12:BU$263,MATCH($AL181,$AK$12:$AK$263,0)))/INDEX($AD$12:$AD$263,MATCH($AL181,$AK$12:$AK$263,0)), "-"),     1, "-")</f>
        <v>-</v>
      </c>
      <c r="BW181" s="249" t="n">
        <f aca="false">IF(BV$9&gt;0, IF(OR(BV181="",BV181="-"), 0, BV181*$AO181), BU181*$AE181)</f>
        <v>0</v>
      </c>
      <c r="BX181" s="247" t="n">
        <f aca="false">COMMANDE!AJ181</f>
        <v>0</v>
      </c>
      <c r="BY181" s="248" t="str">
        <f aca="false">_xlfn.IFS(AND($AD181=$AH181,$AD181&gt;0,$AH181&gt;0,BX181&gt;0), BX181,     AND(NOT($AD181=$AH181),$AD181&gt;0,$AH181&gt;0,BX181&gt;0), ($AH181*BX181)/$AD181,     AND($AD181=0,$AH181&gt;0,$AL181&gt;0), IF(INDEX(BX$12:BX$263,MATCH($AL181,$AK$12:$AK$263,0))&gt;0,($AH181*INDEX(BX$12:BX$263,MATCH($AL181,$AK$12:$AK$263,0)))/INDEX($AD$12:$AD$263,MATCH($AL181,$AK$12:$AK$263,0)), "-"),     1, "-")</f>
        <v>-</v>
      </c>
      <c r="BZ181" s="249" t="n">
        <f aca="false">IF(BY$9&gt;0, IF(OR(BY181="",BY181="-"), 0, BY181*$AO181), BX181*$AE181)</f>
        <v>0</v>
      </c>
      <c r="CA181" s="247" t="n">
        <f aca="false">COMMANDE!AL181</f>
        <v>0</v>
      </c>
      <c r="CB181" s="248" t="str">
        <f aca="false">_xlfn.IFS(AND($AD181=$AH181,$AD181&gt;0,$AH181&gt;0,CA181&gt;0), CA181,     AND(NOT($AD181=$AH181),$AD181&gt;0,$AH181&gt;0,CA181&gt;0), ($AH181*CA181)/$AD181,     AND($AD181=0,$AH181&gt;0,$AL181&gt;0), IF(INDEX(CA$12:CA$263,MATCH($AL181,$AK$12:$AK$263,0))&gt;0,($AH181*INDEX(CA$12:CA$263,MATCH($AL181,$AK$12:$AK$263,0)))/INDEX($AD$12:$AD$263,MATCH($AL181,$AK$12:$AK$263,0)), "-"),     1, "-")</f>
        <v>-</v>
      </c>
      <c r="CC181" s="249" t="n">
        <f aca="false">IF(CB$9&gt;0, IF(OR(CB181="",CB181="-"), 0, CB181*$AO181), CA181*$AE181)</f>
        <v>0</v>
      </c>
      <c r="CD181" s="247" t="n">
        <f aca="false">COMMANDE!AN181</f>
        <v>0</v>
      </c>
      <c r="CE181" s="248" t="str">
        <f aca="false">_xlfn.IFS(AND($AD181=$AH181,$AD181&gt;0,$AH181&gt;0,CD181&gt;0), CD181,     AND(NOT($AD181=$AH181),$AD181&gt;0,$AH181&gt;0,CD181&gt;0), ($AH181*CD181)/$AD181,     AND($AD181=0,$AH181&gt;0,$AL181&gt;0), IF(INDEX(CD$12:CD$263,MATCH($AL181,$AK$12:$AK$263,0))&gt;0,($AH181*INDEX(CD$12:CD$263,MATCH($AL181,$AK$12:$AK$263,0)))/INDEX($AD$12:$AD$263,MATCH($AL181,$AK$12:$AK$263,0)), "-"),     1, "-")</f>
        <v>-</v>
      </c>
      <c r="CF181" s="249" t="n">
        <f aca="false">IF(CE$9&gt;0, IF(OR(CE181="",CE181="-"), 0, CE181*$AO181), CD181*$AE181)</f>
        <v>0</v>
      </c>
      <c r="CG181" s="247" t="n">
        <f aca="false">COMMANDE!AP181</f>
        <v>0</v>
      </c>
      <c r="CH181" s="248" t="str">
        <f aca="false">_xlfn.IFS(AND($AD181=$AH181,$AD181&gt;0,$AH181&gt;0,CG181&gt;0), CG181,     AND(NOT($AD181=$AH181),$AD181&gt;0,$AH181&gt;0,CG181&gt;0), ($AH181*CG181)/$AD181,     AND($AD181=0,$AH181&gt;0,$AL181&gt;0), IF(INDEX(CG$12:CG$263,MATCH($AL181,$AK$12:$AK$263,0))&gt;0,($AH181*INDEX(CG$12:CG$263,MATCH($AL181,$AK$12:$AK$263,0)))/INDEX($AD$12:$AD$263,MATCH($AL181,$AK$12:$AK$263,0)), "-"),     1, "-")</f>
        <v>-</v>
      </c>
      <c r="CI181" s="249" t="n">
        <f aca="false">IF(CH$9&gt;0, IF(OR(CH181="",CH181="-"), 0, CH181*$AO181), CG181*$AE181)</f>
        <v>0</v>
      </c>
      <c r="CJ181" s="250"/>
    </row>
    <row r="182" customFormat="false" ht="39.95" hidden="false" customHeight="true" outlineLevel="0" collapsed="false">
      <c r="A182" s="230" t="n">
        <f aca="false">IF(OR($AQ182&gt;0, $AS182&gt;0), 1, 0)</f>
        <v>0</v>
      </c>
      <c r="B182" s="230" t="n">
        <f aca="false">IF(OR($AT182&gt;0, $AV182&gt;0), 1, 0)</f>
        <v>0</v>
      </c>
      <c r="C182" s="230" t="n">
        <f aca="false">IF(OR($AW182&gt;0, $AY182&gt;0), 1, 0)</f>
        <v>0</v>
      </c>
      <c r="D182" s="230" t="n">
        <f aca="false">IF(OR($AZ182&gt;0, $BB182&gt;0), 1, 0)</f>
        <v>0</v>
      </c>
      <c r="E182" s="230" t="n">
        <f aca="false">IF(OR($BC182&gt;0, $BE182&gt;0), 1, 0)</f>
        <v>0</v>
      </c>
      <c r="F182" s="230" t="n">
        <f aca="false">IF(OR($BF182&gt;0, $BH182&gt;0), 1, 0)</f>
        <v>0</v>
      </c>
      <c r="G182" s="230" t="n">
        <f aca="false">IF(OR($BI182&gt;0, $BK182&gt;0), 1, 0)</f>
        <v>0</v>
      </c>
      <c r="H182" s="230" t="n">
        <f aca="false">IF(OR($BL182&gt;0, $BN182&gt;0), 1, 0)</f>
        <v>0</v>
      </c>
      <c r="I182" s="230" t="n">
        <f aca="false">IF(OR($BO182&gt;0, $BQ182&gt;0), 1, 0)</f>
        <v>0</v>
      </c>
      <c r="J182" s="230" t="n">
        <f aca="false">IF(OR($BR182&gt;0, $BT182&gt;0), 1, 0)</f>
        <v>0</v>
      </c>
      <c r="K182" s="230" t="n">
        <f aca="false">IF(OR($BU182&gt;0, $BW182&gt;0), 1, 0)</f>
        <v>0</v>
      </c>
      <c r="L182" s="230" t="n">
        <f aca="false">IF(OR($BX182&gt;0, $BZ182&gt;0), 1, 0)</f>
        <v>0</v>
      </c>
      <c r="M182" s="230" t="n">
        <f aca="false">IF(OR($CA182&gt;0, $CC182&gt;0), 1, 0)</f>
        <v>0</v>
      </c>
      <c r="N182" s="230" t="n">
        <f aca="false">IF(OR($CD182&gt;0, $CF182&gt;0), 1, 0)</f>
        <v>0</v>
      </c>
      <c r="O182" s="231" t="n">
        <f aca="false">IF(OR($CG182&gt;0, $CI182&gt;0), 1, 0)</f>
        <v>0</v>
      </c>
      <c r="P182" s="232" t="n">
        <f aca="false">IF(OR($AD182&gt;0,$AH182&gt;0,$AN182&gt;0), 1, 0)</f>
        <v>0</v>
      </c>
      <c r="Q182" s="233" t="n">
        <f aca="false">BDD!A172</f>
        <v>1123</v>
      </c>
      <c r="R182" s="234" t="str">
        <f aca="false">BDD!B172</f>
        <v>Poire Conférence BIO</v>
      </c>
      <c r="S182" s="235" t="str">
        <f aca="false">IF(BDD!F172=0, "", BDD!F172)</f>
        <v/>
      </c>
      <c r="T182" s="236" t="n">
        <f aca="false">ROUND(BDD!G172+FDP_CMD_KG, 2)</f>
        <v>5.42</v>
      </c>
      <c r="U182" s="236" t="e">
        <f aca="false">ROUND(BDD!G172+FDP_FACT_KG, 2)</f>
        <v>#DIV/0!</v>
      </c>
      <c r="V182" s="237" t="str">
        <f aca="false">BDD!H172</f>
        <v>kg</v>
      </c>
      <c r="W182" s="238" t="n">
        <f aca="false">IF(NOT(ISBLANK(BDD!I172)), ROUND(SUM((BDD!G172*reduc1),FDP_CMD_KG), 2), "")</f>
        <v>5.04</v>
      </c>
      <c r="X182" s="238" t="n">
        <f aca="false">IF(NOT(ISBLANK(BDD!J172)), ROUND(SUM((BDD!G172*reduc2),FDP_CMD_KG), 2), "")</f>
        <v>4.65</v>
      </c>
      <c r="Y182" s="238" t="str">
        <f aca="false">IF(NOT(ISBLANK(BDD!K172)), ROUND(SUM((BDD!G172*reduc3),FDP_CMD_KG), 2), "")</f>
        <v/>
      </c>
      <c r="Z182" s="238" t="e">
        <f aca="false">IF(NOT(ISBLANK(BDD!I172)), ROUND(SUM((BDD!G172*reduc1),FDP_FACT_KG), 2), "")</f>
        <v>#DIV/0!</v>
      </c>
      <c r="AA182" s="238" t="e">
        <f aca="false">IF(NOT(ISBLANK(BDD!J172)), ROUND(SUM((BDD!G172*reduc2),FDP_FACT_KG), 2), "")</f>
        <v>#DIV/0!</v>
      </c>
      <c r="AB182" s="238" t="str">
        <f aca="false">IF(NOT(ISBLANK(BDD!K172)), ROUND(SUM((BDD!G172*reduc3),FDP_FACT_KG), 2), "")</f>
        <v/>
      </c>
      <c r="AC182" s="239" t="str">
        <f aca="false">BDD!C172</f>
        <v>Espagne</v>
      </c>
      <c r="AD182" s="240" t="n">
        <f aca="false">SUM(AQ182,AT182,AW182,AZ182,BC182,BF182,BI182,BL182,BO182,BR182,BU182,BX182,CA182,CD182,CG182)</f>
        <v>0</v>
      </c>
      <c r="AE182" s="241" t="n">
        <f aca="false">_xlfn.IFS(AND(AD182&gt;=60,$Y182&lt;&gt;""), $Y182,    AND(AD182&gt;=30,$X182&lt;&gt;""), $X182,    AND(AD182&gt;=10,$W182&lt;&gt;""), $W182,    1, $T182)</f>
        <v>5.42</v>
      </c>
      <c r="AF182" s="242" t="n">
        <f aca="false">$AD182*$AE182</f>
        <v>0</v>
      </c>
      <c r="AG182" s="161"/>
      <c r="AH182" s="243"/>
      <c r="AI182" s="241" t="e">
        <f aca="false">_xlfn.IFS(AND(AH182&gt;=60,$AB182&lt;&gt;""), $AB182,    AND(AH182&gt;=30,$AA182&lt;&gt;""), $AA182,    AND(AH182&gt;=10,$Z182&lt;&gt;""), $Z182,    1, $U182)</f>
        <v>#DIV/0!</v>
      </c>
      <c r="AJ182" s="244" t="e">
        <f aca="false">AH182*AI182</f>
        <v>#DIV/0!</v>
      </c>
      <c r="AK182" s="245"/>
      <c r="AL182" s="245"/>
      <c r="AM182" s="161"/>
      <c r="AN182" s="246" t="n">
        <f aca="false">SUM(AR182,AU182,AX182,BA182,BD182,BG182,BJ182,BM182,BP182,BS182,BV182,BY182,CB182,CE182,CH182)</f>
        <v>0</v>
      </c>
      <c r="AO182" s="241" t="e">
        <f aca="false">_xlfn.IFS(AND(AN182&gt;=60,$AB182&lt;&gt;""), $AB182,    AND(AN182&gt;=30,$AA182&lt;&gt;""), $AA182,    AND(AN182&gt;=10,$Z182&lt;&gt;""), $Z182,    1, $U182)</f>
        <v>#DIV/0!</v>
      </c>
      <c r="AP182" s="242" t="e">
        <f aca="false">$AN182*$AO182</f>
        <v>#DIV/0!</v>
      </c>
      <c r="AQ182" s="247" t="n">
        <f aca="false">COMMANDE!N182</f>
        <v>0</v>
      </c>
      <c r="AR182" s="248" t="str">
        <f aca="false">_xlfn.IFS(AND($AD182=$AH182,$AD182&gt;0,$AH182&gt;0,AQ182&gt;0), AQ182,     AND(NOT($AD182=$AH182),$AD182&gt;0,$AH182&gt;0,AQ182&gt;0), ($AH182*AQ182)/$AD182,     AND($AD182=0,$AH182&gt;0,$AL182&gt;0), IF(INDEX(AQ$12:AQ$263,MATCH($AL182,$AK$12:$AK$263,0))&gt;0,($AH182*INDEX(AQ$12:AQ$263,MATCH($AL182,$AK$12:$AK$263,0)))/INDEX($AD$12:$AD$263,MATCH($AL182,$AK$12:$AK$263,0)), "-"),     1, "-")</f>
        <v>-</v>
      </c>
      <c r="AS182" s="249" t="n">
        <f aca="false">IF(AR$9&gt;0, IF(OR(AR182="",AR182="-"), 0, AR182*$AO182), AQ182*$AE182)</f>
        <v>0</v>
      </c>
      <c r="AT182" s="247" t="n">
        <f aca="false">COMMANDE!P182</f>
        <v>0</v>
      </c>
      <c r="AU182" s="248" t="str">
        <f aca="false">_xlfn.IFS(AND($AD182=$AH182,$AD182&gt;0,$AH182&gt;0,AT182&gt;0), AT182,     AND(NOT($AD182=$AH182),$AD182&gt;0,$AH182&gt;0,AT182&gt;0), ($AH182*AT182)/$AD182,     AND($AD182=0,$AH182&gt;0,$AL182&gt;0), IF(INDEX(AT$12:AT$263,MATCH($AL182,$AK$12:$AK$263,0))&gt;0,($AH182*INDEX(AT$12:AT$263,MATCH($AL182,$AK$12:$AK$263,0)))/INDEX($AD$12:$AD$263,MATCH($AL182,$AK$12:$AK$263,0)), "-"),     1, "-")</f>
        <v>-</v>
      </c>
      <c r="AV182" s="249" t="n">
        <f aca="false">IF(AU$9&gt;0, IF(OR(AU182="",AU182="-"), 0, AU182*$AO182), AT182*$AE182)</f>
        <v>0</v>
      </c>
      <c r="AW182" s="247" t="n">
        <f aca="false">COMMANDE!R182</f>
        <v>0</v>
      </c>
      <c r="AX182" s="248" t="str">
        <f aca="false">_xlfn.IFS(AND($AD182=$AH182,$AD182&gt;0,$AH182&gt;0,AW182&gt;0), AW182,     AND(NOT($AD182=$AH182),$AD182&gt;0,$AH182&gt;0,AW182&gt;0), ($AH182*AW182)/$AD182,     AND($AD182=0,$AH182&gt;0,$AL182&gt;0), IF(INDEX(AW$12:AW$263,MATCH($AL182,$AK$12:$AK$263,0))&gt;0,($AH182*INDEX(AW$12:AW$263,MATCH($AL182,$AK$12:$AK$263,0)))/INDEX($AD$12:$AD$263,MATCH($AL182,$AK$12:$AK$263,0)), "-"),     1, "-")</f>
        <v>-</v>
      </c>
      <c r="AY182" s="249" t="n">
        <f aca="false">IF(AX$9&gt;0, IF(OR(AX182="",AX182="-"), 0, AX182*$AO182), AW182*$AE182)</f>
        <v>0</v>
      </c>
      <c r="AZ182" s="247" t="n">
        <f aca="false">COMMANDE!T182</f>
        <v>0</v>
      </c>
      <c r="BA182" s="248" t="str">
        <f aca="false">_xlfn.IFS(AND($AD182=$AH182,$AD182&gt;0,$AH182&gt;0,AZ182&gt;0), AZ182,     AND(NOT($AD182=$AH182),$AD182&gt;0,$AH182&gt;0,AZ182&gt;0), ($AH182*AZ182)/$AD182,     AND($AD182=0,$AH182&gt;0,$AL182&gt;0), IF(INDEX(AZ$12:AZ$263,MATCH($AL182,$AK$12:$AK$263,0))&gt;0,($AH182*INDEX(AZ$12:AZ$263,MATCH($AL182,$AK$12:$AK$263,0)))/INDEX($AD$12:$AD$263,MATCH($AL182,$AK$12:$AK$263,0)), "-"),     1, "-")</f>
        <v>-</v>
      </c>
      <c r="BB182" s="249" t="n">
        <f aca="false">IF(BA$9&gt;0, IF(OR(BA182="",BA182="-"), 0, BA182*$AO182), AZ182*$AE182)</f>
        <v>0</v>
      </c>
      <c r="BC182" s="247" t="n">
        <f aca="false">COMMANDE!V182</f>
        <v>0</v>
      </c>
      <c r="BD182" s="248" t="str">
        <f aca="false">_xlfn.IFS(AND($AD182=$AH182,$AD182&gt;0,$AH182&gt;0,BC182&gt;0), BC182,     AND(NOT($AD182=$AH182),$AD182&gt;0,$AH182&gt;0,BC182&gt;0), ($AH182*BC182)/$AD182,     AND($AD182=0,$AH182&gt;0,$AL182&gt;0), IF(INDEX(BC$12:BC$263,MATCH($AL182,$AK$12:$AK$263,0))&gt;0,($AH182*INDEX(BC$12:BC$263,MATCH($AL182,$AK$12:$AK$263,0)))/INDEX($AD$12:$AD$263,MATCH($AL182,$AK$12:$AK$263,0)), "-"),     1, "-")</f>
        <v>-</v>
      </c>
      <c r="BE182" s="249" t="n">
        <f aca="false">IF(BD$9&gt;0, IF(OR(BD182="",BD182="-"), 0, BD182*$AO182), BC182*$AE182)</f>
        <v>0</v>
      </c>
      <c r="BF182" s="247" t="n">
        <f aca="false">COMMANDE!X182</f>
        <v>0</v>
      </c>
      <c r="BG182" s="248" t="str">
        <f aca="false">_xlfn.IFS(AND($AD182=$AH182,$AD182&gt;0,$AH182&gt;0,BF182&gt;0), BF182,     AND(NOT($AD182=$AH182),$AD182&gt;0,$AH182&gt;0,BF182&gt;0), ($AH182*BF182)/$AD182,     AND($AD182=0,$AH182&gt;0,$AL182&gt;0), IF(INDEX(BF$12:BF$263,MATCH($AL182,$AK$12:$AK$263,0))&gt;0,($AH182*INDEX(BF$12:BF$263,MATCH($AL182,$AK$12:$AK$263,0)))/INDEX($AD$12:$AD$263,MATCH($AL182,$AK$12:$AK$263,0)), "-"),     1, "-")</f>
        <v>-</v>
      </c>
      <c r="BH182" s="249" t="n">
        <f aca="false">IF(BG$9&gt;0, IF(OR(BG182="",BG182="-"), 0, BG182*$AO182), BF182*$AE182)</f>
        <v>0</v>
      </c>
      <c r="BI182" s="247" t="n">
        <f aca="false">COMMANDE!Z182</f>
        <v>0</v>
      </c>
      <c r="BJ182" s="248" t="str">
        <f aca="false">_xlfn.IFS(AND($AD182=$AH182,$AD182&gt;0,$AH182&gt;0,BI182&gt;0), BI182,     AND(NOT($AD182=$AH182),$AD182&gt;0,$AH182&gt;0,BI182&gt;0), ($AH182*BI182)/$AD182,     AND($AD182=0,$AH182&gt;0,$AL182&gt;0), IF(INDEX(BI$12:BI$263,MATCH($AL182,$AK$12:$AK$263,0))&gt;0,($AH182*INDEX(BI$12:BI$263,MATCH($AL182,$AK$12:$AK$263,0)))/INDEX($AD$12:$AD$263,MATCH($AL182,$AK$12:$AK$263,0)), "-"),     1, "-")</f>
        <v>-</v>
      </c>
      <c r="BK182" s="249" t="n">
        <f aca="false">IF(BJ$9&gt;0, IF(OR(BJ182="",BJ182="-"), 0, BJ182*$AO182), BI182*$AE182)</f>
        <v>0</v>
      </c>
      <c r="BL182" s="247" t="n">
        <f aca="false">COMMANDE!AB182</f>
        <v>0</v>
      </c>
      <c r="BM182" s="248" t="str">
        <f aca="false">_xlfn.IFS(AND($AD182=$AH182,$AD182&gt;0,$AH182&gt;0,BL182&gt;0), BL182,     AND(NOT($AD182=$AH182),$AD182&gt;0,$AH182&gt;0,BL182&gt;0), ($AH182*BL182)/$AD182,     AND($AD182=0,$AH182&gt;0,$AL182&gt;0), IF(INDEX(BL$12:BL$263,MATCH($AL182,$AK$12:$AK$263,0))&gt;0,($AH182*INDEX(BL$12:BL$263,MATCH($AL182,$AK$12:$AK$263,0)))/INDEX($AD$12:$AD$263,MATCH($AL182,$AK$12:$AK$263,0)), "-"),     1, "-")</f>
        <v>-</v>
      </c>
      <c r="BN182" s="249" t="n">
        <f aca="false">IF(BM$9&gt;0, IF(OR(BM182="",BM182="-"), 0, BM182*$AO182), BL182*$AE182)</f>
        <v>0</v>
      </c>
      <c r="BO182" s="247" t="n">
        <f aca="false">COMMANDE!AD182</f>
        <v>0</v>
      </c>
      <c r="BP182" s="248" t="str">
        <f aca="false">_xlfn.IFS(AND($AD182=$AH182,$AD182&gt;0,$AH182&gt;0,BO182&gt;0), BO182,     AND(NOT($AD182=$AH182),$AD182&gt;0,$AH182&gt;0,BO182&gt;0), ($AH182*BO182)/$AD182,     AND($AD182=0,$AH182&gt;0,$AL182&gt;0), IF(INDEX(BO$12:BO$263,MATCH($AL182,$AK$12:$AK$263,0))&gt;0,($AH182*INDEX(BO$12:BO$263,MATCH($AL182,$AK$12:$AK$263,0)))/INDEX($AD$12:$AD$263,MATCH($AL182,$AK$12:$AK$263,0)), "-"),     1, "-")</f>
        <v>-</v>
      </c>
      <c r="BQ182" s="249" t="n">
        <f aca="false">IF(BP$9&gt;0, IF(OR(BP182="",BP182="-"), 0, BP182*$AO182), BO182*$AE182)</f>
        <v>0</v>
      </c>
      <c r="BR182" s="247" t="n">
        <f aca="false">COMMANDE!AF182</f>
        <v>0</v>
      </c>
      <c r="BS182" s="248" t="str">
        <f aca="false">_xlfn.IFS(AND($AD182=$AH182,$AD182&gt;0,$AH182&gt;0,BR182&gt;0), BR182,     AND(NOT($AD182=$AH182),$AD182&gt;0,$AH182&gt;0,BR182&gt;0), ($AH182*BR182)/$AD182,     AND($AD182=0,$AH182&gt;0,$AL182&gt;0), IF(INDEX(BR$12:BR$263,MATCH($AL182,$AK$12:$AK$263,0))&gt;0,($AH182*INDEX(BR$12:BR$263,MATCH($AL182,$AK$12:$AK$263,0)))/INDEX($AD$12:$AD$263,MATCH($AL182,$AK$12:$AK$263,0)), "-"),     1, "-")</f>
        <v>-</v>
      </c>
      <c r="BT182" s="249" t="n">
        <f aca="false">IF(BS$9&gt;0, IF(OR(BS182="",BS182="-"), 0, BS182*$AO182), BR182*$AE182)</f>
        <v>0</v>
      </c>
      <c r="BU182" s="247" t="n">
        <f aca="false">COMMANDE!AH182</f>
        <v>0</v>
      </c>
      <c r="BV182" s="248" t="str">
        <f aca="false">_xlfn.IFS(AND($AD182=$AH182,$AD182&gt;0,$AH182&gt;0,BU182&gt;0), BU182,     AND(NOT($AD182=$AH182),$AD182&gt;0,$AH182&gt;0,BU182&gt;0), ($AH182*BU182)/$AD182,     AND($AD182=0,$AH182&gt;0,$AL182&gt;0), IF(INDEX(BU$12:BU$263,MATCH($AL182,$AK$12:$AK$263,0))&gt;0,($AH182*INDEX(BU$12:BU$263,MATCH($AL182,$AK$12:$AK$263,0)))/INDEX($AD$12:$AD$263,MATCH($AL182,$AK$12:$AK$263,0)), "-"),     1, "-")</f>
        <v>-</v>
      </c>
      <c r="BW182" s="249" t="n">
        <f aca="false">IF(BV$9&gt;0, IF(OR(BV182="",BV182="-"), 0, BV182*$AO182), BU182*$AE182)</f>
        <v>0</v>
      </c>
      <c r="BX182" s="247" t="n">
        <f aca="false">COMMANDE!AJ182</f>
        <v>0</v>
      </c>
      <c r="BY182" s="248" t="str">
        <f aca="false">_xlfn.IFS(AND($AD182=$AH182,$AD182&gt;0,$AH182&gt;0,BX182&gt;0), BX182,     AND(NOT($AD182=$AH182),$AD182&gt;0,$AH182&gt;0,BX182&gt;0), ($AH182*BX182)/$AD182,     AND($AD182=0,$AH182&gt;0,$AL182&gt;0), IF(INDEX(BX$12:BX$263,MATCH($AL182,$AK$12:$AK$263,0))&gt;0,($AH182*INDEX(BX$12:BX$263,MATCH($AL182,$AK$12:$AK$263,0)))/INDEX($AD$12:$AD$263,MATCH($AL182,$AK$12:$AK$263,0)), "-"),     1, "-")</f>
        <v>-</v>
      </c>
      <c r="BZ182" s="249" t="n">
        <f aca="false">IF(BY$9&gt;0, IF(OR(BY182="",BY182="-"), 0, BY182*$AO182), BX182*$AE182)</f>
        <v>0</v>
      </c>
      <c r="CA182" s="247" t="n">
        <f aca="false">COMMANDE!AL182</f>
        <v>0</v>
      </c>
      <c r="CB182" s="248" t="str">
        <f aca="false">_xlfn.IFS(AND($AD182=$AH182,$AD182&gt;0,$AH182&gt;0,CA182&gt;0), CA182,     AND(NOT($AD182=$AH182),$AD182&gt;0,$AH182&gt;0,CA182&gt;0), ($AH182*CA182)/$AD182,     AND($AD182=0,$AH182&gt;0,$AL182&gt;0), IF(INDEX(CA$12:CA$263,MATCH($AL182,$AK$12:$AK$263,0))&gt;0,($AH182*INDEX(CA$12:CA$263,MATCH($AL182,$AK$12:$AK$263,0)))/INDEX($AD$12:$AD$263,MATCH($AL182,$AK$12:$AK$263,0)), "-"),     1, "-")</f>
        <v>-</v>
      </c>
      <c r="CC182" s="249" t="n">
        <f aca="false">IF(CB$9&gt;0, IF(OR(CB182="",CB182="-"), 0, CB182*$AO182), CA182*$AE182)</f>
        <v>0</v>
      </c>
      <c r="CD182" s="247" t="n">
        <f aca="false">COMMANDE!AN182</f>
        <v>0</v>
      </c>
      <c r="CE182" s="248" t="str">
        <f aca="false">_xlfn.IFS(AND($AD182=$AH182,$AD182&gt;0,$AH182&gt;0,CD182&gt;0), CD182,     AND(NOT($AD182=$AH182),$AD182&gt;0,$AH182&gt;0,CD182&gt;0), ($AH182*CD182)/$AD182,     AND($AD182=0,$AH182&gt;0,$AL182&gt;0), IF(INDEX(CD$12:CD$263,MATCH($AL182,$AK$12:$AK$263,0))&gt;0,($AH182*INDEX(CD$12:CD$263,MATCH($AL182,$AK$12:$AK$263,0)))/INDEX($AD$12:$AD$263,MATCH($AL182,$AK$12:$AK$263,0)), "-"),     1, "-")</f>
        <v>-</v>
      </c>
      <c r="CF182" s="249" t="n">
        <f aca="false">IF(CE$9&gt;0, IF(OR(CE182="",CE182="-"), 0, CE182*$AO182), CD182*$AE182)</f>
        <v>0</v>
      </c>
      <c r="CG182" s="247" t="n">
        <f aca="false">COMMANDE!AP182</f>
        <v>0</v>
      </c>
      <c r="CH182" s="248" t="str">
        <f aca="false">_xlfn.IFS(AND($AD182=$AH182,$AD182&gt;0,$AH182&gt;0,CG182&gt;0), CG182,     AND(NOT($AD182=$AH182),$AD182&gt;0,$AH182&gt;0,CG182&gt;0), ($AH182*CG182)/$AD182,     AND($AD182=0,$AH182&gt;0,$AL182&gt;0), IF(INDEX(CG$12:CG$263,MATCH($AL182,$AK$12:$AK$263,0))&gt;0,($AH182*INDEX(CG$12:CG$263,MATCH($AL182,$AK$12:$AK$263,0)))/INDEX($AD$12:$AD$263,MATCH($AL182,$AK$12:$AK$263,0)), "-"),     1, "-")</f>
        <v>-</v>
      </c>
      <c r="CI182" s="249" t="n">
        <f aca="false">IF(CH$9&gt;0, IF(OR(CH182="",CH182="-"), 0, CH182*$AO182), CG182*$AE182)</f>
        <v>0</v>
      </c>
      <c r="CJ182" s="250"/>
    </row>
    <row r="183" customFormat="false" ht="39.95" hidden="false" customHeight="true" outlineLevel="0" collapsed="false">
      <c r="A183" s="230" t="n">
        <f aca="false">IF(OR($AQ183&gt;0, $AS183&gt;0), 1, 0)</f>
        <v>0</v>
      </c>
      <c r="B183" s="230" t="n">
        <f aca="false">IF(OR($AT183&gt;0, $AV183&gt;0), 1, 0)</f>
        <v>0</v>
      </c>
      <c r="C183" s="230" t="n">
        <f aca="false">IF(OR($AW183&gt;0, $AY183&gt;0), 1, 0)</f>
        <v>0</v>
      </c>
      <c r="D183" s="230" t="n">
        <f aca="false">IF(OR($AZ183&gt;0, $BB183&gt;0), 1, 0)</f>
        <v>0</v>
      </c>
      <c r="E183" s="230" t="n">
        <f aca="false">IF(OR($BC183&gt;0, $BE183&gt;0), 1, 0)</f>
        <v>0</v>
      </c>
      <c r="F183" s="230" t="n">
        <f aca="false">IF(OR($BF183&gt;0, $BH183&gt;0), 1, 0)</f>
        <v>0</v>
      </c>
      <c r="G183" s="230" t="n">
        <f aca="false">IF(OR($BI183&gt;0, $BK183&gt;0), 1, 0)</f>
        <v>0</v>
      </c>
      <c r="H183" s="230" t="n">
        <f aca="false">IF(OR($BL183&gt;0, $BN183&gt;0), 1, 0)</f>
        <v>0</v>
      </c>
      <c r="I183" s="230" t="n">
        <f aca="false">IF(OR($BO183&gt;0, $BQ183&gt;0), 1, 0)</f>
        <v>0</v>
      </c>
      <c r="J183" s="230" t="n">
        <f aca="false">IF(OR($BR183&gt;0, $BT183&gt;0), 1, 0)</f>
        <v>0</v>
      </c>
      <c r="K183" s="230" t="n">
        <f aca="false">IF(OR($BU183&gt;0, $BW183&gt;0), 1, 0)</f>
        <v>0</v>
      </c>
      <c r="L183" s="230" t="n">
        <f aca="false">IF(OR($BX183&gt;0, $BZ183&gt;0), 1, 0)</f>
        <v>0</v>
      </c>
      <c r="M183" s="230" t="n">
        <f aca="false">IF(OR($CA183&gt;0, $CC183&gt;0), 1, 0)</f>
        <v>0</v>
      </c>
      <c r="N183" s="230" t="n">
        <f aca="false">IF(OR($CD183&gt;0, $CF183&gt;0), 1, 0)</f>
        <v>0</v>
      </c>
      <c r="O183" s="231" t="n">
        <f aca="false">IF(OR($CG183&gt;0, $CI183&gt;0), 1, 0)</f>
        <v>0</v>
      </c>
      <c r="P183" s="232" t="n">
        <f aca="false">IF(OR($AD183&gt;0,$AH183&gt;0,$AN183&gt;0), 1, 0)</f>
        <v>0</v>
      </c>
      <c r="Q183" s="233" t="n">
        <f aca="false">BDD!A173</f>
        <v>1062</v>
      </c>
      <c r="R183" s="234" t="str">
        <f aca="false">BDD!B173</f>
        <v>Poireau BIO</v>
      </c>
      <c r="S183" s="235" t="str">
        <f aca="false">IF(BDD!F173=0, "", BDD!F173)</f>
        <v/>
      </c>
      <c r="T183" s="236" t="n">
        <f aca="false">ROUND(BDD!G173+FDP_CMD_KG, 2)</f>
        <v>5.01</v>
      </c>
      <c r="U183" s="236" t="e">
        <f aca="false">ROUND(BDD!G173+FDP_FACT_KG, 2)</f>
        <v>#DIV/0!</v>
      </c>
      <c r="V183" s="237" t="str">
        <f aca="false">BDD!H173</f>
        <v>kg</v>
      </c>
      <c r="W183" s="238" t="n">
        <f aca="false">IF(NOT(ISBLANK(BDD!I173)), ROUND(SUM((BDD!G173*reduc1),FDP_CMD_KG), 2), "")</f>
        <v>4.67</v>
      </c>
      <c r="X183" s="238" t="str">
        <f aca="false">IF(NOT(ISBLANK(BDD!J173)), ROUND(SUM((BDD!G173*reduc2),FDP_CMD_KG), 2), "")</f>
        <v/>
      </c>
      <c r="Y183" s="238" t="str">
        <f aca="false">IF(NOT(ISBLANK(BDD!K173)), ROUND(SUM((BDD!G173*reduc3),FDP_CMD_KG), 2), "")</f>
        <v/>
      </c>
      <c r="Z183" s="238" t="e">
        <f aca="false">IF(NOT(ISBLANK(BDD!I173)), ROUND(SUM((BDD!G173*reduc1),FDP_FACT_KG), 2), "")</f>
        <v>#DIV/0!</v>
      </c>
      <c r="AA183" s="238" t="str">
        <f aca="false">IF(NOT(ISBLANK(BDD!J173)), ROUND(SUM((BDD!G173*reduc2),FDP_FACT_KG), 2), "")</f>
        <v/>
      </c>
      <c r="AB183" s="238" t="str">
        <f aca="false">IF(NOT(ISBLANK(BDD!K173)), ROUND(SUM((BDD!G173*reduc3),FDP_FACT_KG), 2), "")</f>
        <v/>
      </c>
      <c r="AC183" s="239" t="str">
        <f aca="false">BDD!C173</f>
        <v>Malaga</v>
      </c>
      <c r="AD183" s="240" t="n">
        <f aca="false">SUM(AQ183,AT183,AW183,AZ183,BC183,BF183,BI183,BL183,BO183,BR183,BU183,BX183,CA183,CD183,CG183)</f>
        <v>0</v>
      </c>
      <c r="AE183" s="241" t="n">
        <f aca="false">_xlfn.IFS(AND(AD183&gt;=60,$Y183&lt;&gt;""), $Y183,    AND(AD183&gt;=30,$X183&lt;&gt;""), $X183,    AND(AD183&gt;=10,$W183&lt;&gt;""), $W183,    1, $T183)</f>
        <v>5.01</v>
      </c>
      <c r="AF183" s="242" t="n">
        <f aca="false">$AD183*$AE183</f>
        <v>0</v>
      </c>
      <c r="AG183" s="161"/>
      <c r="AH183" s="243"/>
      <c r="AI183" s="241" t="e">
        <f aca="false">_xlfn.IFS(AND(AH183&gt;=60,$AB183&lt;&gt;""), $AB183,    AND(AH183&gt;=30,$AA183&lt;&gt;""), $AA183,    AND(AH183&gt;=10,$Z183&lt;&gt;""), $Z183,    1, $U183)</f>
        <v>#DIV/0!</v>
      </c>
      <c r="AJ183" s="244" t="e">
        <f aca="false">AH183*AI183</f>
        <v>#DIV/0!</v>
      </c>
      <c r="AK183" s="245"/>
      <c r="AL183" s="245"/>
      <c r="AM183" s="161"/>
      <c r="AN183" s="246" t="n">
        <f aca="false">SUM(AR183,AU183,AX183,BA183,BD183,BG183,BJ183,BM183,BP183,BS183,BV183,BY183,CB183,CE183,CH183)</f>
        <v>0</v>
      </c>
      <c r="AO183" s="241" t="e">
        <f aca="false">_xlfn.IFS(AND(AN183&gt;=60,$AB183&lt;&gt;""), $AB183,    AND(AN183&gt;=30,$AA183&lt;&gt;""), $AA183,    AND(AN183&gt;=10,$Z183&lt;&gt;""), $Z183,    1, $U183)</f>
        <v>#DIV/0!</v>
      </c>
      <c r="AP183" s="242" t="e">
        <f aca="false">$AN183*$AO183</f>
        <v>#DIV/0!</v>
      </c>
      <c r="AQ183" s="247" t="n">
        <f aca="false">COMMANDE!N183</f>
        <v>0</v>
      </c>
      <c r="AR183" s="248" t="str">
        <f aca="false">_xlfn.IFS(AND($AD183=$AH183,$AD183&gt;0,$AH183&gt;0,AQ183&gt;0), AQ183,     AND(NOT($AD183=$AH183),$AD183&gt;0,$AH183&gt;0,AQ183&gt;0), ($AH183*AQ183)/$AD183,     AND($AD183=0,$AH183&gt;0,$AL183&gt;0), IF(INDEX(AQ$12:AQ$263,MATCH($AL183,$AK$12:$AK$263,0))&gt;0,($AH183*INDEX(AQ$12:AQ$263,MATCH($AL183,$AK$12:$AK$263,0)))/INDEX($AD$12:$AD$263,MATCH($AL183,$AK$12:$AK$263,0)), "-"),     1, "-")</f>
        <v>-</v>
      </c>
      <c r="AS183" s="249" t="n">
        <f aca="false">IF(AR$9&gt;0, IF(OR(AR183="",AR183="-"), 0, AR183*$AO183), AQ183*$AE183)</f>
        <v>0</v>
      </c>
      <c r="AT183" s="247" t="n">
        <f aca="false">COMMANDE!P183</f>
        <v>0</v>
      </c>
      <c r="AU183" s="248" t="str">
        <f aca="false">_xlfn.IFS(AND($AD183=$AH183,$AD183&gt;0,$AH183&gt;0,AT183&gt;0), AT183,     AND(NOT($AD183=$AH183),$AD183&gt;0,$AH183&gt;0,AT183&gt;0), ($AH183*AT183)/$AD183,     AND($AD183=0,$AH183&gt;0,$AL183&gt;0), IF(INDEX(AT$12:AT$263,MATCH($AL183,$AK$12:$AK$263,0))&gt;0,($AH183*INDEX(AT$12:AT$263,MATCH($AL183,$AK$12:$AK$263,0)))/INDEX($AD$12:$AD$263,MATCH($AL183,$AK$12:$AK$263,0)), "-"),     1, "-")</f>
        <v>-</v>
      </c>
      <c r="AV183" s="249" t="n">
        <f aca="false">IF(AU$9&gt;0, IF(OR(AU183="",AU183="-"), 0, AU183*$AO183), AT183*$AE183)</f>
        <v>0</v>
      </c>
      <c r="AW183" s="247" t="n">
        <f aca="false">COMMANDE!R183</f>
        <v>0</v>
      </c>
      <c r="AX183" s="248" t="str">
        <f aca="false">_xlfn.IFS(AND($AD183=$AH183,$AD183&gt;0,$AH183&gt;0,AW183&gt;0), AW183,     AND(NOT($AD183=$AH183),$AD183&gt;0,$AH183&gt;0,AW183&gt;0), ($AH183*AW183)/$AD183,     AND($AD183=0,$AH183&gt;0,$AL183&gt;0), IF(INDEX(AW$12:AW$263,MATCH($AL183,$AK$12:$AK$263,0))&gt;0,($AH183*INDEX(AW$12:AW$263,MATCH($AL183,$AK$12:$AK$263,0)))/INDEX($AD$12:$AD$263,MATCH($AL183,$AK$12:$AK$263,0)), "-"),     1, "-")</f>
        <v>-</v>
      </c>
      <c r="AY183" s="249" t="n">
        <f aca="false">IF(AX$9&gt;0, IF(OR(AX183="",AX183="-"), 0, AX183*$AO183), AW183*$AE183)</f>
        <v>0</v>
      </c>
      <c r="AZ183" s="247" t="n">
        <f aca="false">COMMANDE!T183</f>
        <v>0</v>
      </c>
      <c r="BA183" s="248" t="str">
        <f aca="false">_xlfn.IFS(AND($AD183=$AH183,$AD183&gt;0,$AH183&gt;0,AZ183&gt;0), AZ183,     AND(NOT($AD183=$AH183),$AD183&gt;0,$AH183&gt;0,AZ183&gt;0), ($AH183*AZ183)/$AD183,     AND($AD183=0,$AH183&gt;0,$AL183&gt;0), IF(INDEX(AZ$12:AZ$263,MATCH($AL183,$AK$12:$AK$263,0))&gt;0,($AH183*INDEX(AZ$12:AZ$263,MATCH($AL183,$AK$12:$AK$263,0)))/INDEX($AD$12:$AD$263,MATCH($AL183,$AK$12:$AK$263,0)), "-"),     1, "-")</f>
        <v>-</v>
      </c>
      <c r="BB183" s="249" t="n">
        <f aca="false">IF(BA$9&gt;0, IF(OR(BA183="",BA183="-"), 0, BA183*$AO183), AZ183*$AE183)</f>
        <v>0</v>
      </c>
      <c r="BC183" s="247" t="n">
        <f aca="false">COMMANDE!V183</f>
        <v>0</v>
      </c>
      <c r="BD183" s="248" t="str">
        <f aca="false">_xlfn.IFS(AND($AD183=$AH183,$AD183&gt;0,$AH183&gt;0,BC183&gt;0), BC183,     AND(NOT($AD183=$AH183),$AD183&gt;0,$AH183&gt;0,BC183&gt;0), ($AH183*BC183)/$AD183,     AND($AD183=0,$AH183&gt;0,$AL183&gt;0), IF(INDEX(BC$12:BC$263,MATCH($AL183,$AK$12:$AK$263,0))&gt;0,($AH183*INDEX(BC$12:BC$263,MATCH($AL183,$AK$12:$AK$263,0)))/INDEX($AD$12:$AD$263,MATCH($AL183,$AK$12:$AK$263,0)), "-"),     1, "-")</f>
        <v>-</v>
      </c>
      <c r="BE183" s="249" t="n">
        <f aca="false">IF(BD$9&gt;0, IF(OR(BD183="",BD183="-"), 0, BD183*$AO183), BC183*$AE183)</f>
        <v>0</v>
      </c>
      <c r="BF183" s="247" t="n">
        <f aca="false">COMMANDE!X183</f>
        <v>0</v>
      </c>
      <c r="BG183" s="248" t="str">
        <f aca="false">_xlfn.IFS(AND($AD183=$AH183,$AD183&gt;0,$AH183&gt;0,BF183&gt;0), BF183,     AND(NOT($AD183=$AH183),$AD183&gt;0,$AH183&gt;0,BF183&gt;0), ($AH183*BF183)/$AD183,     AND($AD183=0,$AH183&gt;0,$AL183&gt;0), IF(INDEX(BF$12:BF$263,MATCH($AL183,$AK$12:$AK$263,0))&gt;0,($AH183*INDEX(BF$12:BF$263,MATCH($AL183,$AK$12:$AK$263,0)))/INDEX($AD$12:$AD$263,MATCH($AL183,$AK$12:$AK$263,0)), "-"),     1, "-")</f>
        <v>-</v>
      </c>
      <c r="BH183" s="249" t="n">
        <f aca="false">IF(BG$9&gt;0, IF(OR(BG183="",BG183="-"), 0, BG183*$AO183), BF183*$AE183)</f>
        <v>0</v>
      </c>
      <c r="BI183" s="247" t="n">
        <f aca="false">COMMANDE!Z183</f>
        <v>0</v>
      </c>
      <c r="BJ183" s="248" t="str">
        <f aca="false">_xlfn.IFS(AND($AD183=$AH183,$AD183&gt;0,$AH183&gt;0,BI183&gt;0), BI183,     AND(NOT($AD183=$AH183),$AD183&gt;0,$AH183&gt;0,BI183&gt;0), ($AH183*BI183)/$AD183,     AND($AD183=0,$AH183&gt;0,$AL183&gt;0), IF(INDEX(BI$12:BI$263,MATCH($AL183,$AK$12:$AK$263,0))&gt;0,($AH183*INDEX(BI$12:BI$263,MATCH($AL183,$AK$12:$AK$263,0)))/INDEX($AD$12:$AD$263,MATCH($AL183,$AK$12:$AK$263,0)), "-"),     1, "-")</f>
        <v>-</v>
      </c>
      <c r="BK183" s="249" t="n">
        <f aca="false">IF(BJ$9&gt;0, IF(OR(BJ183="",BJ183="-"), 0, BJ183*$AO183), BI183*$AE183)</f>
        <v>0</v>
      </c>
      <c r="BL183" s="247" t="n">
        <f aca="false">COMMANDE!AB183</f>
        <v>0</v>
      </c>
      <c r="BM183" s="248" t="str">
        <f aca="false">_xlfn.IFS(AND($AD183=$AH183,$AD183&gt;0,$AH183&gt;0,BL183&gt;0), BL183,     AND(NOT($AD183=$AH183),$AD183&gt;0,$AH183&gt;0,BL183&gt;0), ($AH183*BL183)/$AD183,     AND($AD183=0,$AH183&gt;0,$AL183&gt;0), IF(INDEX(BL$12:BL$263,MATCH($AL183,$AK$12:$AK$263,0))&gt;0,($AH183*INDEX(BL$12:BL$263,MATCH($AL183,$AK$12:$AK$263,0)))/INDEX($AD$12:$AD$263,MATCH($AL183,$AK$12:$AK$263,0)), "-"),     1, "-")</f>
        <v>-</v>
      </c>
      <c r="BN183" s="249" t="n">
        <f aca="false">IF(BM$9&gt;0, IF(OR(BM183="",BM183="-"), 0, BM183*$AO183), BL183*$AE183)</f>
        <v>0</v>
      </c>
      <c r="BO183" s="247" t="n">
        <f aca="false">COMMANDE!AD183</f>
        <v>0</v>
      </c>
      <c r="BP183" s="248" t="str">
        <f aca="false">_xlfn.IFS(AND($AD183=$AH183,$AD183&gt;0,$AH183&gt;0,BO183&gt;0), BO183,     AND(NOT($AD183=$AH183),$AD183&gt;0,$AH183&gt;0,BO183&gt;0), ($AH183*BO183)/$AD183,     AND($AD183=0,$AH183&gt;0,$AL183&gt;0), IF(INDEX(BO$12:BO$263,MATCH($AL183,$AK$12:$AK$263,0))&gt;0,($AH183*INDEX(BO$12:BO$263,MATCH($AL183,$AK$12:$AK$263,0)))/INDEX($AD$12:$AD$263,MATCH($AL183,$AK$12:$AK$263,0)), "-"),     1, "-")</f>
        <v>-</v>
      </c>
      <c r="BQ183" s="249" t="n">
        <f aca="false">IF(BP$9&gt;0, IF(OR(BP183="",BP183="-"), 0, BP183*$AO183), BO183*$AE183)</f>
        <v>0</v>
      </c>
      <c r="BR183" s="247" t="n">
        <f aca="false">COMMANDE!AF183</f>
        <v>0</v>
      </c>
      <c r="BS183" s="248" t="str">
        <f aca="false">_xlfn.IFS(AND($AD183=$AH183,$AD183&gt;0,$AH183&gt;0,BR183&gt;0), BR183,     AND(NOT($AD183=$AH183),$AD183&gt;0,$AH183&gt;0,BR183&gt;0), ($AH183*BR183)/$AD183,     AND($AD183=0,$AH183&gt;0,$AL183&gt;0), IF(INDEX(BR$12:BR$263,MATCH($AL183,$AK$12:$AK$263,0))&gt;0,($AH183*INDEX(BR$12:BR$263,MATCH($AL183,$AK$12:$AK$263,0)))/INDEX($AD$12:$AD$263,MATCH($AL183,$AK$12:$AK$263,0)), "-"),     1, "-")</f>
        <v>-</v>
      </c>
      <c r="BT183" s="249" t="n">
        <f aca="false">IF(BS$9&gt;0, IF(OR(BS183="",BS183="-"), 0, BS183*$AO183), BR183*$AE183)</f>
        <v>0</v>
      </c>
      <c r="BU183" s="247" t="n">
        <f aca="false">COMMANDE!AH183</f>
        <v>0</v>
      </c>
      <c r="BV183" s="248" t="str">
        <f aca="false">_xlfn.IFS(AND($AD183=$AH183,$AD183&gt;0,$AH183&gt;0,BU183&gt;0), BU183,     AND(NOT($AD183=$AH183),$AD183&gt;0,$AH183&gt;0,BU183&gt;0), ($AH183*BU183)/$AD183,     AND($AD183=0,$AH183&gt;0,$AL183&gt;0), IF(INDEX(BU$12:BU$263,MATCH($AL183,$AK$12:$AK$263,0))&gt;0,($AH183*INDEX(BU$12:BU$263,MATCH($AL183,$AK$12:$AK$263,0)))/INDEX($AD$12:$AD$263,MATCH($AL183,$AK$12:$AK$263,0)), "-"),     1, "-")</f>
        <v>-</v>
      </c>
      <c r="BW183" s="249" t="n">
        <f aca="false">IF(BV$9&gt;0, IF(OR(BV183="",BV183="-"), 0, BV183*$AO183), BU183*$AE183)</f>
        <v>0</v>
      </c>
      <c r="BX183" s="247" t="n">
        <f aca="false">COMMANDE!AJ183</f>
        <v>0</v>
      </c>
      <c r="BY183" s="248" t="str">
        <f aca="false">_xlfn.IFS(AND($AD183=$AH183,$AD183&gt;0,$AH183&gt;0,BX183&gt;0), BX183,     AND(NOT($AD183=$AH183),$AD183&gt;0,$AH183&gt;0,BX183&gt;0), ($AH183*BX183)/$AD183,     AND($AD183=0,$AH183&gt;0,$AL183&gt;0), IF(INDEX(BX$12:BX$263,MATCH($AL183,$AK$12:$AK$263,0))&gt;0,($AH183*INDEX(BX$12:BX$263,MATCH($AL183,$AK$12:$AK$263,0)))/INDEX($AD$12:$AD$263,MATCH($AL183,$AK$12:$AK$263,0)), "-"),     1, "-")</f>
        <v>-</v>
      </c>
      <c r="BZ183" s="249" t="n">
        <f aca="false">IF(BY$9&gt;0, IF(OR(BY183="",BY183="-"), 0, BY183*$AO183), BX183*$AE183)</f>
        <v>0</v>
      </c>
      <c r="CA183" s="247" t="n">
        <f aca="false">COMMANDE!AL183</f>
        <v>0</v>
      </c>
      <c r="CB183" s="248" t="str">
        <f aca="false">_xlfn.IFS(AND($AD183=$AH183,$AD183&gt;0,$AH183&gt;0,CA183&gt;0), CA183,     AND(NOT($AD183=$AH183),$AD183&gt;0,$AH183&gt;0,CA183&gt;0), ($AH183*CA183)/$AD183,     AND($AD183=0,$AH183&gt;0,$AL183&gt;0), IF(INDEX(CA$12:CA$263,MATCH($AL183,$AK$12:$AK$263,0))&gt;0,($AH183*INDEX(CA$12:CA$263,MATCH($AL183,$AK$12:$AK$263,0)))/INDEX($AD$12:$AD$263,MATCH($AL183,$AK$12:$AK$263,0)), "-"),     1, "-")</f>
        <v>-</v>
      </c>
      <c r="CC183" s="249" t="n">
        <f aca="false">IF(CB$9&gt;0, IF(OR(CB183="",CB183="-"), 0, CB183*$AO183), CA183*$AE183)</f>
        <v>0</v>
      </c>
      <c r="CD183" s="247" t="n">
        <f aca="false">COMMANDE!AN183</f>
        <v>0</v>
      </c>
      <c r="CE183" s="248" t="str">
        <f aca="false">_xlfn.IFS(AND($AD183=$AH183,$AD183&gt;0,$AH183&gt;0,CD183&gt;0), CD183,     AND(NOT($AD183=$AH183),$AD183&gt;0,$AH183&gt;0,CD183&gt;0), ($AH183*CD183)/$AD183,     AND($AD183=0,$AH183&gt;0,$AL183&gt;0), IF(INDEX(CD$12:CD$263,MATCH($AL183,$AK$12:$AK$263,0))&gt;0,($AH183*INDEX(CD$12:CD$263,MATCH($AL183,$AK$12:$AK$263,0)))/INDEX($AD$12:$AD$263,MATCH($AL183,$AK$12:$AK$263,0)), "-"),     1, "-")</f>
        <v>-</v>
      </c>
      <c r="CF183" s="249" t="n">
        <f aca="false">IF(CE$9&gt;0, IF(OR(CE183="",CE183="-"), 0, CE183*$AO183), CD183*$AE183)</f>
        <v>0</v>
      </c>
      <c r="CG183" s="247" t="n">
        <f aca="false">COMMANDE!AP183</f>
        <v>0</v>
      </c>
      <c r="CH183" s="248" t="str">
        <f aca="false">_xlfn.IFS(AND($AD183=$AH183,$AD183&gt;0,$AH183&gt;0,CG183&gt;0), CG183,     AND(NOT($AD183=$AH183),$AD183&gt;0,$AH183&gt;0,CG183&gt;0), ($AH183*CG183)/$AD183,     AND($AD183=0,$AH183&gt;0,$AL183&gt;0), IF(INDEX(CG$12:CG$263,MATCH($AL183,$AK$12:$AK$263,0))&gt;0,($AH183*INDEX(CG$12:CG$263,MATCH($AL183,$AK$12:$AK$263,0)))/INDEX($AD$12:$AD$263,MATCH($AL183,$AK$12:$AK$263,0)), "-"),     1, "-")</f>
        <v>-</v>
      </c>
      <c r="CI183" s="249" t="n">
        <f aca="false">IF(CH$9&gt;0, IF(OR(CH183="",CH183="-"), 0, CH183*$AO183), CG183*$AE183)</f>
        <v>0</v>
      </c>
      <c r="CJ183" s="250"/>
    </row>
    <row r="184" customFormat="false" ht="39.95" hidden="false" customHeight="true" outlineLevel="0" collapsed="false">
      <c r="A184" s="230" t="n">
        <f aca="false">IF(OR($AQ184&gt;0, $AS184&gt;0), 1, 0)</f>
        <v>0</v>
      </c>
      <c r="B184" s="230" t="n">
        <f aca="false">IF(OR($AT184&gt;0, $AV184&gt;0), 1, 0)</f>
        <v>0</v>
      </c>
      <c r="C184" s="230" t="n">
        <f aca="false">IF(OR($AW184&gt;0, $AY184&gt;0), 1, 0)</f>
        <v>0</v>
      </c>
      <c r="D184" s="230" t="n">
        <f aca="false">IF(OR($AZ184&gt;0, $BB184&gt;0), 1, 0)</f>
        <v>0</v>
      </c>
      <c r="E184" s="230" t="n">
        <f aca="false">IF(OR($BC184&gt;0, $BE184&gt;0), 1, 0)</f>
        <v>0</v>
      </c>
      <c r="F184" s="230" t="n">
        <f aca="false">IF(OR($BF184&gt;0, $BH184&gt;0), 1, 0)</f>
        <v>0</v>
      </c>
      <c r="G184" s="230" t="n">
        <f aca="false">IF(OR($BI184&gt;0, $BK184&gt;0), 1, 0)</f>
        <v>0</v>
      </c>
      <c r="H184" s="230" t="n">
        <f aca="false">IF(OR($BL184&gt;0, $BN184&gt;0), 1, 0)</f>
        <v>0</v>
      </c>
      <c r="I184" s="230" t="n">
        <f aca="false">IF(OR($BO184&gt;0, $BQ184&gt;0), 1, 0)</f>
        <v>0</v>
      </c>
      <c r="J184" s="230" t="n">
        <f aca="false">IF(OR($BR184&gt;0, $BT184&gt;0), 1, 0)</f>
        <v>0</v>
      </c>
      <c r="K184" s="230" t="n">
        <f aca="false">IF(OR($BU184&gt;0, $BW184&gt;0), 1, 0)</f>
        <v>0</v>
      </c>
      <c r="L184" s="230" t="n">
        <f aca="false">IF(OR($BX184&gt;0, $BZ184&gt;0), 1, 0)</f>
        <v>0</v>
      </c>
      <c r="M184" s="230" t="n">
        <f aca="false">IF(OR($CA184&gt;0, $CC184&gt;0), 1, 0)</f>
        <v>0</v>
      </c>
      <c r="N184" s="230" t="n">
        <f aca="false">IF(OR($CD184&gt;0, $CF184&gt;0), 1, 0)</f>
        <v>0</v>
      </c>
      <c r="O184" s="231" t="n">
        <f aca="false">IF(OR($CG184&gt;0, $CI184&gt;0), 1, 0)</f>
        <v>0</v>
      </c>
      <c r="P184" s="232" t="n">
        <f aca="false">IF(OR($AD184&gt;0,$AH184&gt;0,$AN184&gt;0), 1, 0)</f>
        <v>0</v>
      </c>
      <c r="Q184" s="233" t="n">
        <f aca="false">BDD!A174</f>
        <v>3313</v>
      </c>
      <c r="R184" s="234" t="str">
        <f aca="false">BDD!B174</f>
        <v>Poivron mini en couleur</v>
      </c>
      <c r="S184" s="235" t="str">
        <f aca="false">IF(BDD!F174=0, "", BDD!F174)</f>
        <v>❤️</v>
      </c>
      <c r="T184" s="236" t="n">
        <f aca="false">ROUND(BDD!G174+FDP_CMD_KG, 2)</f>
        <v>4.87</v>
      </c>
      <c r="U184" s="236" t="e">
        <f aca="false">ROUND(BDD!G174+FDP_FACT_KG, 2)</f>
        <v>#DIV/0!</v>
      </c>
      <c r="V184" s="237" t="str">
        <f aca="false">BDD!H174</f>
        <v>kg</v>
      </c>
      <c r="W184" s="238" t="n">
        <f aca="false">IF(NOT(ISBLANK(BDD!I174)), ROUND(SUM((BDD!G174*reduc1),FDP_CMD_KG), 2), "")</f>
        <v>4.54</v>
      </c>
      <c r="X184" s="238" t="n">
        <f aca="false">IF(NOT(ISBLANK(BDD!J174)), ROUND(SUM((BDD!G174*reduc2),FDP_CMD_KG), 2), "")</f>
        <v>4.21</v>
      </c>
      <c r="Y184" s="238" t="str">
        <f aca="false">IF(NOT(ISBLANK(BDD!K174)), ROUND(SUM((BDD!G174*reduc3),FDP_CMD_KG), 2), "")</f>
        <v/>
      </c>
      <c r="Z184" s="238" t="e">
        <f aca="false">IF(NOT(ISBLANK(BDD!I174)), ROUND(SUM((BDD!G174*reduc1),FDP_FACT_KG), 2), "")</f>
        <v>#DIV/0!</v>
      </c>
      <c r="AA184" s="238" t="e">
        <f aca="false">IF(NOT(ISBLANK(BDD!J174)), ROUND(SUM((BDD!G174*reduc2),FDP_FACT_KG), 2), "")</f>
        <v>#DIV/0!</v>
      </c>
      <c r="AB184" s="238" t="str">
        <f aca="false">IF(NOT(ISBLANK(BDD!K174)), ROUND(SUM((BDD!G174*reduc3),FDP_FACT_KG), 2), "")</f>
        <v/>
      </c>
      <c r="AC184" s="239" t="str">
        <f aca="false">BDD!C174</f>
        <v>Grenade</v>
      </c>
      <c r="AD184" s="240" t="n">
        <f aca="false">SUM(AQ184,AT184,AW184,AZ184,BC184,BF184,BI184,BL184,BO184,BR184,BU184,BX184,CA184,CD184,CG184)</f>
        <v>0</v>
      </c>
      <c r="AE184" s="241" t="n">
        <f aca="false">_xlfn.IFS(AND(AD184&gt;=60,$Y184&lt;&gt;""), $Y184,    AND(AD184&gt;=30,$X184&lt;&gt;""), $X184,    AND(AD184&gt;=10,$W184&lt;&gt;""), $W184,    1, $T184)</f>
        <v>4.87</v>
      </c>
      <c r="AF184" s="242" t="n">
        <f aca="false">$AD184*$AE184</f>
        <v>0</v>
      </c>
      <c r="AG184" s="161"/>
      <c r="AH184" s="243"/>
      <c r="AI184" s="241" t="e">
        <f aca="false">_xlfn.IFS(AND(AH184&gt;=60,$AB184&lt;&gt;""), $AB184,    AND(AH184&gt;=30,$AA184&lt;&gt;""), $AA184,    AND(AH184&gt;=10,$Z184&lt;&gt;""), $Z184,    1, $U184)</f>
        <v>#DIV/0!</v>
      </c>
      <c r="AJ184" s="244" t="e">
        <f aca="false">AH184*AI184</f>
        <v>#DIV/0!</v>
      </c>
      <c r="AK184" s="245"/>
      <c r="AL184" s="245"/>
      <c r="AM184" s="161"/>
      <c r="AN184" s="246" t="n">
        <f aca="false">SUM(AR184,AU184,AX184,BA184,BD184,BG184,BJ184,BM184,BP184,BS184,BV184,BY184,CB184,CE184,CH184)</f>
        <v>0</v>
      </c>
      <c r="AO184" s="241" t="e">
        <f aca="false">_xlfn.IFS(AND(AN184&gt;=60,$AB184&lt;&gt;""), $AB184,    AND(AN184&gt;=30,$AA184&lt;&gt;""), $AA184,    AND(AN184&gt;=10,$Z184&lt;&gt;""), $Z184,    1, $U184)</f>
        <v>#DIV/0!</v>
      </c>
      <c r="AP184" s="242" t="e">
        <f aca="false">$AN184*$AO184</f>
        <v>#DIV/0!</v>
      </c>
      <c r="AQ184" s="247" t="n">
        <f aca="false">COMMANDE!N184</f>
        <v>0</v>
      </c>
      <c r="AR184" s="248" t="str">
        <f aca="false">_xlfn.IFS(AND($AD184=$AH184,$AD184&gt;0,$AH184&gt;0,AQ184&gt;0), AQ184,     AND(NOT($AD184=$AH184),$AD184&gt;0,$AH184&gt;0,AQ184&gt;0), ($AH184*AQ184)/$AD184,     AND($AD184=0,$AH184&gt;0,$AL184&gt;0), IF(INDEX(AQ$12:AQ$263,MATCH($AL184,$AK$12:$AK$263,0))&gt;0,($AH184*INDEX(AQ$12:AQ$263,MATCH($AL184,$AK$12:$AK$263,0)))/INDEX($AD$12:$AD$263,MATCH($AL184,$AK$12:$AK$263,0)), "-"),     1, "-")</f>
        <v>-</v>
      </c>
      <c r="AS184" s="249" t="n">
        <f aca="false">IF(AR$9&gt;0, IF(OR(AR184="",AR184="-"), 0, AR184*$AO184), AQ184*$AE184)</f>
        <v>0</v>
      </c>
      <c r="AT184" s="247" t="n">
        <f aca="false">COMMANDE!P184</f>
        <v>0</v>
      </c>
      <c r="AU184" s="248" t="str">
        <f aca="false">_xlfn.IFS(AND($AD184=$AH184,$AD184&gt;0,$AH184&gt;0,AT184&gt;0), AT184,     AND(NOT($AD184=$AH184),$AD184&gt;0,$AH184&gt;0,AT184&gt;0), ($AH184*AT184)/$AD184,     AND($AD184=0,$AH184&gt;0,$AL184&gt;0), IF(INDEX(AT$12:AT$263,MATCH($AL184,$AK$12:$AK$263,0))&gt;0,($AH184*INDEX(AT$12:AT$263,MATCH($AL184,$AK$12:$AK$263,0)))/INDEX($AD$12:$AD$263,MATCH($AL184,$AK$12:$AK$263,0)), "-"),     1, "-")</f>
        <v>-</v>
      </c>
      <c r="AV184" s="249" t="n">
        <f aca="false">IF(AU$9&gt;0, IF(OR(AU184="",AU184="-"), 0, AU184*$AO184), AT184*$AE184)</f>
        <v>0</v>
      </c>
      <c r="AW184" s="247" t="n">
        <f aca="false">COMMANDE!R184</f>
        <v>0</v>
      </c>
      <c r="AX184" s="248" t="str">
        <f aca="false">_xlfn.IFS(AND($AD184=$AH184,$AD184&gt;0,$AH184&gt;0,AW184&gt;0), AW184,     AND(NOT($AD184=$AH184),$AD184&gt;0,$AH184&gt;0,AW184&gt;0), ($AH184*AW184)/$AD184,     AND($AD184=0,$AH184&gt;0,$AL184&gt;0), IF(INDEX(AW$12:AW$263,MATCH($AL184,$AK$12:$AK$263,0))&gt;0,($AH184*INDEX(AW$12:AW$263,MATCH($AL184,$AK$12:$AK$263,0)))/INDEX($AD$12:$AD$263,MATCH($AL184,$AK$12:$AK$263,0)), "-"),     1, "-")</f>
        <v>-</v>
      </c>
      <c r="AY184" s="249" t="n">
        <f aca="false">IF(AX$9&gt;0, IF(OR(AX184="",AX184="-"), 0, AX184*$AO184), AW184*$AE184)</f>
        <v>0</v>
      </c>
      <c r="AZ184" s="247" t="n">
        <f aca="false">COMMANDE!T184</f>
        <v>0</v>
      </c>
      <c r="BA184" s="248" t="str">
        <f aca="false">_xlfn.IFS(AND($AD184=$AH184,$AD184&gt;0,$AH184&gt;0,AZ184&gt;0), AZ184,     AND(NOT($AD184=$AH184),$AD184&gt;0,$AH184&gt;0,AZ184&gt;0), ($AH184*AZ184)/$AD184,     AND($AD184=0,$AH184&gt;0,$AL184&gt;0), IF(INDEX(AZ$12:AZ$263,MATCH($AL184,$AK$12:$AK$263,0))&gt;0,($AH184*INDEX(AZ$12:AZ$263,MATCH($AL184,$AK$12:$AK$263,0)))/INDEX($AD$12:$AD$263,MATCH($AL184,$AK$12:$AK$263,0)), "-"),     1, "-")</f>
        <v>-</v>
      </c>
      <c r="BB184" s="249" t="n">
        <f aca="false">IF(BA$9&gt;0, IF(OR(BA184="",BA184="-"), 0, BA184*$AO184), AZ184*$AE184)</f>
        <v>0</v>
      </c>
      <c r="BC184" s="247" t="n">
        <f aca="false">COMMANDE!V184</f>
        <v>0</v>
      </c>
      <c r="BD184" s="248" t="str">
        <f aca="false">_xlfn.IFS(AND($AD184=$AH184,$AD184&gt;0,$AH184&gt;0,BC184&gt;0), BC184,     AND(NOT($AD184=$AH184),$AD184&gt;0,$AH184&gt;0,BC184&gt;0), ($AH184*BC184)/$AD184,     AND($AD184=0,$AH184&gt;0,$AL184&gt;0), IF(INDEX(BC$12:BC$263,MATCH($AL184,$AK$12:$AK$263,0))&gt;0,($AH184*INDEX(BC$12:BC$263,MATCH($AL184,$AK$12:$AK$263,0)))/INDEX($AD$12:$AD$263,MATCH($AL184,$AK$12:$AK$263,0)), "-"),     1, "-")</f>
        <v>-</v>
      </c>
      <c r="BE184" s="249" t="n">
        <f aca="false">IF(BD$9&gt;0, IF(OR(BD184="",BD184="-"), 0, BD184*$AO184), BC184*$AE184)</f>
        <v>0</v>
      </c>
      <c r="BF184" s="247" t="n">
        <f aca="false">COMMANDE!X184</f>
        <v>0</v>
      </c>
      <c r="BG184" s="248" t="str">
        <f aca="false">_xlfn.IFS(AND($AD184=$AH184,$AD184&gt;0,$AH184&gt;0,BF184&gt;0), BF184,     AND(NOT($AD184=$AH184),$AD184&gt;0,$AH184&gt;0,BF184&gt;0), ($AH184*BF184)/$AD184,     AND($AD184=0,$AH184&gt;0,$AL184&gt;0), IF(INDEX(BF$12:BF$263,MATCH($AL184,$AK$12:$AK$263,0))&gt;0,($AH184*INDEX(BF$12:BF$263,MATCH($AL184,$AK$12:$AK$263,0)))/INDEX($AD$12:$AD$263,MATCH($AL184,$AK$12:$AK$263,0)), "-"),     1, "-")</f>
        <v>-</v>
      </c>
      <c r="BH184" s="249" t="n">
        <f aca="false">IF(BG$9&gt;0, IF(OR(BG184="",BG184="-"), 0, BG184*$AO184), BF184*$AE184)</f>
        <v>0</v>
      </c>
      <c r="BI184" s="247" t="n">
        <f aca="false">COMMANDE!Z184</f>
        <v>0</v>
      </c>
      <c r="BJ184" s="248" t="str">
        <f aca="false">_xlfn.IFS(AND($AD184=$AH184,$AD184&gt;0,$AH184&gt;0,BI184&gt;0), BI184,     AND(NOT($AD184=$AH184),$AD184&gt;0,$AH184&gt;0,BI184&gt;0), ($AH184*BI184)/$AD184,     AND($AD184=0,$AH184&gt;0,$AL184&gt;0), IF(INDEX(BI$12:BI$263,MATCH($AL184,$AK$12:$AK$263,0))&gt;0,($AH184*INDEX(BI$12:BI$263,MATCH($AL184,$AK$12:$AK$263,0)))/INDEX($AD$12:$AD$263,MATCH($AL184,$AK$12:$AK$263,0)), "-"),     1, "-")</f>
        <v>-</v>
      </c>
      <c r="BK184" s="249" t="n">
        <f aca="false">IF(BJ$9&gt;0, IF(OR(BJ184="",BJ184="-"), 0, BJ184*$AO184), BI184*$AE184)</f>
        <v>0</v>
      </c>
      <c r="BL184" s="247" t="n">
        <f aca="false">COMMANDE!AB184</f>
        <v>0</v>
      </c>
      <c r="BM184" s="248" t="str">
        <f aca="false">_xlfn.IFS(AND($AD184=$AH184,$AD184&gt;0,$AH184&gt;0,BL184&gt;0), BL184,     AND(NOT($AD184=$AH184),$AD184&gt;0,$AH184&gt;0,BL184&gt;0), ($AH184*BL184)/$AD184,     AND($AD184=0,$AH184&gt;0,$AL184&gt;0), IF(INDEX(BL$12:BL$263,MATCH($AL184,$AK$12:$AK$263,0))&gt;0,($AH184*INDEX(BL$12:BL$263,MATCH($AL184,$AK$12:$AK$263,0)))/INDEX($AD$12:$AD$263,MATCH($AL184,$AK$12:$AK$263,0)), "-"),     1, "-")</f>
        <v>-</v>
      </c>
      <c r="BN184" s="249" t="n">
        <f aca="false">IF(BM$9&gt;0, IF(OR(BM184="",BM184="-"), 0, BM184*$AO184), BL184*$AE184)</f>
        <v>0</v>
      </c>
      <c r="BO184" s="247" t="n">
        <f aca="false">COMMANDE!AD184</f>
        <v>0</v>
      </c>
      <c r="BP184" s="248" t="str">
        <f aca="false">_xlfn.IFS(AND($AD184=$AH184,$AD184&gt;0,$AH184&gt;0,BO184&gt;0), BO184,     AND(NOT($AD184=$AH184),$AD184&gt;0,$AH184&gt;0,BO184&gt;0), ($AH184*BO184)/$AD184,     AND($AD184=0,$AH184&gt;0,$AL184&gt;0), IF(INDEX(BO$12:BO$263,MATCH($AL184,$AK$12:$AK$263,0))&gt;0,($AH184*INDEX(BO$12:BO$263,MATCH($AL184,$AK$12:$AK$263,0)))/INDEX($AD$12:$AD$263,MATCH($AL184,$AK$12:$AK$263,0)), "-"),     1, "-")</f>
        <v>-</v>
      </c>
      <c r="BQ184" s="249" t="n">
        <f aca="false">IF(BP$9&gt;0, IF(OR(BP184="",BP184="-"), 0, BP184*$AO184), BO184*$AE184)</f>
        <v>0</v>
      </c>
      <c r="BR184" s="247" t="n">
        <f aca="false">COMMANDE!AF184</f>
        <v>0</v>
      </c>
      <c r="BS184" s="248" t="str">
        <f aca="false">_xlfn.IFS(AND($AD184=$AH184,$AD184&gt;0,$AH184&gt;0,BR184&gt;0), BR184,     AND(NOT($AD184=$AH184),$AD184&gt;0,$AH184&gt;0,BR184&gt;0), ($AH184*BR184)/$AD184,     AND($AD184=0,$AH184&gt;0,$AL184&gt;0), IF(INDEX(BR$12:BR$263,MATCH($AL184,$AK$12:$AK$263,0))&gt;0,($AH184*INDEX(BR$12:BR$263,MATCH($AL184,$AK$12:$AK$263,0)))/INDEX($AD$12:$AD$263,MATCH($AL184,$AK$12:$AK$263,0)), "-"),     1, "-")</f>
        <v>-</v>
      </c>
      <c r="BT184" s="249" t="n">
        <f aca="false">IF(BS$9&gt;0, IF(OR(BS184="",BS184="-"), 0, BS184*$AO184), BR184*$AE184)</f>
        <v>0</v>
      </c>
      <c r="BU184" s="247" t="n">
        <f aca="false">COMMANDE!AH184</f>
        <v>0</v>
      </c>
      <c r="BV184" s="248" t="str">
        <f aca="false">_xlfn.IFS(AND($AD184=$AH184,$AD184&gt;0,$AH184&gt;0,BU184&gt;0), BU184,     AND(NOT($AD184=$AH184),$AD184&gt;0,$AH184&gt;0,BU184&gt;0), ($AH184*BU184)/$AD184,     AND($AD184=0,$AH184&gt;0,$AL184&gt;0), IF(INDEX(BU$12:BU$263,MATCH($AL184,$AK$12:$AK$263,0))&gt;0,($AH184*INDEX(BU$12:BU$263,MATCH($AL184,$AK$12:$AK$263,0)))/INDEX($AD$12:$AD$263,MATCH($AL184,$AK$12:$AK$263,0)), "-"),     1, "-")</f>
        <v>-</v>
      </c>
      <c r="BW184" s="249" t="n">
        <f aca="false">IF(BV$9&gt;0, IF(OR(BV184="",BV184="-"), 0, BV184*$AO184), BU184*$AE184)</f>
        <v>0</v>
      </c>
      <c r="BX184" s="247" t="n">
        <f aca="false">COMMANDE!AJ184</f>
        <v>0</v>
      </c>
      <c r="BY184" s="248" t="str">
        <f aca="false">_xlfn.IFS(AND($AD184=$AH184,$AD184&gt;0,$AH184&gt;0,BX184&gt;0), BX184,     AND(NOT($AD184=$AH184),$AD184&gt;0,$AH184&gt;0,BX184&gt;0), ($AH184*BX184)/$AD184,     AND($AD184=0,$AH184&gt;0,$AL184&gt;0), IF(INDEX(BX$12:BX$263,MATCH($AL184,$AK$12:$AK$263,0))&gt;0,($AH184*INDEX(BX$12:BX$263,MATCH($AL184,$AK$12:$AK$263,0)))/INDEX($AD$12:$AD$263,MATCH($AL184,$AK$12:$AK$263,0)), "-"),     1, "-")</f>
        <v>-</v>
      </c>
      <c r="BZ184" s="249" t="n">
        <f aca="false">IF(BY$9&gt;0, IF(OR(BY184="",BY184="-"), 0, BY184*$AO184), BX184*$AE184)</f>
        <v>0</v>
      </c>
      <c r="CA184" s="247" t="n">
        <f aca="false">COMMANDE!AL184</f>
        <v>0</v>
      </c>
      <c r="CB184" s="248" t="str">
        <f aca="false">_xlfn.IFS(AND($AD184=$AH184,$AD184&gt;0,$AH184&gt;0,CA184&gt;0), CA184,     AND(NOT($AD184=$AH184),$AD184&gt;0,$AH184&gt;0,CA184&gt;0), ($AH184*CA184)/$AD184,     AND($AD184=0,$AH184&gt;0,$AL184&gt;0), IF(INDEX(CA$12:CA$263,MATCH($AL184,$AK$12:$AK$263,0))&gt;0,($AH184*INDEX(CA$12:CA$263,MATCH($AL184,$AK$12:$AK$263,0)))/INDEX($AD$12:$AD$263,MATCH($AL184,$AK$12:$AK$263,0)), "-"),     1, "-")</f>
        <v>-</v>
      </c>
      <c r="CC184" s="249" t="n">
        <f aca="false">IF(CB$9&gt;0, IF(OR(CB184="",CB184="-"), 0, CB184*$AO184), CA184*$AE184)</f>
        <v>0</v>
      </c>
      <c r="CD184" s="247" t="n">
        <f aca="false">COMMANDE!AN184</f>
        <v>0</v>
      </c>
      <c r="CE184" s="248" t="str">
        <f aca="false">_xlfn.IFS(AND($AD184=$AH184,$AD184&gt;0,$AH184&gt;0,CD184&gt;0), CD184,     AND(NOT($AD184=$AH184),$AD184&gt;0,$AH184&gt;0,CD184&gt;0), ($AH184*CD184)/$AD184,     AND($AD184=0,$AH184&gt;0,$AL184&gt;0), IF(INDEX(CD$12:CD$263,MATCH($AL184,$AK$12:$AK$263,0))&gt;0,($AH184*INDEX(CD$12:CD$263,MATCH($AL184,$AK$12:$AK$263,0)))/INDEX($AD$12:$AD$263,MATCH($AL184,$AK$12:$AK$263,0)), "-"),     1, "-")</f>
        <v>-</v>
      </c>
      <c r="CF184" s="249" t="n">
        <f aca="false">IF(CE$9&gt;0, IF(OR(CE184="",CE184="-"), 0, CE184*$AO184), CD184*$AE184)</f>
        <v>0</v>
      </c>
      <c r="CG184" s="247" t="n">
        <f aca="false">COMMANDE!AP184</f>
        <v>0</v>
      </c>
      <c r="CH184" s="248" t="str">
        <f aca="false">_xlfn.IFS(AND($AD184=$AH184,$AD184&gt;0,$AH184&gt;0,CG184&gt;0), CG184,     AND(NOT($AD184=$AH184),$AD184&gt;0,$AH184&gt;0,CG184&gt;0), ($AH184*CG184)/$AD184,     AND($AD184=0,$AH184&gt;0,$AL184&gt;0), IF(INDEX(CG$12:CG$263,MATCH($AL184,$AK$12:$AK$263,0))&gt;0,($AH184*INDEX(CG$12:CG$263,MATCH($AL184,$AK$12:$AK$263,0)))/INDEX($AD$12:$AD$263,MATCH($AL184,$AK$12:$AK$263,0)), "-"),     1, "-")</f>
        <v>-</v>
      </c>
      <c r="CI184" s="249" t="n">
        <f aca="false">IF(CH$9&gt;0, IF(OR(CH184="",CH184="-"), 0, CH184*$AO184), CG184*$AE184)</f>
        <v>0</v>
      </c>
      <c r="CJ184" s="250"/>
    </row>
    <row r="185" customFormat="false" ht="39.95" hidden="false" customHeight="true" outlineLevel="0" collapsed="false">
      <c r="A185" s="230" t="n">
        <f aca="false">IF(OR($AQ185&gt;0, $AS185&gt;0), 1, 0)</f>
        <v>0</v>
      </c>
      <c r="B185" s="230" t="n">
        <f aca="false">IF(OR($AT185&gt;0, $AV185&gt;0), 1, 0)</f>
        <v>0</v>
      </c>
      <c r="C185" s="230" t="n">
        <f aca="false">IF(OR($AW185&gt;0, $AY185&gt;0), 1, 0)</f>
        <v>0</v>
      </c>
      <c r="D185" s="230" t="n">
        <f aca="false">IF(OR($AZ185&gt;0, $BB185&gt;0), 1, 0)</f>
        <v>0</v>
      </c>
      <c r="E185" s="230" t="n">
        <f aca="false">IF(OR($BC185&gt;0, $BE185&gt;0), 1, 0)</f>
        <v>0</v>
      </c>
      <c r="F185" s="230" t="n">
        <f aca="false">IF(OR($BF185&gt;0, $BH185&gt;0), 1, 0)</f>
        <v>0</v>
      </c>
      <c r="G185" s="230" t="n">
        <f aca="false">IF(OR($BI185&gt;0, $BK185&gt;0), 1, 0)</f>
        <v>0</v>
      </c>
      <c r="H185" s="230" t="n">
        <f aca="false">IF(OR($BL185&gt;0, $BN185&gt;0), 1, 0)</f>
        <v>0</v>
      </c>
      <c r="I185" s="230" t="n">
        <f aca="false">IF(OR($BO185&gt;0, $BQ185&gt;0), 1, 0)</f>
        <v>0</v>
      </c>
      <c r="J185" s="230" t="n">
        <f aca="false">IF(OR($BR185&gt;0, $BT185&gt;0), 1, 0)</f>
        <v>0</v>
      </c>
      <c r="K185" s="230" t="n">
        <f aca="false">IF(OR($BU185&gt;0, $BW185&gt;0), 1, 0)</f>
        <v>0</v>
      </c>
      <c r="L185" s="230" t="n">
        <f aca="false">IF(OR($BX185&gt;0, $BZ185&gt;0), 1, 0)</f>
        <v>0</v>
      </c>
      <c r="M185" s="230" t="n">
        <f aca="false">IF(OR($CA185&gt;0, $CC185&gt;0), 1, 0)</f>
        <v>0</v>
      </c>
      <c r="N185" s="230" t="n">
        <f aca="false">IF(OR($CD185&gt;0, $CF185&gt;0), 1, 0)</f>
        <v>0</v>
      </c>
      <c r="O185" s="231" t="n">
        <f aca="false">IF(OR($CG185&gt;0, $CI185&gt;0), 1, 0)</f>
        <v>0</v>
      </c>
      <c r="P185" s="232" t="n">
        <f aca="false">IF(OR($AD185&gt;0,$AH185&gt;0,$AN185&gt;0), 1, 0)</f>
        <v>0</v>
      </c>
      <c r="Q185" s="233" t="n">
        <f aca="false">BDD!A175</f>
        <v>3027</v>
      </c>
      <c r="R185" s="234" t="str">
        <f aca="false">BDD!B175</f>
        <v>Poivron rouge California </v>
      </c>
      <c r="S185" s="235" t="str">
        <f aca="false">IF(BDD!F175=0, "", BDD!F175)</f>
        <v/>
      </c>
      <c r="T185" s="236" t="n">
        <f aca="false">ROUND(BDD!G175+FDP_CMD_KG, 2)</f>
        <v>4.19</v>
      </c>
      <c r="U185" s="236" t="e">
        <f aca="false">ROUND(BDD!G175+FDP_FACT_KG, 2)</f>
        <v>#DIV/0!</v>
      </c>
      <c r="V185" s="237" t="str">
        <f aca="false">BDD!H175</f>
        <v>kg</v>
      </c>
      <c r="W185" s="238" t="n">
        <f aca="false">IF(NOT(ISBLANK(BDD!I175)), ROUND(SUM((BDD!G175*reduc1),FDP_CMD_KG), 2), "")</f>
        <v>3.93</v>
      </c>
      <c r="X185" s="238" t="n">
        <f aca="false">IF(NOT(ISBLANK(BDD!J175)), ROUND(SUM((BDD!G175*reduc2),FDP_CMD_KG), 2), "")</f>
        <v>3.67</v>
      </c>
      <c r="Y185" s="238" t="str">
        <f aca="false">IF(NOT(ISBLANK(BDD!K175)), ROUND(SUM((BDD!G175*reduc3),FDP_CMD_KG), 2), "")</f>
        <v/>
      </c>
      <c r="Z185" s="238" t="e">
        <f aca="false">IF(NOT(ISBLANK(BDD!I175)), ROUND(SUM((BDD!G175*reduc1),FDP_FACT_KG), 2), "")</f>
        <v>#DIV/0!</v>
      </c>
      <c r="AA185" s="238" t="e">
        <f aca="false">IF(NOT(ISBLANK(BDD!J175)), ROUND(SUM((BDD!G175*reduc2),FDP_FACT_KG), 2), "")</f>
        <v>#DIV/0!</v>
      </c>
      <c r="AB185" s="238" t="str">
        <f aca="false">IF(NOT(ISBLANK(BDD!K175)), ROUND(SUM((BDD!G175*reduc3),FDP_FACT_KG), 2), "")</f>
        <v/>
      </c>
      <c r="AC185" s="239" t="str">
        <f aca="false">BDD!C175</f>
        <v>Grenade</v>
      </c>
      <c r="AD185" s="240" t="n">
        <f aca="false">SUM(AQ185,AT185,AW185,AZ185,BC185,BF185,BI185,BL185,BO185,BR185,BU185,BX185,CA185,CD185,CG185)</f>
        <v>0</v>
      </c>
      <c r="AE185" s="241" t="n">
        <f aca="false">_xlfn.IFS(AND(AD185&gt;=60,$Y185&lt;&gt;""), $Y185,    AND(AD185&gt;=30,$X185&lt;&gt;""), $X185,    AND(AD185&gt;=10,$W185&lt;&gt;""), $W185,    1, $T185)</f>
        <v>4.19</v>
      </c>
      <c r="AF185" s="242" t="n">
        <f aca="false">$AD185*$AE185</f>
        <v>0</v>
      </c>
      <c r="AG185" s="161"/>
      <c r="AH185" s="243"/>
      <c r="AI185" s="241" t="e">
        <f aca="false">_xlfn.IFS(AND(AH185&gt;=60,$AB185&lt;&gt;""), $AB185,    AND(AH185&gt;=30,$AA185&lt;&gt;""), $AA185,    AND(AH185&gt;=10,$Z185&lt;&gt;""), $Z185,    1, $U185)</f>
        <v>#DIV/0!</v>
      </c>
      <c r="AJ185" s="244" t="e">
        <f aca="false">AH185*AI185</f>
        <v>#DIV/0!</v>
      </c>
      <c r="AK185" s="245"/>
      <c r="AL185" s="245"/>
      <c r="AM185" s="161"/>
      <c r="AN185" s="246" t="n">
        <f aca="false">SUM(AR185,AU185,AX185,BA185,BD185,BG185,BJ185,BM185,BP185,BS185,BV185,BY185,CB185,CE185,CH185)</f>
        <v>0</v>
      </c>
      <c r="AO185" s="241" t="e">
        <f aca="false">_xlfn.IFS(AND(AN185&gt;=60,$AB185&lt;&gt;""), $AB185,    AND(AN185&gt;=30,$AA185&lt;&gt;""), $AA185,    AND(AN185&gt;=10,$Z185&lt;&gt;""), $Z185,    1, $U185)</f>
        <v>#DIV/0!</v>
      </c>
      <c r="AP185" s="242" t="e">
        <f aca="false">$AN185*$AO185</f>
        <v>#DIV/0!</v>
      </c>
      <c r="AQ185" s="247" t="n">
        <f aca="false">COMMANDE!N185</f>
        <v>0</v>
      </c>
      <c r="AR185" s="248" t="str">
        <f aca="false">_xlfn.IFS(AND($AD185=$AH185,$AD185&gt;0,$AH185&gt;0,AQ185&gt;0), AQ185,     AND(NOT($AD185=$AH185),$AD185&gt;0,$AH185&gt;0,AQ185&gt;0), ($AH185*AQ185)/$AD185,     AND($AD185=0,$AH185&gt;0,$AL185&gt;0), IF(INDEX(AQ$12:AQ$263,MATCH($AL185,$AK$12:$AK$263,0))&gt;0,($AH185*INDEX(AQ$12:AQ$263,MATCH($AL185,$AK$12:$AK$263,0)))/INDEX($AD$12:$AD$263,MATCH($AL185,$AK$12:$AK$263,0)), "-"),     1, "-")</f>
        <v>-</v>
      </c>
      <c r="AS185" s="249" t="n">
        <f aca="false">IF(AR$9&gt;0, IF(OR(AR185="",AR185="-"), 0, AR185*$AO185), AQ185*$AE185)</f>
        <v>0</v>
      </c>
      <c r="AT185" s="247" t="n">
        <f aca="false">COMMANDE!P185</f>
        <v>0</v>
      </c>
      <c r="AU185" s="248" t="str">
        <f aca="false">_xlfn.IFS(AND($AD185=$AH185,$AD185&gt;0,$AH185&gt;0,AT185&gt;0), AT185,     AND(NOT($AD185=$AH185),$AD185&gt;0,$AH185&gt;0,AT185&gt;0), ($AH185*AT185)/$AD185,     AND($AD185=0,$AH185&gt;0,$AL185&gt;0), IF(INDEX(AT$12:AT$263,MATCH($AL185,$AK$12:$AK$263,0))&gt;0,($AH185*INDEX(AT$12:AT$263,MATCH($AL185,$AK$12:$AK$263,0)))/INDEX($AD$12:$AD$263,MATCH($AL185,$AK$12:$AK$263,0)), "-"),     1, "-")</f>
        <v>-</v>
      </c>
      <c r="AV185" s="249" t="n">
        <f aca="false">IF(AU$9&gt;0, IF(OR(AU185="",AU185="-"), 0, AU185*$AO185), AT185*$AE185)</f>
        <v>0</v>
      </c>
      <c r="AW185" s="247" t="n">
        <f aca="false">COMMANDE!R185</f>
        <v>0</v>
      </c>
      <c r="AX185" s="248" t="str">
        <f aca="false">_xlfn.IFS(AND($AD185=$AH185,$AD185&gt;0,$AH185&gt;0,AW185&gt;0), AW185,     AND(NOT($AD185=$AH185),$AD185&gt;0,$AH185&gt;0,AW185&gt;0), ($AH185*AW185)/$AD185,     AND($AD185=0,$AH185&gt;0,$AL185&gt;0), IF(INDEX(AW$12:AW$263,MATCH($AL185,$AK$12:$AK$263,0))&gt;0,($AH185*INDEX(AW$12:AW$263,MATCH($AL185,$AK$12:$AK$263,0)))/INDEX($AD$12:$AD$263,MATCH($AL185,$AK$12:$AK$263,0)), "-"),     1, "-")</f>
        <v>-</v>
      </c>
      <c r="AY185" s="249" t="n">
        <f aca="false">IF(AX$9&gt;0, IF(OR(AX185="",AX185="-"), 0, AX185*$AO185), AW185*$AE185)</f>
        <v>0</v>
      </c>
      <c r="AZ185" s="247" t="n">
        <f aca="false">COMMANDE!T185</f>
        <v>0</v>
      </c>
      <c r="BA185" s="248" t="str">
        <f aca="false">_xlfn.IFS(AND($AD185=$AH185,$AD185&gt;0,$AH185&gt;0,AZ185&gt;0), AZ185,     AND(NOT($AD185=$AH185),$AD185&gt;0,$AH185&gt;0,AZ185&gt;0), ($AH185*AZ185)/$AD185,     AND($AD185=0,$AH185&gt;0,$AL185&gt;0), IF(INDEX(AZ$12:AZ$263,MATCH($AL185,$AK$12:$AK$263,0))&gt;0,($AH185*INDEX(AZ$12:AZ$263,MATCH($AL185,$AK$12:$AK$263,0)))/INDEX($AD$12:$AD$263,MATCH($AL185,$AK$12:$AK$263,0)), "-"),     1, "-")</f>
        <v>-</v>
      </c>
      <c r="BB185" s="249" t="n">
        <f aca="false">IF(BA$9&gt;0, IF(OR(BA185="",BA185="-"), 0, BA185*$AO185), AZ185*$AE185)</f>
        <v>0</v>
      </c>
      <c r="BC185" s="247" t="n">
        <f aca="false">COMMANDE!V185</f>
        <v>0</v>
      </c>
      <c r="BD185" s="248" t="str">
        <f aca="false">_xlfn.IFS(AND($AD185=$AH185,$AD185&gt;0,$AH185&gt;0,BC185&gt;0), BC185,     AND(NOT($AD185=$AH185),$AD185&gt;0,$AH185&gt;0,BC185&gt;0), ($AH185*BC185)/$AD185,     AND($AD185=0,$AH185&gt;0,$AL185&gt;0), IF(INDEX(BC$12:BC$263,MATCH($AL185,$AK$12:$AK$263,0))&gt;0,($AH185*INDEX(BC$12:BC$263,MATCH($AL185,$AK$12:$AK$263,0)))/INDEX($AD$12:$AD$263,MATCH($AL185,$AK$12:$AK$263,0)), "-"),     1, "-")</f>
        <v>-</v>
      </c>
      <c r="BE185" s="249" t="n">
        <f aca="false">IF(BD$9&gt;0, IF(OR(BD185="",BD185="-"), 0, BD185*$AO185), BC185*$AE185)</f>
        <v>0</v>
      </c>
      <c r="BF185" s="247" t="n">
        <f aca="false">COMMANDE!X185</f>
        <v>0</v>
      </c>
      <c r="BG185" s="248" t="str">
        <f aca="false">_xlfn.IFS(AND($AD185=$AH185,$AD185&gt;0,$AH185&gt;0,BF185&gt;0), BF185,     AND(NOT($AD185=$AH185),$AD185&gt;0,$AH185&gt;0,BF185&gt;0), ($AH185*BF185)/$AD185,     AND($AD185=0,$AH185&gt;0,$AL185&gt;0), IF(INDEX(BF$12:BF$263,MATCH($AL185,$AK$12:$AK$263,0))&gt;0,($AH185*INDEX(BF$12:BF$263,MATCH($AL185,$AK$12:$AK$263,0)))/INDEX($AD$12:$AD$263,MATCH($AL185,$AK$12:$AK$263,0)), "-"),     1, "-")</f>
        <v>-</v>
      </c>
      <c r="BH185" s="249" t="n">
        <f aca="false">IF(BG$9&gt;0, IF(OR(BG185="",BG185="-"), 0, BG185*$AO185), BF185*$AE185)</f>
        <v>0</v>
      </c>
      <c r="BI185" s="247" t="n">
        <f aca="false">COMMANDE!Z185</f>
        <v>0</v>
      </c>
      <c r="BJ185" s="248" t="str">
        <f aca="false">_xlfn.IFS(AND($AD185=$AH185,$AD185&gt;0,$AH185&gt;0,BI185&gt;0), BI185,     AND(NOT($AD185=$AH185),$AD185&gt;0,$AH185&gt;0,BI185&gt;0), ($AH185*BI185)/$AD185,     AND($AD185=0,$AH185&gt;0,$AL185&gt;0), IF(INDEX(BI$12:BI$263,MATCH($AL185,$AK$12:$AK$263,0))&gt;0,($AH185*INDEX(BI$12:BI$263,MATCH($AL185,$AK$12:$AK$263,0)))/INDEX($AD$12:$AD$263,MATCH($AL185,$AK$12:$AK$263,0)), "-"),     1, "-")</f>
        <v>-</v>
      </c>
      <c r="BK185" s="249" t="n">
        <f aca="false">IF(BJ$9&gt;0, IF(OR(BJ185="",BJ185="-"), 0, BJ185*$AO185), BI185*$AE185)</f>
        <v>0</v>
      </c>
      <c r="BL185" s="247" t="n">
        <f aca="false">COMMANDE!AB185</f>
        <v>0</v>
      </c>
      <c r="BM185" s="248" t="str">
        <f aca="false">_xlfn.IFS(AND($AD185=$AH185,$AD185&gt;0,$AH185&gt;0,BL185&gt;0), BL185,     AND(NOT($AD185=$AH185),$AD185&gt;0,$AH185&gt;0,BL185&gt;0), ($AH185*BL185)/$AD185,     AND($AD185=0,$AH185&gt;0,$AL185&gt;0), IF(INDEX(BL$12:BL$263,MATCH($AL185,$AK$12:$AK$263,0))&gt;0,($AH185*INDEX(BL$12:BL$263,MATCH($AL185,$AK$12:$AK$263,0)))/INDEX($AD$12:$AD$263,MATCH($AL185,$AK$12:$AK$263,0)), "-"),     1, "-")</f>
        <v>-</v>
      </c>
      <c r="BN185" s="249" t="n">
        <f aca="false">IF(BM$9&gt;0, IF(OR(BM185="",BM185="-"), 0, BM185*$AO185), BL185*$AE185)</f>
        <v>0</v>
      </c>
      <c r="BO185" s="247" t="n">
        <f aca="false">COMMANDE!AD185</f>
        <v>0</v>
      </c>
      <c r="BP185" s="248" t="str">
        <f aca="false">_xlfn.IFS(AND($AD185=$AH185,$AD185&gt;0,$AH185&gt;0,BO185&gt;0), BO185,     AND(NOT($AD185=$AH185),$AD185&gt;0,$AH185&gt;0,BO185&gt;0), ($AH185*BO185)/$AD185,     AND($AD185=0,$AH185&gt;0,$AL185&gt;0), IF(INDEX(BO$12:BO$263,MATCH($AL185,$AK$12:$AK$263,0))&gt;0,($AH185*INDEX(BO$12:BO$263,MATCH($AL185,$AK$12:$AK$263,0)))/INDEX($AD$12:$AD$263,MATCH($AL185,$AK$12:$AK$263,0)), "-"),     1, "-")</f>
        <v>-</v>
      </c>
      <c r="BQ185" s="249" t="n">
        <f aca="false">IF(BP$9&gt;0, IF(OR(BP185="",BP185="-"), 0, BP185*$AO185), BO185*$AE185)</f>
        <v>0</v>
      </c>
      <c r="BR185" s="247" t="n">
        <f aca="false">COMMANDE!AF185</f>
        <v>0</v>
      </c>
      <c r="BS185" s="248" t="str">
        <f aca="false">_xlfn.IFS(AND($AD185=$AH185,$AD185&gt;0,$AH185&gt;0,BR185&gt;0), BR185,     AND(NOT($AD185=$AH185),$AD185&gt;0,$AH185&gt;0,BR185&gt;0), ($AH185*BR185)/$AD185,     AND($AD185=0,$AH185&gt;0,$AL185&gt;0), IF(INDEX(BR$12:BR$263,MATCH($AL185,$AK$12:$AK$263,0))&gt;0,($AH185*INDEX(BR$12:BR$263,MATCH($AL185,$AK$12:$AK$263,0)))/INDEX($AD$12:$AD$263,MATCH($AL185,$AK$12:$AK$263,0)), "-"),     1, "-")</f>
        <v>-</v>
      </c>
      <c r="BT185" s="249" t="n">
        <f aca="false">IF(BS$9&gt;0, IF(OR(BS185="",BS185="-"), 0, BS185*$AO185), BR185*$AE185)</f>
        <v>0</v>
      </c>
      <c r="BU185" s="247" t="n">
        <f aca="false">COMMANDE!AH185</f>
        <v>0</v>
      </c>
      <c r="BV185" s="248" t="str">
        <f aca="false">_xlfn.IFS(AND($AD185=$AH185,$AD185&gt;0,$AH185&gt;0,BU185&gt;0), BU185,     AND(NOT($AD185=$AH185),$AD185&gt;0,$AH185&gt;0,BU185&gt;0), ($AH185*BU185)/$AD185,     AND($AD185=0,$AH185&gt;0,$AL185&gt;0), IF(INDEX(BU$12:BU$263,MATCH($AL185,$AK$12:$AK$263,0))&gt;0,($AH185*INDEX(BU$12:BU$263,MATCH($AL185,$AK$12:$AK$263,0)))/INDEX($AD$12:$AD$263,MATCH($AL185,$AK$12:$AK$263,0)), "-"),     1, "-")</f>
        <v>-</v>
      </c>
      <c r="BW185" s="249" t="n">
        <f aca="false">IF(BV$9&gt;0, IF(OR(BV185="",BV185="-"), 0, BV185*$AO185), BU185*$AE185)</f>
        <v>0</v>
      </c>
      <c r="BX185" s="247" t="n">
        <f aca="false">COMMANDE!AJ185</f>
        <v>0</v>
      </c>
      <c r="BY185" s="248" t="str">
        <f aca="false">_xlfn.IFS(AND($AD185=$AH185,$AD185&gt;0,$AH185&gt;0,BX185&gt;0), BX185,     AND(NOT($AD185=$AH185),$AD185&gt;0,$AH185&gt;0,BX185&gt;0), ($AH185*BX185)/$AD185,     AND($AD185=0,$AH185&gt;0,$AL185&gt;0), IF(INDEX(BX$12:BX$263,MATCH($AL185,$AK$12:$AK$263,0))&gt;0,($AH185*INDEX(BX$12:BX$263,MATCH($AL185,$AK$12:$AK$263,0)))/INDEX($AD$12:$AD$263,MATCH($AL185,$AK$12:$AK$263,0)), "-"),     1, "-")</f>
        <v>-</v>
      </c>
      <c r="BZ185" s="249" t="n">
        <f aca="false">IF(BY$9&gt;0, IF(OR(BY185="",BY185="-"), 0, BY185*$AO185), BX185*$AE185)</f>
        <v>0</v>
      </c>
      <c r="CA185" s="247" t="n">
        <f aca="false">COMMANDE!AL185</f>
        <v>0</v>
      </c>
      <c r="CB185" s="248" t="str">
        <f aca="false">_xlfn.IFS(AND($AD185=$AH185,$AD185&gt;0,$AH185&gt;0,CA185&gt;0), CA185,     AND(NOT($AD185=$AH185),$AD185&gt;0,$AH185&gt;0,CA185&gt;0), ($AH185*CA185)/$AD185,     AND($AD185=0,$AH185&gt;0,$AL185&gt;0), IF(INDEX(CA$12:CA$263,MATCH($AL185,$AK$12:$AK$263,0))&gt;0,($AH185*INDEX(CA$12:CA$263,MATCH($AL185,$AK$12:$AK$263,0)))/INDEX($AD$12:$AD$263,MATCH($AL185,$AK$12:$AK$263,0)), "-"),     1, "-")</f>
        <v>-</v>
      </c>
      <c r="CC185" s="249" t="n">
        <f aca="false">IF(CB$9&gt;0, IF(OR(CB185="",CB185="-"), 0, CB185*$AO185), CA185*$AE185)</f>
        <v>0</v>
      </c>
      <c r="CD185" s="247" t="n">
        <f aca="false">COMMANDE!AN185</f>
        <v>0</v>
      </c>
      <c r="CE185" s="248" t="str">
        <f aca="false">_xlfn.IFS(AND($AD185=$AH185,$AD185&gt;0,$AH185&gt;0,CD185&gt;0), CD185,     AND(NOT($AD185=$AH185),$AD185&gt;0,$AH185&gt;0,CD185&gt;0), ($AH185*CD185)/$AD185,     AND($AD185=0,$AH185&gt;0,$AL185&gt;0), IF(INDEX(CD$12:CD$263,MATCH($AL185,$AK$12:$AK$263,0))&gt;0,($AH185*INDEX(CD$12:CD$263,MATCH($AL185,$AK$12:$AK$263,0)))/INDEX($AD$12:$AD$263,MATCH($AL185,$AK$12:$AK$263,0)), "-"),     1, "-")</f>
        <v>-</v>
      </c>
      <c r="CF185" s="249" t="n">
        <f aca="false">IF(CE$9&gt;0, IF(OR(CE185="",CE185="-"), 0, CE185*$AO185), CD185*$AE185)</f>
        <v>0</v>
      </c>
      <c r="CG185" s="247" t="n">
        <f aca="false">COMMANDE!AP185</f>
        <v>0</v>
      </c>
      <c r="CH185" s="248" t="str">
        <f aca="false">_xlfn.IFS(AND($AD185=$AH185,$AD185&gt;0,$AH185&gt;0,CG185&gt;0), CG185,     AND(NOT($AD185=$AH185),$AD185&gt;0,$AH185&gt;0,CG185&gt;0), ($AH185*CG185)/$AD185,     AND($AD185=0,$AH185&gt;0,$AL185&gt;0), IF(INDEX(CG$12:CG$263,MATCH($AL185,$AK$12:$AK$263,0))&gt;0,($AH185*INDEX(CG$12:CG$263,MATCH($AL185,$AK$12:$AK$263,0)))/INDEX($AD$12:$AD$263,MATCH($AL185,$AK$12:$AK$263,0)), "-"),     1, "-")</f>
        <v>-</v>
      </c>
      <c r="CI185" s="249" t="n">
        <f aca="false">IF(CH$9&gt;0, IF(OR(CH185="",CH185="-"), 0, CH185*$AO185), CG185*$AE185)</f>
        <v>0</v>
      </c>
      <c r="CJ185" s="250"/>
    </row>
    <row r="186" customFormat="false" ht="39.95" hidden="false" customHeight="true" outlineLevel="0" collapsed="false">
      <c r="A186" s="230" t="n">
        <f aca="false">IF(OR($AQ186&gt;0, $AS186&gt;0), 1, 0)</f>
        <v>0</v>
      </c>
      <c r="B186" s="230" t="n">
        <f aca="false">IF(OR($AT186&gt;0, $AV186&gt;0), 1, 0)</f>
        <v>0</v>
      </c>
      <c r="C186" s="230" t="n">
        <f aca="false">IF(OR($AW186&gt;0, $AY186&gt;0), 1, 0)</f>
        <v>0</v>
      </c>
      <c r="D186" s="230" t="n">
        <f aca="false">IF(OR($AZ186&gt;0, $BB186&gt;0), 1, 0)</f>
        <v>0</v>
      </c>
      <c r="E186" s="230" t="n">
        <f aca="false">IF(OR($BC186&gt;0, $BE186&gt;0), 1, 0)</f>
        <v>0</v>
      </c>
      <c r="F186" s="230" t="n">
        <f aca="false">IF(OR($BF186&gt;0, $BH186&gt;0), 1, 0)</f>
        <v>0</v>
      </c>
      <c r="G186" s="230" t="n">
        <f aca="false">IF(OR($BI186&gt;0, $BK186&gt;0), 1, 0)</f>
        <v>0</v>
      </c>
      <c r="H186" s="230" t="n">
        <f aca="false">IF(OR($BL186&gt;0, $BN186&gt;0), 1, 0)</f>
        <v>0</v>
      </c>
      <c r="I186" s="230" t="n">
        <f aca="false">IF(OR($BO186&gt;0, $BQ186&gt;0), 1, 0)</f>
        <v>0</v>
      </c>
      <c r="J186" s="230" t="n">
        <f aca="false">IF(OR($BR186&gt;0, $BT186&gt;0), 1, 0)</f>
        <v>0</v>
      </c>
      <c r="K186" s="230" t="n">
        <f aca="false">IF(OR($BU186&gt;0, $BW186&gt;0), 1, 0)</f>
        <v>0</v>
      </c>
      <c r="L186" s="230" t="n">
        <f aca="false">IF(OR($BX186&gt;0, $BZ186&gt;0), 1, 0)</f>
        <v>0</v>
      </c>
      <c r="M186" s="230" t="n">
        <f aca="false">IF(OR($CA186&gt;0, $CC186&gt;0), 1, 0)</f>
        <v>0</v>
      </c>
      <c r="N186" s="230" t="n">
        <f aca="false">IF(OR($CD186&gt;0, $CF186&gt;0), 1, 0)</f>
        <v>0</v>
      </c>
      <c r="O186" s="231" t="n">
        <f aca="false">IF(OR($CG186&gt;0, $CI186&gt;0), 1, 0)</f>
        <v>0</v>
      </c>
      <c r="P186" s="232" t="n">
        <f aca="false">IF(OR($AD186&gt;0,$AH186&gt;0,$AN186&gt;0), 1, 0)</f>
        <v>0</v>
      </c>
      <c r="Q186" s="233" t="n">
        <f aca="false">BDD!A176</f>
        <v>1043</v>
      </c>
      <c r="R186" s="234" t="str">
        <f aca="false">BDD!B176</f>
        <v>Poivron rouge Ramiro BIO</v>
      </c>
      <c r="S186" s="235" t="str">
        <f aca="false">IF(BDD!F176=0, "", BDD!F176)</f>
        <v/>
      </c>
      <c r="T186" s="236" t="n">
        <f aca="false">ROUND(BDD!G176+FDP_CMD_KG, 2)</f>
        <v>6.38</v>
      </c>
      <c r="U186" s="236" t="e">
        <f aca="false">ROUND(BDD!G176+FDP_FACT_KG, 2)</f>
        <v>#DIV/0!</v>
      </c>
      <c r="V186" s="237" t="str">
        <f aca="false">BDD!H176</f>
        <v>kg</v>
      </c>
      <c r="W186" s="238" t="n">
        <f aca="false">IF(NOT(ISBLANK(BDD!I176)), ROUND(SUM((BDD!G176*reduc1),FDP_CMD_KG), 2), "")</f>
        <v>5.9</v>
      </c>
      <c r="X186" s="238" t="str">
        <f aca="false">IF(NOT(ISBLANK(BDD!J176)), ROUND(SUM((BDD!G176*reduc2),FDP_CMD_KG), 2), "")</f>
        <v/>
      </c>
      <c r="Y186" s="238" t="str">
        <f aca="false">IF(NOT(ISBLANK(BDD!K176)), ROUND(SUM((BDD!G176*reduc3),FDP_CMD_KG), 2), "")</f>
        <v/>
      </c>
      <c r="Z186" s="238" t="e">
        <f aca="false">IF(NOT(ISBLANK(BDD!I176)), ROUND(SUM((BDD!G176*reduc1),FDP_FACT_KG), 2), "")</f>
        <v>#DIV/0!</v>
      </c>
      <c r="AA186" s="238" t="str">
        <f aca="false">IF(NOT(ISBLANK(BDD!J176)), ROUND(SUM((BDD!G176*reduc2),FDP_FACT_KG), 2), "")</f>
        <v/>
      </c>
      <c r="AB186" s="238" t="str">
        <f aca="false">IF(NOT(ISBLANK(BDD!K176)), ROUND(SUM((BDD!G176*reduc3),FDP_FACT_KG), 2), "")</f>
        <v/>
      </c>
      <c r="AC186" s="239" t="str">
        <f aca="false">BDD!C176</f>
        <v>Malaga</v>
      </c>
      <c r="AD186" s="240" t="n">
        <f aca="false">SUM(AQ186,AT186,AW186,AZ186,BC186,BF186,BI186,BL186,BO186,BR186,BU186,BX186,CA186,CD186,CG186)</f>
        <v>0</v>
      </c>
      <c r="AE186" s="241" t="n">
        <f aca="false">_xlfn.IFS(AND(AD186&gt;=60,$Y186&lt;&gt;""), $Y186,    AND(AD186&gt;=30,$X186&lt;&gt;""), $X186,    AND(AD186&gt;=10,$W186&lt;&gt;""), $W186,    1, $T186)</f>
        <v>6.38</v>
      </c>
      <c r="AF186" s="242" t="n">
        <f aca="false">$AD186*$AE186</f>
        <v>0</v>
      </c>
      <c r="AG186" s="161"/>
      <c r="AH186" s="243"/>
      <c r="AI186" s="241" t="e">
        <f aca="false">_xlfn.IFS(AND(AH186&gt;=60,$AB186&lt;&gt;""), $AB186,    AND(AH186&gt;=30,$AA186&lt;&gt;""), $AA186,    AND(AH186&gt;=10,$Z186&lt;&gt;""), $Z186,    1, $U186)</f>
        <v>#DIV/0!</v>
      </c>
      <c r="AJ186" s="244" t="e">
        <f aca="false">AH186*AI186</f>
        <v>#DIV/0!</v>
      </c>
      <c r="AK186" s="245"/>
      <c r="AL186" s="245"/>
      <c r="AM186" s="161"/>
      <c r="AN186" s="246" t="n">
        <f aca="false">SUM(AR186,AU186,AX186,BA186,BD186,BG186,BJ186,BM186,BP186,BS186,BV186,BY186,CB186,CE186,CH186)</f>
        <v>0</v>
      </c>
      <c r="AO186" s="241" t="e">
        <f aca="false">_xlfn.IFS(AND(AN186&gt;=60,$AB186&lt;&gt;""), $AB186,    AND(AN186&gt;=30,$AA186&lt;&gt;""), $AA186,    AND(AN186&gt;=10,$Z186&lt;&gt;""), $Z186,    1, $U186)</f>
        <v>#DIV/0!</v>
      </c>
      <c r="AP186" s="242" t="e">
        <f aca="false">$AN186*$AO186</f>
        <v>#DIV/0!</v>
      </c>
      <c r="AQ186" s="247" t="n">
        <f aca="false">COMMANDE!N186</f>
        <v>0</v>
      </c>
      <c r="AR186" s="248" t="str">
        <f aca="false">_xlfn.IFS(AND($AD186=$AH186,$AD186&gt;0,$AH186&gt;0,AQ186&gt;0), AQ186,     AND(NOT($AD186=$AH186),$AD186&gt;0,$AH186&gt;0,AQ186&gt;0), ($AH186*AQ186)/$AD186,     AND($AD186=0,$AH186&gt;0,$AL186&gt;0), IF(INDEX(AQ$12:AQ$263,MATCH($AL186,$AK$12:$AK$263,0))&gt;0,($AH186*INDEX(AQ$12:AQ$263,MATCH($AL186,$AK$12:$AK$263,0)))/INDEX($AD$12:$AD$263,MATCH($AL186,$AK$12:$AK$263,0)), "-"),     1, "-")</f>
        <v>-</v>
      </c>
      <c r="AS186" s="249" t="n">
        <f aca="false">IF(AR$9&gt;0, IF(OR(AR186="",AR186="-"), 0, AR186*$AO186), AQ186*$AE186)</f>
        <v>0</v>
      </c>
      <c r="AT186" s="247" t="n">
        <f aca="false">COMMANDE!P186</f>
        <v>0</v>
      </c>
      <c r="AU186" s="248" t="str">
        <f aca="false">_xlfn.IFS(AND($AD186=$AH186,$AD186&gt;0,$AH186&gt;0,AT186&gt;0), AT186,     AND(NOT($AD186=$AH186),$AD186&gt;0,$AH186&gt;0,AT186&gt;0), ($AH186*AT186)/$AD186,     AND($AD186=0,$AH186&gt;0,$AL186&gt;0), IF(INDEX(AT$12:AT$263,MATCH($AL186,$AK$12:$AK$263,0))&gt;0,($AH186*INDEX(AT$12:AT$263,MATCH($AL186,$AK$12:$AK$263,0)))/INDEX($AD$12:$AD$263,MATCH($AL186,$AK$12:$AK$263,0)), "-"),     1, "-")</f>
        <v>-</v>
      </c>
      <c r="AV186" s="249" t="n">
        <f aca="false">IF(AU$9&gt;0, IF(OR(AU186="",AU186="-"), 0, AU186*$AO186), AT186*$AE186)</f>
        <v>0</v>
      </c>
      <c r="AW186" s="247" t="n">
        <f aca="false">COMMANDE!R186</f>
        <v>0</v>
      </c>
      <c r="AX186" s="248" t="str">
        <f aca="false">_xlfn.IFS(AND($AD186=$AH186,$AD186&gt;0,$AH186&gt;0,AW186&gt;0), AW186,     AND(NOT($AD186=$AH186),$AD186&gt;0,$AH186&gt;0,AW186&gt;0), ($AH186*AW186)/$AD186,     AND($AD186=0,$AH186&gt;0,$AL186&gt;0), IF(INDEX(AW$12:AW$263,MATCH($AL186,$AK$12:$AK$263,0))&gt;0,($AH186*INDEX(AW$12:AW$263,MATCH($AL186,$AK$12:$AK$263,0)))/INDEX($AD$12:$AD$263,MATCH($AL186,$AK$12:$AK$263,0)), "-"),     1, "-")</f>
        <v>-</v>
      </c>
      <c r="AY186" s="249" t="n">
        <f aca="false">IF(AX$9&gt;0, IF(OR(AX186="",AX186="-"), 0, AX186*$AO186), AW186*$AE186)</f>
        <v>0</v>
      </c>
      <c r="AZ186" s="247" t="n">
        <f aca="false">COMMANDE!T186</f>
        <v>0</v>
      </c>
      <c r="BA186" s="248" t="str">
        <f aca="false">_xlfn.IFS(AND($AD186=$AH186,$AD186&gt;0,$AH186&gt;0,AZ186&gt;0), AZ186,     AND(NOT($AD186=$AH186),$AD186&gt;0,$AH186&gt;0,AZ186&gt;0), ($AH186*AZ186)/$AD186,     AND($AD186=0,$AH186&gt;0,$AL186&gt;0), IF(INDEX(AZ$12:AZ$263,MATCH($AL186,$AK$12:$AK$263,0))&gt;0,($AH186*INDEX(AZ$12:AZ$263,MATCH($AL186,$AK$12:$AK$263,0)))/INDEX($AD$12:$AD$263,MATCH($AL186,$AK$12:$AK$263,0)), "-"),     1, "-")</f>
        <v>-</v>
      </c>
      <c r="BB186" s="249" t="n">
        <f aca="false">IF(BA$9&gt;0, IF(OR(BA186="",BA186="-"), 0, BA186*$AO186), AZ186*$AE186)</f>
        <v>0</v>
      </c>
      <c r="BC186" s="247" t="n">
        <f aca="false">COMMANDE!V186</f>
        <v>0</v>
      </c>
      <c r="BD186" s="248" t="str">
        <f aca="false">_xlfn.IFS(AND($AD186=$AH186,$AD186&gt;0,$AH186&gt;0,BC186&gt;0), BC186,     AND(NOT($AD186=$AH186),$AD186&gt;0,$AH186&gt;0,BC186&gt;0), ($AH186*BC186)/$AD186,     AND($AD186=0,$AH186&gt;0,$AL186&gt;0), IF(INDEX(BC$12:BC$263,MATCH($AL186,$AK$12:$AK$263,0))&gt;0,($AH186*INDEX(BC$12:BC$263,MATCH($AL186,$AK$12:$AK$263,0)))/INDEX($AD$12:$AD$263,MATCH($AL186,$AK$12:$AK$263,0)), "-"),     1, "-")</f>
        <v>-</v>
      </c>
      <c r="BE186" s="249" t="n">
        <f aca="false">IF(BD$9&gt;0, IF(OR(BD186="",BD186="-"), 0, BD186*$AO186), BC186*$AE186)</f>
        <v>0</v>
      </c>
      <c r="BF186" s="247" t="n">
        <f aca="false">COMMANDE!X186</f>
        <v>0</v>
      </c>
      <c r="BG186" s="248" t="str">
        <f aca="false">_xlfn.IFS(AND($AD186=$AH186,$AD186&gt;0,$AH186&gt;0,BF186&gt;0), BF186,     AND(NOT($AD186=$AH186),$AD186&gt;0,$AH186&gt;0,BF186&gt;0), ($AH186*BF186)/$AD186,     AND($AD186=0,$AH186&gt;0,$AL186&gt;0), IF(INDEX(BF$12:BF$263,MATCH($AL186,$AK$12:$AK$263,0))&gt;0,($AH186*INDEX(BF$12:BF$263,MATCH($AL186,$AK$12:$AK$263,0)))/INDEX($AD$12:$AD$263,MATCH($AL186,$AK$12:$AK$263,0)), "-"),     1, "-")</f>
        <v>-</v>
      </c>
      <c r="BH186" s="249" t="n">
        <f aca="false">IF(BG$9&gt;0, IF(OR(BG186="",BG186="-"), 0, BG186*$AO186), BF186*$AE186)</f>
        <v>0</v>
      </c>
      <c r="BI186" s="247" t="n">
        <f aca="false">COMMANDE!Z186</f>
        <v>0</v>
      </c>
      <c r="BJ186" s="248" t="str">
        <f aca="false">_xlfn.IFS(AND($AD186=$AH186,$AD186&gt;0,$AH186&gt;0,BI186&gt;0), BI186,     AND(NOT($AD186=$AH186),$AD186&gt;0,$AH186&gt;0,BI186&gt;0), ($AH186*BI186)/$AD186,     AND($AD186=0,$AH186&gt;0,$AL186&gt;0), IF(INDEX(BI$12:BI$263,MATCH($AL186,$AK$12:$AK$263,0))&gt;0,($AH186*INDEX(BI$12:BI$263,MATCH($AL186,$AK$12:$AK$263,0)))/INDEX($AD$12:$AD$263,MATCH($AL186,$AK$12:$AK$263,0)), "-"),     1, "-")</f>
        <v>-</v>
      </c>
      <c r="BK186" s="249" t="n">
        <f aca="false">IF(BJ$9&gt;0, IF(OR(BJ186="",BJ186="-"), 0, BJ186*$AO186), BI186*$AE186)</f>
        <v>0</v>
      </c>
      <c r="BL186" s="247" t="n">
        <f aca="false">COMMANDE!AB186</f>
        <v>0</v>
      </c>
      <c r="BM186" s="248" t="str">
        <f aca="false">_xlfn.IFS(AND($AD186=$AH186,$AD186&gt;0,$AH186&gt;0,BL186&gt;0), BL186,     AND(NOT($AD186=$AH186),$AD186&gt;0,$AH186&gt;0,BL186&gt;0), ($AH186*BL186)/$AD186,     AND($AD186=0,$AH186&gt;0,$AL186&gt;0), IF(INDEX(BL$12:BL$263,MATCH($AL186,$AK$12:$AK$263,0))&gt;0,($AH186*INDEX(BL$12:BL$263,MATCH($AL186,$AK$12:$AK$263,0)))/INDEX($AD$12:$AD$263,MATCH($AL186,$AK$12:$AK$263,0)), "-"),     1, "-")</f>
        <v>-</v>
      </c>
      <c r="BN186" s="249" t="n">
        <f aca="false">IF(BM$9&gt;0, IF(OR(BM186="",BM186="-"), 0, BM186*$AO186), BL186*$AE186)</f>
        <v>0</v>
      </c>
      <c r="BO186" s="247" t="n">
        <f aca="false">COMMANDE!AD186</f>
        <v>0</v>
      </c>
      <c r="BP186" s="248" t="str">
        <f aca="false">_xlfn.IFS(AND($AD186=$AH186,$AD186&gt;0,$AH186&gt;0,BO186&gt;0), BO186,     AND(NOT($AD186=$AH186),$AD186&gt;0,$AH186&gt;0,BO186&gt;0), ($AH186*BO186)/$AD186,     AND($AD186=0,$AH186&gt;0,$AL186&gt;0), IF(INDEX(BO$12:BO$263,MATCH($AL186,$AK$12:$AK$263,0))&gt;0,($AH186*INDEX(BO$12:BO$263,MATCH($AL186,$AK$12:$AK$263,0)))/INDEX($AD$12:$AD$263,MATCH($AL186,$AK$12:$AK$263,0)), "-"),     1, "-")</f>
        <v>-</v>
      </c>
      <c r="BQ186" s="249" t="n">
        <f aca="false">IF(BP$9&gt;0, IF(OR(BP186="",BP186="-"), 0, BP186*$AO186), BO186*$AE186)</f>
        <v>0</v>
      </c>
      <c r="BR186" s="247" t="n">
        <f aca="false">COMMANDE!AF186</f>
        <v>0</v>
      </c>
      <c r="BS186" s="248" t="str">
        <f aca="false">_xlfn.IFS(AND($AD186=$AH186,$AD186&gt;0,$AH186&gt;0,BR186&gt;0), BR186,     AND(NOT($AD186=$AH186),$AD186&gt;0,$AH186&gt;0,BR186&gt;0), ($AH186*BR186)/$AD186,     AND($AD186=0,$AH186&gt;0,$AL186&gt;0), IF(INDEX(BR$12:BR$263,MATCH($AL186,$AK$12:$AK$263,0))&gt;0,($AH186*INDEX(BR$12:BR$263,MATCH($AL186,$AK$12:$AK$263,0)))/INDEX($AD$12:$AD$263,MATCH($AL186,$AK$12:$AK$263,0)), "-"),     1, "-")</f>
        <v>-</v>
      </c>
      <c r="BT186" s="249" t="n">
        <f aca="false">IF(BS$9&gt;0, IF(OR(BS186="",BS186="-"), 0, BS186*$AO186), BR186*$AE186)</f>
        <v>0</v>
      </c>
      <c r="BU186" s="247" t="n">
        <f aca="false">COMMANDE!AH186</f>
        <v>0</v>
      </c>
      <c r="BV186" s="248" t="str">
        <f aca="false">_xlfn.IFS(AND($AD186=$AH186,$AD186&gt;0,$AH186&gt;0,BU186&gt;0), BU186,     AND(NOT($AD186=$AH186),$AD186&gt;0,$AH186&gt;0,BU186&gt;0), ($AH186*BU186)/$AD186,     AND($AD186=0,$AH186&gt;0,$AL186&gt;0), IF(INDEX(BU$12:BU$263,MATCH($AL186,$AK$12:$AK$263,0))&gt;0,($AH186*INDEX(BU$12:BU$263,MATCH($AL186,$AK$12:$AK$263,0)))/INDEX($AD$12:$AD$263,MATCH($AL186,$AK$12:$AK$263,0)), "-"),     1, "-")</f>
        <v>-</v>
      </c>
      <c r="BW186" s="249" t="n">
        <f aca="false">IF(BV$9&gt;0, IF(OR(BV186="",BV186="-"), 0, BV186*$AO186), BU186*$AE186)</f>
        <v>0</v>
      </c>
      <c r="BX186" s="247" t="n">
        <f aca="false">COMMANDE!AJ186</f>
        <v>0</v>
      </c>
      <c r="BY186" s="248" t="str">
        <f aca="false">_xlfn.IFS(AND($AD186=$AH186,$AD186&gt;0,$AH186&gt;0,BX186&gt;0), BX186,     AND(NOT($AD186=$AH186),$AD186&gt;0,$AH186&gt;0,BX186&gt;0), ($AH186*BX186)/$AD186,     AND($AD186=0,$AH186&gt;0,$AL186&gt;0), IF(INDEX(BX$12:BX$263,MATCH($AL186,$AK$12:$AK$263,0))&gt;0,($AH186*INDEX(BX$12:BX$263,MATCH($AL186,$AK$12:$AK$263,0)))/INDEX($AD$12:$AD$263,MATCH($AL186,$AK$12:$AK$263,0)), "-"),     1, "-")</f>
        <v>-</v>
      </c>
      <c r="BZ186" s="249" t="n">
        <f aca="false">IF(BY$9&gt;0, IF(OR(BY186="",BY186="-"), 0, BY186*$AO186), BX186*$AE186)</f>
        <v>0</v>
      </c>
      <c r="CA186" s="247" t="n">
        <f aca="false">COMMANDE!AL186</f>
        <v>0</v>
      </c>
      <c r="CB186" s="248" t="str">
        <f aca="false">_xlfn.IFS(AND($AD186=$AH186,$AD186&gt;0,$AH186&gt;0,CA186&gt;0), CA186,     AND(NOT($AD186=$AH186),$AD186&gt;0,$AH186&gt;0,CA186&gt;0), ($AH186*CA186)/$AD186,     AND($AD186=0,$AH186&gt;0,$AL186&gt;0), IF(INDEX(CA$12:CA$263,MATCH($AL186,$AK$12:$AK$263,0))&gt;0,($AH186*INDEX(CA$12:CA$263,MATCH($AL186,$AK$12:$AK$263,0)))/INDEX($AD$12:$AD$263,MATCH($AL186,$AK$12:$AK$263,0)), "-"),     1, "-")</f>
        <v>-</v>
      </c>
      <c r="CC186" s="249" t="n">
        <f aca="false">IF(CB$9&gt;0, IF(OR(CB186="",CB186="-"), 0, CB186*$AO186), CA186*$AE186)</f>
        <v>0</v>
      </c>
      <c r="CD186" s="247" t="n">
        <f aca="false">COMMANDE!AN186</f>
        <v>0</v>
      </c>
      <c r="CE186" s="248" t="str">
        <f aca="false">_xlfn.IFS(AND($AD186=$AH186,$AD186&gt;0,$AH186&gt;0,CD186&gt;0), CD186,     AND(NOT($AD186=$AH186),$AD186&gt;0,$AH186&gt;0,CD186&gt;0), ($AH186*CD186)/$AD186,     AND($AD186=0,$AH186&gt;0,$AL186&gt;0), IF(INDEX(CD$12:CD$263,MATCH($AL186,$AK$12:$AK$263,0))&gt;0,($AH186*INDEX(CD$12:CD$263,MATCH($AL186,$AK$12:$AK$263,0)))/INDEX($AD$12:$AD$263,MATCH($AL186,$AK$12:$AK$263,0)), "-"),     1, "-")</f>
        <v>-</v>
      </c>
      <c r="CF186" s="249" t="n">
        <f aca="false">IF(CE$9&gt;0, IF(OR(CE186="",CE186="-"), 0, CE186*$AO186), CD186*$AE186)</f>
        <v>0</v>
      </c>
      <c r="CG186" s="247" t="n">
        <f aca="false">COMMANDE!AP186</f>
        <v>0</v>
      </c>
      <c r="CH186" s="248" t="str">
        <f aca="false">_xlfn.IFS(AND($AD186=$AH186,$AD186&gt;0,$AH186&gt;0,CG186&gt;0), CG186,     AND(NOT($AD186=$AH186),$AD186&gt;0,$AH186&gt;0,CG186&gt;0), ($AH186*CG186)/$AD186,     AND($AD186=0,$AH186&gt;0,$AL186&gt;0), IF(INDEX(CG$12:CG$263,MATCH($AL186,$AK$12:$AK$263,0))&gt;0,($AH186*INDEX(CG$12:CG$263,MATCH($AL186,$AK$12:$AK$263,0)))/INDEX($AD$12:$AD$263,MATCH($AL186,$AK$12:$AK$263,0)), "-"),     1, "-")</f>
        <v>-</v>
      </c>
      <c r="CI186" s="249" t="n">
        <f aca="false">IF(CH$9&gt;0, IF(OR(CH186="",CH186="-"), 0, CH186*$AO186), CG186*$AE186)</f>
        <v>0</v>
      </c>
      <c r="CJ186" s="250"/>
    </row>
    <row r="187" customFormat="false" ht="39.95" hidden="false" customHeight="true" outlineLevel="0" collapsed="false">
      <c r="A187" s="230" t="n">
        <f aca="false">IF(OR($AQ187&gt;0, $AS187&gt;0), 1, 0)</f>
        <v>0</v>
      </c>
      <c r="B187" s="230" t="n">
        <f aca="false">IF(OR($AT187&gt;0, $AV187&gt;0), 1, 0)</f>
        <v>0</v>
      </c>
      <c r="C187" s="230" t="n">
        <f aca="false">IF(OR($AW187&gt;0, $AY187&gt;0), 1, 0)</f>
        <v>0</v>
      </c>
      <c r="D187" s="230" t="n">
        <f aca="false">IF(OR($AZ187&gt;0, $BB187&gt;0), 1, 0)</f>
        <v>0</v>
      </c>
      <c r="E187" s="230" t="n">
        <f aca="false">IF(OR($BC187&gt;0, $BE187&gt;0), 1, 0)</f>
        <v>0</v>
      </c>
      <c r="F187" s="230" t="n">
        <f aca="false">IF(OR($BF187&gt;0, $BH187&gt;0), 1, 0)</f>
        <v>0</v>
      </c>
      <c r="G187" s="230" t="n">
        <f aca="false">IF(OR($BI187&gt;0, $BK187&gt;0), 1, 0)</f>
        <v>0</v>
      </c>
      <c r="H187" s="230" t="n">
        <f aca="false">IF(OR($BL187&gt;0, $BN187&gt;0), 1, 0)</f>
        <v>0</v>
      </c>
      <c r="I187" s="230" t="n">
        <f aca="false">IF(OR($BO187&gt;0, $BQ187&gt;0), 1, 0)</f>
        <v>0</v>
      </c>
      <c r="J187" s="230" t="n">
        <f aca="false">IF(OR($BR187&gt;0, $BT187&gt;0), 1, 0)</f>
        <v>0</v>
      </c>
      <c r="K187" s="230" t="n">
        <f aca="false">IF(OR($BU187&gt;0, $BW187&gt;0), 1, 0)</f>
        <v>0</v>
      </c>
      <c r="L187" s="230" t="n">
        <f aca="false">IF(OR($BX187&gt;0, $BZ187&gt;0), 1, 0)</f>
        <v>0</v>
      </c>
      <c r="M187" s="230" t="n">
        <f aca="false">IF(OR($CA187&gt;0, $CC187&gt;0), 1, 0)</f>
        <v>0</v>
      </c>
      <c r="N187" s="230" t="n">
        <f aca="false">IF(OR($CD187&gt;0, $CF187&gt;0), 1, 0)</f>
        <v>0</v>
      </c>
      <c r="O187" s="231" t="n">
        <f aca="false">IF(OR($CG187&gt;0, $CI187&gt;0), 1, 0)</f>
        <v>0</v>
      </c>
      <c r="P187" s="232" t="n">
        <f aca="false">IF(OR($AD187&gt;0,$AH187&gt;0,$AN187&gt;0), 1, 0)</f>
        <v>0</v>
      </c>
      <c r="Q187" s="233" t="n">
        <f aca="false">BDD!A177</f>
        <v>6041</v>
      </c>
      <c r="R187" s="234" t="str">
        <f aca="false">BDD!B177</f>
        <v>Polen Frais BIO (Bocal 500g)</v>
      </c>
      <c r="S187" s="235" t="str">
        <f aca="false">IF(BDD!F177=0, "", BDD!F177)</f>
        <v>❤️</v>
      </c>
      <c r="T187" s="236" t="n">
        <f aca="false">ROUND(BDD!G177+FDP_CMD_KG, 2)</f>
        <v>19.38</v>
      </c>
      <c r="U187" s="236" t="e">
        <f aca="false">ROUND(BDD!G177+FDP_FACT_KG, 2)</f>
        <v>#DIV/0!</v>
      </c>
      <c r="V187" s="237" t="str">
        <f aca="false">BDD!H177</f>
        <v>Pièce</v>
      </c>
      <c r="W187" s="238" t="str">
        <f aca="false">IF(NOT(ISBLANK(BDD!I177)), ROUND(SUM((BDD!G177*reduc1),FDP_CMD_KG), 2), "")</f>
        <v/>
      </c>
      <c r="X187" s="238" t="str">
        <f aca="false">IF(NOT(ISBLANK(BDD!J177)), ROUND(SUM((BDD!G177*reduc2),FDP_CMD_KG), 2), "")</f>
        <v/>
      </c>
      <c r="Y187" s="238" t="str">
        <f aca="false">IF(NOT(ISBLANK(BDD!K177)), ROUND(SUM((BDD!G177*reduc3),FDP_CMD_KG), 2), "")</f>
        <v/>
      </c>
      <c r="Z187" s="238" t="str">
        <f aca="false">IF(NOT(ISBLANK(BDD!I177)), ROUND(SUM((BDD!G177*reduc1),FDP_FACT_KG), 2), "")</f>
        <v/>
      </c>
      <c r="AA187" s="238" t="str">
        <f aca="false">IF(NOT(ISBLANK(BDD!J177)), ROUND(SUM((BDD!G177*reduc2),FDP_FACT_KG), 2), "")</f>
        <v/>
      </c>
      <c r="AB187" s="238" t="str">
        <f aca="false">IF(NOT(ISBLANK(BDD!K177)), ROUND(SUM((BDD!G177*reduc3),FDP_FACT_KG), 2), "")</f>
        <v/>
      </c>
      <c r="AC187" s="239" t="str">
        <f aca="false">BDD!C177</f>
        <v>Cordoue</v>
      </c>
      <c r="AD187" s="240" t="n">
        <f aca="false">SUM(AQ187,AT187,AW187,AZ187,BC187,BF187,BI187,BL187,BO187,BR187,BU187,BX187,CA187,CD187,CG187)</f>
        <v>0</v>
      </c>
      <c r="AE187" s="241" t="n">
        <f aca="false">_xlfn.IFS(AND(AD187&gt;=60,$Y187&lt;&gt;""), $Y187,    AND(AD187&gt;=30,$X187&lt;&gt;""), $X187,    AND(AD187&gt;=10,$W187&lt;&gt;""), $W187,    1, $T187)</f>
        <v>19.38</v>
      </c>
      <c r="AF187" s="242" t="n">
        <f aca="false">$AD187*$AE187</f>
        <v>0</v>
      </c>
      <c r="AG187" s="161"/>
      <c r="AH187" s="243"/>
      <c r="AI187" s="241" t="e">
        <f aca="false">_xlfn.IFS(AND(AH187&gt;=60,$AB187&lt;&gt;""), $AB187,    AND(AH187&gt;=30,$AA187&lt;&gt;""), $AA187,    AND(AH187&gt;=10,$Z187&lt;&gt;""), $Z187,    1, $U187)</f>
        <v>#DIV/0!</v>
      </c>
      <c r="AJ187" s="244" t="e">
        <f aca="false">AH187*AI187</f>
        <v>#DIV/0!</v>
      </c>
      <c r="AK187" s="245"/>
      <c r="AL187" s="245"/>
      <c r="AM187" s="161"/>
      <c r="AN187" s="246" t="n">
        <f aca="false">SUM(AR187,AU187,AX187,BA187,BD187,BG187,BJ187,BM187,BP187,BS187,BV187,BY187,CB187,CE187,CH187)</f>
        <v>0</v>
      </c>
      <c r="AO187" s="241" t="e">
        <f aca="false">_xlfn.IFS(AND(AN187&gt;=60,$AB187&lt;&gt;""), $AB187,    AND(AN187&gt;=30,$AA187&lt;&gt;""), $AA187,    AND(AN187&gt;=10,$Z187&lt;&gt;""), $Z187,    1, $U187)</f>
        <v>#DIV/0!</v>
      </c>
      <c r="AP187" s="242" t="e">
        <f aca="false">$AN187*$AO187</f>
        <v>#DIV/0!</v>
      </c>
      <c r="AQ187" s="247" t="n">
        <f aca="false">COMMANDE!N187</f>
        <v>0</v>
      </c>
      <c r="AR187" s="248" t="str">
        <f aca="false">_xlfn.IFS(AND($AD187=$AH187,$AD187&gt;0,$AH187&gt;0,AQ187&gt;0), AQ187,     AND(NOT($AD187=$AH187),$AD187&gt;0,$AH187&gt;0,AQ187&gt;0), ($AH187*AQ187)/$AD187,     AND($AD187=0,$AH187&gt;0,$AL187&gt;0), IF(INDEX(AQ$12:AQ$263,MATCH($AL187,$AK$12:$AK$263,0))&gt;0,($AH187*INDEX(AQ$12:AQ$263,MATCH($AL187,$AK$12:$AK$263,0)))/INDEX($AD$12:$AD$263,MATCH($AL187,$AK$12:$AK$263,0)), "-"),     1, "-")</f>
        <v>-</v>
      </c>
      <c r="AS187" s="249" t="n">
        <f aca="false">IF(AR$9&gt;0, IF(OR(AR187="",AR187="-"), 0, AR187*$AO187), AQ187*$AE187)</f>
        <v>0</v>
      </c>
      <c r="AT187" s="247" t="n">
        <f aca="false">COMMANDE!P187</f>
        <v>0</v>
      </c>
      <c r="AU187" s="248" t="str">
        <f aca="false">_xlfn.IFS(AND($AD187=$AH187,$AD187&gt;0,$AH187&gt;0,AT187&gt;0), AT187,     AND(NOT($AD187=$AH187),$AD187&gt;0,$AH187&gt;0,AT187&gt;0), ($AH187*AT187)/$AD187,     AND($AD187=0,$AH187&gt;0,$AL187&gt;0), IF(INDEX(AT$12:AT$263,MATCH($AL187,$AK$12:$AK$263,0))&gt;0,($AH187*INDEX(AT$12:AT$263,MATCH($AL187,$AK$12:$AK$263,0)))/INDEX($AD$12:$AD$263,MATCH($AL187,$AK$12:$AK$263,0)), "-"),     1, "-")</f>
        <v>-</v>
      </c>
      <c r="AV187" s="249" t="n">
        <f aca="false">IF(AU$9&gt;0, IF(OR(AU187="",AU187="-"), 0, AU187*$AO187), AT187*$AE187)</f>
        <v>0</v>
      </c>
      <c r="AW187" s="247" t="n">
        <f aca="false">COMMANDE!R187</f>
        <v>0</v>
      </c>
      <c r="AX187" s="248" t="str">
        <f aca="false">_xlfn.IFS(AND($AD187=$AH187,$AD187&gt;0,$AH187&gt;0,AW187&gt;0), AW187,     AND(NOT($AD187=$AH187),$AD187&gt;0,$AH187&gt;0,AW187&gt;0), ($AH187*AW187)/$AD187,     AND($AD187=0,$AH187&gt;0,$AL187&gt;0), IF(INDEX(AW$12:AW$263,MATCH($AL187,$AK$12:$AK$263,0))&gt;0,($AH187*INDEX(AW$12:AW$263,MATCH($AL187,$AK$12:$AK$263,0)))/INDEX($AD$12:$AD$263,MATCH($AL187,$AK$12:$AK$263,0)), "-"),     1, "-")</f>
        <v>-</v>
      </c>
      <c r="AY187" s="249" t="n">
        <f aca="false">IF(AX$9&gt;0, IF(OR(AX187="",AX187="-"), 0, AX187*$AO187), AW187*$AE187)</f>
        <v>0</v>
      </c>
      <c r="AZ187" s="247" t="n">
        <f aca="false">COMMANDE!T187</f>
        <v>0</v>
      </c>
      <c r="BA187" s="248" t="str">
        <f aca="false">_xlfn.IFS(AND($AD187=$AH187,$AD187&gt;0,$AH187&gt;0,AZ187&gt;0), AZ187,     AND(NOT($AD187=$AH187),$AD187&gt;0,$AH187&gt;0,AZ187&gt;0), ($AH187*AZ187)/$AD187,     AND($AD187=0,$AH187&gt;0,$AL187&gt;0), IF(INDEX(AZ$12:AZ$263,MATCH($AL187,$AK$12:$AK$263,0))&gt;0,($AH187*INDEX(AZ$12:AZ$263,MATCH($AL187,$AK$12:$AK$263,0)))/INDEX($AD$12:$AD$263,MATCH($AL187,$AK$12:$AK$263,0)), "-"),     1, "-")</f>
        <v>-</v>
      </c>
      <c r="BB187" s="249" t="n">
        <f aca="false">IF(BA$9&gt;0, IF(OR(BA187="",BA187="-"), 0, BA187*$AO187), AZ187*$AE187)</f>
        <v>0</v>
      </c>
      <c r="BC187" s="247" t="n">
        <f aca="false">COMMANDE!V187</f>
        <v>0</v>
      </c>
      <c r="BD187" s="248" t="str">
        <f aca="false">_xlfn.IFS(AND($AD187=$AH187,$AD187&gt;0,$AH187&gt;0,BC187&gt;0), BC187,     AND(NOT($AD187=$AH187),$AD187&gt;0,$AH187&gt;0,BC187&gt;0), ($AH187*BC187)/$AD187,     AND($AD187=0,$AH187&gt;0,$AL187&gt;0), IF(INDEX(BC$12:BC$263,MATCH($AL187,$AK$12:$AK$263,0))&gt;0,($AH187*INDEX(BC$12:BC$263,MATCH($AL187,$AK$12:$AK$263,0)))/INDEX($AD$12:$AD$263,MATCH($AL187,$AK$12:$AK$263,0)), "-"),     1, "-")</f>
        <v>-</v>
      </c>
      <c r="BE187" s="249" t="n">
        <f aca="false">IF(BD$9&gt;0, IF(OR(BD187="",BD187="-"), 0, BD187*$AO187), BC187*$AE187)</f>
        <v>0</v>
      </c>
      <c r="BF187" s="247" t="n">
        <f aca="false">COMMANDE!X187</f>
        <v>0</v>
      </c>
      <c r="BG187" s="248" t="str">
        <f aca="false">_xlfn.IFS(AND($AD187=$AH187,$AD187&gt;0,$AH187&gt;0,BF187&gt;0), BF187,     AND(NOT($AD187=$AH187),$AD187&gt;0,$AH187&gt;0,BF187&gt;0), ($AH187*BF187)/$AD187,     AND($AD187=0,$AH187&gt;0,$AL187&gt;0), IF(INDEX(BF$12:BF$263,MATCH($AL187,$AK$12:$AK$263,0))&gt;0,($AH187*INDEX(BF$12:BF$263,MATCH($AL187,$AK$12:$AK$263,0)))/INDEX($AD$12:$AD$263,MATCH($AL187,$AK$12:$AK$263,0)), "-"),     1, "-")</f>
        <v>-</v>
      </c>
      <c r="BH187" s="249" t="n">
        <f aca="false">IF(BG$9&gt;0, IF(OR(BG187="",BG187="-"), 0, BG187*$AO187), BF187*$AE187)</f>
        <v>0</v>
      </c>
      <c r="BI187" s="247" t="n">
        <f aca="false">COMMANDE!Z187</f>
        <v>0</v>
      </c>
      <c r="BJ187" s="248" t="str">
        <f aca="false">_xlfn.IFS(AND($AD187=$AH187,$AD187&gt;0,$AH187&gt;0,BI187&gt;0), BI187,     AND(NOT($AD187=$AH187),$AD187&gt;0,$AH187&gt;0,BI187&gt;0), ($AH187*BI187)/$AD187,     AND($AD187=0,$AH187&gt;0,$AL187&gt;0), IF(INDEX(BI$12:BI$263,MATCH($AL187,$AK$12:$AK$263,0))&gt;0,($AH187*INDEX(BI$12:BI$263,MATCH($AL187,$AK$12:$AK$263,0)))/INDEX($AD$12:$AD$263,MATCH($AL187,$AK$12:$AK$263,0)), "-"),     1, "-")</f>
        <v>-</v>
      </c>
      <c r="BK187" s="249" t="n">
        <f aca="false">IF(BJ$9&gt;0, IF(OR(BJ187="",BJ187="-"), 0, BJ187*$AO187), BI187*$AE187)</f>
        <v>0</v>
      </c>
      <c r="BL187" s="247" t="n">
        <f aca="false">COMMANDE!AB187</f>
        <v>0</v>
      </c>
      <c r="BM187" s="248" t="str">
        <f aca="false">_xlfn.IFS(AND($AD187=$AH187,$AD187&gt;0,$AH187&gt;0,BL187&gt;0), BL187,     AND(NOT($AD187=$AH187),$AD187&gt;0,$AH187&gt;0,BL187&gt;0), ($AH187*BL187)/$AD187,     AND($AD187=0,$AH187&gt;0,$AL187&gt;0), IF(INDEX(BL$12:BL$263,MATCH($AL187,$AK$12:$AK$263,0))&gt;0,($AH187*INDEX(BL$12:BL$263,MATCH($AL187,$AK$12:$AK$263,0)))/INDEX($AD$12:$AD$263,MATCH($AL187,$AK$12:$AK$263,0)), "-"),     1, "-")</f>
        <v>-</v>
      </c>
      <c r="BN187" s="249" t="n">
        <f aca="false">IF(BM$9&gt;0, IF(OR(BM187="",BM187="-"), 0, BM187*$AO187), BL187*$AE187)</f>
        <v>0</v>
      </c>
      <c r="BO187" s="247" t="n">
        <f aca="false">COMMANDE!AD187</f>
        <v>0</v>
      </c>
      <c r="BP187" s="248" t="str">
        <f aca="false">_xlfn.IFS(AND($AD187=$AH187,$AD187&gt;0,$AH187&gt;0,BO187&gt;0), BO187,     AND(NOT($AD187=$AH187),$AD187&gt;0,$AH187&gt;0,BO187&gt;0), ($AH187*BO187)/$AD187,     AND($AD187=0,$AH187&gt;0,$AL187&gt;0), IF(INDEX(BO$12:BO$263,MATCH($AL187,$AK$12:$AK$263,0))&gt;0,($AH187*INDEX(BO$12:BO$263,MATCH($AL187,$AK$12:$AK$263,0)))/INDEX($AD$12:$AD$263,MATCH($AL187,$AK$12:$AK$263,0)), "-"),     1, "-")</f>
        <v>-</v>
      </c>
      <c r="BQ187" s="249" t="n">
        <f aca="false">IF(BP$9&gt;0, IF(OR(BP187="",BP187="-"), 0, BP187*$AO187), BO187*$AE187)</f>
        <v>0</v>
      </c>
      <c r="BR187" s="247" t="n">
        <f aca="false">COMMANDE!AF187</f>
        <v>0</v>
      </c>
      <c r="BS187" s="248" t="str">
        <f aca="false">_xlfn.IFS(AND($AD187=$AH187,$AD187&gt;0,$AH187&gt;0,BR187&gt;0), BR187,     AND(NOT($AD187=$AH187),$AD187&gt;0,$AH187&gt;0,BR187&gt;0), ($AH187*BR187)/$AD187,     AND($AD187=0,$AH187&gt;0,$AL187&gt;0), IF(INDEX(BR$12:BR$263,MATCH($AL187,$AK$12:$AK$263,0))&gt;0,($AH187*INDEX(BR$12:BR$263,MATCH($AL187,$AK$12:$AK$263,0)))/INDEX($AD$12:$AD$263,MATCH($AL187,$AK$12:$AK$263,0)), "-"),     1, "-")</f>
        <v>-</v>
      </c>
      <c r="BT187" s="249" t="n">
        <f aca="false">IF(BS$9&gt;0, IF(OR(BS187="",BS187="-"), 0, BS187*$AO187), BR187*$AE187)</f>
        <v>0</v>
      </c>
      <c r="BU187" s="247" t="n">
        <f aca="false">COMMANDE!AH187</f>
        <v>0</v>
      </c>
      <c r="BV187" s="248" t="str">
        <f aca="false">_xlfn.IFS(AND($AD187=$AH187,$AD187&gt;0,$AH187&gt;0,BU187&gt;0), BU187,     AND(NOT($AD187=$AH187),$AD187&gt;0,$AH187&gt;0,BU187&gt;0), ($AH187*BU187)/$AD187,     AND($AD187=0,$AH187&gt;0,$AL187&gt;0), IF(INDEX(BU$12:BU$263,MATCH($AL187,$AK$12:$AK$263,0))&gt;0,($AH187*INDEX(BU$12:BU$263,MATCH($AL187,$AK$12:$AK$263,0)))/INDEX($AD$12:$AD$263,MATCH($AL187,$AK$12:$AK$263,0)), "-"),     1, "-")</f>
        <v>-</v>
      </c>
      <c r="BW187" s="249" t="n">
        <f aca="false">IF(BV$9&gt;0, IF(OR(BV187="",BV187="-"), 0, BV187*$AO187), BU187*$AE187)</f>
        <v>0</v>
      </c>
      <c r="BX187" s="247" t="n">
        <f aca="false">COMMANDE!AJ187</f>
        <v>0</v>
      </c>
      <c r="BY187" s="248" t="str">
        <f aca="false">_xlfn.IFS(AND($AD187=$AH187,$AD187&gt;0,$AH187&gt;0,BX187&gt;0), BX187,     AND(NOT($AD187=$AH187),$AD187&gt;0,$AH187&gt;0,BX187&gt;0), ($AH187*BX187)/$AD187,     AND($AD187=0,$AH187&gt;0,$AL187&gt;0), IF(INDEX(BX$12:BX$263,MATCH($AL187,$AK$12:$AK$263,0))&gt;0,($AH187*INDEX(BX$12:BX$263,MATCH($AL187,$AK$12:$AK$263,0)))/INDEX($AD$12:$AD$263,MATCH($AL187,$AK$12:$AK$263,0)), "-"),     1, "-")</f>
        <v>-</v>
      </c>
      <c r="BZ187" s="249" t="n">
        <f aca="false">IF(BY$9&gt;0, IF(OR(BY187="",BY187="-"), 0, BY187*$AO187), BX187*$AE187)</f>
        <v>0</v>
      </c>
      <c r="CA187" s="247" t="n">
        <f aca="false">COMMANDE!AL187</f>
        <v>0</v>
      </c>
      <c r="CB187" s="248" t="str">
        <f aca="false">_xlfn.IFS(AND($AD187=$AH187,$AD187&gt;0,$AH187&gt;0,CA187&gt;0), CA187,     AND(NOT($AD187=$AH187),$AD187&gt;0,$AH187&gt;0,CA187&gt;0), ($AH187*CA187)/$AD187,     AND($AD187=0,$AH187&gt;0,$AL187&gt;0), IF(INDEX(CA$12:CA$263,MATCH($AL187,$AK$12:$AK$263,0))&gt;0,($AH187*INDEX(CA$12:CA$263,MATCH($AL187,$AK$12:$AK$263,0)))/INDEX($AD$12:$AD$263,MATCH($AL187,$AK$12:$AK$263,0)), "-"),     1, "-")</f>
        <v>-</v>
      </c>
      <c r="CC187" s="249" t="n">
        <f aca="false">IF(CB$9&gt;0, IF(OR(CB187="",CB187="-"), 0, CB187*$AO187), CA187*$AE187)</f>
        <v>0</v>
      </c>
      <c r="CD187" s="247" t="n">
        <f aca="false">COMMANDE!AN187</f>
        <v>0</v>
      </c>
      <c r="CE187" s="248" t="str">
        <f aca="false">_xlfn.IFS(AND($AD187=$AH187,$AD187&gt;0,$AH187&gt;0,CD187&gt;0), CD187,     AND(NOT($AD187=$AH187),$AD187&gt;0,$AH187&gt;0,CD187&gt;0), ($AH187*CD187)/$AD187,     AND($AD187=0,$AH187&gt;0,$AL187&gt;0), IF(INDEX(CD$12:CD$263,MATCH($AL187,$AK$12:$AK$263,0))&gt;0,($AH187*INDEX(CD$12:CD$263,MATCH($AL187,$AK$12:$AK$263,0)))/INDEX($AD$12:$AD$263,MATCH($AL187,$AK$12:$AK$263,0)), "-"),     1, "-")</f>
        <v>-</v>
      </c>
      <c r="CF187" s="249" t="n">
        <f aca="false">IF(CE$9&gt;0, IF(OR(CE187="",CE187="-"), 0, CE187*$AO187), CD187*$AE187)</f>
        <v>0</v>
      </c>
      <c r="CG187" s="247" t="n">
        <f aca="false">COMMANDE!AP187</f>
        <v>0</v>
      </c>
      <c r="CH187" s="248" t="str">
        <f aca="false">_xlfn.IFS(AND($AD187=$AH187,$AD187&gt;0,$AH187&gt;0,CG187&gt;0), CG187,     AND(NOT($AD187=$AH187),$AD187&gt;0,$AH187&gt;0,CG187&gt;0), ($AH187*CG187)/$AD187,     AND($AD187=0,$AH187&gt;0,$AL187&gt;0), IF(INDEX(CG$12:CG$263,MATCH($AL187,$AK$12:$AK$263,0))&gt;0,($AH187*INDEX(CG$12:CG$263,MATCH($AL187,$AK$12:$AK$263,0)))/INDEX($AD$12:$AD$263,MATCH($AL187,$AK$12:$AK$263,0)), "-"),     1, "-")</f>
        <v>-</v>
      </c>
      <c r="CI187" s="249" t="n">
        <f aca="false">IF(CH$9&gt;0, IF(OR(CH187="",CH187="-"), 0, CH187*$AO187), CG187*$AE187)</f>
        <v>0</v>
      </c>
      <c r="CJ187" s="250"/>
    </row>
    <row r="188" customFormat="false" ht="39.95" hidden="false" customHeight="true" outlineLevel="0" collapsed="false">
      <c r="A188" s="230" t="n">
        <f aca="false">IF(OR($AQ188&gt;0, $AS188&gt;0), 1, 0)</f>
        <v>0</v>
      </c>
      <c r="B188" s="230" t="n">
        <f aca="false">IF(OR($AT188&gt;0, $AV188&gt;0), 1, 0)</f>
        <v>0</v>
      </c>
      <c r="C188" s="230" t="n">
        <f aca="false">IF(OR($AW188&gt;0, $AY188&gt;0), 1, 0)</f>
        <v>0</v>
      </c>
      <c r="D188" s="230" t="n">
        <f aca="false">IF(OR($AZ188&gt;0, $BB188&gt;0), 1, 0)</f>
        <v>0</v>
      </c>
      <c r="E188" s="230" t="n">
        <f aca="false">IF(OR($BC188&gt;0, $BE188&gt;0), 1, 0)</f>
        <v>0</v>
      </c>
      <c r="F188" s="230" t="n">
        <f aca="false">IF(OR($BF188&gt;0, $BH188&gt;0), 1, 0)</f>
        <v>0</v>
      </c>
      <c r="G188" s="230" t="n">
        <f aca="false">IF(OR($BI188&gt;0, $BK188&gt;0), 1, 0)</f>
        <v>0</v>
      </c>
      <c r="H188" s="230" t="n">
        <f aca="false">IF(OR($BL188&gt;0, $BN188&gt;0), 1, 0)</f>
        <v>0</v>
      </c>
      <c r="I188" s="230" t="n">
        <f aca="false">IF(OR($BO188&gt;0, $BQ188&gt;0), 1, 0)</f>
        <v>0</v>
      </c>
      <c r="J188" s="230" t="n">
        <f aca="false">IF(OR($BR188&gt;0, $BT188&gt;0), 1, 0)</f>
        <v>0</v>
      </c>
      <c r="K188" s="230" t="n">
        <f aca="false">IF(OR($BU188&gt;0, $BW188&gt;0), 1, 0)</f>
        <v>0</v>
      </c>
      <c r="L188" s="230" t="n">
        <f aca="false">IF(OR($BX188&gt;0, $BZ188&gt;0), 1, 0)</f>
        <v>0</v>
      </c>
      <c r="M188" s="230" t="n">
        <f aca="false">IF(OR($CA188&gt;0, $CC188&gt;0), 1, 0)</f>
        <v>0</v>
      </c>
      <c r="N188" s="230" t="n">
        <f aca="false">IF(OR($CD188&gt;0, $CF188&gt;0), 1, 0)</f>
        <v>0</v>
      </c>
      <c r="O188" s="231" t="n">
        <f aca="false">IF(OR($CG188&gt;0, $CI188&gt;0), 1, 0)</f>
        <v>0</v>
      </c>
      <c r="P188" s="232" t="n">
        <f aca="false">IF(OR($AD188&gt;0,$AH188&gt;0,$AN188&gt;0), 1, 0)</f>
        <v>0</v>
      </c>
      <c r="Q188" s="233" t="str">
        <f aca="false">BDD!A178</f>
        <v>1564</v>
      </c>
      <c r="R188" s="234" t="str">
        <f aca="false">BDD!B178</f>
        <v>Polen sec BIO (Bocal 500g)</v>
      </c>
      <c r="S188" s="235" t="str">
        <f aca="false">IF(BDD!F178=0, "", BDD!F178)</f>
        <v>❤️</v>
      </c>
      <c r="T188" s="236" t="n">
        <f aca="false">ROUND(BDD!G178+FDP_CMD_KG, 2)</f>
        <v>20.08</v>
      </c>
      <c r="U188" s="236" t="e">
        <f aca="false">ROUND(BDD!G178+FDP_FACT_KG, 2)</f>
        <v>#DIV/0!</v>
      </c>
      <c r="V188" s="237" t="str">
        <f aca="false">BDD!H178</f>
        <v>Pièce</v>
      </c>
      <c r="W188" s="238" t="str">
        <f aca="false">IF(NOT(ISBLANK(BDD!I178)), ROUND(SUM((BDD!G178*reduc1),FDP_CMD_KG), 2), "")</f>
        <v/>
      </c>
      <c r="X188" s="238" t="str">
        <f aca="false">IF(NOT(ISBLANK(BDD!J178)), ROUND(SUM((BDD!G178*reduc2),FDP_CMD_KG), 2), "")</f>
        <v/>
      </c>
      <c r="Y188" s="238" t="str">
        <f aca="false">IF(NOT(ISBLANK(BDD!K178)), ROUND(SUM((BDD!G178*reduc3),FDP_CMD_KG), 2), "")</f>
        <v/>
      </c>
      <c r="Z188" s="238" t="str">
        <f aca="false">IF(NOT(ISBLANK(BDD!I178)), ROUND(SUM((BDD!G178*reduc1),FDP_FACT_KG), 2), "")</f>
        <v/>
      </c>
      <c r="AA188" s="238" t="str">
        <f aca="false">IF(NOT(ISBLANK(BDD!J178)), ROUND(SUM((BDD!G178*reduc2),FDP_FACT_KG), 2), "")</f>
        <v/>
      </c>
      <c r="AB188" s="238" t="str">
        <f aca="false">IF(NOT(ISBLANK(BDD!K178)), ROUND(SUM((BDD!G178*reduc3),FDP_FACT_KG), 2), "")</f>
        <v/>
      </c>
      <c r="AC188" s="239" t="str">
        <f aca="false">BDD!C178</f>
        <v>Huelva</v>
      </c>
      <c r="AD188" s="240" t="n">
        <f aca="false">SUM(AQ188,AT188,AW188,AZ188,BC188,BF188,BI188,BL188,BO188,BR188,BU188,BX188,CA188,CD188,CG188)</f>
        <v>0</v>
      </c>
      <c r="AE188" s="241" t="n">
        <f aca="false">_xlfn.IFS(AND(AD188&gt;=60,$Y188&lt;&gt;""), $Y188,    AND(AD188&gt;=30,$X188&lt;&gt;""), $X188,    AND(AD188&gt;=10,$W188&lt;&gt;""), $W188,    1, $T188)</f>
        <v>20.08</v>
      </c>
      <c r="AF188" s="242" t="n">
        <f aca="false">$AD188*$AE188</f>
        <v>0</v>
      </c>
      <c r="AG188" s="161"/>
      <c r="AH188" s="243"/>
      <c r="AI188" s="241" t="e">
        <f aca="false">_xlfn.IFS(AND(AH188&gt;=60,$AB188&lt;&gt;""), $AB188,    AND(AH188&gt;=30,$AA188&lt;&gt;""), $AA188,    AND(AH188&gt;=10,$Z188&lt;&gt;""), $Z188,    1, $U188)</f>
        <v>#DIV/0!</v>
      </c>
      <c r="AJ188" s="244" t="e">
        <f aca="false">AH188*AI188</f>
        <v>#DIV/0!</v>
      </c>
      <c r="AK188" s="245"/>
      <c r="AL188" s="245"/>
      <c r="AM188" s="161"/>
      <c r="AN188" s="246" t="n">
        <f aca="false">SUM(AR188,AU188,AX188,BA188,BD188,BG188,BJ188,BM188,BP188,BS188,BV188,BY188,CB188,CE188,CH188)</f>
        <v>0</v>
      </c>
      <c r="AO188" s="241" t="e">
        <f aca="false">_xlfn.IFS(AND(AN188&gt;=60,$AB188&lt;&gt;""), $AB188,    AND(AN188&gt;=30,$AA188&lt;&gt;""), $AA188,    AND(AN188&gt;=10,$Z188&lt;&gt;""), $Z188,    1, $U188)</f>
        <v>#DIV/0!</v>
      </c>
      <c r="AP188" s="242" t="e">
        <f aca="false">$AN188*$AO188</f>
        <v>#DIV/0!</v>
      </c>
      <c r="AQ188" s="247" t="n">
        <f aca="false">COMMANDE!N188</f>
        <v>0</v>
      </c>
      <c r="AR188" s="248" t="str">
        <f aca="false">_xlfn.IFS(AND($AD188=$AH188,$AD188&gt;0,$AH188&gt;0,AQ188&gt;0), AQ188,     AND(NOT($AD188=$AH188),$AD188&gt;0,$AH188&gt;0,AQ188&gt;0), ($AH188*AQ188)/$AD188,     AND($AD188=0,$AH188&gt;0,$AL188&gt;0), IF(INDEX(AQ$12:AQ$263,MATCH($AL188,$AK$12:$AK$263,0))&gt;0,($AH188*INDEX(AQ$12:AQ$263,MATCH($AL188,$AK$12:$AK$263,0)))/INDEX($AD$12:$AD$263,MATCH($AL188,$AK$12:$AK$263,0)), "-"),     1, "-")</f>
        <v>-</v>
      </c>
      <c r="AS188" s="249" t="n">
        <f aca="false">IF(AR$9&gt;0, IF(OR(AR188="",AR188="-"), 0, AR188*$AO188), AQ188*$AE188)</f>
        <v>0</v>
      </c>
      <c r="AT188" s="247" t="n">
        <f aca="false">COMMANDE!P188</f>
        <v>0</v>
      </c>
      <c r="AU188" s="248" t="str">
        <f aca="false">_xlfn.IFS(AND($AD188=$AH188,$AD188&gt;0,$AH188&gt;0,AT188&gt;0), AT188,     AND(NOT($AD188=$AH188),$AD188&gt;0,$AH188&gt;0,AT188&gt;0), ($AH188*AT188)/$AD188,     AND($AD188=0,$AH188&gt;0,$AL188&gt;0), IF(INDEX(AT$12:AT$263,MATCH($AL188,$AK$12:$AK$263,0))&gt;0,($AH188*INDEX(AT$12:AT$263,MATCH($AL188,$AK$12:$AK$263,0)))/INDEX($AD$12:$AD$263,MATCH($AL188,$AK$12:$AK$263,0)), "-"),     1, "-")</f>
        <v>-</v>
      </c>
      <c r="AV188" s="249" t="n">
        <f aca="false">IF(AU$9&gt;0, IF(OR(AU188="",AU188="-"), 0, AU188*$AO188), AT188*$AE188)</f>
        <v>0</v>
      </c>
      <c r="AW188" s="247" t="n">
        <f aca="false">COMMANDE!R188</f>
        <v>0</v>
      </c>
      <c r="AX188" s="248" t="str">
        <f aca="false">_xlfn.IFS(AND($AD188=$AH188,$AD188&gt;0,$AH188&gt;0,AW188&gt;0), AW188,     AND(NOT($AD188=$AH188),$AD188&gt;0,$AH188&gt;0,AW188&gt;0), ($AH188*AW188)/$AD188,     AND($AD188=0,$AH188&gt;0,$AL188&gt;0), IF(INDEX(AW$12:AW$263,MATCH($AL188,$AK$12:$AK$263,0))&gt;0,($AH188*INDEX(AW$12:AW$263,MATCH($AL188,$AK$12:$AK$263,0)))/INDEX($AD$12:$AD$263,MATCH($AL188,$AK$12:$AK$263,0)), "-"),     1, "-")</f>
        <v>-</v>
      </c>
      <c r="AY188" s="249" t="n">
        <f aca="false">IF(AX$9&gt;0, IF(OR(AX188="",AX188="-"), 0, AX188*$AO188), AW188*$AE188)</f>
        <v>0</v>
      </c>
      <c r="AZ188" s="247" t="n">
        <f aca="false">COMMANDE!T188</f>
        <v>0</v>
      </c>
      <c r="BA188" s="248" t="str">
        <f aca="false">_xlfn.IFS(AND($AD188=$AH188,$AD188&gt;0,$AH188&gt;0,AZ188&gt;0), AZ188,     AND(NOT($AD188=$AH188),$AD188&gt;0,$AH188&gt;0,AZ188&gt;0), ($AH188*AZ188)/$AD188,     AND($AD188=0,$AH188&gt;0,$AL188&gt;0), IF(INDEX(AZ$12:AZ$263,MATCH($AL188,$AK$12:$AK$263,0))&gt;0,($AH188*INDEX(AZ$12:AZ$263,MATCH($AL188,$AK$12:$AK$263,0)))/INDEX($AD$12:$AD$263,MATCH($AL188,$AK$12:$AK$263,0)), "-"),     1, "-")</f>
        <v>-</v>
      </c>
      <c r="BB188" s="249" t="n">
        <f aca="false">IF(BA$9&gt;0, IF(OR(BA188="",BA188="-"), 0, BA188*$AO188), AZ188*$AE188)</f>
        <v>0</v>
      </c>
      <c r="BC188" s="247" t="n">
        <f aca="false">COMMANDE!V188</f>
        <v>0</v>
      </c>
      <c r="BD188" s="248" t="str">
        <f aca="false">_xlfn.IFS(AND($AD188=$AH188,$AD188&gt;0,$AH188&gt;0,BC188&gt;0), BC188,     AND(NOT($AD188=$AH188),$AD188&gt;0,$AH188&gt;0,BC188&gt;0), ($AH188*BC188)/$AD188,     AND($AD188=0,$AH188&gt;0,$AL188&gt;0), IF(INDEX(BC$12:BC$263,MATCH($AL188,$AK$12:$AK$263,0))&gt;0,($AH188*INDEX(BC$12:BC$263,MATCH($AL188,$AK$12:$AK$263,0)))/INDEX($AD$12:$AD$263,MATCH($AL188,$AK$12:$AK$263,0)), "-"),     1, "-")</f>
        <v>-</v>
      </c>
      <c r="BE188" s="249" t="n">
        <f aca="false">IF(BD$9&gt;0, IF(OR(BD188="",BD188="-"), 0, BD188*$AO188), BC188*$AE188)</f>
        <v>0</v>
      </c>
      <c r="BF188" s="247" t="n">
        <f aca="false">COMMANDE!X188</f>
        <v>0</v>
      </c>
      <c r="BG188" s="248" t="str">
        <f aca="false">_xlfn.IFS(AND($AD188=$AH188,$AD188&gt;0,$AH188&gt;0,BF188&gt;0), BF188,     AND(NOT($AD188=$AH188),$AD188&gt;0,$AH188&gt;0,BF188&gt;0), ($AH188*BF188)/$AD188,     AND($AD188=0,$AH188&gt;0,$AL188&gt;0), IF(INDEX(BF$12:BF$263,MATCH($AL188,$AK$12:$AK$263,0))&gt;0,($AH188*INDEX(BF$12:BF$263,MATCH($AL188,$AK$12:$AK$263,0)))/INDEX($AD$12:$AD$263,MATCH($AL188,$AK$12:$AK$263,0)), "-"),     1, "-")</f>
        <v>-</v>
      </c>
      <c r="BH188" s="249" t="n">
        <f aca="false">IF(BG$9&gt;0, IF(OR(BG188="",BG188="-"), 0, BG188*$AO188), BF188*$AE188)</f>
        <v>0</v>
      </c>
      <c r="BI188" s="247" t="n">
        <f aca="false">COMMANDE!Z188</f>
        <v>0</v>
      </c>
      <c r="BJ188" s="248" t="str">
        <f aca="false">_xlfn.IFS(AND($AD188=$AH188,$AD188&gt;0,$AH188&gt;0,BI188&gt;0), BI188,     AND(NOT($AD188=$AH188),$AD188&gt;0,$AH188&gt;0,BI188&gt;0), ($AH188*BI188)/$AD188,     AND($AD188=0,$AH188&gt;0,$AL188&gt;0), IF(INDEX(BI$12:BI$263,MATCH($AL188,$AK$12:$AK$263,0))&gt;0,($AH188*INDEX(BI$12:BI$263,MATCH($AL188,$AK$12:$AK$263,0)))/INDEX($AD$12:$AD$263,MATCH($AL188,$AK$12:$AK$263,0)), "-"),     1, "-")</f>
        <v>-</v>
      </c>
      <c r="BK188" s="249" t="n">
        <f aca="false">IF(BJ$9&gt;0, IF(OR(BJ188="",BJ188="-"), 0, BJ188*$AO188), BI188*$AE188)</f>
        <v>0</v>
      </c>
      <c r="BL188" s="247" t="n">
        <f aca="false">COMMANDE!AB188</f>
        <v>0</v>
      </c>
      <c r="BM188" s="248" t="str">
        <f aca="false">_xlfn.IFS(AND($AD188=$AH188,$AD188&gt;0,$AH188&gt;0,BL188&gt;0), BL188,     AND(NOT($AD188=$AH188),$AD188&gt;0,$AH188&gt;0,BL188&gt;0), ($AH188*BL188)/$AD188,     AND($AD188=0,$AH188&gt;0,$AL188&gt;0), IF(INDEX(BL$12:BL$263,MATCH($AL188,$AK$12:$AK$263,0))&gt;0,($AH188*INDEX(BL$12:BL$263,MATCH($AL188,$AK$12:$AK$263,0)))/INDEX($AD$12:$AD$263,MATCH($AL188,$AK$12:$AK$263,0)), "-"),     1, "-")</f>
        <v>-</v>
      </c>
      <c r="BN188" s="249" t="n">
        <f aca="false">IF(BM$9&gt;0, IF(OR(BM188="",BM188="-"), 0, BM188*$AO188), BL188*$AE188)</f>
        <v>0</v>
      </c>
      <c r="BO188" s="247" t="n">
        <f aca="false">COMMANDE!AD188</f>
        <v>0</v>
      </c>
      <c r="BP188" s="248" t="str">
        <f aca="false">_xlfn.IFS(AND($AD188=$AH188,$AD188&gt;0,$AH188&gt;0,BO188&gt;0), BO188,     AND(NOT($AD188=$AH188),$AD188&gt;0,$AH188&gt;0,BO188&gt;0), ($AH188*BO188)/$AD188,     AND($AD188=0,$AH188&gt;0,$AL188&gt;0), IF(INDEX(BO$12:BO$263,MATCH($AL188,$AK$12:$AK$263,0))&gt;0,($AH188*INDEX(BO$12:BO$263,MATCH($AL188,$AK$12:$AK$263,0)))/INDEX($AD$12:$AD$263,MATCH($AL188,$AK$12:$AK$263,0)), "-"),     1, "-")</f>
        <v>-</v>
      </c>
      <c r="BQ188" s="249" t="n">
        <f aca="false">IF(BP$9&gt;0, IF(OR(BP188="",BP188="-"), 0, BP188*$AO188), BO188*$AE188)</f>
        <v>0</v>
      </c>
      <c r="BR188" s="247" t="n">
        <f aca="false">COMMANDE!AF188</f>
        <v>0</v>
      </c>
      <c r="BS188" s="248" t="str">
        <f aca="false">_xlfn.IFS(AND($AD188=$AH188,$AD188&gt;0,$AH188&gt;0,BR188&gt;0), BR188,     AND(NOT($AD188=$AH188),$AD188&gt;0,$AH188&gt;0,BR188&gt;0), ($AH188*BR188)/$AD188,     AND($AD188=0,$AH188&gt;0,$AL188&gt;0), IF(INDEX(BR$12:BR$263,MATCH($AL188,$AK$12:$AK$263,0))&gt;0,($AH188*INDEX(BR$12:BR$263,MATCH($AL188,$AK$12:$AK$263,0)))/INDEX($AD$12:$AD$263,MATCH($AL188,$AK$12:$AK$263,0)), "-"),     1, "-")</f>
        <v>-</v>
      </c>
      <c r="BT188" s="249" t="n">
        <f aca="false">IF(BS$9&gt;0, IF(OR(BS188="",BS188="-"), 0, BS188*$AO188), BR188*$AE188)</f>
        <v>0</v>
      </c>
      <c r="BU188" s="247" t="n">
        <f aca="false">COMMANDE!AH188</f>
        <v>0</v>
      </c>
      <c r="BV188" s="248" t="str">
        <f aca="false">_xlfn.IFS(AND($AD188=$AH188,$AD188&gt;0,$AH188&gt;0,BU188&gt;0), BU188,     AND(NOT($AD188=$AH188),$AD188&gt;0,$AH188&gt;0,BU188&gt;0), ($AH188*BU188)/$AD188,     AND($AD188=0,$AH188&gt;0,$AL188&gt;0), IF(INDEX(BU$12:BU$263,MATCH($AL188,$AK$12:$AK$263,0))&gt;0,($AH188*INDEX(BU$12:BU$263,MATCH($AL188,$AK$12:$AK$263,0)))/INDEX($AD$12:$AD$263,MATCH($AL188,$AK$12:$AK$263,0)), "-"),     1, "-")</f>
        <v>-</v>
      </c>
      <c r="BW188" s="249" t="n">
        <f aca="false">IF(BV$9&gt;0, IF(OR(BV188="",BV188="-"), 0, BV188*$AO188), BU188*$AE188)</f>
        <v>0</v>
      </c>
      <c r="BX188" s="247" t="n">
        <f aca="false">COMMANDE!AJ188</f>
        <v>0</v>
      </c>
      <c r="BY188" s="248" t="str">
        <f aca="false">_xlfn.IFS(AND($AD188=$AH188,$AD188&gt;0,$AH188&gt;0,BX188&gt;0), BX188,     AND(NOT($AD188=$AH188),$AD188&gt;0,$AH188&gt;0,BX188&gt;0), ($AH188*BX188)/$AD188,     AND($AD188=0,$AH188&gt;0,$AL188&gt;0), IF(INDEX(BX$12:BX$263,MATCH($AL188,$AK$12:$AK$263,0))&gt;0,($AH188*INDEX(BX$12:BX$263,MATCH($AL188,$AK$12:$AK$263,0)))/INDEX($AD$12:$AD$263,MATCH($AL188,$AK$12:$AK$263,0)), "-"),     1, "-")</f>
        <v>-</v>
      </c>
      <c r="BZ188" s="249" t="n">
        <f aca="false">IF(BY$9&gt;0, IF(OR(BY188="",BY188="-"), 0, BY188*$AO188), BX188*$AE188)</f>
        <v>0</v>
      </c>
      <c r="CA188" s="247" t="n">
        <f aca="false">COMMANDE!AL188</f>
        <v>0</v>
      </c>
      <c r="CB188" s="248" t="str">
        <f aca="false">_xlfn.IFS(AND($AD188=$AH188,$AD188&gt;0,$AH188&gt;0,CA188&gt;0), CA188,     AND(NOT($AD188=$AH188),$AD188&gt;0,$AH188&gt;0,CA188&gt;0), ($AH188*CA188)/$AD188,     AND($AD188=0,$AH188&gt;0,$AL188&gt;0), IF(INDEX(CA$12:CA$263,MATCH($AL188,$AK$12:$AK$263,0))&gt;0,($AH188*INDEX(CA$12:CA$263,MATCH($AL188,$AK$12:$AK$263,0)))/INDEX($AD$12:$AD$263,MATCH($AL188,$AK$12:$AK$263,0)), "-"),     1, "-")</f>
        <v>-</v>
      </c>
      <c r="CC188" s="249" t="n">
        <f aca="false">IF(CB$9&gt;0, IF(OR(CB188="",CB188="-"), 0, CB188*$AO188), CA188*$AE188)</f>
        <v>0</v>
      </c>
      <c r="CD188" s="247" t="n">
        <f aca="false">COMMANDE!AN188</f>
        <v>0</v>
      </c>
      <c r="CE188" s="248" t="str">
        <f aca="false">_xlfn.IFS(AND($AD188=$AH188,$AD188&gt;0,$AH188&gt;0,CD188&gt;0), CD188,     AND(NOT($AD188=$AH188),$AD188&gt;0,$AH188&gt;0,CD188&gt;0), ($AH188*CD188)/$AD188,     AND($AD188=0,$AH188&gt;0,$AL188&gt;0), IF(INDEX(CD$12:CD$263,MATCH($AL188,$AK$12:$AK$263,0))&gt;0,($AH188*INDEX(CD$12:CD$263,MATCH($AL188,$AK$12:$AK$263,0)))/INDEX($AD$12:$AD$263,MATCH($AL188,$AK$12:$AK$263,0)), "-"),     1, "-")</f>
        <v>-</v>
      </c>
      <c r="CF188" s="249" t="n">
        <f aca="false">IF(CE$9&gt;0, IF(OR(CE188="",CE188="-"), 0, CE188*$AO188), CD188*$AE188)</f>
        <v>0</v>
      </c>
      <c r="CG188" s="247" t="n">
        <f aca="false">COMMANDE!AP188</f>
        <v>0</v>
      </c>
      <c r="CH188" s="248" t="str">
        <f aca="false">_xlfn.IFS(AND($AD188=$AH188,$AD188&gt;0,$AH188&gt;0,CG188&gt;0), CG188,     AND(NOT($AD188=$AH188),$AD188&gt;0,$AH188&gt;0,CG188&gt;0), ($AH188*CG188)/$AD188,     AND($AD188=0,$AH188&gt;0,$AL188&gt;0), IF(INDEX(CG$12:CG$263,MATCH($AL188,$AK$12:$AK$263,0))&gt;0,($AH188*INDEX(CG$12:CG$263,MATCH($AL188,$AK$12:$AK$263,0)))/INDEX($AD$12:$AD$263,MATCH($AL188,$AK$12:$AK$263,0)), "-"),     1, "-")</f>
        <v>-</v>
      </c>
      <c r="CI188" s="249" t="n">
        <f aca="false">IF(CH$9&gt;0, IF(OR(CH188="",CH188="-"), 0, CH188*$AO188), CG188*$AE188)</f>
        <v>0</v>
      </c>
      <c r="CJ188" s="250"/>
    </row>
    <row r="189" customFormat="false" ht="39.95" hidden="false" customHeight="true" outlineLevel="0" collapsed="false">
      <c r="A189" s="230" t="n">
        <f aca="false">IF(OR($AQ189&gt;0, $AS189&gt;0), 1, 0)</f>
        <v>0</v>
      </c>
      <c r="B189" s="230" t="n">
        <f aca="false">IF(OR($AT189&gt;0, $AV189&gt;0), 1, 0)</f>
        <v>0</v>
      </c>
      <c r="C189" s="230" t="n">
        <f aca="false">IF(OR($AW189&gt;0, $AY189&gt;0), 1, 0)</f>
        <v>0</v>
      </c>
      <c r="D189" s="230" t="n">
        <f aca="false">IF(OR($AZ189&gt;0, $BB189&gt;0), 1, 0)</f>
        <v>0</v>
      </c>
      <c r="E189" s="230" t="n">
        <f aca="false">IF(OR($BC189&gt;0, $BE189&gt;0), 1, 0)</f>
        <v>0</v>
      </c>
      <c r="F189" s="230" t="n">
        <f aca="false">IF(OR($BF189&gt;0, $BH189&gt;0), 1, 0)</f>
        <v>0</v>
      </c>
      <c r="G189" s="230" t="n">
        <f aca="false">IF(OR($BI189&gt;0, $BK189&gt;0), 1, 0)</f>
        <v>0</v>
      </c>
      <c r="H189" s="230" t="n">
        <f aca="false">IF(OR($BL189&gt;0, $BN189&gt;0), 1, 0)</f>
        <v>0</v>
      </c>
      <c r="I189" s="230" t="n">
        <f aca="false">IF(OR($BO189&gt;0, $BQ189&gt;0), 1, 0)</f>
        <v>0</v>
      </c>
      <c r="J189" s="230" t="n">
        <f aca="false">IF(OR($BR189&gt;0, $BT189&gt;0), 1, 0)</f>
        <v>0</v>
      </c>
      <c r="K189" s="230" t="n">
        <f aca="false">IF(OR($BU189&gt;0, $BW189&gt;0), 1, 0)</f>
        <v>0</v>
      </c>
      <c r="L189" s="230" t="n">
        <f aca="false">IF(OR($BX189&gt;0, $BZ189&gt;0), 1, 0)</f>
        <v>0</v>
      </c>
      <c r="M189" s="230" t="n">
        <f aca="false">IF(OR($CA189&gt;0, $CC189&gt;0), 1, 0)</f>
        <v>0</v>
      </c>
      <c r="N189" s="230" t="n">
        <f aca="false">IF(OR($CD189&gt;0, $CF189&gt;0), 1, 0)</f>
        <v>0</v>
      </c>
      <c r="O189" s="231" t="n">
        <f aca="false">IF(OR($CG189&gt;0, $CI189&gt;0), 1, 0)</f>
        <v>0</v>
      </c>
      <c r="P189" s="232" t="n">
        <f aca="false">IF(OR($AD189&gt;0,$AH189&gt;0,$AN189&gt;0), 1, 0)</f>
        <v>0</v>
      </c>
      <c r="Q189" s="233" t="n">
        <f aca="false">BDD!A179</f>
        <v>1147</v>
      </c>
      <c r="R189" s="234" t="str">
        <f aca="false">BDD!B179</f>
        <v>Pomme de terre rouge BIO</v>
      </c>
      <c r="S189" s="235" t="str">
        <f aca="false">IF(BDD!F179=0, "", BDD!F179)</f>
        <v/>
      </c>
      <c r="T189" s="236" t="n">
        <f aca="false">ROUND(BDD!G179+FDP_CMD_KG, 2)</f>
        <v>3.92</v>
      </c>
      <c r="U189" s="236" t="e">
        <f aca="false">ROUND(BDD!G179+FDP_FACT_KG, 2)</f>
        <v>#DIV/0!</v>
      </c>
      <c r="V189" s="237" t="str">
        <f aca="false">BDD!H179</f>
        <v>kg</v>
      </c>
      <c r="W189" s="238" t="n">
        <f aca="false">IF(NOT(ISBLANK(BDD!I179)), ROUND(SUM((BDD!G179*reduc1),FDP_CMD_KG), 2), "")</f>
        <v>3.69</v>
      </c>
      <c r="X189" s="238" t="n">
        <f aca="false">IF(NOT(ISBLANK(BDD!J179)), ROUND(SUM((BDD!G179*reduc2),FDP_CMD_KG), 2), "")</f>
        <v>3.45</v>
      </c>
      <c r="Y189" s="238" t="str">
        <f aca="false">IF(NOT(ISBLANK(BDD!K179)), ROUND(SUM((BDD!G179*reduc3),FDP_CMD_KG), 2), "")</f>
        <v/>
      </c>
      <c r="Z189" s="238" t="e">
        <f aca="false">IF(NOT(ISBLANK(BDD!I179)), ROUND(SUM((BDD!G179*reduc1),FDP_FACT_KG), 2), "")</f>
        <v>#DIV/0!</v>
      </c>
      <c r="AA189" s="238" t="e">
        <f aca="false">IF(NOT(ISBLANK(BDD!J179)), ROUND(SUM((BDD!G179*reduc2),FDP_FACT_KG), 2), "")</f>
        <v>#DIV/0!</v>
      </c>
      <c r="AB189" s="238" t="str">
        <f aca="false">IF(NOT(ISBLANK(BDD!K179)), ROUND(SUM((BDD!G179*reduc3),FDP_FACT_KG), 2), "")</f>
        <v/>
      </c>
      <c r="AC189" s="239" t="str">
        <f aca="false">BDD!C179</f>
        <v>Grenade</v>
      </c>
      <c r="AD189" s="240" t="n">
        <f aca="false">SUM(AQ189,AT189,AW189,AZ189,BC189,BF189,BI189,BL189,BO189,BR189,BU189,BX189,CA189,CD189,CG189)</f>
        <v>0</v>
      </c>
      <c r="AE189" s="241" t="n">
        <f aca="false">_xlfn.IFS(AND(AD189&gt;=60,$Y189&lt;&gt;""), $Y189,    AND(AD189&gt;=30,$X189&lt;&gt;""), $X189,    AND(AD189&gt;=10,$W189&lt;&gt;""), $W189,    1, $T189)</f>
        <v>3.92</v>
      </c>
      <c r="AF189" s="242" t="n">
        <f aca="false">$AD189*$AE189</f>
        <v>0</v>
      </c>
      <c r="AG189" s="161"/>
      <c r="AH189" s="243"/>
      <c r="AI189" s="241" t="e">
        <f aca="false">_xlfn.IFS(AND(AH189&gt;=60,$AB189&lt;&gt;""), $AB189,    AND(AH189&gt;=30,$AA189&lt;&gt;""), $AA189,    AND(AH189&gt;=10,$Z189&lt;&gt;""), $Z189,    1, $U189)</f>
        <v>#DIV/0!</v>
      </c>
      <c r="AJ189" s="244" t="e">
        <f aca="false">AH189*AI189</f>
        <v>#DIV/0!</v>
      </c>
      <c r="AK189" s="245"/>
      <c r="AL189" s="245"/>
      <c r="AM189" s="161"/>
      <c r="AN189" s="246" t="n">
        <f aca="false">SUM(AR189,AU189,AX189,BA189,BD189,BG189,BJ189,BM189,BP189,BS189,BV189,BY189,CB189,CE189,CH189)</f>
        <v>0</v>
      </c>
      <c r="AO189" s="241" t="e">
        <f aca="false">_xlfn.IFS(AND(AN189&gt;=60,$AB189&lt;&gt;""), $AB189,    AND(AN189&gt;=30,$AA189&lt;&gt;""), $AA189,    AND(AN189&gt;=10,$Z189&lt;&gt;""), $Z189,    1, $U189)</f>
        <v>#DIV/0!</v>
      </c>
      <c r="AP189" s="242" t="e">
        <f aca="false">$AN189*$AO189</f>
        <v>#DIV/0!</v>
      </c>
      <c r="AQ189" s="247" t="n">
        <f aca="false">COMMANDE!N189</f>
        <v>0</v>
      </c>
      <c r="AR189" s="248" t="str">
        <f aca="false">_xlfn.IFS(AND($AD189=$AH189,$AD189&gt;0,$AH189&gt;0,AQ189&gt;0), AQ189,     AND(NOT($AD189=$AH189),$AD189&gt;0,$AH189&gt;0,AQ189&gt;0), ($AH189*AQ189)/$AD189,     AND($AD189=0,$AH189&gt;0,$AL189&gt;0), IF(INDEX(AQ$12:AQ$263,MATCH($AL189,$AK$12:$AK$263,0))&gt;0,($AH189*INDEX(AQ$12:AQ$263,MATCH($AL189,$AK$12:$AK$263,0)))/INDEX($AD$12:$AD$263,MATCH($AL189,$AK$12:$AK$263,0)), "-"),     1, "-")</f>
        <v>-</v>
      </c>
      <c r="AS189" s="249" t="n">
        <f aca="false">IF(AR$9&gt;0, IF(OR(AR189="",AR189="-"), 0, AR189*$AO189), AQ189*$AE189)</f>
        <v>0</v>
      </c>
      <c r="AT189" s="247" t="n">
        <f aca="false">COMMANDE!P189</f>
        <v>0</v>
      </c>
      <c r="AU189" s="248" t="str">
        <f aca="false">_xlfn.IFS(AND($AD189=$AH189,$AD189&gt;0,$AH189&gt;0,AT189&gt;0), AT189,     AND(NOT($AD189=$AH189),$AD189&gt;0,$AH189&gt;0,AT189&gt;0), ($AH189*AT189)/$AD189,     AND($AD189=0,$AH189&gt;0,$AL189&gt;0), IF(INDEX(AT$12:AT$263,MATCH($AL189,$AK$12:$AK$263,0))&gt;0,($AH189*INDEX(AT$12:AT$263,MATCH($AL189,$AK$12:$AK$263,0)))/INDEX($AD$12:$AD$263,MATCH($AL189,$AK$12:$AK$263,0)), "-"),     1, "-")</f>
        <v>-</v>
      </c>
      <c r="AV189" s="249" t="n">
        <f aca="false">IF(AU$9&gt;0, IF(OR(AU189="",AU189="-"), 0, AU189*$AO189), AT189*$AE189)</f>
        <v>0</v>
      </c>
      <c r="AW189" s="247" t="n">
        <f aca="false">COMMANDE!R189</f>
        <v>0</v>
      </c>
      <c r="AX189" s="248" t="str">
        <f aca="false">_xlfn.IFS(AND($AD189=$AH189,$AD189&gt;0,$AH189&gt;0,AW189&gt;0), AW189,     AND(NOT($AD189=$AH189),$AD189&gt;0,$AH189&gt;0,AW189&gt;0), ($AH189*AW189)/$AD189,     AND($AD189=0,$AH189&gt;0,$AL189&gt;0), IF(INDEX(AW$12:AW$263,MATCH($AL189,$AK$12:$AK$263,0))&gt;0,($AH189*INDEX(AW$12:AW$263,MATCH($AL189,$AK$12:$AK$263,0)))/INDEX($AD$12:$AD$263,MATCH($AL189,$AK$12:$AK$263,0)), "-"),     1, "-")</f>
        <v>-</v>
      </c>
      <c r="AY189" s="249" t="n">
        <f aca="false">IF(AX$9&gt;0, IF(OR(AX189="",AX189="-"), 0, AX189*$AO189), AW189*$AE189)</f>
        <v>0</v>
      </c>
      <c r="AZ189" s="247" t="n">
        <f aca="false">COMMANDE!T189</f>
        <v>0</v>
      </c>
      <c r="BA189" s="248" t="str">
        <f aca="false">_xlfn.IFS(AND($AD189=$AH189,$AD189&gt;0,$AH189&gt;0,AZ189&gt;0), AZ189,     AND(NOT($AD189=$AH189),$AD189&gt;0,$AH189&gt;0,AZ189&gt;0), ($AH189*AZ189)/$AD189,     AND($AD189=0,$AH189&gt;0,$AL189&gt;0), IF(INDEX(AZ$12:AZ$263,MATCH($AL189,$AK$12:$AK$263,0))&gt;0,($AH189*INDEX(AZ$12:AZ$263,MATCH($AL189,$AK$12:$AK$263,0)))/INDEX($AD$12:$AD$263,MATCH($AL189,$AK$12:$AK$263,0)), "-"),     1, "-")</f>
        <v>-</v>
      </c>
      <c r="BB189" s="249" t="n">
        <f aca="false">IF(BA$9&gt;0, IF(OR(BA189="",BA189="-"), 0, BA189*$AO189), AZ189*$AE189)</f>
        <v>0</v>
      </c>
      <c r="BC189" s="247" t="n">
        <f aca="false">COMMANDE!V189</f>
        <v>0</v>
      </c>
      <c r="BD189" s="248" t="str">
        <f aca="false">_xlfn.IFS(AND($AD189=$AH189,$AD189&gt;0,$AH189&gt;0,BC189&gt;0), BC189,     AND(NOT($AD189=$AH189),$AD189&gt;0,$AH189&gt;0,BC189&gt;0), ($AH189*BC189)/$AD189,     AND($AD189=0,$AH189&gt;0,$AL189&gt;0), IF(INDEX(BC$12:BC$263,MATCH($AL189,$AK$12:$AK$263,0))&gt;0,($AH189*INDEX(BC$12:BC$263,MATCH($AL189,$AK$12:$AK$263,0)))/INDEX($AD$12:$AD$263,MATCH($AL189,$AK$12:$AK$263,0)), "-"),     1, "-")</f>
        <v>-</v>
      </c>
      <c r="BE189" s="249" t="n">
        <f aca="false">IF(BD$9&gt;0, IF(OR(BD189="",BD189="-"), 0, BD189*$AO189), BC189*$AE189)</f>
        <v>0</v>
      </c>
      <c r="BF189" s="247" t="n">
        <f aca="false">COMMANDE!X189</f>
        <v>0</v>
      </c>
      <c r="BG189" s="248" t="str">
        <f aca="false">_xlfn.IFS(AND($AD189=$AH189,$AD189&gt;0,$AH189&gt;0,BF189&gt;0), BF189,     AND(NOT($AD189=$AH189),$AD189&gt;0,$AH189&gt;0,BF189&gt;0), ($AH189*BF189)/$AD189,     AND($AD189=0,$AH189&gt;0,$AL189&gt;0), IF(INDEX(BF$12:BF$263,MATCH($AL189,$AK$12:$AK$263,0))&gt;0,($AH189*INDEX(BF$12:BF$263,MATCH($AL189,$AK$12:$AK$263,0)))/INDEX($AD$12:$AD$263,MATCH($AL189,$AK$12:$AK$263,0)), "-"),     1, "-")</f>
        <v>-</v>
      </c>
      <c r="BH189" s="249" t="n">
        <f aca="false">IF(BG$9&gt;0, IF(OR(BG189="",BG189="-"), 0, BG189*$AO189), BF189*$AE189)</f>
        <v>0</v>
      </c>
      <c r="BI189" s="247" t="n">
        <f aca="false">COMMANDE!Z189</f>
        <v>0</v>
      </c>
      <c r="BJ189" s="248" t="str">
        <f aca="false">_xlfn.IFS(AND($AD189=$AH189,$AD189&gt;0,$AH189&gt;0,BI189&gt;0), BI189,     AND(NOT($AD189=$AH189),$AD189&gt;0,$AH189&gt;0,BI189&gt;0), ($AH189*BI189)/$AD189,     AND($AD189=0,$AH189&gt;0,$AL189&gt;0), IF(INDEX(BI$12:BI$263,MATCH($AL189,$AK$12:$AK$263,0))&gt;0,($AH189*INDEX(BI$12:BI$263,MATCH($AL189,$AK$12:$AK$263,0)))/INDEX($AD$12:$AD$263,MATCH($AL189,$AK$12:$AK$263,0)), "-"),     1, "-")</f>
        <v>-</v>
      </c>
      <c r="BK189" s="249" t="n">
        <f aca="false">IF(BJ$9&gt;0, IF(OR(BJ189="",BJ189="-"), 0, BJ189*$AO189), BI189*$AE189)</f>
        <v>0</v>
      </c>
      <c r="BL189" s="247" t="n">
        <f aca="false">COMMANDE!AB189</f>
        <v>0</v>
      </c>
      <c r="BM189" s="248" t="str">
        <f aca="false">_xlfn.IFS(AND($AD189=$AH189,$AD189&gt;0,$AH189&gt;0,BL189&gt;0), BL189,     AND(NOT($AD189=$AH189),$AD189&gt;0,$AH189&gt;0,BL189&gt;0), ($AH189*BL189)/$AD189,     AND($AD189=0,$AH189&gt;0,$AL189&gt;0), IF(INDEX(BL$12:BL$263,MATCH($AL189,$AK$12:$AK$263,0))&gt;0,($AH189*INDEX(BL$12:BL$263,MATCH($AL189,$AK$12:$AK$263,0)))/INDEX($AD$12:$AD$263,MATCH($AL189,$AK$12:$AK$263,0)), "-"),     1, "-")</f>
        <v>-</v>
      </c>
      <c r="BN189" s="249" t="n">
        <f aca="false">IF(BM$9&gt;0, IF(OR(BM189="",BM189="-"), 0, BM189*$AO189), BL189*$AE189)</f>
        <v>0</v>
      </c>
      <c r="BO189" s="247" t="n">
        <f aca="false">COMMANDE!AD189</f>
        <v>0</v>
      </c>
      <c r="BP189" s="248" t="str">
        <f aca="false">_xlfn.IFS(AND($AD189=$AH189,$AD189&gt;0,$AH189&gt;0,BO189&gt;0), BO189,     AND(NOT($AD189=$AH189),$AD189&gt;0,$AH189&gt;0,BO189&gt;0), ($AH189*BO189)/$AD189,     AND($AD189=0,$AH189&gt;0,$AL189&gt;0), IF(INDEX(BO$12:BO$263,MATCH($AL189,$AK$12:$AK$263,0))&gt;0,($AH189*INDEX(BO$12:BO$263,MATCH($AL189,$AK$12:$AK$263,0)))/INDEX($AD$12:$AD$263,MATCH($AL189,$AK$12:$AK$263,0)), "-"),     1, "-")</f>
        <v>-</v>
      </c>
      <c r="BQ189" s="249" t="n">
        <f aca="false">IF(BP$9&gt;0, IF(OR(BP189="",BP189="-"), 0, BP189*$AO189), BO189*$AE189)</f>
        <v>0</v>
      </c>
      <c r="BR189" s="247" t="n">
        <f aca="false">COMMANDE!AF189</f>
        <v>0</v>
      </c>
      <c r="BS189" s="248" t="str">
        <f aca="false">_xlfn.IFS(AND($AD189=$AH189,$AD189&gt;0,$AH189&gt;0,BR189&gt;0), BR189,     AND(NOT($AD189=$AH189),$AD189&gt;0,$AH189&gt;0,BR189&gt;0), ($AH189*BR189)/$AD189,     AND($AD189=0,$AH189&gt;0,$AL189&gt;0), IF(INDEX(BR$12:BR$263,MATCH($AL189,$AK$12:$AK$263,0))&gt;0,($AH189*INDEX(BR$12:BR$263,MATCH($AL189,$AK$12:$AK$263,0)))/INDEX($AD$12:$AD$263,MATCH($AL189,$AK$12:$AK$263,0)), "-"),     1, "-")</f>
        <v>-</v>
      </c>
      <c r="BT189" s="249" t="n">
        <f aca="false">IF(BS$9&gt;0, IF(OR(BS189="",BS189="-"), 0, BS189*$AO189), BR189*$AE189)</f>
        <v>0</v>
      </c>
      <c r="BU189" s="247" t="n">
        <f aca="false">COMMANDE!AH189</f>
        <v>0</v>
      </c>
      <c r="BV189" s="248" t="str">
        <f aca="false">_xlfn.IFS(AND($AD189=$AH189,$AD189&gt;0,$AH189&gt;0,BU189&gt;0), BU189,     AND(NOT($AD189=$AH189),$AD189&gt;0,$AH189&gt;0,BU189&gt;0), ($AH189*BU189)/$AD189,     AND($AD189=0,$AH189&gt;0,$AL189&gt;0), IF(INDEX(BU$12:BU$263,MATCH($AL189,$AK$12:$AK$263,0))&gt;0,($AH189*INDEX(BU$12:BU$263,MATCH($AL189,$AK$12:$AK$263,0)))/INDEX($AD$12:$AD$263,MATCH($AL189,$AK$12:$AK$263,0)), "-"),     1, "-")</f>
        <v>-</v>
      </c>
      <c r="BW189" s="249" t="n">
        <f aca="false">IF(BV$9&gt;0, IF(OR(BV189="",BV189="-"), 0, BV189*$AO189), BU189*$AE189)</f>
        <v>0</v>
      </c>
      <c r="BX189" s="247" t="n">
        <f aca="false">COMMANDE!AJ189</f>
        <v>0</v>
      </c>
      <c r="BY189" s="248" t="str">
        <f aca="false">_xlfn.IFS(AND($AD189=$AH189,$AD189&gt;0,$AH189&gt;0,BX189&gt;0), BX189,     AND(NOT($AD189=$AH189),$AD189&gt;0,$AH189&gt;0,BX189&gt;0), ($AH189*BX189)/$AD189,     AND($AD189=0,$AH189&gt;0,$AL189&gt;0), IF(INDEX(BX$12:BX$263,MATCH($AL189,$AK$12:$AK$263,0))&gt;0,($AH189*INDEX(BX$12:BX$263,MATCH($AL189,$AK$12:$AK$263,0)))/INDEX($AD$12:$AD$263,MATCH($AL189,$AK$12:$AK$263,0)), "-"),     1, "-")</f>
        <v>-</v>
      </c>
      <c r="BZ189" s="249" t="n">
        <f aca="false">IF(BY$9&gt;0, IF(OR(BY189="",BY189="-"), 0, BY189*$AO189), BX189*$AE189)</f>
        <v>0</v>
      </c>
      <c r="CA189" s="247" t="n">
        <f aca="false">COMMANDE!AL189</f>
        <v>0</v>
      </c>
      <c r="CB189" s="248" t="str">
        <f aca="false">_xlfn.IFS(AND($AD189=$AH189,$AD189&gt;0,$AH189&gt;0,CA189&gt;0), CA189,     AND(NOT($AD189=$AH189),$AD189&gt;0,$AH189&gt;0,CA189&gt;0), ($AH189*CA189)/$AD189,     AND($AD189=0,$AH189&gt;0,$AL189&gt;0), IF(INDEX(CA$12:CA$263,MATCH($AL189,$AK$12:$AK$263,0))&gt;0,($AH189*INDEX(CA$12:CA$263,MATCH($AL189,$AK$12:$AK$263,0)))/INDEX($AD$12:$AD$263,MATCH($AL189,$AK$12:$AK$263,0)), "-"),     1, "-")</f>
        <v>-</v>
      </c>
      <c r="CC189" s="249" t="n">
        <f aca="false">IF(CB$9&gt;0, IF(OR(CB189="",CB189="-"), 0, CB189*$AO189), CA189*$AE189)</f>
        <v>0</v>
      </c>
      <c r="CD189" s="247" t="n">
        <f aca="false">COMMANDE!AN189</f>
        <v>0</v>
      </c>
      <c r="CE189" s="248" t="str">
        <f aca="false">_xlfn.IFS(AND($AD189=$AH189,$AD189&gt;0,$AH189&gt;0,CD189&gt;0), CD189,     AND(NOT($AD189=$AH189),$AD189&gt;0,$AH189&gt;0,CD189&gt;0), ($AH189*CD189)/$AD189,     AND($AD189=0,$AH189&gt;0,$AL189&gt;0), IF(INDEX(CD$12:CD$263,MATCH($AL189,$AK$12:$AK$263,0))&gt;0,($AH189*INDEX(CD$12:CD$263,MATCH($AL189,$AK$12:$AK$263,0)))/INDEX($AD$12:$AD$263,MATCH($AL189,$AK$12:$AK$263,0)), "-"),     1, "-")</f>
        <v>-</v>
      </c>
      <c r="CF189" s="249" t="n">
        <f aca="false">IF(CE$9&gt;0, IF(OR(CE189="",CE189="-"), 0, CE189*$AO189), CD189*$AE189)</f>
        <v>0</v>
      </c>
      <c r="CG189" s="247" t="n">
        <f aca="false">COMMANDE!AP189</f>
        <v>0</v>
      </c>
      <c r="CH189" s="248" t="str">
        <f aca="false">_xlfn.IFS(AND($AD189=$AH189,$AD189&gt;0,$AH189&gt;0,CG189&gt;0), CG189,     AND(NOT($AD189=$AH189),$AD189&gt;0,$AH189&gt;0,CG189&gt;0), ($AH189*CG189)/$AD189,     AND($AD189=0,$AH189&gt;0,$AL189&gt;0), IF(INDEX(CG$12:CG$263,MATCH($AL189,$AK$12:$AK$263,0))&gt;0,($AH189*INDEX(CG$12:CG$263,MATCH($AL189,$AK$12:$AK$263,0)))/INDEX($AD$12:$AD$263,MATCH($AL189,$AK$12:$AK$263,0)), "-"),     1, "-")</f>
        <v>-</v>
      </c>
      <c r="CI189" s="249" t="n">
        <f aca="false">IF(CH$9&gt;0, IF(OR(CH189="",CH189="-"), 0, CH189*$AO189), CG189*$AE189)</f>
        <v>0</v>
      </c>
      <c r="CJ189" s="250"/>
    </row>
    <row r="190" customFormat="false" ht="39.95" hidden="false" customHeight="true" outlineLevel="0" collapsed="false">
      <c r="A190" s="230" t="n">
        <f aca="false">IF(OR($AQ190&gt;0, $AS190&gt;0), 1, 0)</f>
        <v>0</v>
      </c>
      <c r="B190" s="230" t="n">
        <f aca="false">IF(OR($AT190&gt;0, $AV190&gt;0), 1, 0)</f>
        <v>0</v>
      </c>
      <c r="C190" s="230" t="n">
        <f aca="false">IF(OR($AW190&gt;0, $AY190&gt;0), 1, 0)</f>
        <v>0</v>
      </c>
      <c r="D190" s="230" t="n">
        <f aca="false">IF(OR($AZ190&gt;0, $BB190&gt;0), 1, 0)</f>
        <v>0</v>
      </c>
      <c r="E190" s="230" t="n">
        <f aca="false">IF(OR($BC190&gt;0, $BE190&gt;0), 1, 0)</f>
        <v>0</v>
      </c>
      <c r="F190" s="230" t="n">
        <f aca="false">IF(OR($BF190&gt;0, $BH190&gt;0), 1, 0)</f>
        <v>0</v>
      </c>
      <c r="G190" s="230" t="n">
        <f aca="false">IF(OR($BI190&gt;0, $BK190&gt;0), 1, 0)</f>
        <v>0</v>
      </c>
      <c r="H190" s="230" t="n">
        <f aca="false">IF(OR($BL190&gt;0, $BN190&gt;0), 1, 0)</f>
        <v>0</v>
      </c>
      <c r="I190" s="230" t="n">
        <f aca="false">IF(OR($BO190&gt;0, $BQ190&gt;0), 1, 0)</f>
        <v>0</v>
      </c>
      <c r="J190" s="230" t="n">
        <f aca="false">IF(OR($BR190&gt;0, $BT190&gt;0), 1, 0)</f>
        <v>0</v>
      </c>
      <c r="K190" s="230" t="n">
        <f aca="false">IF(OR($BU190&gt;0, $BW190&gt;0), 1, 0)</f>
        <v>0</v>
      </c>
      <c r="L190" s="230" t="n">
        <f aca="false">IF(OR($BX190&gt;0, $BZ190&gt;0), 1, 0)</f>
        <v>0</v>
      </c>
      <c r="M190" s="230" t="n">
        <f aca="false">IF(OR($CA190&gt;0, $CC190&gt;0), 1, 0)</f>
        <v>0</v>
      </c>
      <c r="N190" s="230" t="n">
        <f aca="false">IF(OR($CD190&gt;0, $CF190&gt;0), 1, 0)</f>
        <v>0</v>
      </c>
      <c r="O190" s="231" t="n">
        <f aca="false">IF(OR($CG190&gt;0, $CI190&gt;0), 1, 0)</f>
        <v>0</v>
      </c>
      <c r="P190" s="232" t="n">
        <f aca="false">IF(OR($AD190&gt;0,$AH190&gt;0,$AN190&gt;0), 1, 0)</f>
        <v>0</v>
      </c>
      <c r="Q190" s="233" t="str">
        <f aca="false">BDD!A180</f>
        <v>5124-3852</v>
      </c>
      <c r="R190" s="234" t="str">
        <f aca="false">BDD!B180</f>
        <v>Pomme Golden (Nouvelle récolte!!)</v>
      </c>
      <c r="S190" s="235" t="str">
        <f aca="false">IF(BDD!F180=0, "", BDD!F180)</f>
        <v/>
      </c>
      <c r="T190" s="236" t="n">
        <f aca="false">ROUND(BDD!G180+FDP_CMD_KG, 2)</f>
        <v>3.92</v>
      </c>
      <c r="U190" s="236" t="e">
        <f aca="false">ROUND(BDD!G180+FDP_FACT_KG, 2)</f>
        <v>#DIV/0!</v>
      </c>
      <c r="V190" s="237" t="str">
        <f aca="false">BDD!H180</f>
        <v>kg</v>
      </c>
      <c r="W190" s="238" t="n">
        <f aca="false">IF(NOT(ISBLANK(BDD!I180)), ROUND(SUM((BDD!G180*reduc1),FDP_CMD_KG), 2), "")</f>
        <v>3.69</v>
      </c>
      <c r="X190" s="238" t="n">
        <f aca="false">IF(NOT(ISBLANK(BDD!J180)), ROUND(SUM((BDD!G180*reduc2),FDP_CMD_KG), 2), "")</f>
        <v>3.45</v>
      </c>
      <c r="Y190" s="238" t="str">
        <f aca="false">IF(NOT(ISBLANK(BDD!K180)), ROUND(SUM((BDD!G180*reduc3),FDP_CMD_KG), 2), "")</f>
        <v/>
      </c>
      <c r="Z190" s="238" t="e">
        <f aca="false">IF(NOT(ISBLANK(BDD!I180)), ROUND(SUM((BDD!G180*reduc1),FDP_FACT_KG), 2), "")</f>
        <v>#DIV/0!</v>
      </c>
      <c r="AA190" s="238" t="e">
        <f aca="false">IF(NOT(ISBLANK(BDD!J180)), ROUND(SUM((BDD!G180*reduc2),FDP_FACT_KG), 2), "")</f>
        <v>#DIV/0!</v>
      </c>
      <c r="AB190" s="238" t="str">
        <f aca="false">IF(NOT(ISBLANK(BDD!K180)), ROUND(SUM((BDD!G180*reduc3),FDP_FACT_KG), 2), "")</f>
        <v/>
      </c>
      <c r="AC190" s="239" t="str">
        <f aca="false">BDD!C180</f>
        <v>Grenade</v>
      </c>
      <c r="AD190" s="240" t="n">
        <f aca="false">SUM(AQ190,AT190,AW190,AZ190,BC190,BF190,BI190,BL190,BO190,BR190,BU190,BX190,CA190,CD190,CG190)</f>
        <v>0</v>
      </c>
      <c r="AE190" s="241" t="n">
        <f aca="false">_xlfn.IFS(AND(AD190&gt;=60,$Y190&lt;&gt;""), $Y190,    AND(AD190&gt;=30,$X190&lt;&gt;""), $X190,    AND(AD190&gt;=10,$W190&lt;&gt;""), $W190,    1, $T190)</f>
        <v>3.92</v>
      </c>
      <c r="AF190" s="242" t="n">
        <f aca="false">$AD190*$AE190</f>
        <v>0</v>
      </c>
      <c r="AG190" s="161"/>
      <c r="AH190" s="243"/>
      <c r="AI190" s="241" t="e">
        <f aca="false">_xlfn.IFS(AND(AH190&gt;=60,$AB190&lt;&gt;""), $AB190,    AND(AH190&gt;=30,$AA190&lt;&gt;""), $AA190,    AND(AH190&gt;=10,$Z190&lt;&gt;""), $Z190,    1, $U190)</f>
        <v>#DIV/0!</v>
      </c>
      <c r="AJ190" s="244" t="e">
        <f aca="false">AH190*AI190</f>
        <v>#DIV/0!</v>
      </c>
      <c r="AK190" s="245"/>
      <c r="AL190" s="245"/>
      <c r="AM190" s="161"/>
      <c r="AN190" s="246" t="n">
        <f aca="false">SUM(AR190,AU190,AX190,BA190,BD190,BG190,BJ190,BM190,BP190,BS190,BV190,BY190,CB190,CE190,CH190)</f>
        <v>0</v>
      </c>
      <c r="AO190" s="241" t="e">
        <f aca="false">_xlfn.IFS(AND(AN190&gt;=60,$AB190&lt;&gt;""), $AB190,    AND(AN190&gt;=30,$AA190&lt;&gt;""), $AA190,    AND(AN190&gt;=10,$Z190&lt;&gt;""), $Z190,    1, $U190)</f>
        <v>#DIV/0!</v>
      </c>
      <c r="AP190" s="242" t="e">
        <f aca="false">$AN190*$AO190</f>
        <v>#DIV/0!</v>
      </c>
      <c r="AQ190" s="247" t="n">
        <f aca="false">COMMANDE!N190</f>
        <v>0</v>
      </c>
      <c r="AR190" s="248" t="str">
        <f aca="false">_xlfn.IFS(AND($AD190=$AH190,$AD190&gt;0,$AH190&gt;0,AQ190&gt;0), AQ190,     AND(NOT($AD190=$AH190),$AD190&gt;0,$AH190&gt;0,AQ190&gt;0), ($AH190*AQ190)/$AD190,     AND($AD190=0,$AH190&gt;0,$AL190&gt;0), IF(INDEX(AQ$12:AQ$263,MATCH($AL190,$AK$12:$AK$263,0))&gt;0,($AH190*INDEX(AQ$12:AQ$263,MATCH($AL190,$AK$12:$AK$263,0)))/INDEX($AD$12:$AD$263,MATCH($AL190,$AK$12:$AK$263,0)), "-"),     1, "-")</f>
        <v>-</v>
      </c>
      <c r="AS190" s="249" t="n">
        <f aca="false">IF(AR$9&gt;0, IF(OR(AR190="",AR190="-"), 0, AR190*$AO190), AQ190*$AE190)</f>
        <v>0</v>
      </c>
      <c r="AT190" s="247" t="n">
        <f aca="false">COMMANDE!P190</f>
        <v>0</v>
      </c>
      <c r="AU190" s="248" t="str">
        <f aca="false">_xlfn.IFS(AND($AD190=$AH190,$AD190&gt;0,$AH190&gt;0,AT190&gt;0), AT190,     AND(NOT($AD190=$AH190),$AD190&gt;0,$AH190&gt;0,AT190&gt;0), ($AH190*AT190)/$AD190,     AND($AD190=0,$AH190&gt;0,$AL190&gt;0), IF(INDEX(AT$12:AT$263,MATCH($AL190,$AK$12:$AK$263,0))&gt;0,($AH190*INDEX(AT$12:AT$263,MATCH($AL190,$AK$12:$AK$263,0)))/INDEX($AD$12:$AD$263,MATCH($AL190,$AK$12:$AK$263,0)), "-"),     1, "-")</f>
        <v>-</v>
      </c>
      <c r="AV190" s="249" t="n">
        <f aca="false">IF(AU$9&gt;0, IF(OR(AU190="",AU190="-"), 0, AU190*$AO190), AT190*$AE190)</f>
        <v>0</v>
      </c>
      <c r="AW190" s="247" t="n">
        <f aca="false">COMMANDE!R190</f>
        <v>0</v>
      </c>
      <c r="AX190" s="248" t="str">
        <f aca="false">_xlfn.IFS(AND($AD190=$AH190,$AD190&gt;0,$AH190&gt;0,AW190&gt;0), AW190,     AND(NOT($AD190=$AH190),$AD190&gt;0,$AH190&gt;0,AW190&gt;0), ($AH190*AW190)/$AD190,     AND($AD190=0,$AH190&gt;0,$AL190&gt;0), IF(INDEX(AW$12:AW$263,MATCH($AL190,$AK$12:$AK$263,0))&gt;0,($AH190*INDEX(AW$12:AW$263,MATCH($AL190,$AK$12:$AK$263,0)))/INDEX($AD$12:$AD$263,MATCH($AL190,$AK$12:$AK$263,0)), "-"),     1, "-")</f>
        <v>-</v>
      </c>
      <c r="AY190" s="249" t="n">
        <f aca="false">IF(AX$9&gt;0, IF(OR(AX190="",AX190="-"), 0, AX190*$AO190), AW190*$AE190)</f>
        <v>0</v>
      </c>
      <c r="AZ190" s="247" t="n">
        <f aca="false">COMMANDE!T190</f>
        <v>0</v>
      </c>
      <c r="BA190" s="248" t="str">
        <f aca="false">_xlfn.IFS(AND($AD190=$AH190,$AD190&gt;0,$AH190&gt;0,AZ190&gt;0), AZ190,     AND(NOT($AD190=$AH190),$AD190&gt;0,$AH190&gt;0,AZ190&gt;0), ($AH190*AZ190)/$AD190,     AND($AD190=0,$AH190&gt;0,$AL190&gt;0), IF(INDEX(AZ$12:AZ$263,MATCH($AL190,$AK$12:$AK$263,0))&gt;0,($AH190*INDEX(AZ$12:AZ$263,MATCH($AL190,$AK$12:$AK$263,0)))/INDEX($AD$12:$AD$263,MATCH($AL190,$AK$12:$AK$263,0)), "-"),     1, "-")</f>
        <v>-</v>
      </c>
      <c r="BB190" s="249" t="n">
        <f aca="false">IF(BA$9&gt;0, IF(OR(BA190="",BA190="-"), 0, BA190*$AO190), AZ190*$AE190)</f>
        <v>0</v>
      </c>
      <c r="BC190" s="247" t="n">
        <f aca="false">COMMANDE!V190</f>
        <v>0</v>
      </c>
      <c r="BD190" s="248" t="str">
        <f aca="false">_xlfn.IFS(AND($AD190=$AH190,$AD190&gt;0,$AH190&gt;0,BC190&gt;0), BC190,     AND(NOT($AD190=$AH190),$AD190&gt;0,$AH190&gt;0,BC190&gt;0), ($AH190*BC190)/$AD190,     AND($AD190=0,$AH190&gt;0,$AL190&gt;0), IF(INDEX(BC$12:BC$263,MATCH($AL190,$AK$12:$AK$263,0))&gt;0,($AH190*INDEX(BC$12:BC$263,MATCH($AL190,$AK$12:$AK$263,0)))/INDEX($AD$12:$AD$263,MATCH($AL190,$AK$12:$AK$263,0)), "-"),     1, "-")</f>
        <v>-</v>
      </c>
      <c r="BE190" s="249" t="n">
        <f aca="false">IF(BD$9&gt;0, IF(OR(BD190="",BD190="-"), 0, BD190*$AO190), BC190*$AE190)</f>
        <v>0</v>
      </c>
      <c r="BF190" s="247" t="n">
        <f aca="false">COMMANDE!X190</f>
        <v>0</v>
      </c>
      <c r="BG190" s="248" t="str">
        <f aca="false">_xlfn.IFS(AND($AD190=$AH190,$AD190&gt;0,$AH190&gt;0,BF190&gt;0), BF190,     AND(NOT($AD190=$AH190),$AD190&gt;0,$AH190&gt;0,BF190&gt;0), ($AH190*BF190)/$AD190,     AND($AD190=0,$AH190&gt;0,$AL190&gt;0), IF(INDEX(BF$12:BF$263,MATCH($AL190,$AK$12:$AK$263,0))&gt;0,($AH190*INDEX(BF$12:BF$263,MATCH($AL190,$AK$12:$AK$263,0)))/INDEX($AD$12:$AD$263,MATCH($AL190,$AK$12:$AK$263,0)), "-"),     1, "-")</f>
        <v>-</v>
      </c>
      <c r="BH190" s="249" t="n">
        <f aca="false">IF(BG$9&gt;0, IF(OR(BG190="",BG190="-"), 0, BG190*$AO190), BF190*$AE190)</f>
        <v>0</v>
      </c>
      <c r="BI190" s="247" t="n">
        <f aca="false">COMMANDE!Z190</f>
        <v>0</v>
      </c>
      <c r="BJ190" s="248" t="str">
        <f aca="false">_xlfn.IFS(AND($AD190=$AH190,$AD190&gt;0,$AH190&gt;0,BI190&gt;0), BI190,     AND(NOT($AD190=$AH190),$AD190&gt;0,$AH190&gt;0,BI190&gt;0), ($AH190*BI190)/$AD190,     AND($AD190=0,$AH190&gt;0,$AL190&gt;0), IF(INDEX(BI$12:BI$263,MATCH($AL190,$AK$12:$AK$263,0))&gt;0,($AH190*INDEX(BI$12:BI$263,MATCH($AL190,$AK$12:$AK$263,0)))/INDEX($AD$12:$AD$263,MATCH($AL190,$AK$12:$AK$263,0)), "-"),     1, "-")</f>
        <v>-</v>
      </c>
      <c r="BK190" s="249" t="n">
        <f aca="false">IF(BJ$9&gt;0, IF(OR(BJ190="",BJ190="-"), 0, BJ190*$AO190), BI190*$AE190)</f>
        <v>0</v>
      </c>
      <c r="BL190" s="247" t="n">
        <f aca="false">COMMANDE!AB190</f>
        <v>0</v>
      </c>
      <c r="BM190" s="248" t="str">
        <f aca="false">_xlfn.IFS(AND($AD190=$AH190,$AD190&gt;0,$AH190&gt;0,BL190&gt;0), BL190,     AND(NOT($AD190=$AH190),$AD190&gt;0,$AH190&gt;0,BL190&gt;0), ($AH190*BL190)/$AD190,     AND($AD190=0,$AH190&gt;0,$AL190&gt;0), IF(INDEX(BL$12:BL$263,MATCH($AL190,$AK$12:$AK$263,0))&gt;0,($AH190*INDEX(BL$12:BL$263,MATCH($AL190,$AK$12:$AK$263,0)))/INDEX($AD$12:$AD$263,MATCH($AL190,$AK$12:$AK$263,0)), "-"),     1, "-")</f>
        <v>-</v>
      </c>
      <c r="BN190" s="249" t="n">
        <f aca="false">IF(BM$9&gt;0, IF(OR(BM190="",BM190="-"), 0, BM190*$AO190), BL190*$AE190)</f>
        <v>0</v>
      </c>
      <c r="BO190" s="247" t="n">
        <f aca="false">COMMANDE!AD190</f>
        <v>0</v>
      </c>
      <c r="BP190" s="248" t="str">
        <f aca="false">_xlfn.IFS(AND($AD190=$AH190,$AD190&gt;0,$AH190&gt;0,BO190&gt;0), BO190,     AND(NOT($AD190=$AH190),$AD190&gt;0,$AH190&gt;0,BO190&gt;0), ($AH190*BO190)/$AD190,     AND($AD190=0,$AH190&gt;0,$AL190&gt;0), IF(INDEX(BO$12:BO$263,MATCH($AL190,$AK$12:$AK$263,0))&gt;0,($AH190*INDEX(BO$12:BO$263,MATCH($AL190,$AK$12:$AK$263,0)))/INDEX($AD$12:$AD$263,MATCH($AL190,$AK$12:$AK$263,0)), "-"),     1, "-")</f>
        <v>-</v>
      </c>
      <c r="BQ190" s="249" t="n">
        <f aca="false">IF(BP$9&gt;0, IF(OR(BP190="",BP190="-"), 0, BP190*$AO190), BO190*$AE190)</f>
        <v>0</v>
      </c>
      <c r="BR190" s="247" t="n">
        <f aca="false">COMMANDE!AF190</f>
        <v>0</v>
      </c>
      <c r="BS190" s="248" t="str">
        <f aca="false">_xlfn.IFS(AND($AD190=$AH190,$AD190&gt;0,$AH190&gt;0,BR190&gt;0), BR190,     AND(NOT($AD190=$AH190),$AD190&gt;0,$AH190&gt;0,BR190&gt;0), ($AH190*BR190)/$AD190,     AND($AD190=0,$AH190&gt;0,$AL190&gt;0), IF(INDEX(BR$12:BR$263,MATCH($AL190,$AK$12:$AK$263,0))&gt;0,($AH190*INDEX(BR$12:BR$263,MATCH($AL190,$AK$12:$AK$263,0)))/INDEX($AD$12:$AD$263,MATCH($AL190,$AK$12:$AK$263,0)), "-"),     1, "-")</f>
        <v>-</v>
      </c>
      <c r="BT190" s="249" t="n">
        <f aca="false">IF(BS$9&gt;0, IF(OR(BS190="",BS190="-"), 0, BS190*$AO190), BR190*$AE190)</f>
        <v>0</v>
      </c>
      <c r="BU190" s="247" t="n">
        <f aca="false">COMMANDE!AH190</f>
        <v>0</v>
      </c>
      <c r="BV190" s="248" t="str">
        <f aca="false">_xlfn.IFS(AND($AD190=$AH190,$AD190&gt;0,$AH190&gt;0,BU190&gt;0), BU190,     AND(NOT($AD190=$AH190),$AD190&gt;0,$AH190&gt;0,BU190&gt;0), ($AH190*BU190)/$AD190,     AND($AD190=0,$AH190&gt;0,$AL190&gt;0), IF(INDEX(BU$12:BU$263,MATCH($AL190,$AK$12:$AK$263,0))&gt;0,($AH190*INDEX(BU$12:BU$263,MATCH($AL190,$AK$12:$AK$263,0)))/INDEX($AD$12:$AD$263,MATCH($AL190,$AK$12:$AK$263,0)), "-"),     1, "-")</f>
        <v>-</v>
      </c>
      <c r="BW190" s="249" t="n">
        <f aca="false">IF(BV$9&gt;0, IF(OR(BV190="",BV190="-"), 0, BV190*$AO190), BU190*$AE190)</f>
        <v>0</v>
      </c>
      <c r="BX190" s="247" t="n">
        <f aca="false">COMMANDE!AJ190</f>
        <v>0</v>
      </c>
      <c r="BY190" s="248" t="str">
        <f aca="false">_xlfn.IFS(AND($AD190=$AH190,$AD190&gt;0,$AH190&gt;0,BX190&gt;0), BX190,     AND(NOT($AD190=$AH190),$AD190&gt;0,$AH190&gt;0,BX190&gt;0), ($AH190*BX190)/$AD190,     AND($AD190=0,$AH190&gt;0,$AL190&gt;0), IF(INDEX(BX$12:BX$263,MATCH($AL190,$AK$12:$AK$263,0))&gt;0,($AH190*INDEX(BX$12:BX$263,MATCH($AL190,$AK$12:$AK$263,0)))/INDEX($AD$12:$AD$263,MATCH($AL190,$AK$12:$AK$263,0)), "-"),     1, "-")</f>
        <v>-</v>
      </c>
      <c r="BZ190" s="249" t="n">
        <f aca="false">IF(BY$9&gt;0, IF(OR(BY190="",BY190="-"), 0, BY190*$AO190), BX190*$AE190)</f>
        <v>0</v>
      </c>
      <c r="CA190" s="247" t="n">
        <f aca="false">COMMANDE!AL190</f>
        <v>0</v>
      </c>
      <c r="CB190" s="248" t="str">
        <f aca="false">_xlfn.IFS(AND($AD190=$AH190,$AD190&gt;0,$AH190&gt;0,CA190&gt;0), CA190,     AND(NOT($AD190=$AH190),$AD190&gt;0,$AH190&gt;0,CA190&gt;0), ($AH190*CA190)/$AD190,     AND($AD190=0,$AH190&gt;0,$AL190&gt;0), IF(INDEX(CA$12:CA$263,MATCH($AL190,$AK$12:$AK$263,0))&gt;0,($AH190*INDEX(CA$12:CA$263,MATCH($AL190,$AK$12:$AK$263,0)))/INDEX($AD$12:$AD$263,MATCH($AL190,$AK$12:$AK$263,0)), "-"),     1, "-")</f>
        <v>-</v>
      </c>
      <c r="CC190" s="249" t="n">
        <f aca="false">IF(CB$9&gt;0, IF(OR(CB190="",CB190="-"), 0, CB190*$AO190), CA190*$AE190)</f>
        <v>0</v>
      </c>
      <c r="CD190" s="247" t="n">
        <f aca="false">COMMANDE!AN190</f>
        <v>0</v>
      </c>
      <c r="CE190" s="248" t="str">
        <f aca="false">_xlfn.IFS(AND($AD190=$AH190,$AD190&gt;0,$AH190&gt;0,CD190&gt;0), CD190,     AND(NOT($AD190=$AH190),$AD190&gt;0,$AH190&gt;0,CD190&gt;0), ($AH190*CD190)/$AD190,     AND($AD190=0,$AH190&gt;0,$AL190&gt;0), IF(INDEX(CD$12:CD$263,MATCH($AL190,$AK$12:$AK$263,0))&gt;0,($AH190*INDEX(CD$12:CD$263,MATCH($AL190,$AK$12:$AK$263,0)))/INDEX($AD$12:$AD$263,MATCH($AL190,$AK$12:$AK$263,0)), "-"),     1, "-")</f>
        <v>-</v>
      </c>
      <c r="CF190" s="249" t="n">
        <f aca="false">IF(CE$9&gt;0, IF(OR(CE190="",CE190="-"), 0, CE190*$AO190), CD190*$AE190)</f>
        <v>0</v>
      </c>
      <c r="CG190" s="247" t="n">
        <f aca="false">COMMANDE!AP190</f>
        <v>0</v>
      </c>
      <c r="CH190" s="248" t="str">
        <f aca="false">_xlfn.IFS(AND($AD190=$AH190,$AD190&gt;0,$AH190&gt;0,CG190&gt;0), CG190,     AND(NOT($AD190=$AH190),$AD190&gt;0,$AH190&gt;0,CG190&gt;0), ($AH190*CG190)/$AD190,     AND($AD190=0,$AH190&gt;0,$AL190&gt;0), IF(INDEX(CG$12:CG$263,MATCH($AL190,$AK$12:$AK$263,0))&gt;0,($AH190*INDEX(CG$12:CG$263,MATCH($AL190,$AK$12:$AK$263,0)))/INDEX($AD$12:$AD$263,MATCH($AL190,$AK$12:$AK$263,0)), "-"),     1, "-")</f>
        <v>-</v>
      </c>
      <c r="CI190" s="249" t="n">
        <f aca="false">IF(CH$9&gt;0, IF(OR(CH190="",CH190="-"), 0, CH190*$AO190), CG190*$AE190)</f>
        <v>0</v>
      </c>
      <c r="CJ190" s="250"/>
    </row>
    <row r="191" customFormat="false" ht="39.95" hidden="false" customHeight="true" outlineLevel="0" collapsed="false">
      <c r="A191" s="230" t="n">
        <f aca="false">IF(OR($AQ191&gt;0, $AS191&gt;0), 1, 0)</f>
        <v>0</v>
      </c>
      <c r="B191" s="230" t="n">
        <f aca="false">IF(OR($AT191&gt;0, $AV191&gt;0), 1, 0)</f>
        <v>0</v>
      </c>
      <c r="C191" s="230" t="n">
        <f aca="false">IF(OR($AW191&gt;0, $AY191&gt;0), 1, 0)</f>
        <v>0</v>
      </c>
      <c r="D191" s="230" t="n">
        <f aca="false">IF(OR($AZ191&gt;0, $BB191&gt;0), 1, 0)</f>
        <v>0</v>
      </c>
      <c r="E191" s="230" t="n">
        <f aca="false">IF(OR($BC191&gt;0, $BE191&gt;0), 1, 0)</f>
        <v>0</v>
      </c>
      <c r="F191" s="230" t="n">
        <f aca="false">IF(OR($BF191&gt;0, $BH191&gt;0), 1, 0)</f>
        <v>0</v>
      </c>
      <c r="G191" s="230" t="n">
        <f aca="false">IF(OR($BI191&gt;0, $BK191&gt;0), 1, 0)</f>
        <v>0</v>
      </c>
      <c r="H191" s="230" t="n">
        <f aca="false">IF(OR($BL191&gt;0, $BN191&gt;0), 1, 0)</f>
        <v>0</v>
      </c>
      <c r="I191" s="230" t="n">
        <f aca="false">IF(OR($BO191&gt;0, $BQ191&gt;0), 1, 0)</f>
        <v>0</v>
      </c>
      <c r="J191" s="230" t="n">
        <f aca="false">IF(OR($BR191&gt;0, $BT191&gt;0), 1, 0)</f>
        <v>0</v>
      </c>
      <c r="K191" s="230" t="n">
        <f aca="false">IF(OR($BU191&gt;0, $BW191&gt;0), 1, 0)</f>
        <v>0</v>
      </c>
      <c r="L191" s="230" t="n">
        <f aca="false">IF(OR($BX191&gt;0, $BZ191&gt;0), 1, 0)</f>
        <v>0</v>
      </c>
      <c r="M191" s="230" t="n">
        <f aca="false">IF(OR($CA191&gt;0, $CC191&gt;0), 1, 0)</f>
        <v>0</v>
      </c>
      <c r="N191" s="230" t="n">
        <f aca="false">IF(OR($CD191&gt;0, $CF191&gt;0), 1, 0)</f>
        <v>0</v>
      </c>
      <c r="O191" s="231" t="n">
        <f aca="false">IF(OR($CG191&gt;0, $CI191&gt;0), 1, 0)</f>
        <v>0</v>
      </c>
      <c r="P191" s="232" t="n">
        <f aca="false">IF(OR($AD191&gt;0,$AH191&gt;0,$AN191&gt;0), 1, 0)</f>
        <v>0</v>
      </c>
      <c r="Q191" s="233" t="n">
        <f aca="false">BDD!A181</f>
        <v>3706</v>
      </c>
      <c r="R191" s="234" t="str">
        <f aca="false">BDD!B181</f>
        <v>Pomme Reineta Sierra Nevada</v>
      </c>
      <c r="S191" s="235" t="str">
        <f aca="false">IF(BDD!F181=0, "", BDD!F181)</f>
        <v/>
      </c>
      <c r="T191" s="236" t="n">
        <f aca="false">ROUND(BDD!G181+FDP_CMD_KG, 2)</f>
        <v>4.05</v>
      </c>
      <c r="U191" s="236" t="e">
        <f aca="false">ROUND(BDD!G181+FDP_FACT_KG, 2)</f>
        <v>#DIV/0!</v>
      </c>
      <c r="V191" s="237" t="str">
        <f aca="false">BDD!H181</f>
        <v>kg</v>
      </c>
      <c r="W191" s="238" t="n">
        <f aca="false">IF(NOT(ISBLANK(BDD!I181)), ROUND(SUM((BDD!G181*reduc1),FDP_CMD_KG), 2), "")</f>
        <v>3.8</v>
      </c>
      <c r="X191" s="238" t="n">
        <f aca="false">IF(NOT(ISBLANK(BDD!J181)), ROUND(SUM((BDD!G181*reduc2),FDP_CMD_KG), 2), "")</f>
        <v>3.56</v>
      </c>
      <c r="Y191" s="238" t="str">
        <f aca="false">IF(NOT(ISBLANK(BDD!K181)), ROUND(SUM((BDD!G181*reduc3),FDP_CMD_KG), 2), "")</f>
        <v/>
      </c>
      <c r="Z191" s="238" t="e">
        <f aca="false">IF(NOT(ISBLANK(BDD!I181)), ROUND(SUM((BDD!G181*reduc1),FDP_FACT_KG), 2), "")</f>
        <v>#DIV/0!</v>
      </c>
      <c r="AA191" s="238" t="e">
        <f aca="false">IF(NOT(ISBLANK(BDD!J181)), ROUND(SUM((BDD!G181*reduc2),FDP_FACT_KG), 2), "")</f>
        <v>#DIV/0!</v>
      </c>
      <c r="AB191" s="238" t="str">
        <f aca="false">IF(NOT(ISBLANK(BDD!K181)), ROUND(SUM((BDD!G181*reduc3),FDP_FACT_KG), 2), "")</f>
        <v/>
      </c>
      <c r="AC191" s="239" t="str">
        <f aca="false">BDD!C181</f>
        <v>Grenade</v>
      </c>
      <c r="AD191" s="240" t="n">
        <f aca="false">SUM(AQ191,AT191,AW191,AZ191,BC191,BF191,BI191,BL191,BO191,BR191,BU191,BX191,CA191,CD191,CG191)</f>
        <v>0</v>
      </c>
      <c r="AE191" s="241" t="n">
        <f aca="false">_xlfn.IFS(AND(AD191&gt;=60,$Y191&lt;&gt;""), $Y191,    AND(AD191&gt;=30,$X191&lt;&gt;""), $X191,    AND(AD191&gt;=10,$W191&lt;&gt;""), $W191,    1, $T191)</f>
        <v>4.05</v>
      </c>
      <c r="AF191" s="242" t="n">
        <f aca="false">$AD191*$AE191</f>
        <v>0</v>
      </c>
      <c r="AG191" s="161"/>
      <c r="AH191" s="243"/>
      <c r="AI191" s="241" t="e">
        <f aca="false">_xlfn.IFS(AND(AH191&gt;=60,$AB191&lt;&gt;""), $AB191,    AND(AH191&gt;=30,$AA191&lt;&gt;""), $AA191,    AND(AH191&gt;=10,$Z191&lt;&gt;""), $Z191,    1, $U191)</f>
        <v>#DIV/0!</v>
      </c>
      <c r="AJ191" s="244" t="e">
        <f aca="false">AH191*AI191</f>
        <v>#DIV/0!</v>
      </c>
      <c r="AK191" s="245"/>
      <c r="AL191" s="245"/>
      <c r="AM191" s="161"/>
      <c r="AN191" s="246" t="n">
        <f aca="false">SUM(AR191,AU191,AX191,BA191,BD191,BG191,BJ191,BM191,BP191,BS191,BV191,BY191,CB191,CE191,CH191)</f>
        <v>0</v>
      </c>
      <c r="AO191" s="241" t="e">
        <f aca="false">_xlfn.IFS(AND(AN191&gt;=60,$AB191&lt;&gt;""), $AB191,    AND(AN191&gt;=30,$AA191&lt;&gt;""), $AA191,    AND(AN191&gt;=10,$Z191&lt;&gt;""), $Z191,    1, $U191)</f>
        <v>#DIV/0!</v>
      </c>
      <c r="AP191" s="242" t="e">
        <f aca="false">$AN191*$AO191</f>
        <v>#DIV/0!</v>
      </c>
      <c r="AQ191" s="247" t="n">
        <f aca="false">COMMANDE!N191</f>
        <v>0</v>
      </c>
      <c r="AR191" s="248" t="str">
        <f aca="false">_xlfn.IFS(AND($AD191=$AH191,$AD191&gt;0,$AH191&gt;0,AQ191&gt;0), AQ191,     AND(NOT($AD191=$AH191),$AD191&gt;0,$AH191&gt;0,AQ191&gt;0), ($AH191*AQ191)/$AD191,     AND($AD191=0,$AH191&gt;0,$AL191&gt;0), IF(INDEX(AQ$12:AQ$263,MATCH($AL191,$AK$12:$AK$263,0))&gt;0,($AH191*INDEX(AQ$12:AQ$263,MATCH($AL191,$AK$12:$AK$263,0)))/INDEX($AD$12:$AD$263,MATCH($AL191,$AK$12:$AK$263,0)), "-"),     1, "-")</f>
        <v>-</v>
      </c>
      <c r="AS191" s="249" t="n">
        <f aca="false">IF(AR$9&gt;0, IF(OR(AR191="",AR191="-"), 0, AR191*$AO191), AQ191*$AE191)</f>
        <v>0</v>
      </c>
      <c r="AT191" s="247" t="n">
        <f aca="false">COMMANDE!P191</f>
        <v>0</v>
      </c>
      <c r="AU191" s="248" t="str">
        <f aca="false">_xlfn.IFS(AND($AD191=$AH191,$AD191&gt;0,$AH191&gt;0,AT191&gt;0), AT191,     AND(NOT($AD191=$AH191),$AD191&gt;0,$AH191&gt;0,AT191&gt;0), ($AH191*AT191)/$AD191,     AND($AD191=0,$AH191&gt;0,$AL191&gt;0), IF(INDEX(AT$12:AT$263,MATCH($AL191,$AK$12:$AK$263,0))&gt;0,($AH191*INDEX(AT$12:AT$263,MATCH($AL191,$AK$12:$AK$263,0)))/INDEX($AD$12:$AD$263,MATCH($AL191,$AK$12:$AK$263,0)), "-"),     1, "-")</f>
        <v>-</v>
      </c>
      <c r="AV191" s="249" t="n">
        <f aca="false">IF(AU$9&gt;0, IF(OR(AU191="",AU191="-"), 0, AU191*$AO191), AT191*$AE191)</f>
        <v>0</v>
      </c>
      <c r="AW191" s="247" t="n">
        <f aca="false">COMMANDE!R191</f>
        <v>0</v>
      </c>
      <c r="AX191" s="248" t="str">
        <f aca="false">_xlfn.IFS(AND($AD191=$AH191,$AD191&gt;0,$AH191&gt;0,AW191&gt;0), AW191,     AND(NOT($AD191=$AH191),$AD191&gt;0,$AH191&gt;0,AW191&gt;0), ($AH191*AW191)/$AD191,     AND($AD191=0,$AH191&gt;0,$AL191&gt;0), IF(INDEX(AW$12:AW$263,MATCH($AL191,$AK$12:$AK$263,0))&gt;0,($AH191*INDEX(AW$12:AW$263,MATCH($AL191,$AK$12:$AK$263,0)))/INDEX($AD$12:$AD$263,MATCH($AL191,$AK$12:$AK$263,0)), "-"),     1, "-")</f>
        <v>-</v>
      </c>
      <c r="AY191" s="249" t="n">
        <f aca="false">IF(AX$9&gt;0, IF(OR(AX191="",AX191="-"), 0, AX191*$AO191), AW191*$AE191)</f>
        <v>0</v>
      </c>
      <c r="AZ191" s="247" t="n">
        <f aca="false">COMMANDE!T191</f>
        <v>0</v>
      </c>
      <c r="BA191" s="248" t="str">
        <f aca="false">_xlfn.IFS(AND($AD191=$AH191,$AD191&gt;0,$AH191&gt;0,AZ191&gt;0), AZ191,     AND(NOT($AD191=$AH191),$AD191&gt;0,$AH191&gt;0,AZ191&gt;0), ($AH191*AZ191)/$AD191,     AND($AD191=0,$AH191&gt;0,$AL191&gt;0), IF(INDEX(AZ$12:AZ$263,MATCH($AL191,$AK$12:$AK$263,0))&gt;0,($AH191*INDEX(AZ$12:AZ$263,MATCH($AL191,$AK$12:$AK$263,0)))/INDEX($AD$12:$AD$263,MATCH($AL191,$AK$12:$AK$263,0)), "-"),     1, "-")</f>
        <v>-</v>
      </c>
      <c r="BB191" s="249" t="n">
        <f aca="false">IF(BA$9&gt;0, IF(OR(BA191="",BA191="-"), 0, BA191*$AO191), AZ191*$AE191)</f>
        <v>0</v>
      </c>
      <c r="BC191" s="247" t="n">
        <f aca="false">COMMANDE!V191</f>
        <v>0</v>
      </c>
      <c r="BD191" s="248" t="str">
        <f aca="false">_xlfn.IFS(AND($AD191=$AH191,$AD191&gt;0,$AH191&gt;0,BC191&gt;0), BC191,     AND(NOT($AD191=$AH191),$AD191&gt;0,$AH191&gt;0,BC191&gt;0), ($AH191*BC191)/$AD191,     AND($AD191=0,$AH191&gt;0,$AL191&gt;0), IF(INDEX(BC$12:BC$263,MATCH($AL191,$AK$12:$AK$263,0))&gt;0,($AH191*INDEX(BC$12:BC$263,MATCH($AL191,$AK$12:$AK$263,0)))/INDEX($AD$12:$AD$263,MATCH($AL191,$AK$12:$AK$263,0)), "-"),     1, "-")</f>
        <v>-</v>
      </c>
      <c r="BE191" s="249" t="n">
        <f aca="false">IF(BD$9&gt;0, IF(OR(BD191="",BD191="-"), 0, BD191*$AO191), BC191*$AE191)</f>
        <v>0</v>
      </c>
      <c r="BF191" s="247" t="n">
        <f aca="false">COMMANDE!X191</f>
        <v>0</v>
      </c>
      <c r="BG191" s="248" t="str">
        <f aca="false">_xlfn.IFS(AND($AD191=$AH191,$AD191&gt;0,$AH191&gt;0,BF191&gt;0), BF191,     AND(NOT($AD191=$AH191),$AD191&gt;0,$AH191&gt;0,BF191&gt;0), ($AH191*BF191)/$AD191,     AND($AD191=0,$AH191&gt;0,$AL191&gt;0), IF(INDEX(BF$12:BF$263,MATCH($AL191,$AK$12:$AK$263,0))&gt;0,($AH191*INDEX(BF$12:BF$263,MATCH($AL191,$AK$12:$AK$263,0)))/INDEX($AD$12:$AD$263,MATCH($AL191,$AK$12:$AK$263,0)), "-"),     1, "-")</f>
        <v>-</v>
      </c>
      <c r="BH191" s="249" t="n">
        <f aca="false">IF(BG$9&gt;0, IF(OR(BG191="",BG191="-"), 0, BG191*$AO191), BF191*$AE191)</f>
        <v>0</v>
      </c>
      <c r="BI191" s="247" t="n">
        <f aca="false">COMMANDE!Z191</f>
        <v>0</v>
      </c>
      <c r="BJ191" s="248" t="str">
        <f aca="false">_xlfn.IFS(AND($AD191=$AH191,$AD191&gt;0,$AH191&gt;0,BI191&gt;0), BI191,     AND(NOT($AD191=$AH191),$AD191&gt;0,$AH191&gt;0,BI191&gt;0), ($AH191*BI191)/$AD191,     AND($AD191=0,$AH191&gt;0,$AL191&gt;0), IF(INDEX(BI$12:BI$263,MATCH($AL191,$AK$12:$AK$263,0))&gt;0,($AH191*INDEX(BI$12:BI$263,MATCH($AL191,$AK$12:$AK$263,0)))/INDEX($AD$12:$AD$263,MATCH($AL191,$AK$12:$AK$263,0)), "-"),     1, "-")</f>
        <v>-</v>
      </c>
      <c r="BK191" s="249" t="n">
        <f aca="false">IF(BJ$9&gt;0, IF(OR(BJ191="",BJ191="-"), 0, BJ191*$AO191), BI191*$AE191)</f>
        <v>0</v>
      </c>
      <c r="BL191" s="247" t="n">
        <f aca="false">COMMANDE!AB191</f>
        <v>0</v>
      </c>
      <c r="BM191" s="248" t="str">
        <f aca="false">_xlfn.IFS(AND($AD191=$AH191,$AD191&gt;0,$AH191&gt;0,BL191&gt;0), BL191,     AND(NOT($AD191=$AH191),$AD191&gt;0,$AH191&gt;0,BL191&gt;0), ($AH191*BL191)/$AD191,     AND($AD191=0,$AH191&gt;0,$AL191&gt;0), IF(INDEX(BL$12:BL$263,MATCH($AL191,$AK$12:$AK$263,0))&gt;0,($AH191*INDEX(BL$12:BL$263,MATCH($AL191,$AK$12:$AK$263,0)))/INDEX($AD$12:$AD$263,MATCH($AL191,$AK$12:$AK$263,0)), "-"),     1, "-")</f>
        <v>-</v>
      </c>
      <c r="BN191" s="249" t="n">
        <f aca="false">IF(BM$9&gt;0, IF(OR(BM191="",BM191="-"), 0, BM191*$AO191), BL191*$AE191)</f>
        <v>0</v>
      </c>
      <c r="BO191" s="247" t="n">
        <f aca="false">COMMANDE!AD191</f>
        <v>0</v>
      </c>
      <c r="BP191" s="248" t="str">
        <f aca="false">_xlfn.IFS(AND($AD191=$AH191,$AD191&gt;0,$AH191&gt;0,BO191&gt;0), BO191,     AND(NOT($AD191=$AH191),$AD191&gt;0,$AH191&gt;0,BO191&gt;0), ($AH191*BO191)/$AD191,     AND($AD191=0,$AH191&gt;0,$AL191&gt;0), IF(INDEX(BO$12:BO$263,MATCH($AL191,$AK$12:$AK$263,0))&gt;0,($AH191*INDEX(BO$12:BO$263,MATCH($AL191,$AK$12:$AK$263,0)))/INDEX($AD$12:$AD$263,MATCH($AL191,$AK$12:$AK$263,0)), "-"),     1, "-")</f>
        <v>-</v>
      </c>
      <c r="BQ191" s="249" t="n">
        <f aca="false">IF(BP$9&gt;0, IF(OR(BP191="",BP191="-"), 0, BP191*$AO191), BO191*$AE191)</f>
        <v>0</v>
      </c>
      <c r="BR191" s="247" t="n">
        <f aca="false">COMMANDE!AF191</f>
        <v>0</v>
      </c>
      <c r="BS191" s="248" t="str">
        <f aca="false">_xlfn.IFS(AND($AD191=$AH191,$AD191&gt;0,$AH191&gt;0,BR191&gt;0), BR191,     AND(NOT($AD191=$AH191),$AD191&gt;0,$AH191&gt;0,BR191&gt;0), ($AH191*BR191)/$AD191,     AND($AD191=0,$AH191&gt;0,$AL191&gt;0), IF(INDEX(BR$12:BR$263,MATCH($AL191,$AK$12:$AK$263,0))&gt;0,($AH191*INDEX(BR$12:BR$263,MATCH($AL191,$AK$12:$AK$263,0)))/INDEX($AD$12:$AD$263,MATCH($AL191,$AK$12:$AK$263,0)), "-"),     1, "-")</f>
        <v>-</v>
      </c>
      <c r="BT191" s="249" t="n">
        <f aca="false">IF(BS$9&gt;0, IF(OR(BS191="",BS191="-"), 0, BS191*$AO191), BR191*$AE191)</f>
        <v>0</v>
      </c>
      <c r="BU191" s="247" t="n">
        <f aca="false">COMMANDE!AH191</f>
        <v>0</v>
      </c>
      <c r="BV191" s="248" t="str">
        <f aca="false">_xlfn.IFS(AND($AD191=$AH191,$AD191&gt;0,$AH191&gt;0,BU191&gt;0), BU191,     AND(NOT($AD191=$AH191),$AD191&gt;0,$AH191&gt;0,BU191&gt;0), ($AH191*BU191)/$AD191,     AND($AD191=0,$AH191&gt;0,$AL191&gt;0), IF(INDEX(BU$12:BU$263,MATCH($AL191,$AK$12:$AK$263,0))&gt;0,($AH191*INDEX(BU$12:BU$263,MATCH($AL191,$AK$12:$AK$263,0)))/INDEX($AD$12:$AD$263,MATCH($AL191,$AK$12:$AK$263,0)), "-"),     1, "-")</f>
        <v>-</v>
      </c>
      <c r="BW191" s="249" t="n">
        <f aca="false">IF(BV$9&gt;0, IF(OR(BV191="",BV191="-"), 0, BV191*$AO191), BU191*$AE191)</f>
        <v>0</v>
      </c>
      <c r="BX191" s="247" t="n">
        <f aca="false">COMMANDE!AJ191</f>
        <v>0</v>
      </c>
      <c r="BY191" s="248" t="str">
        <f aca="false">_xlfn.IFS(AND($AD191=$AH191,$AD191&gt;0,$AH191&gt;0,BX191&gt;0), BX191,     AND(NOT($AD191=$AH191),$AD191&gt;0,$AH191&gt;0,BX191&gt;0), ($AH191*BX191)/$AD191,     AND($AD191=0,$AH191&gt;0,$AL191&gt;0), IF(INDEX(BX$12:BX$263,MATCH($AL191,$AK$12:$AK$263,0))&gt;0,($AH191*INDEX(BX$12:BX$263,MATCH($AL191,$AK$12:$AK$263,0)))/INDEX($AD$12:$AD$263,MATCH($AL191,$AK$12:$AK$263,0)), "-"),     1, "-")</f>
        <v>-</v>
      </c>
      <c r="BZ191" s="249" t="n">
        <f aca="false">IF(BY$9&gt;0, IF(OR(BY191="",BY191="-"), 0, BY191*$AO191), BX191*$AE191)</f>
        <v>0</v>
      </c>
      <c r="CA191" s="247" t="n">
        <f aca="false">COMMANDE!AL191</f>
        <v>0</v>
      </c>
      <c r="CB191" s="248" t="str">
        <f aca="false">_xlfn.IFS(AND($AD191=$AH191,$AD191&gt;0,$AH191&gt;0,CA191&gt;0), CA191,     AND(NOT($AD191=$AH191),$AD191&gt;0,$AH191&gt;0,CA191&gt;0), ($AH191*CA191)/$AD191,     AND($AD191=0,$AH191&gt;0,$AL191&gt;0), IF(INDEX(CA$12:CA$263,MATCH($AL191,$AK$12:$AK$263,0))&gt;0,($AH191*INDEX(CA$12:CA$263,MATCH($AL191,$AK$12:$AK$263,0)))/INDEX($AD$12:$AD$263,MATCH($AL191,$AK$12:$AK$263,0)), "-"),     1, "-")</f>
        <v>-</v>
      </c>
      <c r="CC191" s="249" t="n">
        <f aca="false">IF(CB$9&gt;0, IF(OR(CB191="",CB191="-"), 0, CB191*$AO191), CA191*$AE191)</f>
        <v>0</v>
      </c>
      <c r="CD191" s="247" t="n">
        <f aca="false">COMMANDE!AN191</f>
        <v>0</v>
      </c>
      <c r="CE191" s="248" t="str">
        <f aca="false">_xlfn.IFS(AND($AD191=$AH191,$AD191&gt;0,$AH191&gt;0,CD191&gt;0), CD191,     AND(NOT($AD191=$AH191),$AD191&gt;0,$AH191&gt;0,CD191&gt;0), ($AH191*CD191)/$AD191,     AND($AD191=0,$AH191&gt;0,$AL191&gt;0), IF(INDEX(CD$12:CD$263,MATCH($AL191,$AK$12:$AK$263,0))&gt;0,($AH191*INDEX(CD$12:CD$263,MATCH($AL191,$AK$12:$AK$263,0)))/INDEX($AD$12:$AD$263,MATCH($AL191,$AK$12:$AK$263,0)), "-"),     1, "-")</f>
        <v>-</v>
      </c>
      <c r="CF191" s="249" t="n">
        <f aca="false">IF(CE$9&gt;0, IF(OR(CE191="",CE191="-"), 0, CE191*$AO191), CD191*$AE191)</f>
        <v>0</v>
      </c>
      <c r="CG191" s="247" t="n">
        <f aca="false">COMMANDE!AP191</f>
        <v>0</v>
      </c>
      <c r="CH191" s="248" t="str">
        <f aca="false">_xlfn.IFS(AND($AD191=$AH191,$AD191&gt;0,$AH191&gt;0,CG191&gt;0), CG191,     AND(NOT($AD191=$AH191),$AD191&gt;0,$AH191&gt;0,CG191&gt;0), ($AH191*CG191)/$AD191,     AND($AD191=0,$AH191&gt;0,$AL191&gt;0), IF(INDEX(CG$12:CG$263,MATCH($AL191,$AK$12:$AK$263,0))&gt;0,($AH191*INDEX(CG$12:CG$263,MATCH($AL191,$AK$12:$AK$263,0)))/INDEX($AD$12:$AD$263,MATCH($AL191,$AK$12:$AK$263,0)), "-"),     1, "-")</f>
        <v>-</v>
      </c>
      <c r="CI191" s="249" t="n">
        <f aca="false">IF(CH$9&gt;0, IF(OR(CH191="",CH191="-"), 0, CH191*$AO191), CG191*$AE191)</f>
        <v>0</v>
      </c>
      <c r="CJ191" s="250"/>
    </row>
    <row r="192" customFormat="false" ht="39.95" hidden="false" customHeight="true" outlineLevel="0" collapsed="false">
      <c r="A192" s="230" t="n">
        <f aca="false">IF(OR($AQ192&gt;0, $AS192&gt;0), 1, 0)</f>
        <v>0</v>
      </c>
      <c r="B192" s="230" t="n">
        <f aca="false">IF(OR($AT192&gt;0, $AV192&gt;0), 1, 0)</f>
        <v>0</v>
      </c>
      <c r="C192" s="230" t="n">
        <f aca="false">IF(OR($AW192&gt;0, $AY192&gt;0), 1, 0)</f>
        <v>0</v>
      </c>
      <c r="D192" s="230" t="n">
        <f aca="false">IF(OR($AZ192&gt;0, $BB192&gt;0), 1, 0)</f>
        <v>0</v>
      </c>
      <c r="E192" s="230" t="n">
        <f aca="false">IF(OR($BC192&gt;0, $BE192&gt;0), 1, 0)</f>
        <v>0</v>
      </c>
      <c r="F192" s="230" t="n">
        <f aca="false">IF(OR($BF192&gt;0, $BH192&gt;0), 1, 0)</f>
        <v>0</v>
      </c>
      <c r="G192" s="230" t="n">
        <f aca="false">IF(OR($BI192&gt;0, $BK192&gt;0), 1, 0)</f>
        <v>0</v>
      </c>
      <c r="H192" s="230" t="n">
        <f aca="false">IF(OR($BL192&gt;0, $BN192&gt;0), 1, 0)</f>
        <v>0</v>
      </c>
      <c r="I192" s="230" t="n">
        <f aca="false">IF(OR($BO192&gt;0, $BQ192&gt;0), 1, 0)</f>
        <v>0</v>
      </c>
      <c r="J192" s="230" t="n">
        <f aca="false">IF(OR($BR192&gt;0, $BT192&gt;0), 1, 0)</f>
        <v>0</v>
      </c>
      <c r="K192" s="230" t="n">
        <f aca="false">IF(OR($BU192&gt;0, $BW192&gt;0), 1, 0)</f>
        <v>0</v>
      </c>
      <c r="L192" s="230" t="n">
        <f aca="false">IF(OR($BX192&gt;0, $BZ192&gt;0), 1, 0)</f>
        <v>0</v>
      </c>
      <c r="M192" s="230" t="n">
        <f aca="false">IF(OR($CA192&gt;0, $CC192&gt;0), 1, 0)</f>
        <v>0</v>
      </c>
      <c r="N192" s="230" t="n">
        <f aca="false">IF(OR($CD192&gt;0, $CF192&gt;0), 1, 0)</f>
        <v>0</v>
      </c>
      <c r="O192" s="231" t="n">
        <f aca="false">IF(OR($CG192&gt;0, $CI192&gt;0), 1, 0)</f>
        <v>0</v>
      </c>
      <c r="P192" s="232" t="n">
        <f aca="false">IF(OR($AD192&gt;0,$AH192&gt;0,$AN192&gt;0), 1, 0)</f>
        <v>0</v>
      </c>
      <c r="Q192" s="233" t="n">
        <f aca="false">BDD!A182</f>
        <v>3145</v>
      </c>
      <c r="R192" s="234" t="str">
        <f aca="false">BDD!B182</f>
        <v>Pomme rouge Starky Sierra Nevada</v>
      </c>
      <c r="S192" s="235" t="str">
        <f aca="false">IF(BDD!F182=0, "", BDD!F182)</f>
        <v/>
      </c>
      <c r="T192" s="236" t="n">
        <f aca="false">ROUND(BDD!G182+FDP_CMD_KG, 2)</f>
        <v>4.05</v>
      </c>
      <c r="U192" s="236" t="e">
        <f aca="false">ROUND(BDD!G182+FDP_FACT_KG, 2)</f>
        <v>#DIV/0!</v>
      </c>
      <c r="V192" s="237" t="str">
        <f aca="false">BDD!H182</f>
        <v>kg</v>
      </c>
      <c r="W192" s="238" t="n">
        <f aca="false">IF(NOT(ISBLANK(BDD!I182)), ROUND(SUM((BDD!G182*reduc1),FDP_CMD_KG), 2), "")</f>
        <v>3.8</v>
      </c>
      <c r="X192" s="238" t="n">
        <f aca="false">IF(NOT(ISBLANK(BDD!J182)), ROUND(SUM((BDD!G182*reduc2),FDP_CMD_KG), 2), "")</f>
        <v>3.56</v>
      </c>
      <c r="Y192" s="238" t="str">
        <f aca="false">IF(NOT(ISBLANK(BDD!K182)), ROUND(SUM((BDD!G182*reduc3),FDP_CMD_KG), 2), "")</f>
        <v/>
      </c>
      <c r="Z192" s="238" t="e">
        <f aca="false">IF(NOT(ISBLANK(BDD!I182)), ROUND(SUM((BDD!G182*reduc1),FDP_FACT_KG), 2), "")</f>
        <v>#DIV/0!</v>
      </c>
      <c r="AA192" s="238" t="e">
        <f aca="false">IF(NOT(ISBLANK(BDD!J182)), ROUND(SUM((BDD!G182*reduc2),FDP_FACT_KG), 2), "")</f>
        <v>#DIV/0!</v>
      </c>
      <c r="AB192" s="238" t="str">
        <f aca="false">IF(NOT(ISBLANK(BDD!K182)), ROUND(SUM((BDD!G182*reduc3),FDP_FACT_KG), 2), "")</f>
        <v/>
      </c>
      <c r="AC192" s="239" t="str">
        <f aca="false">BDD!C182</f>
        <v>Grenade</v>
      </c>
      <c r="AD192" s="240" t="n">
        <f aca="false">SUM(AQ192,AT192,AW192,AZ192,BC192,BF192,BI192,BL192,BO192,BR192,BU192,BX192,CA192,CD192,CG192)</f>
        <v>0</v>
      </c>
      <c r="AE192" s="241" t="n">
        <f aca="false">_xlfn.IFS(AND(AD192&gt;=60,$Y192&lt;&gt;""), $Y192,    AND(AD192&gt;=30,$X192&lt;&gt;""), $X192,    AND(AD192&gt;=10,$W192&lt;&gt;""), $W192,    1, $T192)</f>
        <v>4.05</v>
      </c>
      <c r="AF192" s="242" t="n">
        <f aca="false">$AD192*$AE192</f>
        <v>0</v>
      </c>
      <c r="AG192" s="161"/>
      <c r="AH192" s="243"/>
      <c r="AI192" s="241" t="e">
        <f aca="false">_xlfn.IFS(AND(AH192&gt;=60,$AB192&lt;&gt;""), $AB192,    AND(AH192&gt;=30,$AA192&lt;&gt;""), $AA192,    AND(AH192&gt;=10,$Z192&lt;&gt;""), $Z192,    1, $U192)</f>
        <v>#DIV/0!</v>
      </c>
      <c r="AJ192" s="244" t="e">
        <f aca="false">AH192*AI192</f>
        <v>#DIV/0!</v>
      </c>
      <c r="AK192" s="245"/>
      <c r="AL192" s="245"/>
      <c r="AM192" s="161"/>
      <c r="AN192" s="246" t="n">
        <f aca="false">SUM(AR192,AU192,AX192,BA192,BD192,BG192,BJ192,BM192,BP192,BS192,BV192,BY192,CB192,CE192,CH192)</f>
        <v>0</v>
      </c>
      <c r="AO192" s="241" t="e">
        <f aca="false">_xlfn.IFS(AND(AN192&gt;=60,$AB192&lt;&gt;""), $AB192,    AND(AN192&gt;=30,$AA192&lt;&gt;""), $AA192,    AND(AN192&gt;=10,$Z192&lt;&gt;""), $Z192,    1, $U192)</f>
        <v>#DIV/0!</v>
      </c>
      <c r="AP192" s="242" t="e">
        <f aca="false">$AN192*$AO192</f>
        <v>#DIV/0!</v>
      </c>
      <c r="AQ192" s="247" t="n">
        <f aca="false">COMMANDE!N192</f>
        <v>0</v>
      </c>
      <c r="AR192" s="248" t="str">
        <f aca="false">_xlfn.IFS(AND($AD192=$AH192,$AD192&gt;0,$AH192&gt;0,AQ192&gt;0), AQ192,     AND(NOT($AD192=$AH192),$AD192&gt;0,$AH192&gt;0,AQ192&gt;0), ($AH192*AQ192)/$AD192,     AND($AD192=0,$AH192&gt;0,$AL192&gt;0), IF(INDEX(AQ$12:AQ$263,MATCH($AL192,$AK$12:$AK$263,0))&gt;0,($AH192*INDEX(AQ$12:AQ$263,MATCH($AL192,$AK$12:$AK$263,0)))/INDEX($AD$12:$AD$263,MATCH($AL192,$AK$12:$AK$263,0)), "-"),     1, "-")</f>
        <v>-</v>
      </c>
      <c r="AS192" s="249" t="n">
        <f aca="false">IF(AR$9&gt;0, IF(OR(AR192="",AR192="-"), 0, AR192*$AO192), AQ192*$AE192)</f>
        <v>0</v>
      </c>
      <c r="AT192" s="247" t="n">
        <f aca="false">COMMANDE!P192</f>
        <v>0</v>
      </c>
      <c r="AU192" s="248" t="str">
        <f aca="false">_xlfn.IFS(AND($AD192=$AH192,$AD192&gt;0,$AH192&gt;0,AT192&gt;0), AT192,     AND(NOT($AD192=$AH192),$AD192&gt;0,$AH192&gt;0,AT192&gt;0), ($AH192*AT192)/$AD192,     AND($AD192=0,$AH192&gt;0,$AL192&gt;0), IF(INDEX(AT$12:AT$263,MATCH($AL192,$AK$12:$AK$263,0))&gt;0,($AH192*INDEX(AT$12:AT$263,MATCH($AL192,$AK$12:$AK$263,0)))/INDEX($AD$12:$AD$263,MATCH($AL192,$AK$12:$AK$263,0)), "-"),     1, "-")</f>
        <v>-</v>
      </c>
      <c r="AV192" s="249" t="n">
        <f aca="false">IF(AU$9&gt;0, IF(OR(AU192="",AU192="-"), 0, AU192*$AO192), AT192*$AE192)</f>
        <v>0</v>
      </c>
      <c r="AW192" s="247" t="n">
        <f aca="false">COMMANDE!R192</f>
        <v>0</v>
      </c>
      <c r="AX192" s="248" t="str">
        <f aca="false">_xlfn.IFS(AND($AD192=$AH192,$AD192&gt;0,$AH192&gt;0,AW192&gt;0), AW192,     AND(NOT($AD192=$AH192),$AD192&gt;0,$AH192&gt;0,AW192&gt;0), ($AH192*AW192)/$AD192,     AND($AD192=0,$AH192&gt;0,$AL192&gt;0), IF(INDEX(AW$12:AW$263,MATCH($AL192,$AK$12:$AK$263,0))&gt;0,($AH192*INDEX(AW$12:AW$263,MATCH($AL192,$AK$12:$AK$263,0)))/INDEX($AD$12:$AD$263,MATCH($AL192,$AK$12:$AK$263,0)), "-"),     1, "-")</f>
        <v>-</v>
      </c>
      <c r="AY192" s="249" t="n">
        <f aca="false">IF(AX$9&gt;0, IF(OR(AX192="",AX192="-"), 0, AX192*$AO192), AW192*$AE192)</f>
        <v>0</v>
      </c>
      <c r="AZ192" s="247" t="n">
        <f aca="false">COMMANDE!T192</f>
        <v>0</v>
      </c>
      <c r="BA192" s="248" t="str">
        <f aca="false">_xlfn.IFS(AND($AD192=$AH192,$AD192&gt;0,$AH192&gt;0,AZ192&gt;0), AZ192,     AND(NOT($AD192=$AH192),$AD192&gt;0,$AH192&gt;0,AZ192&gt;0), ($AH192*AZ192)/$AD192,     AND($AD192=0,$AH192&gt;0,$AL192&gt;0), IF(INDEX(AZ$12:AZ$263,MATCH($AL192,$AK$12:$AK$263,0))&gt;0,($AH192*INDEX(AZ$12:AZ$263,MATCH($AL192,$AK$12:$AK$263,0)))/INDEX($AD$12:$AD$263,MATCH($AL192,$AK$12:$AK$263,0)), "-"),     1, "-")</f>
        <v>-</v>
      </c>
      <c r="BB192" s="249" t="n">
        <f aca="false">IF(BA$9&gt;0, IF(OR(BA192="",BA192="-"), 0, BA192*$AO192), AZ192*$AE192)</f>
        <v>0</v>
      </c>
      <c r="BC192" s="247" t="n">
        <f aca="false">COMMANDE!V192</f>
        <v>0</v>
      </c>
      <c r="BD192" s="248" t="str">
        <f aca="false">_xlfn.IFS(AND($AD192=$AH192,$AD192&gt;0,$AH192&gt;0,BC192&gt;0), BC192,     AND(NOT($AD192=$AH192),$AD192&gt;0,$AH192&gt;0,BC192&gt;0), ($AH192*BC192)/$AD192,     AND($AD192=0,$AH192&gt;0,$AL192&gt;0), IF(INDEX(BC$12:BC$263,MATCH($AL192,$AK$12:$AK$263,0))&gt;0,($AH192*INDEX(BC$12:BC$263,MATCH($AL192,$AK$12:$AK$263,0)))/INDEX($AD$12:$AD$263,MATCH($AL192,$AK$12:$AK$263,0)), "-"),     1, "-")</f>
        <v>-</v>
      </c>
      <c r="BE192" s="249" t="n">
        <f aca="false">IF(BD$9&gt;0, IF(OR(BD192="",BD192="-"), 0, BD192*$AO192), BC192*$AE192)</f>
        <v>0</v>
      </c>
      <c r="BF192" s="247" t="n">
        <f aca="false">COMMANDE!X192</f>
        <v>0</v>
      </c>
      <c r="BG192" s="248" t="str">
        <f aca="false">_xlfn.IFS(AND($AD192=$AH192,$AD192&gt;0,$AH192&gt;0,BF192&gt;0), BF192,     AND(NOT($AD192=$AH192),$AD192&gt;0,$AH192&gt;0,BF192&gt;0), ($AH192*BF192)/$AD192,     AND($AD192=0,$AH192&gt;0,$AL192&gt;0), IF(INDEX(BF$12:BF$263,MATCH($AL192,$AK$12:$AK$263,0))&gt;0,($AH192*INDEX(BF$12:BF$263,MATCH($AL192,$AK$12:$AK$263,0)))/INDEX($AD$12:$AD$263,MATCH($AL192,$AK$12:$AK$263,0)), "-"),     1, "-")</f>
        <v>-</v>
      </c>
      <c r="BH192" s="249" t="n">
        <f aca="false">IF(BG$9&gt;0, IF(OR(BG192="",BG192="-"), 0, BG192*$AO192), BF192*$AE192)</f>
        <v>0</v>
      </c>
      <c r="BI192" s="247" t="n">
        <f aca="false">COMMANDE!Z192</f>
        <v>0</v>
      </c>
      <c r="BJ192" s="248" t="str">
        <f aca="false">_xlfn.IFS(AND($AD192=$AH192,$AD192&gt;0,$AH192&gt;0,BI192&gt;0), BI192,     AND(NOT($AD192=$AH192),$AD192&gt;0,$AH192&gt;0,BI192&gt;0), ($AH192*BI192)/$AD192,     AND($AD192=0,$AH192&gt;0,$AL192&gt;0), IF(INDEX(BI$12:BI$263,MATCH($AL192,$AK$12:$AK$263,0))&gt;0,($AH192*INDEX(BI$12:BI$263,MATCH($AL192,$AK$12:$AK$263,0)))/INDEX($AD$12:$AD$263,MATCH($AL192,$AK$12:$AK$263,0)), "-"),     1, "-")</f>
        <v>-</v>
      </c>
      <c r="BK192" s="249" t="n">
        <f aca="false">IF(BJ$9&gt;0, IF(OR(BJ192="",BJ192="-"), 0, BJ192*$AO192), BI192*$AE192)</f>
        <v>0</v>
      </c>
      <c r="BL192" s="247" t="n">
        <f aca="false">COMMANDE!AB192</f>
        <v>0</v>
      </c>
      <c r="BM192" s="248" t="str">
        <f aca="false">_xlfn.IFS(AND($AD192=$AH192,$AD192&gt;0,$AH192&gt;0,BL192&gt;0), BL192,     AND(NOT($AD192=$AH192),$AD192&gt;0,$AH192&gt;0,BL192&gt;0), ($AH192*BL192)/$AD192,     AND($AD192=0,$AH192&gt;0,$AL192&gt;0), IF(INDEX(BL$12:BL$263,MATCH($AL192,$AK$12:$AK$263,0))&gt;0,($AH192*INDEX(BL$12:BL$263,MATCH($AL192,$AK$12:$AK$263,0)))/INDEX($AD$12:$AD$263,MATCH($AL192,$AK$12:$AK$263,0)), "-"),     1, "-")</f>
        <v>-</v>
      </c>
      <c r="BN192" s="249" t="n">
        <f aca="false">IF(BM$9&gt;0, IF(OR(BM192="",BM192="-"), 0, BM192*$AO192), BL192*$AE192)</f>
        <v>0</v>
      </c>
      <c r="BO192" s="247" t="n">
        <f aca="false">COMMANDE!AD192</f>
        <v>0</v>
      </c>
      <c r="BP192" s="248" t="str">
        <f aca="false">_xlfn.IFS(AND($AD192=$AH192,$AD192&gt;0,$AH192&gt;0,BO192&gt;0), BO192,     AND(NOT($AD192=$AH192),$AD192&gt;0,$AH192&gt;0,BO192&gt;0), ($AH192*BO192)/$AD192,     AND($AD192=0,$AH192&gt;0,$AL192&gt;0), IF(INDEX(BO$12:BO$263,MATCH($AL192,$AK$12:$AK$263,0))&gt;0,($AH192*INDEX(BO$12:BO$263,MATCH($AL192,$AK$12:$AK$263,0)))/INDEX($AD$12:$AD$263,MATCH($AL192,$AK$12:$AK$263,0)), "-"),     1, "-")</f>
        <v>-</v>
      </c>
      <c r="BQ192" s="249" t="n">
        <f aca="false">IF(BP$9&gt;0, IF(OR(BP192="",BP192="-"), 0, BP192*$AO192), BO192*$AE192)</f>
        <v>0</v>
      </c>
      <c r="BR192" s="247" t="n">
        <f aca="false">COMMANDE!AF192</f>
        <v>0</v>
      </c>
      <c r="BS192" s="248" t="str">
        <f aca="false">_xlfn.IFS(AND($AD192=$AH192,$AD192&gt;0,$AH192&gt;0,BR192&gt;0), BR192,     AND(NOT($AD192=$AH192),$AD192&gt;0,$AH192&gt;0,BR192&gt;0), ($AH192*BR192)/$AD192,     AND($AD192=0,$AH192&gt;0,$AL192&gt;0), IF(INDEX(BR$12:BR$263,MATCH($AL192,$AK$12:$AK$263,0))&gt;0,($AH192*INDEX(BR$12:BR$263,MATCH($AL192,$AK$12:$AK$263,0)))/INDEX($AD$12:$AD$263,MATCH($AL192,$AK$12:$AK$263,0)), "-"),     1, "-")</f>
        <v>-</v>
      </c>
      <c r="BT192" s="249" t="n">
        <f aca="false">IF(BS$9&gt;0, IF(OR(BS192="",BS192="-"), 0, BS192*$AO192), BR192*$AE192)</f>
        <v>0</v>
      </c>
      <c r="BU192" s="247" t="n">
        <f aca="false">COMMANDE!AH192</f>
        <v>0</v>
      </c>
      <c r="BV192" s="248" t="str">
        <f aca="false">_xlfn.IFS(AND($AD192=$AH192,$AD192&gt;0,$AH192&gt;0,BU192&gt;0), BU192,     AND(NOT($AD192=$AH192),$AD192&gt;0,$AH192&gt;0,BU192&gt;0), ($AH192*BU192)/$AD192,     AND($AD192=0,$AH192&gt;0,$AL192&gt;0), IF(INDEX(BU$12:BU$263,MATCH($AL192,$AK$12:$AK$263,0))&gt;0,($AH192*INDEX(BU$12:BU$263,MATCH($AL192,$AK$12:$AK$263,0)))/INDEX($AD$12:$AD$263,MATCH($AL192,$AK$12:$AK$263,0)), "-"),     1, "-")</f>
        <v>-</v>
      </c>
      <c r="BW192" s="249" t="n">
        <f aca="false">IF(BV$9&gt;0, IF(OR(BV192="",BV192="-"), 0, BV192*$AO192), BU192*$AE192)</f>
        <v>0</v>
      </c>
      <c r="BX192" s="247" t="n">
        <f aca="false">COMMANDE!AJ192</f>
        <v>0</v>
      </c>
      <c r="BY192" s="248" t="str">
        <f aca="false">_xlfn.IFS(AND($AD192=$AH192,$AD192&gt;0,$AH192&gt;0,BX192&gt;0), BX192,     AND(NOT($AD192=$AH192),$AD192&gt;0,$AH192&gt;0,BX192&gt;0), ($AH192*BX192)/$AD192,     AND($AD192=0,$AH192&gt;0,$AL192&gt;0), IF(INDEX(BX$12:BX$263,MATCH($AL192,$AK$12:$AK$263,0))&gt;0,($AH192*INDEX(BX$12:BX$263,MATCH($AL192,$AK$12:$AK$263,0)))/INDEX($AD$12:$AD$263,MATCH($AL192,$AK$12:$AK$263,0)), "-"),     1, "-")</f>
        <v>-</v>
      </c>
      <c r="BZ192" s="249" t="n">
        <f aca="false">IF(BY$9&gt;0, IF(OR(BY192="",BY192="-"), 0, BY192*$AO192), BX192*$AE192)</f>
        <v>0</v>
      </c>
      <c r="CA192" s="247" t="n">
        <f aca="false">COMMANDE!AL192</f>
        <v>0</v>
      </c>
      <c r="CB192" s="248" t="str">
        <f aca="false">_xlfn.IFS(AND($AD192=$AH192,$AD192&gt;0,$AH192&gt;0,CA192&gt;0), CA192,     AND(NOT($AD192=$AH192),$AD192&gt;0,$AH192&gt;0,CA192&gt;0), ($AH192*CA192)/$AD192,     AND($AD192=0,$AH192&gt;0,$AL192&gt;0), IF(INDEX(CA$12:CA$263,MATCH($AL192,$AK$12:$AK$263,0))&gt;0,($AH192*INDEX(CA$12:CA$263,MATCH($AL192,$AK$12:$AK$263,0)))/INDEX($AD$12:$AD$263,MATCH($AL192,$AK$12:$AK$263,0)), "-"),     1, "-")</f>
        <v>-</v>
      </c>
      <c r="CC192" s="249" t="n">
        <f aca="false">IF(CB$9&gt;0, IF(OR(CB192="",CB192="-"), 0, CB192*$AO192), CA192*$AE192)</f>
        <v>0</v>
      </c>
      <c r="CD192" s="247" t="n">
        <f aca="false">COMMANDE!AN192</f>
        <v>0</v>
      </c>
      <c r="CE192" s="248" t="str">
        <f aca="false">_xlfn.IFS(AND($AD192=$AH192,$AD192&gt;0,$AH192&gt;0,CD192&gt;0), CD192,     AND(NOT($AD192=$AH192),$AD192&gt;0,$AH192&gt;0,CD192&gt;0), ($AH192*CD192)/$AD192,     AND($AD192=0,$AH192&gt;0,$AL192&gt;0), IF(INDEX(CD$12:CD$263,MATCH($AL192,$AK$12:$AK$263,0))&gt;0,($AH192*INDEX(CD$12:CD$263,MATCH($AL192,$AK$12:$AK$263,0)))/INDEX($AD$12:$AD$263,MATCH($AL192,$AK$12:$AK$263,0)), "-"),     1, "-")</f>
        <v>-</v>
      </c>
      <c r="CF192" s="249" t="n">
        <f aca="false">IF(CE$9&gt;0, IF(OR(CE192="",CE192="-"), 0, CE192*$AO192), CD192*$AE192)</f>
        <v>0</v>
      </c>
      <c r="CG192" s="247" t="n">
        <f aca="false">COMMANDE!AP192</f>
        <v>0</v>
      </c>
      <c r="CH192" s="248" t="str">
        <f aca="false">_xlfn.IFS(AND($AD192=$AH192,$AD192&gt;0,$AH192&gt;0,CG192&gt;0), CG192,     AND(NOT($AD192=$AH192),$AD192&gt;0,$AH192&gt;0,CG192&gt;0), ($AH192*CG192)/$AD192,     AND($AD192=0,$AH192&gt;0,$AL192&gt;0), IF(INDEX(CG$12:CG$263,MATCH($AL192,$AK$12:$AK$263,0))&gt;0,($AH192*INDEX(CG$12:CG$263,MATCH($AL192,$AK$12:$AK$263,0)))/INDEX($AD$12:$AD$263,MATCH($AL192,$AK$12:$AK$263,0)), "-"),     1, "-")</f>
        <v>-</v>
      </c>
      <c r="CI192" s="249" t="n">
        <f aca="false">IF(CH$9&gt;0, IF(OR(CH192="",CH192="-"), 0, CH192*$AO192), CG192*$AE192)</f>
        <v>0</v>
      </c>
      <c r="CJ192" s="250"/>
    </row>
    <row r="193" customFormat="false" ht="39.95" hidden="false" customHeight="true" outlineLevel="0" collapsed="false">
      <c r="A193" s="230" t="n">
        <f aca="false">IF(OR($AQ193&gt;0, $AS193&gt;0), 1, 0)</f>
        <v>0</v>
      </c>
      <c r="B193" s="230" t="n">
        <f aca="false">IF(OR($AT193&gt;0, $AV193&gt;0), 1, 0)</f>
        <v>0</v>
      </c>
      <c r="C193" s="230" t="n">
        <f aca="false">IF(OR($AW193&gt;0, $AY193&gt;0), 1, 0)</f>
        <v>0</v>
      </c>
      <c r="D193" s="230" t="n">
        <f aca="false">IF(OR($AZ193&gt;0, $BB193&gt;0), 1, 0)</f>
        <v>0</v>
      </c>
      <c r="E193" s="230" t="n">
        <f aca="false">IF(OR($BC193&gt;0, $BE193&gt;0), 1, 0)</f>
        <v>0</v>
      </c>
      <c r="F193" s="230" t="n">
        <f aca="false">IF(OR($BF193&gt;0, $BH193&gt;0), 1, 0)</f>
        <v>0</v>
      </c>
      <c r="G193" s="230" t="n">
        <f aca="false">IF(OR($BI193&gt;0, $BK193&gt;0), 1, 0)</f>
        <v>0</v>
      </c>
      <c r="H193" s="230" t="n">
        <f aca="false">IF(OR($BL193&gt;0, $BN193&gt;0), 1, 0)</f>
        <v>0</v>
      </c>
      <c r="I193" s="230" t="n">
        <f aca="false">IF(OR($BO193&gt;0, $BQ193&gt;0), 1, 0)</f>
        <v>0</v>
      </c>
      <c r="J193" s="230" t="n">
        <f aca="false">IF(OR($BR193&gt;0, $BT193&gt;0), 1, 0)</f>
        <v>0</v>
      </c>
      <c r="K193" s="230" t="n">
        <f aca="false">IF(OR($BU193&gt;0, $BW193&gt;0), 1, 0)</f>
        <v>0</v>
      </c>
      <c r="L193" s="230" t="n">
        <f aca="false">IF(OR($BX193&gt;0, $BZ193&gt;0), 1, 0)</f>
        <v>0</v>
      </c>
      <c r="M193" s="230" t="n">
        <f aca="false">IF(OR($CA193&gt;0, $CC193&gt;0), 1, 0)</f>
        <v>0</v>
      </c>
      <c r="N193" s="230" t="n">
        <f aca="false">IF(OR($CD193&gt;0, $CF193&gt;0), 1, 0)</f>
        <v>0</v>
      </c>
      <c r="O193" s="231" t="n">
        <f aca="false">IF(OR($CG193&gt;0, $CI193&gt;0), 1, 0)</f>
        <v>0</v>
      </c>
      <c r="P193" s="232" t="n">
        <f aca="false">IF(OR($AD193&gt;0,$AH193&gt;0,$AN193&gt;0), 1, 0)</f>
        <v>0</v>
      </c>
      <c r="Q193" s="233" t="n">
        <f aca="false">BDD!A183</f>
        <v>5149</v>
      </c>
      <c r="R193" s="234" t="str">
        <f aca="false">BDD!B183</f>
        <v>Pomme rouge Top Sierra Nevada</v>
      </c>
      <c r="S193" s="235" t="str">
        <f aca="false">IF(BDD!F183=0, "", BDD!F183)</f>
        <v/>
      </c>
      <c r="T193" s="236" t="n">
        <f aca="false">ROUND(BDD!G183+FDP_CMD_KG, 2)</f>
        <v>4.05</v>
      </c>
      <c r="U193" s="236" t="e">
        <f aca="false">ROUND(BDD!G183+FDP_FACT_KG, 2)</f>
        <v>#DIV/0!</v>
      </c>
      <c r="V193" s="237" t="str">
        <f aca="false">BDD!H183</f>
        <v>kg</v>
      </c>
      <c r="W193" s="238" t="str">
        <f aca="false">IF(NOT(ISBLANK(BDD!I183)), ROUND(SUM((BDD!G183*reduc1),FDP_CMD_KG), 2), "")</f>
        <v/>
      </c>
      <c r="X193" s="238" t="str">
        <f aca="false">IF(NOT(ISBLANK(BDD!J183)), ROUND(SUM((BDD!G183*reduc2),FDP_CMD_KG), 2), "")</f>
        <v/>
      </c>
      <c r="Y193" s="238" t="str">
        <f aca="false">IF(NOT(ISBLANK(BDD!K183)), ROUND(SUM((BDD!G183*reduc3),FDP_CMD_KG), 2), "")</f>
        <v/>
      </c>
      <c r="Z193" s="238" t="str">
        <f aca="false">IF(NOT(ISBLANK(BDD!I183)), ROUND(SUM((BDD!G183*reduc1),FDP_FACT_KG), 2), "")</f>
        <v/>
      </c>
      <c r="AA193" s="238" t="str">
        <f aca="false">IF(NOT(ISBLANK(BDD!J183)), ROUND(SUM((BDD!G183*reduc2),FDP_FACT_KG), 2), "")</f>
        <v/>
      </c>
      <c r="AB193" s="238" t="str">
        <f aca="false">IF(NOT(ISBLANK(BDD!K183)), ROUND(SUM((BDD!G183*reduc3),FDP_FACT_KG), 2), "")</f>
        <v/>
      </c>
      <c r="AC193" s="239" t="str">
        <f aca="false">BDD!C183</f>
        <v>Grenade</v>
      </c>
      <c r="AD193" s="240" t="n">
        <f aca="false">SUM(AQ193,AT193,AW193,AZ193,BC193,BF193,BI193,BL193,BO193,BR193,BU193,BX193,CA193,CD193,CG193)</f>
        <v>0</v>
      </c>
      <c r="AE193" s="241" t="n">
        <f aca="false">_xlfn.IFS(AND(AD193&gt;=60,$Y193&lt;&gt;""), $Y193,    AND(AD193&gt;=30,$X193&lt;&gt;""), $X193,    AND(AD193&gt;=10,$W193&lt;&gt;""), $W193,    1, $T193)</f>
        <v>4.05</v>
      </c>
      <c r="AF193" s="242" t="n">
        <f aca="false">$AD193*$AE193</f>
        <v>0</v>
      </c>
      <c r="AG193" s="161"/>
      <c r="AH193" s="243"/>
      <c r="AI193" s="241" t="e">
        <f aca="false">_xlfn.IFS(AND(AH193&gt;=60,$AB193&lt;&gt;""), $AB193,    AND(AH193&gt;=30,$AA193&lt;&gt;""), $AA193,    AND(AH193&gt;=10,$Z193&lt;&gt;""), $Z193,    1, $U193)</f>
        <v>#DIV/0!</v>
      </c>
      <c r="AJ193" s="244" t="e">
        <f aca="false">AH193*AI193</f>
        <v>#DIV/0!</v>
      </c>
      <c r="AK193" s="245"/>
      <c r="AL193" s="245"/>
      <c r="AM193" s="161"/>
      <c r="AN193" s="246" t="n">
        <f aca="false">SUM(AR193,AU193,AX193,BA193,BD193,BG193,BJ193,BM193,BP193,BS193,BV193,BY193,CB193,CE193,CH193)</f>
        <v>0</v>
      </c>
      <c r="AO193" s="241" t="e">
        <f aca="false">_xlfn.IFS(AND(AN193&gt;=60,$AB193&lt;&gt;""), $AB193,    AND(AN193&gt;=30,$AA193&lt;&gt;""), $AA193,    AND(AN193&gt;=10,$Z193&lt;&gt;""), $Z193,    1, $U193)</f>
        <v>#DIV/0!</v>
      </c>
      <c r="AP193" s="242" t="e">
        <f aca="false">$AN193*$AO193</f>
        <v>#DIV/0!</v>
      </c>
      <c r="AQ193" s="247" t="n">
        <f aca="false">COMMANDE!N193</f>
        <v>0</v>
      </c>
      <c r="AR193" s="248" t="str">
        <f aca="false">_xlfn.IFS(AND($AD193=$AH193,$AD193&gt;0,$AH193&gt;0,AQ193&gt;0), AQ193,     AND(NOT($AD193=$AH193),$AD193&gt;0,$AH193&gt;0,AQ193&gt;0), ($AH193*AQ193)/$AD193,     AND($AD193=0,$AH193&gt;0,$AL193&gt;0), IF(INDEX(AQ$12:AQ$263,MATCH($AL193,$AK$12:$AK$263,0))&gt;0,($AH193*INDEX(AQ$12:AQ$263,MATCH($AL193,$AK$12:$AK$263,0)))/INDEX($AD$12:$AD$263,MATCH($AL193,$AK$12:$AK$263,0)), "-"),     1, "-")</f>
        <v>-</v>
      </c>
      <c r="AS193" s="249" t="n">
        <f aca="false">IF(AR$9&gt;0, IF(OR(AR193="",AR193="-"), 0, AR193*$AO193), AQ193*$AE193)</f>
        <v>0</v>
      </c>
      <c r="AT193" s="247" t="n">
        <f aca="false">COMMANDE!P193</f>
        <v>0</v>
      </c>
      <c r="AU193" s="248" t="str">
        <f aca="false">_xlfn.IFS(AND($AD193=$AH193,$AD193&gt;0,$AH193&gt;0,AT193&gt;0), AT193,     AND(NOT($AD193=$AH193),$AD193&gt;0,$AH193&gt;0,AT193&gt;0), ($AH193*AT193)/$AD193,     AND($AD193=0,$AH193&gt;0,$AL193&gt;0), IF(INDEX(AT$12:AT$263,MATCH($AL193,$AK$12:$AK$263,0))&gt;0,($AH193*INDEX(AT$12:AT$263,MATCH($AL193,$AK$12:$AK$263,0)))/INDEX($AD$12:$AD$263,MATCH($AL193,$AK$12:$AK$263,0)), "-"),     1, "-")</f>
        <v>-</v>
      </c>
      <c r="AV193" s="249" t="n">
        <f aca="false">IF(AU$9&gt;0, IF(OR(AU193="",AU193="-"), 0, AU193*$AO193), AT193*$AE193)</f>
        <v>0</v>
      </c>
      <c r="AW193" s="247" t="n">
        <f aca="false">COMMANDE!R193</f>
        <v>0</v>
      </c>
      <c r="AX193" s="248" t="str">
        <f aca="false">_xlfn.IFS(AND($AD193=$AH193,$AD193&gt;0,$AH193&gt;0,AW193&gt;0), AW193,     AND(NOT($AD193=$AH193),$AD193&gt;0,$AH193&gt;0,AW193&gt;0), ($AH193*AW193)/$AD193,     AND($AD193=0,$AH193&gt;0,$AL193&gt;0), IF(INDEX(AW$12:AW$263,MATCH($AL193,$AK$12:$AK$263,0))&gt;0,($AH193*INDEX(AW$12:AW$263,MATCH($AL193,$AK$12:$AK$263,0)))/INDEX($AD$12:$AD$263,MATCH($AL193,$AK$12:$AK$263,0)), "-"),     1, "-")</f>
        <v>-</v>
      </c>
      <c r="AY193" s="249" t="n">
        <f aca="false">IF(AX$9&gt;0, IF(OR(AX193="",AX193="-"), 0, AX193*$AO193), AW193*$AE193)</f>
        <v>0</v>
      </c>
      <c r="AZ193" s="247" t="n">
        <f aca="false">COMMANDE!T193</f>
        <v>0</v>
      </c>
      <c r="BA193" s="248" t="str">
        <f aca="false">_xlfn.IFS(AND($AD193=$AH193,$AD193&gt;0,$AH193&gt;0,AZ193&gt;0), AZ193,     AND(NOT($AD193=$AH193),$AD193&gt;0,$AH193&gt;0,AZ193&gt;0), ($AH193*AZ193)/$AD193,     AND($AD193=0,$AH193&gt;0,$AL193&gt;0), IF(INDEX(AZ$12:AZ$263,MATCH($AL193,$AK$12:$AK$263,0))&gt;0,($AH193*INDEX(AZ$12:AZ$263,MATCH($AL193,$AK$12:$AK$263,0)))/INDEX($AD$12:$AD$263,MATCH($AL193,$AK$12:$AK$263,0)), "-"),     1, "-")</f>
        <v>-</v>
      </c>
      <c r="BB193" s="249" t="n">
        <f aca="false">IF(BA$9&gt;0, IF(OR(BA193="",BA193="-"), 0, BA193*$AO193), AZ193*$AE193)</f>
        <v>0</v>
      </c>
      <c r="BC193" s="247" t="n">
        <f aca="false">COMMANDE!V193</f>
        <v>0</v>
      </c>
      <c r="BD193" s="248" t="str">
        <f aca="false">_xlfn.IFS(AND($AD193=$AH193,$AD193&gt;0,$AH193&gt;0,BC193&gt;0), BC193,     AND(NOT($AD193=$AH193),$AD193&gt;0,$AH193&gt;0,BC193&gt;0), ($AH193*BC193)/$AD193,     AND($AD193=0,$AH193&gt;0,$AL193&gt;0), IF(INDEX(BC$12:BC$263,MATCH($AL193,$AK$12:$AK$263,0))&gt;0,($AH193*INDEX(BC$12:BC$263,MATCH($AL193,$AK$12:$AK$263,0)))/INDEX($AD$12:$AD$263,MATCH($AL193,$AK$12:$AK$263,0)), "-"),     1, "-")</f>
        <v>-</v>
      </c>
      <c r="BE193" s="249" t="n">
        <f aca="false">IF(BD$9&gt;0, IF(OR(BD193="",BD193="-"), 0, BD193*$AO193), BC193*$AE193)</f>
        <v>0</v>
      </c>
      <c r="BF193" s="247" t="n">
        <f aca="false">COMMANDE!X193</f>
        <v>0</v>
      </c>
      <c r="BG193" s="248" t="str">
        <f aca="false">_xlfn.IFS(AND($AD193=$AH193,$AD193&gt;0,$AH193&gt;0,BF193&gt;0), BF193,     AND(NOT($AD193=$AH193),$AD193&gt;0,$AH193&gt;0,BF193&gt;0), ($AH193*BF193)/$AD193,     AND($AD193=0,$AH193&gt;0,$AL193&gt;0), IF(INDEX(BF$12:BF$263,MATCH($AL193,$AK$12:$AK$263,0))&gt;0,($AH193*INDEX(BF$12:BF$263,MATCH($AL193,$AK$12:$AK$263,0)))/INDEX($AD$12:$AD$263,MATCH($AL193,$AK$12:$AK$263,0)), "-"),     1, "-")</f>
        <v>-</v>
      </c>
      <c r="BH193" s="249" t="n">
        <f aca="false">IF(BG$9&gt;0, IF(OR(BG193="",BG193="-"), 0, BG193*$AO193), BF193*$AE193)</f>
        <v>0</v>
      </c>
      <c r="BI193" s="247" t="n">
        <f aca="false">COMMANDE!Z193</f>
        <v>0</v>
      </c>
      <c r="BJ193" s="248" t="str">
        <f aca="false">_xlfn.IFS(AND($AD193=$AH193,$AD193&gt;0,$AH193&gt;0,BI193&gt;0), BI193,     AND(NOT($AD193=$AH193),$AD193&gt;0,$AH193&gt;0,BI193&gt;0), ($AH193*BI193)/$AD193,     AND($AD193=0,$AH193&gt;0,$AL193&gt;0), IF(INDEX(BI$12:BI$263,MATCH($AL193,$AK$12:$AK$263,0))&gt;0,($AH193*INDEX(BI$12:BI$263,MATCH($AL193,$AK$12:$AK$263,0)))/INDEX($AD$12:$AD$263,MATCH($AL193,$AK$12:$AK$263,0)), "-"),     1, "-")</f>
        <v>-</v>
      </c>
      <c r="BK193" s="249" t="n">
        <f aca="false">IF(BJ$9&gt;0, IF(OR(BJ193="",BJ193="-"), 0, BJ193*$AO193), BI193*$AE193)</f>
        <v>0</v>
      </c>
      <c r="BL193" s="247" t="n">
        <f aca="false">COMMANDE!AB193</f>
        <v>0</v>
      </c>
      <c r="BM193" s="248" t="str">
        <f aca="false">_xlfn.IFS(AND($AD193=$AH193,$AD193&gt;0,$AH193&gt;0,BL193&gt;0), BL193,     AND(NOT($AD193=$AH193),$AD193&gt;0,$AH193&gt;0,BL193&gt;0), ($AH193*BL193)/$AD193,     AND($AD193=0,$AH193&gt;0,$AL193&gt;0), IF(INDEX(BL$12:BL$263,MATCH($AL193,$AK$12:$AK$263,0))&gt;0,($AH193*INDEX(BL$12:BL$263,MATCH($AL193,$AK$12:$AK$263,0)))/INDEX($AD$12:$AD$263,MATCH($AL193,$AK$12:$AK$263,0)), "-"),     1, "-")</f>
        <v>-</v>
      </c>
      <c r="BN193" s="249" t="n">
        <f aca="false">IF(BM$9&gt;0, IF(OR(BM193="",BM193="-"), 0, BM193*$AO193), BL193*$AE193)</f>
        <v>0</v>
      </c>
      <c r="BO193" s="247" t="n">
        <f aca="false">COMMANDE!AD193</f>
        <v>0</v>
      </c>
      <c r="BP193" s="248" t="str">
        <f aca="false">_xlfn.IFS(AND($AD193=$AH193,$AD193&gt;0,$AH193&gt;0,BO193&gt;0), BO193,     AND(NOT($AD193=$AH193),$AD193&gt;0,$AH193&gt;0,BO193&gt;0), ($AH193*BO193)/$AD193,     AND($AD193=0,$AH193&gt;0,$AL193&gt;0), IF(INDEX(BO$12:BO$263,MATCH($AL193,$AK$12:$AK$263,0))&gt;0,($AH193*INDEX(BO$12:BO$263,MATCH($AL193,$AK$12:$AK$263,0)))/INDEX($AD$12:$AD$263,MATCH($AL193,$AK$12:$AK$263,0)), "-"),     1, "-")</f>
        <v>-</v>
      </c>
      <c r="BQ193" s="249" t="n">
        <f aca="false">IF(BP$9&gt;0, IF(OR(BP193="",BP193="-"), 0, BP193*$AO193), BO193*$AE193)</f>
        <v>0</v>
      </c>
      <c r="BR193" s="247" t="n">
        <f aca="false">COMMANDE!AF193</f>
        <v>0</v>
      </c>
      <c r="BS193" s="248" t="str">
        <f aca="false">_xlfn.IFS(AND($AD193=$AH193,$AD193&gt;0,$AH193&gt;0,BR193&gt;0), BR193,     AND(NOT($AD193=$AH193),$AD193&gt;0,$AH193&gt;0,BR193&gt;0), ($AH193*BR193)/$AD193,     AND($AD193=0,$AH193&gt;0,$AL193&gt;0), IF(INDEX(BR$12:BR$263,MATCH($AL193,$AK$12:$AK$263,0))&gt;0,($AH193*INDEX(BR$12:BR$263,MATCH($AL193,$AK$12:$AK$263,0)))/INDEX($AD$12:$AD$263,MATCH($AL193,$AK$12:$AK$263,0)), "-"),     1, "-")</f>
        <v>-</v>
      </c>
      <c r="BT193" s="249" t="n">
        <f aca="false">IF(BS$9&gt;0, IF(OR(BS193="",BS193="-"), 0, BS193*$AO193), BR193*$AE193)</f>
        <v>0</v>
      </c>
      <c r="BU193" s="247" t="n">
        <f aca="false">COMMANDE!AH193</f>
        <v>0</v>
      </c>
      <c r="BV193" s="248" t="str">
        <f aca="false">_xlfn.IFS(AND($AD193=$AH193,$AD193&gt;0,$AH193&gt;0,BU193&gt;0), BU193,     AND(NOT($AD193=$AH193),$AD193&gt;0,$AH193&gt;0,BU193&gt;0), ($AH193*BU193)/$AD193,     AND($AD193=0,$AH193&gt;0,$AL193&gt;0), IF(INDEX(BU$12:BU$263,MATCH($AL193,$AK$12:$AK$263,0))&gt;0,($AH193*INDEX(BU$12:BU$263,MATCH($AL193,$AK$12:$AK$263,0)))/INDEX($AD$12:$AD$263,MATCH($AL193,$AK$12:$AK$263,0)), "-"),     1, "-")</f>
        <v>-</v>
      </c>
      <c r="BW193" s="249" t="n">
        <f aca="false">IF(BV$9&gt;0, IF(OR(BV193="",BV193="-"), 0, BV193*$AO193), BU193*$AE193)</f>
        <v>0</v>
      </c>
      <c r="BX193" s="247" t="n">
        <f aca="false">COMMANDE!AJ193</f>
        <v>0</v>
      </c>
      <c r="BY193" s="248" t="str">
        <f aca="false">_xlfn.IFS(AND($AD193=$AH193,$AD193&gt;0,$AH193&gt;0,BX193&gt;0), BX193,     AND(NOT($AD193=$AH193),$AD193&gt;0,$AH193&gt;0,BX193&gt;0), ($AH193*BX193)/$AD193,     AND($AD193=0,$AH193&gt;0,$AL193&gt;0), IF(INDEX(BX$12:BX$263,MATCH($AL193,$AK$12:$AK$263,0))&gt;0,($AH193*INDEX(BX$12:BX$263,MATCH($AL193,$AK$12:$AK$263,0)))/INDEX($AD$12:$AD$263,MATCH($AL193,$AK$12:$AK$263,0)), "-"),     1, "-")</f>
        <v>-</v>
      </c>
      <c r="BZ193" s="249" t="n">
        <f aca="false">IF(BY$9&gt;0, IF(OR(BY193="",BY193="-"), 0, BY193*$AO193), BX193*$AE193)</f>
        <v>0</v>
      </c>
      <c r="CA193" s="247" t="n">
        <f aca="false">COMMANDE!AL193</f>
        <v>0</v>
      </c>
      <c r="CB193" s="248" t="str">
        <f aca="false">_xlfn.IFS(AND($AD193=$AH193,$AD193&gt;0,$AH193&gt;0,CA193&gt;0), CA193,     AND(NOT($AD193=$AH193),$AD193&gt;0,$AH193&gt;0,CA193&gt;0), ($AH193*CA193)/$AD193,     AND($AD193=0,$AH193&gt;0,$AL193&gt;0), IF(INDEX(CA$12:CA$263,MATCH($AL193,$AK$12:$AK$263,0))&gt;0,($AH193*INDEX(CA$12:CA$263,MATCH($AL193,$AK$12:$AK$263,0)))/INDEX($AD$12:$AD$263,MATCH($AL193,$AK$12:$AK$263,0)), "-"),     1, "-")</f>
        <v>-</v>
      </c>
      <c r="CC193" s="249" t="n">
        <f aca="false">IF(CB$9&gt;0, IF(OR(CB193="",CB193="-"), 0, CB193*$AO193), CA193*$AE193)</f>
        <v>0</v>
      </c>
      <c r="CD193" s="247" t="n">
        <f aca="false">COMMANDE!AN193</f>
        <v>0</v>
      </c>
      <c r="CE193" s="248" t="str">
        <f aca="false">_xlfn.IFS(AND($AD193=$AH193,$AD193&gt;0,$AH193&gt;0,CD193&gt;0), CD193,     AND(NOT($AD193=$AH193),$AD193&gt;0,$AH193&gt;0,CD193&gt;0), ($AH193*CD193)/$AD193,     AND($AD193=0,$AH193&gt;0,$AL193&gt;0), IF(INDEX(CD$12:CD$263,MATCH($AL193,$AK$12:$AK$263,0))&gt;0,($AH193*INDEX(CD$12:CD$263,MATCH($AL193,$AK$12:$AK$263,0)))/INDEX($AD$12:$AD$263,MATCH($AL193,$AK$12:$AK$263,0)), "-"),     1, "-")</f>
        <v>-</v>
      </c>
      <c r="CF193" s="249" t="n">
        <f aca="false">IF(CE$9&gt;0, IF(OR(CE193="",CE193="-"), 0, CE193*$AO193), CD193*$AE193)</f>
        <v>0</v>
      </c>
      <c r="CG193" s="247" t="n">
        <f aca="false">COMMANDE!AP193</f>
        <v>0</v>
      </c>
      <c r="CH193" s="248" t="str">
        <f aca="false">_xlfn.IFS(AND($AD193=$AH193,$AD193&gt;0,$AH193&gt;0,CG193&gt;0), CG193,     AND(NOT($AD193=$AH193),$AD193&gt;0,$AH193&gt;0,CG193&gt;0), ($AH193*CG193)/$AD193,     AND($AD193=0,$AH193&gt;0,$AL193&gt;0), IF(INDEX(CG$12:CG$263,MATCH($AL193,$AK$12:$AK$263,0))&gt;0,($AH193*INDEX(CG$12:CG$263,MATCH($AL193,$AK$12:$AK$263,0)))/INDEX($AD$12:$AD$263,MATCH($AL193,$AK$12:$AK$263,0)), "-"),     1, "-")</f>
        <v>-</v>
      </c>
      <c r="CI193" s="249" t="n">
        <f aca="false">IF(CH$9&gt;0, IF(OR(CH193="",CH193="-"), 0, CH193*$AO193), CG193*$AE193)</f>
        <v>0</v>
      </c>
      <c r="CJ193" s="250"/>
    </row>
    <row r="194" customFormat="false" ht="39.95" hidden="false" customHeight="true" outlineLevel="0" collapsed="false">
      <c r="A194" s="230" t="n">
        <f aca="false">IF(OR($AQ194&gt;0, $AS194&gt;0), 1, 0)</f>
        <v>0</v>
      </c>
      <c r="B194" s="230" t="n">
        <f aca="false">IF(OR($AT194&gt;0, $AV194&gt;0), 1, 0)</f>
        <v>0</v>
      </c>
      <c r="C194" s="230" t="n">
        <f aca="false">IF(OR($AW194&gt;0, $AY194&gt;0), 1, 0)</f>
        <v>0</v>
      </c>
      <c r="D194" s="230" t="n">
        <f aca="false">IF(OR($AZ194&gt;0, $BB194&gt;0), 1, 0)</f>
        <v>0</v>
      </c>
      <c r="E194" s="230" t="n">
        <f aca="false">IF(OR($BC194&gt;0, $BE194&gt;0), 1, 0)</f>
        <v>0</v>
      </c>
      <c r="F194" s="230" t="n">
        <f aca="false">IF(OR($BF194&gt;0, $BH194&gt;0), 1, 0)</f>
        <v>0</v>
      </c>
      <c r="G194" s="230" t="n">
        <f aca="false">IF(OR($BI194&gt;0, $BK194&gt;0), 1, 0)</f>
        <v>0</v>
      </c>
      <c r="H194" s="230" t="n">
        <f aca="false">IF(OR($BL194&gt;0, $BN194&gt;0), 1, 0)</f>
        <v>0</v>
      </c>
      <c r="I194" s="230" t="n">
        <f aca="false">IF(OR($BO194&gt;0, $BQ194&gt;0), 1, 0)</f>
        <v>0</v>
      </c>
      <c r="J194" s="230" t="n">
        <f aca="false">IF(OR($BR194&gt;0, $BT194&gt;0), 1, 0)</f>
        <v>0</v>
      </c>
      <c r="K194" s="230" t="n">
        <f aca="false">IF(OR($BU194&gt;0, $BW194&gt;0), 1, 0)</f>
        <v>0</v>
      </c>
      <c r="L194" s="230" t="n">
        <f aca="false">IF(OR($BX194&gt;0, $BZ194&gt;0), 1, 0)</f>
        <v>0</v>
      </c>
      <c r="M194" s="230" t="n">
        <f aca="false">IF(OR($CA194&gt;0, $CC194&gt;0), 1, 0)</f>
        <v>0</v>
      </c>
      <c r="N194" s="230" t="n">
        <f aca="false">IF(OR($CD194&gt;0, $CF194&gt;0), 1, 0)</f>
        <v>0</v>
      </c>
      <c r="O194" s="231" t="n">
        <f aca="false">IF(OR($CG194&gt;0, $CI194&gt;0), 1, 0)</f>
        <v>0</v>
      </c>
      <c r="P194" s="232" t="n">
        <f aca="false">IF(OR($AD194&gt;0,$AH194&gt;0,$AN194&gt;0), 1, 0)</f>
        <v>0</v>
      </c>
      <c r="Q194" s="233" t="n">
        <f aca="false">BDD!A184</f>
        <v>3659</v>
      </c>
      <c r="R194" s="234" t="str">
        <f aca="false">BDD!B184</f>
        <v>Pomme variété ancienne de Sierra Nevada</v>
      </c>
      <c r="S194" s="235" t="str">
        <f aca="false">IF(BDD!F184=0, "", BDD!F184)</f>
        <v/>
      </c>
      <c r="T194" s="236" t="n">
        <f aca="false">ROUND(BDD!G184+FDP_CMD_KG, 2)</f>
        <v>4.05</v>
      </c>
      <c r="U194" s="236" t="e">
        <f aca="false">ROUND(BDD!G184+FDP_FACT_KG, 2)</f>
        <v>#DIV/0!</v>
      </c>
      <c r="V194" s="237" t="str">
        <f aca="false">BDD!H184</f>
        <v>kg</v>
      </c>
      <c r="W194" s="238" t="str">
        <f aca="false">IF(NOT(ISBLANK(BDD!I184)), ROUND(SUM((BDD!G184*reduc1),FDP_CMD_KG), 2), "")</f>
        <v/>
      </c>
      <c r="X194" s="238" t="str">
        <f aca="false">IF(NOT(ISBLANK(BDD!J184)), ROUND(SUM((BDD!G184*reduc2),FDP_CMD_KG), 2), "")</f>
        <v/>
      </c>
      <c r="Y194" s="238" t="str">
        <f aca="false">IF(NOT(ISBLANK(BDD!K184)), ROUND(SUM((BDD!G184*reduc3),FDP_CMD_KG), 2), "")</f>
        <v/>
      </c>
      <c r="Z194" s="238" t="str">
        <f aca="false">IF(NOT(ISBLANK(BDD!I184)), ROUND(SUM((BDD!G184*reduc1),FDP_FACT_KG), 2), "")</f>
        <v/>
      </c>
      <c r="AA194" s="238" t="str">
        <f aca="false">IF(NOT(ISBLANK(BDD!J184)), ROUND(SUM((BDD!G184*reduc2),FDP_FACT_KG), 2), "")</f>
        <v/>
      </c>
      <c r="AB194" s="238" t="str">
        <f aca="false">IF(NOT(ISBLANK(BDD!K184)), ROUND(SUM((BDD!G184*reduc3),FDP_FACT_KG), 2), "")</f>
        <v/>
      </c>
      <c r="AC194" s="239" t="str">
        <f aca="false">BDD!C184</f>
        <v>Grenade</v>
      </c>
      <c r="AD194" s="240" t="n">
        <f aca="false">SUM(AQ194,AT194,AW194,AZ194,BC194,BF194,BI194,BL194,BO194,BR194,BU194,BX194,CA194,CD194,CG194)</f>
        <v>0</v>
      </c>
      <c r="AE194" s="241" t="n">
        <f aca="false">_xlfn.IFS(AND(AD194&gt;=60,$Y194&lt;&gt;""), $Y194,    AND(AD194&gt;=30,$X194&lt;&gt;""), $X194,    AND(AD194&gt;=10,$W194&lt;&gt;""), $W194,    1, $T194)</f>
        <v>4.05</v>
      </c>
      <c r="AF194" s="242" t="n">
        <f aca="false">$AD194*$AE194</f>
        <v>0</v>
      </c>
      <c r="AG194" s="161"/>
      <c r="AH194" s="243"/>
      <c r="AI194" s="241" t="e">
        <f aca="false">_xlfn.IFS(AND(AH194&gt;=60,$AB194&lt;&gt;""), $AB194,    AND(AH194&gt;=30,$AA194&lt;&gt;""), $AA194,    AND(AH194&gt;=10,$Z194&lt;&gt;""), $Z194,    1, $U194)</f>
        <v>#DIV/0!</v>
      </c>
      <c r="AJ194" s="244" t="e">
        <f aca="false">AH194*AI194</f>
        <v>#DIV/0!</v>
      </c>
      <c r="AK194" s="245"/>
      <c r="AL194" s="245"/>
      <c r="AM194" s="161"/>
      <c r="AN194" s="246" t="n">
        <f aca="false">SUM(AR194,AU194,AX194,BA194,BD194,BG194,BJ194,BM194,BP194,BS194,BV194,BY194,CB194,CE194,CH194)</f>
        <v>0</v>
      </c>
      <c r="AO194" s="241" t="e">
        <f aca="false">_xlfn.IFS(AND(AN194&gt;=60,$AB194&lt;&gt;""), $AB194,    AND(AN194&gt;=30,$AA194&lt;&gt;""), $AA194,    AND(AN194&gt;=10,$Z194&lt;&gt;""), $Z194,    1, $U194)</f>
        <v>#DIV/0!</v>
      </c>
      <c r="AP194" s="242" t="e">
        <f aca="false">$AN194*$AO194</f>
        <v>#DIV/0!</v>
      </c>
      <c r="AQ194" s="247" t="n">
        <f aca="false">COMMANDE!N194</f>
        <v>0</v>
      </c>
      <c r="AR194" s="248" t="str">
        <f aca="false">_xlfn.IFS(AND($AD194=$AH194,$AD194&gt;0,$AH194&gt;0,AQ194&gt;0), AQ194,     AND(NOT($AD194=$AH194),$AD194&gt;0,$AH194&gt;0,AQ194&gt;0), ($AH194*AQ194)/$AD194,     AND($AD194=0,$AH194&gt;0,$AL194&gt;0), IF(INDEX(AQ$12:AQ$263,MATCH($AL194,$AK$12:$AK$263,0))&gt;0,($AH194*INDEX(AQ$12:AQ$263,MATCH($AL194,$AK$12:$AK$263,0)))/INDEX($AD$12:$AD$263,MATCH($AL194,$AK$12:$AK$263,0)), "-"),     1, "-")</f>
        <v>-</v>
      </c>
      <c r="AS194" s="249" t="n">
        <f aca="false">IF(AR$9&gt;0, IF(OR(AR194="",AR194="-"), 0, AR194*$AO194), AQ194*$AE194)</f>
        <v>0</v>
      </c>
      <c r="AT194" s="247" t="n">
        <f aca="false">COMMANDE!P194</f>
        <v>0</v>
      </c>
      <c r="AU194" s="248" t="str">
        <f aca="false">_xlfn.IFS(AND($AD194=$AH194,$AD194&gt;0,$AH194&gt;0,AT194&gt;0), AT194,     AND(NOT($AD194=$AH194),$AD194&gt;0,$AH194&gt;0,AT194&gt;0), ($AH194*AT194)/$AD194,     AND($AD194=0,$AH194&gt;0,$AL194&gt;0), IF(INDEX(AT$12:AT$263,MATCH($AL194,$AK$12:$AK$263,0))&gt;0,($AH194*INDEX(AT$12:AT$263,MATCH($AL194,$AK$12:$AK$263,0)))/INDEX($AD$12:$AD$263,MATCH($AL194,$AK$12:$AK$263,0)), "-"),     1, "-")</f>
        <v>-</v>
      </c>
      <c r="AV194" s="249" t="n">
        <f aca="false">IF(AU$9&gt;0, IF(OR(AU194="",AU194="-"), 0, AU194*$AO194), AT194*$AE194)</f>
        <v>0</v>
      </c>
      <c r="AW194" s="247" t="n">
        <f aca="false">COMMANDE!R194</f>
        <v>0</v>
      </c>
      <c r="AX194" s="248" t="str">
        <f aca="false">_xlfn.IFS(AND($AD194=$AH194,$AD194&gt;0,$AH194&gt;0,AW194&gt;0), AW194,     AND(NOT($AD194=$AH194),$AD194&gt;0,$AH194&gt;0,AW194&gt;0), ($AH194*AW194)/$AD194,     AND($AD194=0,$AH194&gt;0,$AL194&gt;0), IF(INDEX(AW$12:AW$263,MATCH($AL194,$AK$12:$AK$263,0))&gt;0,($AH194*INDEX(AW$12:AW$263,MATCH($AL194,$AK$12:$AK$263,0)))/INDEX($AD$12:$AD$263,MATCH($AL194,$AK$12:$AK$263,0)), "-"),     1, "-")</f>
        <v>-</v>
      </c>
      <c r="AY194" s="249" t="n">
        <f aca="false">IF(AX$9&gt;0, IF(OR(AX194="",AX194="-"), 0, AX194*$AO194), AW194*$AE194)</f>
        <v>0</v>
      </c>
      <c r="AZ194" s="247" t="n">
        <f aca="false">COMMANDE!T194</f>
        <v>0</v>
      </c>
      <c r="BA194" s="248" t="str">
        <f aca="false">_xlfn.IFS(AND($AD194=$AH194,$AD194&gt;0,$AH194&gt;0,AZ194&gt;0), AZ194,     AND(NOT($AD194=$AH194),$AD194&gt;0,$AH194&gt;0,AZ194&gt;0), ($AH194*AZ194)/$AD194,     AND($AD194=0,$AH194&gt;0,$AL194&gt;0), IF(INDEX(AZ$12:AZ$263,MATCH($AL194,$AK$12:$AK$263,0))&gt;0,($AH194*INDEX(AZ$12:AZ$263,MATCH($AL194,$AK$12:$AK$263,0)))/INDEX($AD$12:$AD$263,MATCH($AL194,$AK$12:$AK$263,0)), "-"),     1, "-")</f>
        <v>-</v>
      </c>
      <c r="BB194" s="249" t="n">
        <f aca="false">IF(BA$9&gt;0, IF(OR(BA194="",BA194="-"), 0, BA194*$AO194), AZ194*$AE194)</f>
        <v>0</v>
      </c>
      <c r="BC194" s="247" t="n">
        <f aca="false">COMMANDE!V194</f>
        <v>0</v>
      </c>
      <c r="BD194" s="248" t="str">
        <f aca="false">_xlfn.IFS(AND($AD194=$AH194,$AD194&gt;0,$AH194&gt;0,BC194&gt;0), BC194,     AND(NOT($AD194=$AH194),$AD194&gt;0,$AH194&gt;0,BC194&gt;0), ($AH194*BC194)/$AD194,     AND($AD194=0,$AH194&gt;0,$AL194&gt;0), IF(INDEX(BC$12:BC$263,MATCH($AL194,$AK$12:$AK$263,0))&gt;0,($AH194*INDEX(BC$12:BC$263,MATCH($AL194,$AK$12:$AK$263,0)))/INDEX($AD$12:$AD$263,MATCH($AL194,$AK$12:$AK$263,0)), "-"),     1, "-")</f>
        <v>-</v>
      </c>
      <c r="BE194" s="249" t="n">
        <f aca="false">IF(BD$9&gt;0, IF(OR(BD194="",BD194="-"), 0, BD194*$AO194), BC194*$AE194)</f>
        <v>0</v>
      </c>
      <c r="BF194" s="247" t="n">
        <f aca="false">COMMANDE!X194</f>
        <v>0</v>
      </c>
      <c r="BG194" s="248" t="str">
        <f aca="false">_xlfn.IFS(AND($AD194=$AH194,$AD194&gt;0,$AH194&gt;0,BF194&gt;0), BF194,     AND(NOT($AD194=$AH194),$AD194&gt;0,$AH194&gt;0,BF194&gt;0), ($AH194*BF194)/$AD194,     AND($AD194=0,$AH194&gt;0,$AL194&gt;0), IF(INDEX(BF$12:BF$263,MATCH($AL194,$AK$12:$AK$263,0))&gt;0,($AH194*INDEX(BF$12:BF$263,MATCH($AL194,$AK$12:$AK$263,0)))/INDEX($AD$12:$AD$263,MATCH($AL194,$AK$12:$AK$263,0)), "-"),     1, "-")</f>
        <v>-</v>
      </c>
      <c r="BH194" s="249" t="n">
        <f aca="false">IF(BG$9&gt;0, IF(OR(BG194="",BG194="-"), 0, BG194*$AO194), BF194*$AE194)</f>
        <v>0</v>
      </c>
      <c r="BI194" s="247" t="n">
        <f aca="false">COMMANDE!Z194</f>
        <v>0</v>
      </c>
      <c r="BJ194" s="248" t="str">
        <f aca="false">_xlfn.IFS(AND($AD194=$AH194,$AD194&gt;0,$AH194&gt;0,BI194&gt;0), BI194,     AND(NOT($AD194=$AH194),$AD194&gt;0,$AH194&gt;0,BI194&gt;0), ($AH194*BI194)/$AD194,     AND($AD194=0,$AH194&gt;0,$AL194&gt;0), IF(INDEX(BI$12:BI$263,MATCH($AL194,$AK$12:$AK$263,0))&gt;0,($AH194*INDEX(BI$12:BI$263,MATCH($AL194,$AK$12:$AK$263,0)))/INDEX($AD$12:$AD$263,MATCH($AL194,$AK$12:$AK$263,0)), "-"),     1, "-")</f>
        <v>-</v>
      </c>
      <c r="BK194" s="249" t="n">
        <f aca="false">IF(BJ$9&gt;0, IF(OR(BJ194="",BJ194="-"), 0, BJ194*$AO194), BI194*$AE194)</f>
        <v>0</v>
      </c>
      <c r="BL194" s="247" t="n">
        <f aca="false">COMMANDE!AB194</f>
        <v>0</v>
      </c>
      <c r="BM194" s="248" t="str">
        <f aca="false">_xlfn.IFS(AND($AD194=$AH194,$AD194&gt;0,$AH194&gt;0,BL194&gt;0), BL194,     AND(NOT($AD194=$AH194),$AD194&gt;0,$AH194&gt;0,BL194&gt;0), ($AH194*BL194)/$AD194,     AND($AD194=0,$AH194&gt;0,$AL194&gt;0), IF(INDEX(BL$12:BL$263,MATCH($AL194,$AK$12:$AK$263,0))&gt;0,($AH194*INDEX(BL$12:BL$263,MATCH($AL194,$AK$12:$AK$263,0)))/INDEX($AD$12:$AD$263,MATCH($AL194,$AK$12:$AK$263,0)), "-"),     1, "-")</f>
        <v>-</v>
      </c>
      <c r="BN194" s="249" t="n">
        <f aca="false">IF(BM$9&gt;0, IF(OR(BM194="",BM194="-"), 0, BM194*$AO194), BL194*$AE194)</f>
        <v>0</v>
      </c>
      <c r="BO194" s="247" t="n">
        <f aca="false">COMMANDE!AD194</f>
        <v>0</v>
      </c>
      <c r="BP194" s="248" t="str">
        <f aca="false">_xlfn.IFS(AND($AD194=$AH194,$AD194&gt;0,$AH194&gt;0,BO194&gt;0), BO194,     AND(NOT($AD194=$AH194),$AD194&gt;0,$AH194&gt;0,BO194&gt;0), ($AH194*BO194)/$AD194,     AND($AD194=0,$AH194&gt;0,$AL194&gt;0), IF(INDEX(BO$12:BO$263,MATCH($AL194,$AK$12:$AK$263,0))&gt;0,($AH194*INDEX(BO$12:BO$263,MATCH($AL194,$AK$12:$AK$263,0)))/INDEX($AD$12:$AD$263,MATCH($AL194,$AK$12:$AK$263,0)), "-"),     1, "-")</f>
        <v>-</v>
      </c>
      <c r="BQ194" s="249" t="n">
        <f aca="false">IF(BP$9&gt;0, IF(OR(BP194="",BP194="-"), 0, BP194*$AO194), BO194*$AE194)</f>
        <v>0</v>
      </c>
      <c r="BR194" s="247" t="n">
        <f aca="false">COMMANDE!AF194</f>
        <v>0</v>
      </c>
      <c r="BS194" s="248" t="str">
        <f aca="false">_xlfn.IFS(AND($AD194=$AH194,$AD194&gt;0,$AH194&gt;0,BR194&gt;0), BR194,     AND(NOT($AD194=$AH194),$AD194&gt;0,$AH194&gt;0,BR194&gt;0), ($AH194*BR194)/$AD194,     AND($AD194=0,$AH194&gt;0,$AL194&gt;0), IF(INDEX(BR$12:BR$263,MATCH($AL194,$AK$12:$AK$263,0))&gt;0,($AH194*INDEX(BR$12:BR$263,MATCH($AL194,$AK$12:$AK$263,0)))/INDEX($AD$12:$AD$263,MATCH($AL194,$AK$12:$AK$263,0)), "-"),     1, "-")</f>
        <v>-</v>
      </c>
      <c r="BT194" s="249" t="n">
        <f aca="false">IF(BS$9&gt;0, IF(OR(BS194="",BS194="-"), 0, BS194*$AO194), BR194*$AE194)</f>
        <v>0</v>
      </c>
      <c r="BU194" s="247" t="n">
        <f aca="false">COMMANDE!AH194</f>
        <v>0</v>
      </c>
      <c r="BV194" s="248" t="str">
        <f aca="false">_xlfn.IFS(AND($AD194=$AH194,$AD194&gt;0,$AH194&gt;0,BU194&gt;0), BU194,     AND(NOT($AD194=$AH194),$AD194&gt;0,$AH194&gt;0,BU194&gt;0), ($AH194*BU194)/$AD194,     AND($AD194=0,$AH194&gt;0,$AL194&gt;0), IF(INDEX(BU$12:BU$263,MATCH($AL194,$AK$12:$AK$263,0))&gt;0,($AH194*INDEX(BU$12:BU$263,MATCH($AL194,$AK$12:$AK$263,0)))/INDEX($AD$12:$AD$263,MATCH($AL194,$AK$12:$AK$263,0)), "-"),     1, "-")</f>
        <v>-</v>
      </c>
      <c r="BW194" s="249" t="n">
        <f aca="false">IF(BV$9&gt;0, IF(OR(BV194="",BV194="-"), 0, BV194*$AO194), BU194*$AE194)</f>
        <v>0</v>
      </c>
      <c r="BX194" s="247" t="n">
        <f aca="false">COMMANDE!AJ194</f>
        <v>0</v>
      </c>
      <c r="BY194" s="248" t="str">
        <f aca="false">_xlfn.IFS(AND($AD194=$AH194,$AD194&gt;0,$AH194&gt;0,BX194&gt;0), BX194,     AND(NOT($AD194=$AH194),$AD194&gt;0,$AH194&gt;0,BX194&gt;0), ($AH194*BX194)/$AD194,     AND($AD194=0,$AH194&gt;0,$AL194&gt;0), IF(INDEX(BX$12:BX$263,MATCH($AL194,$AK$12:$AK$263,0))&gt;0,($AH194*INDEX(BX$12:BX$263,MATCH($AL194,$AK$12:$AK$263,0)))/INDEX($AD$12:$AD$263,MATCH($AL194,$AK$12:$AK$263,0)), "-"),     1, "-")</f>
        <v>-</v>
      </c>
      <c r="BZ194" s="249" t="n">
        <f aca="false">IF(BY$9&gt;0, IF(OR(BY194="",BY194="-"), 0, BY194*$AO194), BX194*$AE194)</f>
        <v>0</v>
      </c>
      <c r="CA194" s="247" t="n">
        <f aca="false">COMMANDE!AL194</f>
        <v>0</v>
      </c>
      <c r="CB194" s="248" t="str">
        <f aca="false">_xlfn.IFS(AND($AD194=$AH194,$AD194&gt;0,$AH194&gt;0,CA194&gt;0), CA194,     AND(NOT($AD194=$AH194),$AD194&gt;0,$AH194&gt;0,CA194&gt;0), ($AH194*CA194)/$AD194,     AND($AD194=0,$AH194&gt;0,$AL194&gt;0), IF(INDEX(CA$12:CA$263,MATCH($AL194,$AK$12:$AK$263,0))&gt;0,($AH194*INDEX(CA$12:CA$263,MATCH($AL194,$AK$12:$AK$263,0)))/INDEX($AD$12:$AD$263,MATCH($AL194,$AK$12:$AK$263,0)), "-"),     1, "-")</f>
        <v>-</v>
      </c>
      <c r="CC194" s="249" t="n">
        <f aca="false">IF(CB$9&gt;0, IF(OR(CB194="",CB194="-"), 0, CB194*$AO194), CA194*$AE194)</f>
        <v>0</v>
      </c>
      <c r="CD194" s="247" t="n">
        <f aca="false">COMMANDE!AN194</f>
        <v>0</v>
      </c>
      <c r="CE194" s="248" t="str">
        <f aca="false">_xlfn.IFS(AND($AD194=$AH194,$AD194&gt;0,$AH194&gt;0,CD194&gt;0), CD194,     AND(NOT($AD194=$AH194),$AD194&gt;0,$AH194&gt;0,CD194&gt;0), ($AH194*CD194)/$AD194,     AND($AD194=0,$AH194&gt;0,$AL194&gt;0), IF(INDEX(CD$12:CD$263,MATCH($AL194,$AK$12:$AK$263,0))&gt;0,($AH194*INDEX(CD$12:CD$263,MATCH($AL194,$AK$12:$AK$263,0)))/INDEX($AD$12:$AD$263,MATCH($AL194,$AK$12:$AK$263,0)), "-"),     1, "-")</f>
        <v>-</v>
      </c>
      <c r="CF194" s="249" t="n">
        <f aca="false">IF(CE$9&gt;0, IF(OR(CE194="",CE194="-"), 0, CE194*$AO194), CD194*$AE194)</f>
        <v>0</v>
      </c>
      <c r="CG194" s="247" t="n">
        <f aca="false">COMMANDE!AP194</f>
        <v>0</v>
      </c>
      <c r="CH194" s="248" t="str">
        <f aca="false">_xlfn.IFS(AND($AD194=$AH194,$AD194&gt;0,$AH194&gt;0,CG194&gt;0), CG194,     AND(NOT($AD194=$AH194),$AD194&gt;0,$AH194&gt;0,CG194&gt;0), ($AH194*CG194)/$AD194,     AND($AD194=0,$AH194&gt;0,$AL194&gt;0), IF(INDEX(CG$12:CG$263,MATCH($AL194,$AK$12:$AK$263,0))&gt;0,($AH194*INDEX(CG$12:CG$263,MATCH($AL194,$AK$12:$AK$263,0)))/INDEX($AD$12:$AD$263,MATCH($AL194,$AK$12:$AK$263,0)), "-"),     1, "-")</f>
        <v>-</v>
      </c>
      <c r="CI194" s="249" t="n">
        <f aca="false">IF(CH$9&gt;0, IF(OR(CH194="",CH194="-"), 0, CH194*$AO194), CG194*$AE194)</f>
        <v>0</v>
      </c>
      <c r="CJ194" s="250"/>
    </row>
    <row r="195" customFormat="false" ht="39.95" hidden="false" customHeight="true" outlineLevel="0" collapsed="false">
      <c r="A195" s="230" t="n">
        <f aca="false">IF(OR($AQ195&gt;0, $AS195&gt;0), 1, 0)</f>
        <v>0</v>
      </c>
      <c r="B195" s="230" t="n">
        <f aca="false">IF(OR($AT195&gt;0, $AV195&gt;0), 1, 0)</f>
        <v>0</v>
      </c>
      <c r="C195" s="230" t="n">
        <f aca="false">IF(OR($AW195&gt;0, $AY195&gt;0), 1, 0)</f>
        <v>0</v>
      </c>
      <c r="D195" s="230" t="n">
        <f aca="false">IF(OR($AZ195&gt;0, $BB195&gt;0), 1, 0)</f>
        <v>0</v>
      </c>
      <c r="E195" s="230" t="n">
        <f aca="false">IF(OR($BC195&gt;0, $BE195&gt;0), 1, 0)</f>
        <v>0</v>
      </c>
      <c r="F195" s="230" t="n">
        <f aca="false">IF(OR($BF195&gt;0, $BH195&gt;0), 1, 0)</f>
        <v>0</v>
      </c>
      <c r="G195" s="230" t="n">
        <f aca="false">IF(OR($BI195&gt;0, $BK195&gt;0), 1, 0)</f>
        <v>0</v>
      </c>
      <c r="H195" s="230" t="n">
        <f aca="false">IF(OR($BL195&gt;0, $BN195&gt;0), 1, 0)</f>
        <v>0</v>
      </c>
      <c r="I195" s="230" t="n">
        <f aca="false">IF(OR($BO195&gt;0, $BQ195&gt;0), 1, 0)</f>
        <v>0</v>
      </c>
      <c r="J195" s="230" t="n">
        <f aca="false">IF(OR($BR195&gt;0, $BT195&gt;0), 1, 0)</f>
        <v>0</v>
      </c>
      <c r="K195" s="230" t="n">
        <f aca="false">IF(OR($BU195&gt;0, $BW195&gt;0), 1, 0)</f>
        <v>0</v>
      </c>
      <c r="L195" s="230" t="n">
        <f aca="false">IF(OR($BX195&gt;0, $BZ195&gt;0), 1, 0)</f>
        <v>0</v>
      </c>
      <c r="M195" s="230" t="n">
        <f aca="false">IF(OR($CA195&gt;0, $CC195&gt;0), 1, 0)</f>
        <v>0</v>
      </c>
      <c r="N195" s="230" t="n">
        <f aca="false">IF(OR($CD195&gt;0, $CF195&gt;0), 1, 0)</f>
        <v>0</v>
      </c>
      <c r="O195" s="231" t="n">
        <f aca="false">IF(OR($CG195&gt;0, $CI195&gt;0), 1, 0)</f>
        <v>0</v>
      </c>
      <c r="P195" s="232" t="n">
        <f aca="false">IF(OR($AD195&gt;0,$AH195&gt;0,$AN195&gt;0), 1, 0)</f>
        <v>0</v>
      </c>
      <c r="Q195" s="233" t="n">
        <f aca="false">BDD!A185</f>
        <v>3824</v>
      </c>
      <c r="R195" s="234" t="str">
        <f aca="false">BDD!B185</f>
        <v>Radis Daikon</v>
      </c>
      <c r="S195" s="235" t="str">
        <f aca="false">IF(BDD!F185=0, "", BDD!F185)</f>
        <v>❤️</v>
      </c>
      <c r="T195" s="236" t="n">
        <f aca="false">ROUND(BDD!G185+FDP_CMD_KG, 2)</f>
        <v>4.05</v>
      </c>
      <c r="U195" s="236" t="e">
        <f aca="false">ROUND(BDD!G185+FDP_FACT_KG, 2)</f>
        <v>#DIV/0!</v>
      </c>
      <c r="V195" s="237" t="str">
        <f aca="false">BDD!H185</f>
        <v>kg</v>
      </c>
      <c r="W195" s="238" t="n">
        <f aca="false">IF(NOT(ISBLANK(BDD!I185)), ROUND(SUM((BDD!G185*reduc1),FDP_CMD_KG), 2), "")</f>
        <v>3.8</v>
      </c>
      <c r="X195" s="238" t="str">
        <f aca="false">IF(NOT(ISBLANK(BDD!J185)), ROUND(SUM((BDD!G185*reduc2),FDP_CMD_KG), 2), "")</f>
        <v/>
      </c>
      <c r="Y195" s="238" t="str">
        <f aca="false">IF(NOT(ISBLANK(BDD!K185)), ROUND(SUM((BDD!G185*reduc3),FDP_CMD_KG), 2), "")</f>
        <v/>
      </c>
      <c r="Z195" s="238" t="e">
        <f aca="false">IF(NOT(ISBLANK(BDD!I185)), ROUND(SUM((BDD!G185*reduc1),FDP_FACT_KG), 2), "")</f>
        <v>#DIV/0!</v>
      </c>
      <c r="AA195" s="238" t="str">
        <f aca="false">IF(NOT(ISBLANK(BDD!J185)), ROUND(SUM((BDD!G185*reduc2),FDP_FACT_KG), 2), "")</f>
        <v/>
      </c>
      <c r="AB195" s="238" t="str">
        <f aca="false">IF(NOT(ISBLANK(BDD!K185)), ROUND(SUM((BDD!G185*reduc3),FDP_FACT_KG), 2), "")</f>
        <v/>
      </c>
      <c r="AC195" s="239" t="str">
        <f aca="false">BDD!C185</f>
        <v>Espagne</v>
      </c>
      <c r="AD195" s="240" t="n">
        <f aca="false">SUM(AQ195,AT195,AW195,AZ195,BC195,BF195,BI195,BL195,BO195,BR195,BU195,BX195,CA195,CD195,CG195)</f>
        <v>0</v>
      </c>
      <c r="AE195" s="241" t="n">
        <f aca="false">_xlfn.IFS(AND(AD195&gt;=60,$Y195&lt;&gt;""), $Y195,    AND(AD195&gt;=30,$X195&lt;&gt;""), $X195,    AND(AD195&gt;=10,$W195&lt;&gt;""), $W195,    1, $T195)</f>
        <v>4.05</v>
      </c>
      <c r="AF195" s="242" t="n">
        <f aca="false">$AD195*$AE195</f>
        <v>0</v>
      </c>
      <c r="AG195" s="161"/>
      <c r="AH195" s="243"/>
      <c r="AI195" s="241" t="e">
        <f aca="false">_xlfn.IFS(AND(AH195&gt;=60,$AB195&lt;&gt;""), $AB195,    AND(AH195&gt;=30,$AA195&lt;&gt;""), $AA195,    AND(AH195&gt;=10,$Z195&lt;&gt;""), $Z195,    1, $U195)</f>
        <v>#DIV/0!</v>
      </c>
      <c r="AJ195" s="244" t="e">
        <f aca="false">AH195*AI195</f>
        <v>#DIV/0!</v>
      </c>
      <c r="AK195" s="245"/>
      <c r="AL195" s="245"/>
      <c r="AM195" s="161"/>
      <c r="AN195" s="246" t="n">
        <f aca="false">SUM(AR195,AU195,AX195,BA195,BD195,BG195,BJ195,BM195,BP195,BS195,BV195,BY195,CB195,CE195,CH195)</f>
        <v>0</v>
      </c>
      <c r="AO195" s="241" t="e">
        <f aca="false">_xlfn.IFS(AND(AN195&gt;=60,$AB195&lt;&gt;""), $AB195,    AND(AN195&gt;=30,$AA195&lt;&gt;""), $AA195,    AND(AN195&gt;=10,$Z195&lt;&gt;""), $Z195,    1, $U195)</f>
        <v>#DIV/0!</v>
      </c>
      <c r="AP195" s="242" t="e">
        <f aca="false">$AN195*$AO195</f>
        <v>#DIV/0!</v>
      </c>
      <c r="AQ195" s="247" t="n">
        <f aca="false">COMMANDE!N195</f>
        <v>0</v>
      </c>
      <c r="AR195" s="248" t="str">
        <f aca="false">_xlfn.IFS(AND($AD195=$AH195,$AD195&gt;0,$AH195&gt;0,AQ195&gt;0), AQ195,     AND(NOT($AD195=$AH195),$AD195&gt;0,$AH195&gt;0,AQ195&gt;0), ($AH195*AQ195)/$AD195,     AND($AD195=0,$AH195&gt;0,$AL195&gt;0), IF(INDEX(AQ$12:AQ$263,MATCH($AL195,$AK$12:$AK$263,0))&gt;0,($AH195*INDEX(AQ$12:AQ$263,MATCH($AL195,$AK$12:$AK$263,0)))/INDEX($AD$12:$AD$263,MATCH($AL195,$AK$12:$AK$263,0)), "-"),     1, "-")</f>
        <v>-</v>
      </c>
      <c r="AS195" s="249" t="n">
        <f aca="false">IF(AR$9&gt;0, IF(OR(AR195="",AR195="-"), 0, AR195*$AO195), AQ195*$AE195)</f>
        <v>0</v>
      </c>
      <c r="AT195" s="247" t="n">
        <f aca="false">COMMANDE!P195</f>
        <v>0</v>
      </c>
      <c r="AU195" s="248" t="str">
        <f aca="false">_xlfn.IFS(AND($AD195=$AH195,$AD195&gt;0,$AH195&gt;0,AT195&gt;0), AT195,     AND(NOT($AD195=$AH195),$AD195&gt;0,$AH195&gt;0,AT195&gt;0), ($AH195*AT195)/$AD195,     AND($AD195=0,$AH195&gt;0,$AL195&gt;0), IF(INDEX(AT$12:AT$263,MATCH($AL195,$AK$12:$AK$263,0))&gt;0,($AH195*INDEX(AT$12:AT$263,MATCH($AL195,$AK$12:$AK$263,0)))/INDEX($AD$12:$AD$263,MATCH($AL195,$AK$12:$AK$263,0)), "-"),     1, "-")</f>
        <v>-</v>
      </c>
      <c r="AV195" s="249" t="n">
        <f aca="false">IF(AU$9&gt;0, IF(OR(AU195="",AU195="-"), 0, AU195*$AO195), AT195*$AE195)</f>
        <v>0</v>
      </c>
      <c r="AW195" s="247" t="n">
        <f aca="false">COMMANDE!R195</f>
        <v>0</v>
      </c>
      <c r="AX195" s="248" t="str">
        <f aca="false">_xlfn.IFS(AND($AD195=$AH195,$AD195&gt;0,$AH195&gt;0,AW195&gt;0), AW195,     AND(NOT($AD195=$AH195),$AD195&gt;0,$AH195&gt;0,AW195&gt;0), ($AH195*AW195)/$AD195,     AND($AD195=0,$AH195&gt;0,$AL195&gt;0), IF(INDEX(AW$12:AW$263,MATCH($AL195,$AK$12:$AK$263,0))&gt;0,($AH195*INDEX(AW$12:AW$263,MATCH($AL195,$AK$12:$AK$263,0)))/INDEX($AD$12:$AD$263,MATCH($AL195,$AK$12:$AK$263,0)), "-"),     1, "-")</f>
        <v>-</v>
      </c>
      <c r="AY195" s="249" t="n">
        <f aca="false">IF(AX$9&gt;0, IF(OR(AX195="",AX195="-"), 0, AX195*$AO195), AW195*$AE195)</f>
        <v>0</v>
      </c>
      <c r="AZ195" s="247" t="n">
        <f aca="false">COMMANDE!T195</f>
        <v>0</v>
      </c>
      <c r="BA195" s="248" t="str">
        <f aca="false">_xlfn.IFS(AND($AD195=$AH195,$AD195&gt;0,$AH195&gt;0,AZ195&gt;0), AZ195,     AND(NOT($AD195=$AH195),$AD195&gt;0,$AH195&gt;0,AZ195&gt;0), ($AH195*AZ195)/$AD195,     AND($AD195=0,$AH195&gt;0,$AL195&gt;0), IF(INDEX(AZ$12:AZ$263,MATCH($AL195,$AK$12:$AK$263,0))&gt;0,($AH195*INDEX(AZ$12:AZ$263,MATCH($AL195,$AK$12:$AK$263,0)))/INDEX($AD$12:$AD$263,MATCH($AL195,$AK$12:$AK$263,0)), "-"),     1, "-")</f>
        <v>-</v>
      </c>
      <c r="BB195" s="249" t="n">
        <f aca="false">IF(BA$9&gt;0, IF(OR(BA195="",BA195="-"), 0, BA195*$AO195), AZ195*$AE195)</f>
        <v>0</v>
      </c>
      <c r="BC195" s="247" t="n">
        <f aca="false">COMMANDE!V195</f>
        <v>0</v>
      </c>
      <c r="BD195" s="248" t="str">
        <f aca="false">_xlfn.IFS(AND($AD195=$AH195,$AD195&gt;0,$AH195&gt;0,BC195&gt;0), BC195,     AND(NOT($AD195=$AH195),$AD195&gt;0,$AH195&gt;0,BC195&gt;0), ($AH195*BC195)/$AD195,     AND($AD195=0,$AH195&gt;0,$AL195&gt;0), IF(INDEX(BC$12:BC$263,MATCH($AL195,$AK$12:$AK$263,0))&gt;0,($AH195*INDEX(BC$12:BC$263,MATCH($AL195,$AK$12:$AK$263,0)))/INDEX($AD$12:$AD$263,MATCH($AL195,$AK$12:$AK$263,0)), "-"),     1, "-")</f>
        <v>-</v>
      </c>
      <c r="BE195" s="249" t="n">
        <f aca="false">IF(BD$9&gt;0, IF(OR(BD195="",BD195="-"), 0, BD195*$AO195), BC195*$AE195)</f>
        <v>0</v>
      </c>
      <c r="BF195" s="247" t="n">
        <f aca="false">COMMANDE!X195</f>
        <v>0</v>
      </c>
      <c r="BG195" s="248" t="str">
        <f aca="false">_xlfn.IFS(AND($AD195=$AH195,$AD195&gt;0,$AH195&gt;0,BF195&gt;0), BF195,     AND(NOT($AD195=$AH195),$AD195&gt;0,$AH195&gt;0,BF195&gt;0), ($AH195*BF195)/$AD195,     AND($AD195=0,$AH195&gt;0,$AL195&gt;0), IF(INDEX(BF$12:BF$263,MATCH($AL195,$AK$12:$AK$263,0))&gt;0,($AH195*INDEX(BF$12:BF$263,MATCH($AL195,$AK$12:$AK$263,0)))/INDEX($AD$12:$AD$263,MATCH($AL195,$AK$12:$AK$263,0)), "-"),     1, "-")</f>
        <v>-</v>
      </c>
      <c r="BH195" s="249" t="n">
        <f aca="false">IF(BG$9&gt;0, IF(OR(BG195="",BG195="-"), 0, BG195*$AO195), BF195*$AE195)</f>
        <v>0</v>
      </c>
      <c r="BI195" s="247" t="n">
        <f aca="false">COMMANDE!Z195</f>
        <v>0</v>
      </c>
      <c r="BJ195" s="248" t="str">
        <f aca="false">_xlfn.IFS(AND($AD195=$AH195,$AD195&gt;0,$AH195&gt;0,BI195&gt;0), BI195,     AND(NOT($AD195=$AH195),$AD195&gt;0,$AH195&gt;0,BI195&gt;0), ($AH195*BI195)/$AD195,     AND($AD195=0,$AH195&gt;0,$AL195&gt;0), IF(INDEX(BI$12:BI$263,MATCH($AL195,$AK$12:$AK$263,0))&gt;0,($AH195*INDEX(BI$12:BI$263,MATCH($AL195,$AK$12:$AK$263,0)))/INDEX($AD$12:$AD$263,MATCH($AL195,$AK$12:$AK$263,0)), "-"),     1, "-")</f>
        <v>-</v>
      </c>
      <c r="BK195" s="249" t="n">
        <f aca="false">IF(BJ$9&gt;0, IF(OR(BJ195="",BJ195="-"), 0, BJ195*$AO195), BI195*$AE195)</f>
        <v>0</v>
      </c>
      <c r="BL195" s="247" t="n">
        <f aca="false">COMMANDE!AB195</f>
        <v>0</v>
      </c>
      <c r="BM195" s="248" t="str">
        <f aca="false">_xlfn.IFS(AND($AD195=$AH195,$AD195&gt;0,$AH195&gt;0,BL195&gt;0), BL195,     AND(NOT($AD195=$AH195),$AD195&gt;0,$AH195&gt;0,BL195&gt;0), ($AH195*BL195)/$AD195,     AND($AD195=0,$AH195&gt;0,$AL195&gt;0), IF(INDEX(BL$12:BL$263,MATCH($AL195,$AK$12:$AK$263,0))&gt;0,($AH195*INDEX(BL$12:BL$263,MATCH($AL195,$AK$12:$AK$263,0)))/INDEX($AD$12:$AD$263,MATCH($AL195,$AK$12:$AK$263,0)), "-"),     1, "-")</f>
        <v>-</v>
      </c>
      <c r="BN195" s="249" t="n">
        <f aca="false">IF(BM$9&gt;0, IF(OR(BM195="",BM195="-"), 0, BM195*$AO195), BL195*$AE195)</f>
        <v>0</v>
      </c>
      <c r="BO195" s="247" t="n">
        <f aca="false">COMMANDE!AD195</f>
        <v>0</v>
      </c>
      <c r="BP195" s="248" t="str">
        <f aca="false">_xlfn.IFS(AND($AD195=$AH195,$AD195&gt;0,$AH195&gt;0,BO195&gt;0), BO195,     AND(NOT($AD195=$AH195),$AD195&gt;0,$AH195&gt;0,BO195&gt;0), ($AH195*BO195)/$AD195,     AND($AD195=0,$AH195&gt;0,$AL195&gt;0), IF(INDEX(BO$12:BO$263,MATCH($AL195,$AK$12:$AK$263,0))&gt;0,($AH195*INDEX(BO$12:BO$263,MATCH($AL195,$AK$12:$AK$263,0)))/INDEX($AD$12:$AD$263,MATCH($AL195,$AK$12:$AK$263,0)), "-"),     1, "-")</f>
        <v>-</v>
      </c>
      <c r="BQ195" s="249" t="n">
        <f aca="false">IF(BP$9&gt;0, IF(OR(BP195="",BP195="-"), 0, BP195*$AO195), BO195*$AE195)</f>
        <v>0</v>
      </c>
      <c r="BR195" s="247" t="n">
        <f aca="false">COMMANDE!AF195</f>
        <v>0</v>
      </c>
      <c r="BS195" s="248" t="str">
        <f aca="false">_xlfn.IFS(AND($AD195=$AH195,$AD195&gt;0,$AH195&gt;0,BR195&gt;0), BR195,     AND(NOT($AD195=$AH195),$AD195&gt;0,$AH195&gt;0,BR195&gt;0), ($AH195*BR195)/$AD195,     AND($AD195=0,$AH195&gt;0,$AL195&gt;0), IF(INDEX(BR$12:BR$263,MATCH($AL195,$AK$12:$AK$263,0))&gt;0,($AH195*INDEX(BR$12:BR$263,MATCH($AL195,$AK$12:$AK$263,0)))/INDEX($AD$12:$AD$263,MATCH($AL195,$AK$12:$AK$263,0)), "-"),     1, "-")</f>
        <v>-</v>
      </c>
      <c r="BT195" s="249" t="n">
        <f aca="false">IF(BS$9&gt;0, IF(OR(BS195="",BS195="-"), 0, BS195*$AO195), BR195*$AE195)</f>
        <v>0</v>
      </c>
      <c r="BU195" s="247" t="n">
        <f aca="false">COMMANDE!AH195</f>
        <v>0</v>
      </c>
      <c r="BV195" s="248" t="str">
        <f aca="false">_xlfn.IFS(AND($AD195=$AH195,$AD195&gt;0,$AH195&gt;0,BU195&gt;0), BU195,     AND(NOT($AD195=$AH195),$AD195&gt;0,$AH195&gt;0,BU195&gt;0), ($AH195*BU195)/$AD195,     AND($AD195=0,$AH195&gt;0,$AL195&gt;0), IF(INDEX(BU$12:BU$263,MATCH($AL195,$AK$12:$AK$263,0))&gt;0,($AH195*INDEX(BU$12:BU$263,MATCH($AL195,$AK$12:$AK$263,0)))/INDEX($AD$12:$AD$263,MATCH($AL195,$AK$12:$AK$263,0)), "-"),     1, "-")</f>
        <v>-</v>
      </c>
      <c r="BW195" s="249" t="n">
        <f aca="false">IF(BV$9&gt;0, IF(OR(BV195="",BV195="-"), 0, BV195*$AO195), BU195*$AE195)</f>
        <v>0</v>
      </c>
      <c r="BX195" s="247" t="n">
        <f aca="false">COMMANDE!AJ195</f>
        <v>0</v>
      </c>
      <c r="BY195" s="248" t="str">
        <f aca="false">_xlfn.IFS(AND($AD195=$AH195,$AD195&gt;0,$AH195&gt;0,BX195&gt;0), BX195,     AND(NOT($AD195=$AH195),$AD195&gt;0,$AH195&gt;0,BX195&gt;0), ($AH195*BX195)/$AD195,     AND($AD195=0,$AH195&gt;0,$AL195&gt;0), IF(INDEX(BX$12:BX$263,MATCH($AL195,$AK$12:$AK$263,0))&gt;0,($AH195*INDEX(BX$12:BX$263,MATCH($AL195,$AK$12:$AK$263,0)))/INDEX($AD$12:$AD$263,MATCH($AL195,$AK$12:$AK$263,0)), "-"),     1, "-")</f>
        <v>-</v>
      </c>
      <c r="BZ195" s="249" t="n">
        <f aca="false">IF(BY$9&gt;0, IF(OR(BY195="",BY195="-"), 0, BY195*$AO195), BX195*$AE195)</f>
        <v>0</v>
      </c>
      <c r="CA195" s="247" t="n">
        <f aca="false">COMMANDE!AL195</f>
        <v>0</v>
      </c>
      <c r="CB195" s="248" t="str">
        <f aca="false">_xlfn.IFS(AND($AD195=$AH195,$AD195&gt;0,$AH195&gt;0,CA195&gt;0), CA195,     AND(NOT($AD195=$AH195),$AD195&gt;0,$AH195&gt;0,CA195&gt;0), ($AH195*CA195)/$AD195,     AND($AD195=0,$AH195&gt;0,$AL195&gt;0), IF(INDEX(CA$12:CA$263,MATCH($AL195,$AK$12:$AK$263,0))&gt;0,($AH195*INDEX(CA$12:CA$263,MATCH($AL195,$AK$12:$AK$263,0)))/INDEX($AD$12:$AD$263,MATCH($AL195,$AK$12:$AK$263,0)), "-"),     1, "-")</f>
        <v>-</v>
      </c>
      <c r="CC195" s="249" t="n">
        <f aca="false">IF(CB$9&gt;0, IF(OR(CB195="",CB195="-"), 0, CB195*$AO195), CA195*$AE195)</f>
        <v>0</v>
      </c>
      <c r="CD195" s="247" t="n">
        <f aca="false">COMMANDE!AN195</f>
        <v>0</v>
      </c>
      <c r="CE195" s="248" t="str">
        <f aca="false">_xlfn.IFS(AND($AD195=$AH195,$AD195&gt;0,$AH195&gt;0,CD195&gt;0), CD195,     AND(NOT($AD195=$AH195),$AD195&gt;0,$AH195&gt;0,CD195&gt;0), ($AH195*CD195)/$AD195,     AND($AD195=0,$AH195&gt;0,$AL195&gt;0), IF(INDEX(CD$12:CD$263,MATCH($AL195,$AK$12:$AK$263,0))&gt;0,($AH195*INDEX(CD$12:CD$263,MATCH($AL195,$AK$12:$AK$263,0)))/INDEX($AD$12:$AD$263,MATCH($AL195,$AK$12:$AK$263,0)), "-"),     1, "-")</f>
        <v>-</v>
      </c>
      <c r="CF195" s="249" t="n">
        <f aca="false">IF(CE$9&gt;0, IF(OR(CE195="",CE195="-"), 0, CE195*$AO195), CD195*$AE195)</f>
        <v>0</v>
      </c>
      <c r="CG195" s="247" t="n">
        <f aca="false">COMMANDE!AP195</f>
        <v>0</v>
      </c>
      <c r="CH195" s="248" t="str">
        <f aca="false">_xlfn.IFS(AND($AD195=$AH195,$AD195&gt;0,$AH195&gt;0,CG195&gt;0), CG195,     AND(NOT($AD195=$AH195),$AD195&gt;0,$AH195&gt;0,CG195&gt;0), ($AH195*CG195)/$AD195,     AND($AD195=0,$AH195&gt;0,$AL195&gt;0), IF(INDEX(CG$12:CG$263,MATCH($AL195,$AK$12:$AK$263,0))&gt;0,($AH195*INDEX(CG$12:CG$263,MATCH($AL195,$AK$12:$AK$263,0)))/INDEX($AD$12:$AD$263,MATCH($AL195,$AK$12:$AK$263,0)), "-"),     1, "-")</f>
        <v>-</v>
      </c>
      <c r="CI195" s="249" t="n">
        <f aca="false">IF(CH$9&gt;0, IF(OR(CH195="",CH195="-"), 0, CH195*$AO195), CG195*$AE195)</f>
        <v>0</v>
      </c>
      <c r="CJ195" s="250"/>
    </row>
    <row r="196" customFormat="false" ht="39.95" hidden="false" customHeight="true" outlineLevel="0" collapsed="false">
      <c r="A196" s="230" t="n">
        <f aca="false">IF(OR($AQ196&gt;0, $AS196&gt;0), 1, 0)</f>
        <v>0</v>
      </c>
      <c r="B196" s="230" t="n">
        <f aca="false">IF(OR($AT196&gt;0, $AV196&gt;0), 1, 0)</f>
        <v>0</v>
      </c>
      <c r="C196" s="230" t="n">
        <f aca="false">IF(OR($AW196&gt;0, $AY196&gt;0), 1, 0)</f>
        <v>0</v>
      </c>
      <c r="D196" s="230" t="n">
        <f aca="false">IF(OR($AZ196&gt;0, $BB196&gt;0), 1, 0)</f>
        <v>0</v>
      </c>
      <c r="E196" s="230" t="n">
        <f aca="false">IF(OR($BC196&gt;0, $BE196&gt;0), 1, 0)</f>
        <v>0</v>
      </c>
      <c r="F196" s="230" t="n">
        <f aca="false">IF(OR($BF196&gt;0, $BH196&gt;0), 1, 0)</f>
        <v>0</v>
      </c>
      <c r="G196" s="230" t="n">
        <f aca="false">IF(OR($BI196&gt;0, $BK196&gt;0), 1, 0)</f>
        <v>0</v>
      </c>
      <c r="H196" s="230" t="n">
        <f aca="false">IF(OR($BL196&gt;0, $BN196&gt;0), 1, 0)</f>
        <v>0</v>
      </c>
      <c r="I196" s="230" t="n">
        <f aca="false">IF(OR($BO196&gt;0, $BQ196&gt;0), 1, 0)</f>
        <v>0</v>
      </c>
      <c r="J196" s="230" t="n">
        <f aca="false">IF(OR($BR196&gt;0, $BT196&gt;0), 1, 0)</f>
        <v>0</v>
      </c>
      <c r="K196" s="230" t="n">
        <f aca="false">IF(OR($BU196&gt;0, $BW196&gt;0), 1, 0)</f>
        <v>0</v>
      </c>
      <c r="L196" s="230" t="n">
        <f aca="false">IF(OR($BX196&gt;0, $BZ196&gt;0), 1, 0)</f>
        <v>0</v>
      </c>
      <c r="M196" s="230" t="n">
        <f aca="false">IF(OR($CA196&gt;0, $CC196&gt;0), 1, 0)</f>
        <v>0</v>
      </c>
      <c r="N196" s="230" t="n">
        <f aca="false">IF(OR($CD196&gt;0, $CF196&gt;0), 1, 0)</f>
        <v>0</v>
      </c>
      <c r="O196" s="231" t="n">
        <f aca="false">IF(OR($CG196&gt;0, $CI196&gt;0), 1, 0)</f>
        <v>0</v>
      </c>
      <c r="P196" s="232" t="n">
        <f aca="false">IF(OR($AD196&gt;0,$AH196&gt;0,$AN196&gt;0), 1, 0)</f>
        <v>0</v>
      </c>
      <c r="Q196" s="233" t="n">
        <f aca="false">BDD!A186</f>
        <v>1867</v>
      </c>
      <c r="R196" s="234" t="str">
        <f aca="false">BDD!B186</f>
        <v>Raisin blanc italien avec pépins BIO</v>
      </c>
      <c r="S196" s="235" t="str">
        <f aca="false">IF(BDD!F186=0, "", BDD!F186)</f>
        <v>❤️</v>
      </c>
      <c r="T196" s="236" t="n">
        <f aca="false">ROUND(BDD!G186+FDP_CMD_KG, 2)</f>
        <v>5.52</v>
      </c>
      <c r="U196" s="236" t="e">
        <f aca="false">ROUND(BDD!G186+FDP_FACT_KG, 2)</f>
        <v>#DIV/0!</v>
      </c>
      <c r="V196" s="237" t="str">
        <f aca="false">BDD!H186</f>
        <v>kg</v>
      </c>
      <c r="W196" s="238" t="n">
        <f aca="false">IF(NOT(ISBLANK(BDD!I186)), ROUND(SUM((BDD!G186*reduc1),FDP_CMD_KG), 2), "")</f>
        <v>5.13</v>
      </c>
      <c r="X196" s="238" t="n">
        <f aca="false">IF(NOT(ISBLANK(BDD!J186)), ROUND(SUM((BDD!G186*reduc2),FDP_CMD_KG), 2), "")</f>
        <v>4.73</v>
      </c>
      <c r="Y196" s="238" t="str">
        <f aca="false">IF(NOT(ISBLANK(BDD!K186)), ROUND(SUM((BDD!G186*reduc3),FDP_CMD_KG), 2), "")</f>
        <v/>
      </c>
      <c r="Z196" s="238" t="e">
        <f aca="false">IF(NOT(ISBLANK(BDD!I186)), ROUND(SUM((BDD!G186*reduc1),FDP_FACT_KG), 2), "")</f>
        <v>#DIV/0!</v>
      </c>
      <c r="AA196" s="238" t="e">
        <f aca="false">IF(NOT(ISBLANK(BDD!J186)), ROUND(SUM((BDD!G186*reduc2),FDP_FACT_KG), 2), "")</f>
        <v>#DIV/0!</v>
      </c>
      <c r="AB196" s="238" t="str">
        <f aca="false">IF(NOT(ISBLANK(BDD!K186)), ROUND(SUM((BDD!G186*reduc3),FDP_FACT_KG), 2), "")</f>
        <v/>
      </c>
      <c r="AC196" s="239" t="str">
        <f aca="false">BDD!C186</f>
        <v>Grenade</v>
      </c>
      <c r="AD196" s="240" t="n">
        <f aca="false">SUM(AQ196,AT196,AW196,AZ196,BC196,BF196,BI196,BL196,BO196,BR196,BU196,BX196,CA196,CD196,CG196)</f>
        <v>0</v>
      </c>
      <c r="AE196" s="241" t="n">
        <f aca="false">_xlfn.IFS(AND(AD196&gt;=60,$Y196&lt;&gt;""), $Y196,    AND(AD196&gt;=30,$X196&lt;&gt;""), $X196,    AND(AD196&gt;=10,$W196&lt;&gt;""), $W196,    1, $T196)</f>
        <v>5.52</v>
      </c>
      <c r="AF196" s="242" t="n">
        <f aca="false">$AD196*$AE196</f>
        <v>0</v>
      </c>
      <c r="AG196" s="161"/>
      <c r="AH196" s="243"/>
      <c r="AI196" s="241" t="e">
        <f aca="false">_xlfn.IFS(AND(AH196&gt;=60,$AB196&lt;&gt;""), $AB196,    AND(AH196&gt;=30,$AA196&lt;&gt;""), $AA196,    AND(AH196&gt;=10,$Z196&lt;&gt;""), $Z196,    1, $U196)</f>
        <v>#DIV/0!</v>
      </c>
      <c r="AJ196" s="244" t="e">
        <f aca="false">AH196*AI196</f>
        <v>#DIV/0!</v>
      </c>
      <c r="AK196" s="245"/>
      <c r="AL196" s="245"/>
      <c r="AM196" s="161"/>
      <c r="AN196" s="246" t="n">
        <f aca="false">SUM(AR196,AU196,AX196,BA196,BD196,BG196,BJ196,BM196,BP196,BS196,BV196,BY196,CB196,CE196,CH196)</f>
        <v>0</v>
      </c>
      <c r="AO196" s="241" t="e">
        <f aca="false">_xlfn.IFS(AND(AN196&gt;=60,$AB196&lt;&gt;""), $AB196,    AND(AN196&gt;=30,$AA196&lt;&gt;""), $AA196,    AND(AN196&gt;=10,$Z196&lt;&gt;""), $Z196,    1, $U196)</f>
        <v>#DIV/0!</v>
      </c>
      <c r="AP196" s="242" t="e">
        <f aca="false">$AN196*$AO196</f>
        <v>#DIV/0!</v>
      </c>
      <c r="AQ196" s="247" t="n">
        <f aca="false">COMMANDE!N196</f>
        <v>0</v>
      </c>
      <c r="AR196" s="248" t="str">
        <f aca="false">_xlfn.IFS(AND($AD196=$AH196,$AD196&gt;0,$AH196&gt;0,AQ196&gt;0), AQ196,     AND(NOT($AD196=$AH196),$AD196&gt;0,$AH196&gt;0,AQ196&gt;0), ($AH196*AQ196)/$AD196,     AND($AD196=0,$AH196&gt;0,$AL196&gt;0), IF(INDEX(AQ$12:AQ$263,MATCH($AL196,$AK$12:$AK$263,0))&gt;0,($AH196*INDEX(AQ$12:AQ$263,MATCH($AL196,$AK$12:$AK$263,0)))/INDEX($AD$12:$AD$263,MATCH($AL196,$AK$12:$AK$263,0)), "-"),     1, "-")</f>
        <v>-</v>
      </c>
      <c r="AS196" s="249" t="n">
        <f aca="false">IF(AR$9&gt;0, IF(OR(AR196="",AR196="-"), 0, AR196*$AO196), AQ196*$AE196)</f>
        <v>0</v>
      </c>
      <c r="AT196" s="247" t="n">
        <f aca="false">COMMANDE!P196</f>
        <v>0</v>
      </c>
      <c r="AU196" s="248" t="str">
        <f aca="false">_xlfn.IFS(AND($AD196=$AH196,$AD196&gt;0,$AH196&gt;0,AT196&gt;0), AT196,     AND(NOT($AD196=$AH196),$AD196&gt;0,$AH196&gt;0,AT196&gt;0), ($AH196*AT196)/$AD196,     AND($AD196=0,$AH196&gt;0,$AL196&gt;0), IF(INDEX(AT$12:AT$263,MATCH($AL196,$AK$12:$AK$263,0))&gt;0,($AH196*INDEX(AT$12:AT$263,MATCH($AL196,$AK$12:$AK$263,0)))/INDEX($AD$12:$AD$263,MATCH($AL196,$AK$12:$AK$263,0)), "-"),     1, "-")</f>
        <v>-</v>
      </c>
      <c r="AV196" s="249" t="n">
        <f aca="false">IF(AU$9&gt;0, IF(OR(AU196="",AU196="-"), 0, AU196*$AO196), AT196*$AE196)</f>
        <v>0</v>
      </c>
      <c r="AW196" s="247" t="n">
        <f aca="false">COMMANDE!R196</f>
        <v>0</v>
      </c>
      <c r="AX196" s="248" t="str">
        <f aca="false">_xlfn.IFS(AND($AD196=$AH196,$AD196&gt;0,$AH196&gt;0,AW196&gt;0), AW196,     AND(NOT($AD196=$AH196),$AD196&gt;0,$AH196&gt;0,AW196&gt;0), ($AH196*AW196)/$AD196,     AND($AD196=0,$AH196&gt;0,$AL196&gt;0), IF(INDEX(AW$12:AW$263,MATCH($AL196,$AK$12:$AK$263,0))&gt;0,($AH196*INDEX(AW$12:AW$263,MATCH($AL196,$AK$12:$AK$263,0)))/INDEX($AD$12:$AD$263,MATCH($AL196,$AK$12:$AK$263,0)), "-"),     1, "-")</f>
        <v>-</v>
      </c>
      <c r="AY196" s="249" t="n">
        <f aca="false">IF(AX$9&gt;0, IF(OR(AX196="",AX196="-"), 0, AX196*$AO196), AW196*$AE196)</f>
        <v>0</v>
      </c>
      <c r="AZ196" s="247" t="n">
        <f aca="false">COMMANDE!T196</f>
        <v>0</v>
      </c>
      <c r="BA196" s="248" t="str">
        <f aca="false">_xlfn.IFS(AND($AD196=$AH196,$AD196&gt;0,$AH196&gt;0,AZ196&gt;0), AZ196,     AND(NOT($AD196=$AH196),$AD196&gt;0,$AH196&gt;0,AZ196&gt;0), ($AH196*AZ196)/$AD196,     AND($AD196=0,$AH196&gt;0,$AL196&gt;0), IF(INDEX(AZ$12:AZ$263,MATCH($AL196,$AK$12:$AK$263,0))&gt;0,($AH196*INDEX(AZ$12:AZ$263,MATCH($AL196,$AK$12:$AK$263,0)))/INDEX($AD$12:$AD$263,MATCH($AL196,$AK$12:$AK$263,0)), "-"),     1, "-")</f>
        <v>-</v>
      </c>
      <c r="BB196" s="249" t="n">
        <f aca="false">IF(BA$9&gt;0, IF(OR(BA196="",BA196="-"), 0, BA196*$AO196), AZ196*$AE196)</f>
        <v>0</v>
      </c>
      <c r="BC196" s="247" t="n">
        <f aca="false">COMMANDE!V196</f>
        <v>0</v>
      </c>
      <c r="BD196" s="248" t="str">
        <f aca="false">_xlfn.IFS(AND($AD196=$AH196,$AD196&gt;0,$AH196&gt;0,BC196&gt;0), BC196,     AND(NOT($AD196=$AH196),$AD196&gt;0,$AH196&gt;0,BC196&gt;0), ($AH196*BC196)/$AD196,     AND($AD196=0,$AH196&gt;0,$AL196&gt;0), IF(INDEX(BC$12:BC$263,MATCH($AL196,$AK$12:$AK$263,0))&gt;0,($AH196*INDEX(BC$12:BC$263,MATCH($AL196,$AK$12:$AK$263,0)))/INDEX($AD$12:$AD$263,MATCH($AL196,$AK$12:$AK$263,0)), "-"),     1, "-")</f>
        <v>-</v>
      </c>
      <c r="BE196" s="249" t="n">
        <f aca="false">IF(BD$9&gt;0, IF(OR(BD196="",BD196="-"), 0, BD196*$AO196), BC196*$AE196)</f>
        <v>0</v>
      </c>
      <c r="BF196" s="247" t="n">
        <f aca="false">COMMANDE!X196</f>
        <v>0</v>
      </c>
      <c r="BG196" s="248" t="str">
        <f aca="false">_xlfn.IFS(AND($AD196=$AH196,$AD196&gt;0,$AH196&gt;0,BF196&gt;0), BF196,     AND(NOT($AD196=$AH196),$AD196&gt;0,$AH196&gt;0,BF196&gt;0), ($AH196*BF196)/$AD196,     AND($AD196=0,$AH196&gt;0,$AL196&gt;0), IF(INDEX(BF$12:BF$263,MATCH($AL196,$AK$12:$AK$263,0))&gt;0,($AH196*INDEX(BF$12:BF$263,MATCH($AL196,$AK$12:$AK$263,0)))/INDEX($AD$12:$AD$263,MATCH($AL196,$AK$12:$AK$263,0)), "-"),     1, "-")</f>
        <v>-</v>
      </c>
      <c r="BH196" s="249" t="n">
        <f aca="false">IF(BG$9&gt;0, IF(OR(BG196="",BG196="-"), 0, BG196*$AO196), BF196*$AE196)</f>
        <v>0</v>
      </c>
      <c r="BI196" s="247" t="n">
        <f aca="false">COMMANDE!Z196</f>
        <v>0</v>
      </c>
      <c r="BJ196" s="248" t="str">
        <f aca="false">_xlfn.IFS(AND($AD196=$AH196,$AD196&gt;0,$AH196&gt;0,BI196&gt;0), BI196,     AND(NOT($AD196=$AH196),$AD196&gt;0,$AH196&gt;0,BI196&gt;0), ($AH196*BI196)/$AD196,     AND($AD196=0,$AH196&gt;0,$AL196&gt;0), IF(INDEX(BI$12:BI$263,MATCH($AL196,$AK$12:$AK$263,0))&gt;0,($AH196*INDEX(BI$12:BI$263,MATCH($AL196,$AK$12:$AK$263,0)))/INDEX($AD$12:$AD$263,MATCH($AL196,$AK$12:$AK$263,0)), "-"),     1, "-")</f>
        <v>-</v>
      </c>
      <c r="BK196" s="249" t="n">
        <f aca="false">IF(BJ$9&gt;0, IF(OR(BJ196="",BJ196="-"), 0, BJ196*$AO196), BI196*$AE196)</f>
        <v>0</v>
      </c>
      <c r="BL196" s="247" t="n">
        <f aca="false">COMMANDE!AB196</f>
        <v>0</v>
      </c>
      <c r="BM196" s="248" t="str">
        <f aca="false">_xlfn.IFS(AND($AD196=$AH196,$AD196&gt;0,$AH196&gt;0,BL196&gt;0), BL196,     AND(NOT($AD196=$AH196),$AD196&gt;0,$AH196&gt;0,BL196&gt;0), ($AH196*BL196)/$AD196,     AND($AD196=0,$AH196&gt;0,$AL196&gt;0), IF(INDEX(BL$12:BL$263,MATCH($AL196,$AK$12:$AK$263,0))&gt;0,($AH196*INDEX(BL$12:BL$263,MATCH($AL196,$AK$12:$AK$263,0)))/INDEX($AD$12:$AD$263,MATCH($AL196,$AK$12:$AK$263,0)), "-"),     1, "-")</f>
        <v>-</v>
      </c>
      <c r="BN196" s="249" t="n">
        <f aca="false">IF(BM$9&gt;0, IF(OR(BM196="",BM196="-"), 0, BM196*$AO196), BL196*$AE196)</f>
        <v>0</v>
      </c>
      <c r="BO196" s="247" t="n">
        <f aca="false">COMMANDE!AD196</f>
        <v>0</v>
      </c>
      <c r="BP196" s="248" t="str">
        <f aca="false">_xlfn.IFS(AND($AD196=$AH196,$AD196&gt;0,$AH196&gt;0,BO196&gt;0), BO196,     AND(NOT($AD196=$AH196),$AD196&gt;0,$AH196&gt;0,BO196&gt;0), ($AH196*BO196)/$AD196,     AND($AD196=0,$AH196&gt;0,$AL196&gt;0), IF(INDEX(BO$12:BO$263,MATCH($AL196,$AK$12:$AK$263,0))&gt;0,($AH196*INDEX(BO$12:BO$263,MATCH($AL196,$AK$12:$AK$263,0)))/INDEX($AD$12:$AD$263,MATCH($AL196,$AK$12:$AK$263,0)), "-"),     1, "-")</f>
        <v>-</v>
      </c>
      <c r="BQ196" s="249" t="n">
        <f aca="false">IF(BP$9&gt;0, IF(OR(BP196="",BP196="-"), 0, BP196*$AO196), BO196*$AE196)</f>
        <v>0</v>
      </c>
      <c r="BR196" s="247" t="n">
        <f aca="false">COMMANDE!AF196</f>
        <v>0</v>
      </c>
      <c r="BS196" s="248" t="str">
        <f aca="false">_xlfn.IFS(AND($AD196=$AH196,$AD196&gt;0,$AH196&gt;0,BR196&gt;0), BR196,     AND(NOT($AD196=$AH196),$AD196&gt;0,$AH196&gt;0,BR196&gt;0), ($AH196*BR196)/$AD196,     AND($AD196=0,$AH196&gt;0,$AL196&gt;0), IF(INDEX(BR$12:BR$263,MATCH($AL196,$AK$12:$AK$263,0))&gt;0,($AH196*INDEX(BR$12:BR$263,MATCH($AL196,$AK$12:$AK$263,0)))/INDEX($AD$12:$AD$263,MATCH($AL196,$AK$12:$AK$263,0)), "-"),     1, "-")</f>
        <v>-</v>
      </c>
      <c r="BT196" s="249" t="n">
        <f aca="false">IF(BS$9&gt;0, IF(OR(BS196="",BS196="-"), 0, BS196*$AO196), BR196*$AE196)</f>
        <v>0</v>
      </c>
      <c r="BU196" s="247" t="n">
        <f aca="false">COMMANDE!AH196</f>
        <v>0</v>
      </c>
      <c r="BV196" s="248" t="str">
        <f aca="false">_xlfn.IFS(AND($AD196=$AH196,$AD196&gt;0,$AH196&gt;0,BU196&gt;0), BU196,     AND(NOT($AD196=$AH196),$AD196&gt;0,$AH196&gt;0,BU196&gt;0), ($AH196*BU196)/$AD196,     AND($AD196=0,$AH196&gt;0,$AL196&gt;0), IF(INDEX(BU$12:BU$263,MATCH($AL196,$AK$12:$AK$263,0))&gt;0,($AH196*INDEX(BU$12:BU$263,MATCH($AL196,$AK$12:$AK$263,0)))/INDEX($AD$12:$AD$263,MATCH($AL196,$AK$12:$AK$263,0)), "-"),     1, "-")</f>
        <v>-</v>
      </c>
      <c r="BW196" s="249" t="n">
        <f aca="false">IF(BV$9&gt;0, IF(OR(BV196="",BV196="-"), 0, BV196*$AO196), BU196*$AE196)</f>
        <v>0</v>
      </c>
      <c r="BX196" s="247" t="n">
        <f aca="false">COMMANDE!AJ196</f>
        <v>0</v>
      </c>
      <c r="BY196" s="248" t="str">
        <f aca="false">_xlfn.IFS(AND($AD196=$AH196,$AD196&gt;0,$AH196&gt;0,BX196&gt;0), BX196,     AND(NOT($AD196=$AH196),$AD196&gt;0,$AH196&gt;0,BX196&gt;0), ($AH196*BX196)/$AD196,     AND($AD196=0,$AH196&gt;0,$AL196&gt;0), IF(INDEX(BX$12:BX$263,MATCH($AL196,$AK$12:$AK$263,0))&gt;0,($AH196*INDEX(BX$12:BX$263,MATCH($AL196,$AK$12:$AK$263,0)))/INDEX($AD$12:$AD$263,MATCH($AL196,$AK$12:$AK$263,0)), "-"),     1, "-")</f>
        <v>-</v>
      </c>
      <c r="BZ196" s="249" t="n">
        <f aca="false">IF(BY$9&gt;0, IF(OR(BY196="",BY196="-"), 0, BY196*$AO196), BX196*$AE196)</f>
        <v>0</v>
      </c>
      <c r="CA196" s="247" t="n">
        <f aca="false">COMMANDE!AL196</f>
        <v>0</v>
      </c>
      <c r="CB196" s="248" t="str">
        <f aca="false">_xlfn.IFS(AND($AD196=$AH196,$AD196&gt;0,$AH196&gt;0,CA196&gt;0), CA196,     AND(NOT($AD196=$AH196),$AD196&gt;0,$AH196&gt;0,CA196&gt;0), ($AH196*CA196)/$AD196,     AND($AD196=0,$AH196&gt;0,$AL196&gt;0), IF(INDEX(CA$12:CA$263,MATCH($AL196,$AK$12:$AK$263,0))&gt;0,($AH196*INDEX(CA$12:CA$263,MATCH($AL196,$AK$12:$AK$263,0)))/INDEX($AD$12:$AD$263,MATCH($AL196,$AK$12:$AK$263,0)), "-"),     1, "-")</f>
        <v>-</v>
      </c>
      <c r="CC196" s="249" t="n">
        <f aca="false">IF(CB$9&gt;0, IF(OR(CB196="",CB196="-"), 0, CB196*$AO196), CA196*$AE196)</f>
        <v>0</v>
      </c>
      <c r="CD196" s="247" t="n">
        <f aca="false">COMMANDE!AN196</f>
        <v>0</v>
      </c>
      <c r="CE196" s="248" t="str">
        <f aca="false">_xlfn.IFS(AND($AD196=$AH196,$AD196&gt;0,$AH196&gt;0,CD196&gt;0), CD196,     AND(NOT($AD196=$AH196),$AD196&gt;0,$AH196&gt;0,CD196&gt;0), ($AH196*CD196)/$AD196,     AND($AD196=0,$AH196&gt;0,$AL196&gt;0), IF(INDEX(CD$12:CD$263,MATCH($AL196,$AK$12:$AK$263,0))&gt;0,($AH196*INDEX(CD$12:CD$263,MATCH($AL196,$AK$12:$AK$263,0)))/INDEX($AD$12:$AD$263,MATCH($AL196,$AK$12:$AK$263,0)), "-"),     1, "-")</f>
        <v>-</v>
      </c>
      <c r="CF196" s="249" t="n">
        <f aca="false">IF(CE$9&gt;0, IF(OR(CE196="",CE196="-"), 0, CE196*$AO196), CD196*$AE196)</f>
        <v>0</v>
      </c>
      <c r="CG196" s="247" t="n">
        <f aca="false">COMMANDE!AP196</f>
        <v>0</v>
      </c>
      <c r="CH196" s="248" t="str">
        <f aca="false">_xlfn.IFS(AND($AD196=$AH196,$AD196&gt;0,$AH196&gt;0,CG196&gt;0), CG196,     AND(NOT($AD196=$AH196),$AD196&gt;0,$AH196&gt;0,CG196&gt;0), ($AH196*CG196)/$AD196,     AND($AD196=0,$AH196&gt;0,$AL196&gt;0), IF(INDEX(CG$12:CG$263,MATCH($AL196,$AK$12:$AK$263,0))&gt;0,($AH196*INDEX(CG$12:CG$263,MATCH($AL196,$AK$12:$AK$263,0)))/INDEX($AD$12:$AD$263,MATCH($AL196,$AK$12:$AK$263,0)), "-"),     1, "-")</f>
        <v>-</v>
      </c>
      <c r="CI196" s="249" t="n">
        <f aca="false">IF(CH$9&gt;0, IF(OR(CH196="",CH196="-"), 0, CH196*$AO196), CG196*$AE196)</f>
        <v>0</v>
      </c>
      <c r="CJ196" s="250"/>
    </row>
    <row r="197" customFormat="false" ht="39.95" hidden="false" customHeight="true" outlineLevel="0" collapsed="false">
      <c r="A197" s="230" t="n">
        <f aca="false">IF(OR($AQ197&gt;0, $AS197&gt;0), 1, 0)</f>
        <v>0</v>
      </c>
      <c r="B197" s="230" t="n">
        <f aca="false">IF(OR($AT197&gt;0, $AV197&gt;0), 1, 0)</f>
        <v>0</v>
      </c>
      <c r="C197" s="230" t="n">
        <f aca="false">IF(OR($AW197&gt;0, $AY197&gt;0), 1, 0)</f>
        <v>0</v>
      </c>
      <c r="D197" s="230" t="n">
        <f aca="false">IF(OR($AZ197&gt;0, $BB197&gt;0), 1, 0)</f>
        <v>0</v>
      </c>
      <c r="E197" s="230" t="n">
        <f aca="false">IF(OR($BC197&gt;0, $BE197&gt;0), 1, 0)</f>
        <v>0</v>
      </c>
      <c r="F197" s="230" t="n">
        <f aca="false">IF(OR($BF197&gt;0, $BH197&gt;0), 1, 0)</f>
        <v>0</v>
      </c>
      <c r="G197" s="230" t="n">
        <f aca="false">IF(OR($BI197&gt;0, $BK197&gt;0), 1, 0)</f>
        <v>0</v>
      </c>
      <c r="H197" s="230" t="n">
        <f aca="false">IF(OR($BL197&gt;0, $BN197&gt;0), 1, 0)</f>
        <v>0</v>
      </c>
      <c r="I197" s="230" t="n">
        <f aca="false">IF(OR($BO197&gt;0, $BQ197&gt;0), 1, 0)</f>
        <v>0</v>
      </c>
      <c r="J197" s="230" t="n">
        <f aca="false">IF(OR($BR197&gt;0, $BT197&gt;0), 1, 0)</f>
        <v>0</v>
      </c>
      <c r="K197" s="230" t="n">
        <f aca="false">IF(OR($BU197&gt;0, $BW197&gt;0), 1, 0)</f>
        <v>0</v>
      </c>
      <c r="L197" s="230" t="n">
        <f aca="false">IF(OR($BX197&gt;0, $BZ197&gt;0), 1, 0)</f>
        <v>0</v>
      </c>
      <c r="M197" s="230" t="n">
        <f aca="false">IF(OR($CA197&gt;0, $CC197&gt;0), 1, 0)</f>
        <v>0</v>
      </c>
      <c r="N197" s="230" t="n">
        <f aca="false">IF(OR($CD197&gt;0, $CF197&gt;0), 1, 0)</f>
        <v>0</v>
      </c>
      <c r="O197" s="231" t="n">
        <f aca="false">IF(OR($CG197&gt;0, $CI197&gt;0), 1, 0)</f>
        <v>0</v>
      </c>
      <c r="P197" s="232" t="n">
        <f aca="false">IF(OR($AD197&gt;0,$AH197&gt;0,$AN197&gt;0), 1, 0)</f>
        <v>0</v>
      </c>
      <c r="Q197" s="233" t="n">
        <f aca="false">BDD!A187</f>
        <v>3155</v>
      </c>
      <c r="R197" s="234" t="str">
        <f aca="false">BDD!B187</f>
        <v>Raisin Muscat Blanc</v>
      </c>
      <c r="S197" s="235" t="str">
        <f aca="false">IF(BDD!F187=0, "", BDD!F187)</f>
        <v>❤️</v>
      </c>
      <c r="T197" s="236" t="n">
        <f aca="false">ROUND(BDD!G187+FDP_CMD_KG, 2)</f>
        <v>6.52</v>
      </c>
      <c r="U197" s="236" t="e">
        <f aca="false">ROUND(BDD!G187+FDP_FACT_KG, 2)</f>
        <v>#DIV/0!</v>
      </c>
      <c r="V197" s="237" t="str">
        <f aca="false">BDD!H187</f>
        <v>kg</v>
      </c>
      <c r="W197" s="238" t="n">
        <f aca="false">IF(NOT(ISBLANK(BDD!I187)), ROUND(SUM((BDD!G187*reduc1),FDP_CMD_KG), 2), "")</f>
        <v>6.03</v>
      </c>
      <c r="X197" s="238" t="n">
        <f aca="false">IF(NOT(ISBLANK(BDD!J187)), ROUND(SUM((BDD!G187*reduc2),FDP_CMD_KG), 2), "")</f>
        <v>5.53</v>
      </c>
      <c r="Y197" s="238" t="str">
        <f aca="false">IF(NOT(ISBLANK(BDD!K187)), ROUND(SUM((BDD!G187*reduc3),FDP_CMD_KG), 2), "")</f>
        <v/>
      </c>
      <c r="Z197" s="238" t="e">
        <f aca="false">IF(NOT(ISBLANK(BDD!I187)), ROUND(SUM((BDD!G187*reduc1),FDP_FACT_KG), 2), "")</f>
        <v>#DIV/0!</v>
      </c>
      <c r="AA197" s="238" t="e">
        <f aca="false">IF(NOT(ISBLANK(BDD!J187)), ROUND(SUM((BDD!G187*reduc2),FDP_FACT_KG), 2), "")</f>
        <v>#DIV/0!</v>
      </c>
      <c r="AB197" s="238" t="str">
        <f aca="false">IF(NOT(ISBLANK(BDD!K187)), ROUND(SUM((BDD!G187*reduc3),FDP_FACT_KG), 2), "")</f>
        <v/>
      </c>
      <c r="AC197" s="239" t="str">
        <f aca="false">BDD!C187</f>
        <v>Malaga</v>
      </c>
      <c r="AD197" s="240" t="n">
        <f aca="false">SUM(AQ197,AT197,AW197,AZ197,BC197,BF197,BI197,BL197,BO197,BR197,BU197,BX197,CA197,CD197,CG197)</f>
        <v>0</v>
      </c>
      <c r="AE197" s="241" t="n">
        <f aca="false">_xlfn.IFS(AND(AD197&gt;=60,$Y197&lt;&gt;""), $Y197,    AND(AD197&gt;=30,$X197&lt;&gt;""), $X197,    AND(AD197&gt;=10,$W197&lt;&gt;""), $W197,    1, $T197)</f>
        <v>6.52</v>
      </c>
      <c r="AF197" s="242" t="n">
        <f aca="false">$AD197*$AE197</f>
        <v>0</v>
      </c>
      <c r="AG197" s="161"/>
      <c r="AH197" s="243"/>
      <c r="AI197" s="241" t="e">
        <f aca="false">_xlfn.IFS(AND(AH197&gt;=60,$AB197&lt;&gt;""), $AB197,    AND(AH197&gt;=30,$AA197&lt;&gt;""), $AA197,    AND(AH197&gt;=10,$Z197&lt;&gt;""), $Z197,    1, $U197)</f>
        <v>#DIV/0!</v>
      </c>
      <c r="AJ197" s="244" t="e">
        <f aca="false">AH197*AI197</f>
        <v>#DIV/0!</v>
      </c>
      <c r="AK197" s="245"/>
      <c r="AL197" s="245"/>
      <c r="AM197" s="161"/>
      <c r="AN197" s="246" t="n">
        <f aca="false">SUM(AR197,AU197,AX197,BA197,BD197,BG197,BJ197,BM197,BP197,BS197,BV197,BY197,CB197,CE197,CH197)</f>
        <v>0</v>
      </c>
      <c r="AO197" s="241" t="e">
        <f aca="false">_xlfn.IFS(AND(AN197&gt;=60,$AB197&lt;&gt;""), $AB197,    AND(AN197&gt;=30,$AA197&lt;&gt;""), $AA197,    AND(AN197&gt;=10,$Z197&lt;&gt;""), $Z197,    1, $U197)</f>
        <v>#DIV/0!</v>
      </c>
      <c r="AP197" s="242" t="e">
        <f aca="false">$AN197*$AO197</f>
        <v>#DIV/0!</v>
      </c>
      <c r="AQ197" s="247" t="n">
        <f aca="false">COMMANDE!N197</f>
        <v>0</v>
      </c>
      <c r="AR197" s="248" t="str">
        <f aca="false">_xlfn.IFS(AND($AD197=$AH197,$AD197&gt;0,$AH197&gt;0,AQ197&gt;0), AQ197,     AND(NOT($AD197=$AH197),$AD197&gt;0,$AH197&gt;0,AQ197&gt;0), ($AH197*AQ197)/$AD197,     AND($AD197=0,$AH197&gt;0,$AL197&gt;0), IF(INDEX(AQ$12:AQ$263,MATCH($AL197,$AK$12:$AK$263,0))&gt;0,($AH197*INDEX(AQ$12:AQ$263,MATCH($AL197,$AK$12:$AK$263,0)))/INDEX($AD$12:$AD$263,MATCH($AL197,$AK$12:$AK$263,0)), "-"),     1, "-")</f>
        <v>-</v>
      </c>
      <c r="AS197" s="249" t="n">
        <f aca="false">IF(AR$9&gt;0, IF(OR(AR197="",AR197="-"), 0, AR197*$AO197), AQ197*$AE197)</f>
        <v>0</v>
      </c>
      <c r="AT197" s="247" t="n">
        <f aca="false">COMMANDE!P197</f>
        <v>0</v>
      </c>
      <c r="AU197" s="248" t="str">
        <f aca="false">_xlfn.IFS(AND($AD197=$AH197,$AD197&gt;0,$AH197&gt;0,AT197&gt;0), AT197,     AND(NOT($AD197=$AH197),$AD197&gt;0,$AH197&gt;0,AT197&gt;0), ($AH197*AT197)/$AD197,     AND($AD197=0,$AH197&gt;0,$AL197&gt;0), IF(INDEX(AT$12:AT$263,MATCH($AL197,$AK$12:$AK$263,0))&gt;0,($AH197*INDEX(AT$12:AT$263,MATCH($AL197,$AK$12:$AK$263,0)))/INDEX($AD$12:$AD$263,MATCH($AL197,$AK$12:$AK$263,0)), "-"),     1, "-")</f>
        <v>-</v>
      </c>
      <c r="AV197" s="249" t="n">
        <f aca="false">IF(AU$9&gt;0, IF(OR(AU197="",AU197="-"), 0, AU197*$AO197), AT197*$AE197)</f>
        <v>0</v>
      </c>
      <c r="AW197" s="247" t="n">
        <f aca="false">COMMANDE!R197</f>
        <v>0</v>
      </c>
      <c r="AX197" s="248" t="str">
        <f aca="false">_xlfn.IFS(AND($AD197=$AH197,$AD197&gt;0,$AH197&gt;0,AW197&gt;0), AW197,     AND(NOT($AD197=$AH197),$AD197&gt;0,$AH197&gt;0,AW197&gt;0), ($AH197*AW197)/$AD197,     AND($AD197=0,$AH197&gt;0,$AL197&gt;0), IF(INDEX(AW$12:AW$263,MATCH($AL197,$AK$12:$AK$263,0))&gt;0,($AH197*INDEX(AW$12:AW$263,MATCH($AL197,$AK$12:$AK$263,0)))/INDEX($AD$12:$AD$263,MATCH($AL197,$AK$12:$AK$263,0)), "-"),     1, "-")</f>
        <v>-</v>
      </c>
      <c r="AY197" s="249" t="n">
        <f aca="false">IF(AX$9&gt;0, IF(OR(AX197="",AX197="-"), 0, AX197*$AO197), AW197*$AE197)</f>
        <v>0</v>
      </c>
      <c r="AZ197" s="247" t="n">
        <f aca="false">COMMANDE!T197</f>
        <v>0</v>
      </c>
      <c r="BA197" s="248" t="str">
        <f aca="false">_xlfn.IFS(AND($AD197=$AH197,$AD197&gt;0,$AH197&gt;0,AZ197&gt;0), AZ197,     AND(NOT($AD197=$AH197),$AD197&gt;0,$AH197&gt;0,AZ197&gt;0), ($AH197*AZ197)/$AD197,     AND($AD197=0,$AH197&gt;0,$AL197&gt;0), IF(INDEX(AZ$12:AZ$263,MATCH($AL197,$AK$12:$AK$263,0))&gt;0,($AH197*INDEX(AZ$12:AZ$263,MATCH($AL197,$AK$12:$AK$263,0)))/INDEX($AD$12:$AD$263,MATCH($AL197,$AK$12:$AK$263,0)), "-"),     1, "-")</f>
        <v>-</v>
      </c>
      <c r="BB197" s="249" t="n">
        <f aca="false">IF(BA$9&gt;0, IF(OR(BA197="",BA197="-"), 0, BA197*$AO197), AZ197*$AE197)</f>
        <v>0</v>
      </c>
      <c r="BC197" s="247" t="n">
        <f aca="false">COMMANDE!V197</f>
        <v>0</v>
      </c>
      <c r="BD197" s="248" t="str">
        <f aca="false">_xlfn.IFS(AND($AD197=$AH197,$AD197&gt;0,$AH197&gt;0,BC197&gt;0), BC197,     AND(NOT($AD197=$AH197),$AD197&gt;0,$AH197&gt;0,BC197&gt;0), ($AH197*BC197)/$AD197,     AND($AD197=0,$AH197&gt;0,$AL197&gt;0), IF(INDEX(BC$12:BC$263,MATCH($AL197,$AK$12:$AK$263,0))&gt;0,($AH197*INDEX(BC$12:BC$263,MATCH($AL197,$AK$12:$AK$263,0)))/INDEX($AD$12:$AD$263,MATCH($AL197,$AK$12:$AK$263,0)), "-"),     1, "-")</f>
        <v>-</v>
      </c>
      <c r="BE197" s="249" t="n">
        <f aca="false">IF(BD$9&gt;0, IF(OR(BD197="",BD197="-"), 0, BD197*$AO197), BC197*$AE197)</f>
        <v>0</v>
      </c>
      <c r="BF197" s="247" t="n">
        <f aca="false">COMMANDE!X197</f>
        <v>0</v>
      </c>
      <c r="BG197" s="248" t="str">
        <f aca="false">_xlfn.IFS(AND($AD197=$AH197,$AD197&gt;0,$AH197&gt;0,BF197&gt;0), BF197,     AND(NOT($AD197=$AH197),$AD197&gt;0,$AH197&gt;0,BF197&gt;0), ($AH197*BF197)/$AD197,     AND($AD197=0,$AH197&gt;0,$AL197&gt;0), IF(INDEX(BF$12:BF$263,MATCH($AL197,$AK$12:$AK$263,0))&gt;0,($AH197*INDEX(BF$12:BF$263,MATCH($AL197,$AK$12:$AK$263,0)))/INDEX($AD$12:$AD$263,MATCH($AL197,$AK$12:$AK$263,0)), "-"),     1, "-")</f>
        <v>-</v>
      </c>
      <c r="BH197" s="249" t="n">
        <f aca="false">IF(BG$9&gt;0, IF(OR(BG197="",BG197="-"), 0, BG197*$AO197), BF197*$AE197)</f>
        <v>0</v>
      </c>
      <c r="BI197" s="247" t="n">
        <f aca="false">COMMANDE!Z197</f>
        <v>0</v>
      </c>
      <c r="BJ197" s="248" t="str">
        <f aca="false">_xlfn.IFS(AND($AD197=$AH197,$AD197&gt;0,$AH197&gt;0,BI197&gt;0), BI197,     AND(NOT($AD197=$AH197),$AD197&gt;0,$AH197&gt;0,BI197&gt;0), ($AH197*BI197)/$AD197,     AND($AD197=0,$AH197&gt;0,$AL197&gt;0), IF(INDEX(BI$12:BI$263,MATCH($AL197,$AK$12:$AK$263,0))&gt;0,($AH197*INDEX(BI$12:BI$263,MATCH($AL197,$AK$12:$AK$263,0)))/INDEX($AD$12:$AD$263,MATCH($AL197,$AK$12:$AK$263,0)), "-"),     1, "-")</f>
        <v>-</v>
      </c>
      <c r="BK197" s="249" t="n">
        <f aca="false">IF(BJ$9&gt;0, IF(OR(BJ197="",BJ197="-"), 0, BJ197*$AO197), BI197*$AE197)</f>
        <v>0</v>
      </c>
      <c r="BL197" s="247" t="n">
        <f aca="false">COMMANDE!AB197</f>
        <v>0</v>
      </c>
      <c r="BM197" s="248" t="str">
        <f aca="false">_xlfn.IFS(AND($AD197=$AH197,$AD197&gt;0,$AH197&gt;0,BL197&gt;0), BL197,     AND(NOT($AD197=$AH197),$AD197&gt;0,$AH197&gt;0,BL197&gt;0), ($AH197*BL197)/$AD197,     AND($AD197=0,$AH197&gt;0,$AL197&gt;0), IF(INDEX(BL$12:BL$263,MATCH($AL197,$AK$12:$AK$263,0))&gt;0,($AH197*INDEX(BL$12:BL$263,MATCH($AL197,$AK$12:$AK$263,0)))/INDEX($AD$12:$AD$263,MATCH($AL197,$AK$12:$AK$263,0)), "-"),     1, "-")</f>
        <v>-</v>
      </c>
      <c r="BN197" s="249" t="n">
        <f aca="false">IF(BM$9&gt;0, IF(OR(BM197="",BM197="-"), 0, BM197*$AO197), BL197*$AE197)</f>
        <v>0</v>
      </c>
      <c r="BO197" s="247" t="n">
        <f aca="false">COMMANDE!AD197</f>
        <v>0</v>
      </c>
      <c r="BP197" s="248" t="str">
        <f aca="false">_xlfn.IFS(AND($AD197=$AH197,$AD197&gt;0,$AH197&gt;0,BO197&gt;0), BO197,     AND(NOT($AD197=$AH197),$AD197&gt;0,$AH197&gt;0,BO197&gt;0), ($AH197*BO197)/$AD197,     AND($AD197=0,$AH197&gt;0,$AL197&gt;0), IF(INDEX(BO$12:BO$263,MATCH($AL197,$AK$12:$AK$263,0))&gt;0,($AH197*INDEX(BO$12:BO$263,MATCH($AL197,$AK$12:$AK$263,0)))/INDEX($AD$12:$AD$263,MATCH($AL197,$AK$12:$AK$263,0)), "-"),     1, "-")</f>
        <v>-</v>
      </c>
      <c r="BQ197" s="249" t="n">
        <f aca="false">IF(BP$9&gt;0, IF(OR(BP197="",BP197="-"), 0, BP197*$AO197), BO197*$AE197)</f>
        <v>0</v>
      </c>
      <c r="BR197" s="247" t="n">
        <f aca="false">COMMANDE!AF197</f>
        <v>0</v>
      </c>
      <c r="BS197" s="248" t="str">
        <f aca="false">_xlfn.IFS(AND($AD197=$AH197,$AD197&gt;0,$AH197&gt;0,BR197&gt;0), BR197,     AND(NOT($AD197=$AH197),$AD197&gt;0,$AH197&gt;0,BR197&gt;0), ($AH197*BR197)/$AD197,     AND($AD197=0,$AH197&gt;0,$AL197&gt;0), IF(INDEX(BR$12:BR$263,MATCH($AL197,$AK$12:$AK$263,0))&gt;0,($AH197*INDEX(BR$12:BR$263,MATCH($AL197,$AK$12:$AK$263,0)))/INDEX($AD$12:$AD$263,MATCH($AL197,$AK$12:$AK$263,0)), "-"),     1, "-")</f>
        <v>-</v>
      </c>
      <c r="BT197" s="249" t="n">
        <f aca="false">IF(BS$9&gt;0, IF(OR(BS197="",BS197="-"), 0, BS197*$AO197), BR197*$AE197)</f>
        <v>0</v>
      </c>
      <c r="BU197" s="247" t="n">
        <f aca="false">COMMANDE!AH197</f>
        <v>0</v>
      </c>
      <c r="BV197" s="248" t="str">
        <f aca="false">_xlfn.IFS(AND($AD197=$AH197,$AD197&gt;0,$AH197&gt;0,BU197&gt;0), BU197,     AND(NOT($AD197=$AH197),$AD197&gt;0,$AH197&gt;0,BU197&gt;0), ($AH197*BU197)/$AD197,     AND($AD197=0,$AH197&gt;0,$AL197&gt;0), IF(INDEX(BU$12:BU$263,MATCH($AL197,$AK$12:$AK$263,0))&gt;0,($AH197*INDEX(BU$12:BU$263,MATCH($AL197,$AK$12:$AK$263,0)))/INDEX($AD$12:$AD$263,MATCH($AL197,$AK$12:$AK$263,0)), "-"),     1, "-")</f>
        <v>-</v>
      </c>
      <c r="BW197" s="249" t="n">
        <f aca="false">IF(BV$9&gt;0, IF(OR(BV197="",BV197="-"), 0, BV197*$AO197), BU197*$AE197)</f>
        <v>0</v>
      </c>
      <c r="BX197" s="247" t="n">
        <f aca="false">COMMANDE!AJ197</f>
        <v>0</v>
      </c>
      <c r="BY197" s="248" t="str">
        <f aca="false">_xlfn.IFS(AND($AD197=$AH197,$AD197&gt;0,$AH197&gt;0,BX197&gt;0), BX197,     AND(NOT($AD197=$AH197),$AD197&gt;0,$AH197&gt;0,BX197&gt;0), ($AH197*BX197)/$AD197,     AND($AD197=0,$AH197&gt;0,$AL197&gt;0), IF(INDEX(BX$12:BX$263,MATCH($AL197,$AK$12:$AK$263,0))&gt;0,($AH197*INDEX(BX$12:BX$263,MATCH($AL197,$AK$12:$AK$263,0)))/INDEX($AD$12:$AD$263,MATCH($AL197,$AK$12:$AK$263,0)), "-"),     1, "-")</f>
        <v>-</v>
      </c>
      <c r="BZ197" s="249" t="n">
        <f aca="false">IF(BY$9&gt;0, IF(OR(BY197="",BY197="-"), 0, BY197*$AO197), BX197*$AE197)</f>
        <v>0</v>
      </c>
      <c r="CA197" s="247" t="n">
        <f aca="false">COMMANDE!AL197</f>
        <v>0</v>
      </c>
      <c r="CB197" s="248" t="str">
        <f aca="false">_xlfn.IFS(AND($AD197=$AH197,$AD197&gt;0,$AH197&gt;0,CA197&gt;0), CA197,     AND(NOT($AD197=$AH197),$AD197&gt;0,$AH197&gt;0,CA197&gt;0), ($AH197*CA197)/$AD197,     AND($AD197=0,$AH197&gt;0,$AL197&gt;0), IF(INDEX(CA$12:CA$263,MATCH($AL197,$AK$12:$AK$263,0))&gt;0,($AH197*INDEX(CA$12:CA$263,MATCH($AL197,$AK$12:$AK$263,0)))/INDEX($AD$12:$AD$263,MATCH($AL197,$AK$12:$AK$263,0)), "-"),     1, "-")</f>
        <v>-</v>
      </c>
      <c r="CC197" s="249" t="n">
        <f aca="false">IF(CB$9&gt;0, IF(OR(CB197="",CB197="-"), 0, CB197*$AO197), CA197*$AE197)</f>
        <v>0</v>
      </c>
      <c r="CD197" s="247" t="n">
        <f aca="false">COMMANDE!AN197</f>
        <v>0</v>
      </c>
      <c r="CE197" s="248" t="str">
        <f aca="false">_xlfn.IFS(AND($AD197=$AH197,$AD197&gt;0,$AH197&gt;0,CD197&gt;0), CD197,     AND(NOT($AD197=$AH197),$AD197&gt;0,$AH197&gt;0,CD197&gt;0), ($AH197*CD197)/$AD197,     AND($AD197=0,$AH197&gt;0,$AL197&gt;0), IF(INDEX(CD$12:CD$263,MATCH($AL197,$AK$12:$AK$263,0))&gt;0,($AH197*INDEX(CD$12:CD$263,MATCH($AL197,$AK$12:$AK$263,0)))/INDEX($AD$12:$AD$263,MATCH($AL197,$AK$12:$AK$263,0)), "-"),     1, "-")</f>
        <v>-</v>
      </c>
      <c r="CF197" s="249" t="n">
        <f aca="false">IF(CE$9&gt;0, IF(OR(CE197="",CE197="-"), 0, CE197*$AO197), CD197*$AE197)</f>
        <v>0</v>
      </c>
      <c r="CG197" s="247" t="n">
        <f aca="false">COMMANDE!AP197</f>
        <v>0</v>
      </c>
      <c r="CH197" s="248" t="str">
        <f aca="false">_xlfn.IFS(AND($AD197=$AH197,$AD197&gt;0,$AH197&gt;0,CG197&gt;0), CG197,     AND(NOT($AD197=$AH197),$AD197&gt;0,$AH197&gt;0,CG197&gt;0), ($AH197*CG197)/$AD197,     AND($AD197=0,$AH197&gt;0,$AL197&gt;0), IF(INDEX(CG$12:CG$263,MATCH($AL197,$AK$12:$AK$263,0))&gt;0,($AH197*INDEX(CG$12:CG$263,MATCH($AL197,$AK$12:$AK$263,0)))/INDEX($AD$12:$AD$263,MATCH($AL197,$AK$12:$AK$263,0)), "-"),     1, "-")</f>
        <v>-</v>
      </c>
      <c r="CI197" s="249" t="n">
        <f aca="false">IF(CH$9&gt;0, IF(OR(CH197="",CH197="-"), 0, CH197*$AO197), CG197*$AE197)</f>
        <v>0</v>
      </c>
      <c r="CJ197" s="250"/>
    </row>
    <row r="198" customFormat="false" ht="39.95" hidden="false" customHeight="true" outlineLevel="0" collapsed="false">
      <c r="A198" s="230" t="n">
        <f aca="false">IF(OR($AQ198&gt;0, $AS198&gt;0), 1, 0)</f>
        <v>0</v>
      </c>
      <c r="B198" s="230" t="n">
        <f aca="false">IF(OR($AT198&gt;0, $AV198&gt;0), 1, 0)</f>
        <v>0</v>
      </c>
      <c r="C198" s="230" t="n">
        <f aca="false">IF(OR($AW198&gt;0, $AY198&gt;0), 1, 0)</f>
        <v>0</v>
      </c>
      <c r="D198" s="230" t="n">
        <f aca="false">IF(OR($AZ198&gt;0, $BB198&gt;0), 1, 0)</f>
        <v>0</v>
      </c>
      <c r="E198" s="230" t="n">
        <f aca="false">IF(OR($BC198&gt;0, $BE198&gt;0), 1, 0)</f>
        <v>0</v>
      </c>
      <c r="F198" s="230" t="n">
        <f aca="false">IF(OR($BF198&gt;0, $BH198&gt;0), 1, 0)</f>
        <v>0</v>
      </c>
      <c r="G198" s="230" t="n">
        <f aca="false">IF(OR($BI198&gt;0, $BK198&gt;0), 1, 0)</f>
        <v>0</v>
      </c>
      <c r="H198" s="230" t="n">
        <f aca="false">IF(OR($BL198&gt;0, $BN198&gt;0), 1, 0)</f>
        <v>0</v>
      </c>
      <c r="I198" s="230" t="n">
        <f aca="false">IF(OR($BO198&gt;0, $BQ198&gt;0), 1, 0)</f>
        <v>0</v>
      </c>
      <c r="J198" s="230" t="n">
        <f aca="false">IF(OR($BR198&gt;0, $BT198&gt;0), 1, 0)</f>
        <v>0</v>
      </c>
      <c r="K198" s="230" t="n">
        <f aca="false">IF(OR($BU198&gt;0, $BW198&gt;0), 1, 0)</f>
        <v>0</v>
      </c>
      <c r="L198" s="230" t="n">
        <f aca="false">IF(OR($BX198&gt;0, $BZ198&gt;0), 1, 0)</f>
        <v>0</v>
      </c>
      <c r="M198" s="230" t="n">
        <f aca="false">IF(OR($CA198&gt;0, $CC198&gt;0), 1, 0)</f>
        <v>0</v>
      </c>
      <c r="N198" s="230" t="n">
        <f aca="false">IF(OR($CD198&gt;0, $CF198&gt;0), 1, 0)</f>
        <v>0</v>
      </c>
      <c r="O198" s="231" t="n">
        <f aca="false">IF(OR($CG198&gt;0, $CI198&gt;0), 1, 0)</f>
        <v>0</v>
      </c>
      <c r="P198" s="232" t="n">
        <f aca="false">IF(OR($AD198&gt;0,$AH198&gt;0,$AN198&gt;0), 1, 0)</f>
        <v>0</v>
      </c>
      <c r="Q198" s="233" t="n">
        <f aca="false">BDD!A188</f>
        <v>1774</v>
      </c>
      <c r="R198" s="234" t="str">
        <f aca="false">BDD!B188</f>
        <v>Raisin noir d'automne Royal sans pépins BIO</v>
      </c>
      <c r="S198" s="235" t="str">
        <f aca="false">IF(BDD!F188=0, "", BDD!F188)</f>
        <v/>
      </c>
      <c r="T198" s="236" t="n">
        <f aca="false">ROUND(BDD!G188+FDP_CMD_KG, 2)</f>
        <v>5.83</v>
      </c>
      <c r="U198" s="236" t="e">
        <f aca="false">ROUND(BDD!G188+FDP_FACT_KG, 2)</f>
        <v>#DIV/0!</v>
      </c>
      <c r="V198" s="237" t="str">
        <f aca="false">BDD!H188</f>
        <v>kg</v>
      </c>
      <c r="W198" s="238" t="n">
        <f aca="false">IF(NOT(ISBLANK(BDD!I188)), ROUND(SUM((BDD!G188*reduc1),FDP_CMD_KG), 2), "")</f>
        <v>5.4</v>
      </c>
      <c r="X198" s="238" t="n">
        <f aca="false">IF(NOT(ISBLANK(BDD!J188)), ROUND(SUM((BDD!G188*reduc2),FDP_CMD_KG), 2), "")</f>
        <v>4.98</v>
      </c>
      <c r="Y198" s="238" t="str">
        <f aca="false">IF(NOT(ISBLANK(BDD!K188)), ROUND(SUM((BDD!G188*reduc3),FDP_CMD_KG), 2), "")</f>
        <v/>
      </c>
      <c r="Z198" s="238" t="e">
        <f aca="false">IF(NOT(ISBLANK(BDD!I188)), ROUND(SUM((BDD!G188*reduc1),FDP_FACT_KG), 2), "")</f>
        <v>#DIV/0!</v>
      </c>
      <c r="AA198" s="238" t="e">
        <f aca="false">IF(NOT(ISBLANK(BDD!J188)), ROUND(SUM((BDD!G188*reduc2),FDP_FACT_KG), 2), "")</f>
        <v>#DIV/0!</v>
      </c>
      <c r="AB198" s="238" t="str">
        <f aca="false">IF(NOT(ISBLANK(BDD!K188)), ROUND(SUM((BDD!G188*reduc3),FDP_FACT_KG), 2), "")</f>
        <v/>
      </c>
      <c r="AC198" s="239" t="str">
        <f aca="false">BDD!C188</f>
        <v>Grenade</v>
      </c>
      <c r="AD198" s="240" t="n">
        <f aca="false">SUM(AQ198,AT198,AW198,AZ198,BC198,BF198,BI198,BL198,BO198,BR198,BU198,BX198,CA198,CD198,CG198)</f>
        <v>0</v>
      </c>
      <c r="AE198" s="241" t="n">
        <f aca="false">_xlfn.IFS(AND(AD198&gt;=60,$Y198&lt;&gt;""), $Y198,    AND(AD198&gt;=30,$X198&lt;&gt;""), $X198,    AND(AD198&gt;=10,$W198&lt;&gt;""), $W198,    1, $T198)</f>
        <v>5.83</v>
      </c>
      <c r="AF198" s="242" t="n">
        <f aca="false">$AD198*$AE198</f>
        <v>0</v>
      </c>
      <c r="AG198" s="161"/>
      <c r="AH198" s="243"/>
      <c r="AI198" s="241" t="e">
        <f aca="false">_xlfn.IFS(AND(AH198&gt;=60,$AB198&lt;&gt;""), $AB198,    AND(AH198&gt;=30,$AA198&lt;&gt;""), $AA198,    AND(AH198&gt;=10,$Z198&lt;&gt;""), $Z198,    1, $U198)</f>
        <v>#DIV/0!</v>
      </c>
      <c r="AJ198" s="244" t="e">
        <f aca="false">AH198*AI198</f>
        <v>#DIV/0!</v>
      </c>
      <c r="AK198" s="245"/>
      <c r="AL198" s="245"/>
      <c r="AM198" s="161"/>
      <c r="AN198" s="246" t="n">
        <f aca="false">SUM(AR198,AU198,AX198,BA198,BD198,BG198,BJ198,BM198,BP198,BS198,BV198,BY198,CB198,CE198,CH198)</f>
        <v>0</v>
      </c>
      <c r="AO198" s="241" t="e">
        <f aca="false">_xlfn.IFS(AND(AN198&gt;=60,$AB198&lt;&gt;""), $AB198,    AND(AN198&gt;=30,$AA198&lt;&gt;""), $AA198,    AND(AN198&gt;=10,$Z198&lt;&gt;""), $Z198,    1, $U198)</f>
        <v>#DIV/0!</v>
      </c>
      <c r="AP198" s="242" t="e">
        <f aca="false">$AN198*$AO198</f>
        <v>#DIV/0!</v>
      </c>
      <c r="AQ198" s="247" t="n">
        <f aca="false">COMMANDE!N198</f>
        <v>0</v>
      </c>
      <c r="AR198" s="248" t="str">
        <f aca="false">_xlfn.IFS(AND($AD198=$AH198,$AD198&gt;0,$AH198&gt;0,AQ198&gt;0), AQ198,     AND(NOT($AD198=$AH198),$AD198&gt;0,$AH198&gt;0,AQ198&gt;0), ($AH198*AQ198)/$AD198,     AND($AD198=0,$AH198&gt;0,$AL198&gt;0), IF(INDEX(AQ$12:AQ$263,MATCH($AL198,$AK$12:$AK$263,0))&gt;0,($AH198*INDEX(AQ$12:AQ$263,MATCH($AL198,$AK$12:$AK$263,0)))/INDEX($AD$12:$AD$263,MATCH($AL198,$AK$12:$AK$263,0)), "-"),     1, "-")</f>
        <v>-</v>
      </c>
      <c r="AS198" s="249" t="n">
        <f aca="false">IF(AR$9&gt;0, IF(OR(AR198="",AR198="-"), 0, AR198*$AO198), AQ198*$AE198)</f>
        <v>0</v>
      </c>
      <c r="AT198" s="247" t="n">
        <f aca="false">COMMANDE!P198</f>
        <v>0</v>
      </c>
      <c r="AU198" s="248" t="str">
        <f aca="false">_xlfn.IFS(AND($AD198=$AH198,$AD198&gt;0,$AH198&gt;0,AT198&gt;0), AT198,     AND(NOT($AD198=$AH198),$AD198&gt;0,$AH198&gt;0,AT198&gt;0), ($AH198*AT198)/$AD198,     AND($AD198=0,$AH198&gt;0,$AL198&gt;0), IF(INDEX(AT$12:AT$263,MATCH($AL198,$AK$12:$AK$263,0))&gt;0,($AH198*INDEX(AT$12:AT$263,MATCH($AL198,$AK$12:$AK$263,0)))/INDEX($AD$12:$AD$263,MATCH($AL198,$AK$12:$AK$263,0)), "-"),     1, "-")</f>
        <v>-</v>
      </c>
      <c r="AV198" s="249" t="n">
        <f aca="false">IF(AU$9&gt;0, IF(OR(AU198="",AU198="-"), 0, AU198*$AO198), AT198*$AE198)</f>
        <v>0</v>
      </c>
      <c r="AW198" s="247" t="n">
        <f aca="false">COMMANDE!R198</f>
        <v>0</v>
      </c>
      <c r="AX198" s="248" t="str">
        <f aca="false">_xlfn.IFS(AND($AD198=$AH198,$AD198&gt;0,$AH198&gt;0,AW198&gt;0), AW198,     AND(NOT($AD198=$AH198),$AD198&gt;0,$AH198&gt;0,AW198&gt;0), ($AH198*AW198)/$AD198,     AND($AD198=0,$AH198&gt;0,$AL198&gt;0), IF(INDEX(AW$12:AW$263,MATCH($AL198,$AK$12:$AK$263,0))&gt;0,($AH198*INDEX(AW$12:AW$263,MATCH($AL198,$AK$12:$AK$263,0)))/INDEX($AD$12:$AD$263,MATCH($AL198,$AK$12:$AK$263,0)), "-"),     1, "-")</f>
        <v>-</v>
      </c>
      <c r="AY198" s="249" t="n">
        <f aca="false">IF(AX$9&gt;0, IF(OR(AX198="",AX198="-"), 0, AX198*$AO198), AW198*$AE198)</f>
        <v>0</v>
      </c>
      <c r="AZ198" s="247" t="n">
        <f aca="false">COMMANDE!T198</f>
        <v>0</v>
      </c>
      <c r="BA198" s="248" t="str">
        <f aca="false">_xlfn.IFS(AND($AD198=$AH198,$AD198&gt;0,$AH198&gt;0,AZ198&gt;0), AZ198,     AND(NOT($AD198=$AH198),$AD198&gt;0,$AH198&gt;0,AZ198&gt;0), ($AH198*AZ198)/$AD198,     AND($AD198=0,$AH198&gt;0,$AL198&gt;0), IF(INDEX(AZ$12:AZ$263,MATCH($AL198,$AK$12:$AK$263,0))&gt;0,($AH198*INDEX(AZ$12:AZ$263,MATCH($AL198,$AK$12:$AK$263,0)))/INDEX($AD$12:$AD$263,MATCH($AL198,$AK$12:$AK$263,0)), "-"),     1, "-")</f>
        <v>-</v>
      </c>
      <c r="BB198" s="249" t="n">
        <f aca="false">IF(BA$9&gt;0, IF(OR(BA198="",BA198="-"), 0, BA198*$AO198), AZ198*$AE198)</f>
        <v>0</v>
      </c>
      <c r="BC198" s="247" t="n">
        <f aca="false">COMMANDE!V198</f>
        <v>0</v>
      </c>
      <c r="BD198" s="248" t="str">
        <f aca="false">_xlfn.IFS(AND($AD198=$AH198,$AD198&gt;0,$AH198&gt;0,BC198&gt;0), BC198,     AND(NOT($AD198=$AH198),$AD198&gt;0,$AH198&gt;0,BC198&gt;0), ($AH198*BC198)/$AD198,     AND($AD198=0,$AH198&gt;0,$AL198&gt;0), IF(INDEX(BC$12:BC$263,MATCH($AL198,$AK$12:$AK$263,0))&gt;0,($AH198*INDEX(BC$12:BC$263,MATCH($AL198,$AK$12:$AK$263,0)))/INDEX($AD$12:$AD$263,MATCH($AL198,$AK$12:$AK$263,0)), "-"),     1, "-")</f>
        <v>-</v>
      </c>
      <c r="BE198" s="249" t="n">
        <f aca="false">IF(BD$9&gt;0, IF(OR(BD198="",BD198="-"), 0, BD198*$AO198), BC198*$AE198)</f>
        <v>0</v>
      </c>
      <c r="BF198" s="247" t="n">
        <f aca="false">COMMANDE!X198</f>
        <v>0</v>
      </c>
      <c r="BG198" s="248" t="str">
        <f aca="false">_xlfn.IFS(AND($AD198=$AH198,$AD198&gt;0,$AH198&gt;0,BF198&gt;0), BF198,     AND(NOT($AD198=$AH198),$AD198&gt;0,$AH198&gt;0,BF198&gt;0), ($AH198*BF198)/$AD198,     AND($AD198=0,$AH198&gt;0,$AL198&gt;0), IF(INDEX(BF$12:BF$263,MATCH($AL198,$AK$12:$AK$263,0))&gt;0,($AH198*INDEX(BF$12:BF$263,MATCH($AL198,$AK$12:$AK$263,0)))/INDEX($AD$12:$AD$263,MATCH($AL198,$AK$12:$AK$263,0)), "-"),     1, "-")</f>
        <v>-</v>
      </c>
      <c r="BH198" s="249" t="n">
        <f aca="false">IF(BG$9&gt;0, IF(OR(BG198="",BG198="-"), 0, BG198*$AO198), BF198*$AE198)</f>
        <v>0</v>
      </c>
      <c r="BI198" s="247" t="n">
        <f aca="false">COMMANDE!Z198</f>
        <v>0</v>
      </c>
      <c r="BJ198" s="248" t="str">
        <f aca="false">_xlfn.IFS(AND($AD198=$AH198,$AD198&gt;0,$AH198&gt;0,BI198&gt;0), BI198,     AND(NOT($AD198=$AH198),$AD198&gt;0,$AH198&gt;0,BI198&gt;0), ($AH198*BI198)/$AD198,     AND($AD198=0,$AH198&gt;0,$AL198&gt;0), IF(INDEX(BI$12:BI$263,MATCH($AL198,$AK$12:$AK$263,0))&gt;0,($AH198*INDEX(BI$12:BI$263,MATCH($AL198,$AK$12:$AK$263,0)))/INDEX($AD$12:$AD$263,MATCH($AL198,$AK$12:$AK$263,0)), "-"),     1, "-")</f>
        <v>-</v>
      </c>
      <c r="BK198" s="249" t="n">
        <f aca="false">IF(BJ$9&gt;0, IF(OR(BJ198="",BJ198="-"), 0, BJ198*$AO198), BI198*$AE198)</f>
        <v>0</v>
      </c>
      <c r="BL198" s="247" t="n">
        <f aca="false">COMMANDE!AB198</f>
        <v>0</v>
      </c>
      <c r="BM198" s="248" t="str">
        <f aca="false">_xlfn.IFS(AND($AD198=$AH198,$AD198&gt;0,$AH198&gt;0,BL198&gt;0), BL198,     AND(NOT($AD198=$AH198),$AD198&gt;0,$AH198&gt;0,BL198&gt;0), ($AH198*BL198)/$AD198,     AND($AD198=0,$AH198&gt;0,$AL198&gt;0), IF(INDEX(BL$12:BL$263,MATCH($AL198,$AK$12:$AK$263,0))&gt;0,($AH198*INDEX(BL$12:BL$263,MATCH($AL198,$AK$12:$AK$263,0)))/INDEX($AD$12:$AD$263,MATCH($AL198,$AK$12:$AK$263,0)), "-"),     1, "-")</f>
        <v>-</v>
      </c>
      <c r="BN198" s="249" t="n">
        <f aca="false">IF(BM$9&gt;0, IF(OR(BM198="",BM198="-"), 0, BM198*$AO198), BL198*$AE198)</f>
        <v>0</v>
      </c>
      <c r="BO198" s="247" t="n">
        <f aca="false">COMMANDE!AD198</f>
        <v>0</v>
      </c>
      <c r="BP198" s="248" t="str">
        <f aca="false">_xlfn.IFS(AND($AD198=$AH198,$AD198&gt;0,$AH198&gt;0,BO198&gt;0), BO198,     AND(NOT($AD198=$AH198),$AD198&gt;0,$AH198&gt;0,BO198&gt;0), ($AH198*BO198)/$AD198,     AND($AD198=0,$AH198&gt;0,$AL198&gt;0), IF(INDEX(BO$12:BO$263,MATCH($AL198,$AK$12:$AK$263,0))&gt;0,($AH198*INDEX(BO$12:BO$263,MATCH($AL198,$AK$12:$AK$263,0)))/INDEX($AD$12:$AD$263,MATCH($AL198,$AK$12:$AK$263,0)), "-"),     1, "-")</f>
        <v>-</v>
      </c>
      <c r="BQ198" s="249" t="n">
        <f aca="false">IF(BP$9&gt;0, IF(OR(BP198="",BP198="-"), 0, BP198*$AO198), BO198*$AE198)</f>
        <v>0</v>
      </c>
      <c r="BR198" s="247" t="n">
        <f aca="false">COMMANDE!AF198</f>
        <v>0</v>
      </c>
      <c r="BS198" s="248" t="str">
        <f aca="false">_xlfn.IFS(AND($AD198=$AH198,$AD198&gt;0,$AH198&gt;0,BR198&gt;0), BR198,     AND(NOT($AD198=$AH198),$AD198&gt;0,$AH198&gt;0,BR198&gt;0), ($AH198*BR198)/$AD198,     AND($AD198=0,$AH198&gt;0,$AL198&gt;0), IF(INDEX(BR$12:BR$263,MATCH($AL198,$AK$12:$AK$263,0))&gt;0,($AH198*INDEX(BR$12:BR$263,MATCH($AL198,$AK$12:$AK$263,0)))/INDEX($AD$12:$AD$263,MATCH($AL198,$AK$12:$AK$263,0)), "-"),     1, "-")</f>
        <v>-</v>
      </c>
      <c r="BT198" s="249" t="n">
        <f aca="false">IF(BS$9&gt;0, IF(OR(BS198="",BS198="-"), 0, BS198*$AO198), BR198*$AE198)</f>
        <v>0</v>
      </c>
      <c r="BU198" s="247" t="n">
        <f aca="false">COMMANDE!AH198</f>
        <v>0</v>
      </c>
      <c r="BV198" s="248" t="str">
        <f aca="false">_xlfn.IFS(AND($AD198=$AH198,$AD198&gt;0,$AH198&gt;0,BU198&gt;0), BU198,     AND(NOT($AD198=$AH198),$AD198&gt;0,$AH198&gt;0,BU198&gt;0), ($AH198*BU198)/$AD198,     AND($AD198=0,$AH198&gt;0,$AL198&gt;0), IF(INDEX(BU$12:BU$263,MATCH($AL198,$AK$12:$AK$263,0))&gt;0,($AH198*INDEX(BU$12:BU$263,MATCH($AL198,$AK$12:$AK$263,0)))/INDEX($AD$12:$AD$263,MATCH($AL198,$AK$12:$AK$263,0)), "-"),     1, "-")</f>
        <v>-</v>
      </c>
      <c r="BW198" s="249" t="n">
        <f aca="false">IF(BV$9&gt;0, IF(OR(BV198="",BV198="-"), 0, BV198*$AO198), BU198*$AE198)</f>
        <v>0</v>
      </c>
      <c r="BX198" s="247" t="n">
        <f aca="false">COMMANDE!AJ198</f>
        <v>0</v>
      </c>
      <c r="BY198" s="248" t="str">
        <f aca="false">_xlfn.IFS(AND($AD198=$AH198,$AD198&gt;0,$AH198&gt;0,BX198&gt;0), BX198,     AND(NOT($AD198=$AH198),$AD198&gt;0,$AH198&gt;0,BX198&gt;0), ($AH198*BX198)/$AD198,     AND($AD198=0,$AH198&gt;0,$AL198&gt;0), IF(INDEX(BX$12:BX$263,MATCH($AL198,$AK$12:$AK$263,0))&gt;0,($AH198*INDEX(BX$12:BX$263,MATCH($AL198,$AK$12:$AK$263,0)))/INDEX($AD$12:$AD$263,MATCH($AL198,$AK$12:$AK$263,0)), "-"),     1, "-")</f>
        <v>-</v>
      </c>
      <c r="BZ198" s="249" t="n">
        <f aca="false">IF(BY$9&gt;0, IF(OR(BY198="",BY198="-"), 0, BY198*$AO198), BX198*$AE198)</f>
        <v>0</v>
      </c>
      <c r="CA198" s="247" t="n">
        <f aca="false">COMMANDE!AL198</f>
        <v>0</v>
      </c>
      <c r="CB198" s="248" t="str">
        <f aca="false">_xlfn.IFS(AND($AD198=$AH198,$AD198&gt;0,$AH198&gt;0,CA198&gt;0), CA198,     AND(NOT($AD198=$AH198),$AD198&gt;0,$AH198&gt;0,CA198&gt;0), ($AH198*CA198)/$AD198,     AND($AD198=0,$AH198&gt;0,$AL198&gt;0), IF(INDEX(CA$12:CA$263,MATCH($AL198,$AK$12:$AK$263,0))&gt;0,($AH198*INDEX(CA$12:CA$263,MATCH($AL198,$AK$12:$AK$263,0)))/INDEX($AD$12:$AD$263,MATCH($AL198,$AK$12:$AK$263,0)), "-"),     1, "-")</f>
        <v>-</v>
      </c>
      <c r="CC198" s="249" t="n">
        <f aca="false">IF(CB$9&gt;0, IF(OR(CB198="",CB198="-"), 0, CB198*$AO198), CA198*$AE198)</f>
        <v>0</v>
      </c>
      <c r="CD198" s="247" t="n">
        <f aca="false">COMMANDE!AN198</f>
        <v>0</v>
      </c>
      <c r="CE198" s="248" t="str">
        <f aca="false">_xlfn.IFS(AND($AD198=$AH198,$AD198&gt;0,$AH198&gt;0,CD198&gt;0), CD198,     AND(NOT($AD198=$AH198),$AD198&gt;0,$AH198&gt;0,CD198&gt;0), ($AH198*CD198)/$AD198,     AND($AD198=0,$AH198&gt;0,$AL198&gt;0), IF(INDEX(CD$12:CD$263,MATCH($AL198,$AK$12:$AK$263,0))&gt;0,($AH198*INDEX(CD$12:CD$263,MATCH($AL198,$AK$12:$AK$263,0)))/INDEX($AD$12:$AD$263,MATCH($AL198,$AK$12:$AK$263,0)), "-"),     1, "-")</f>
        <v>-</v>
      </c>
      <c r="CF198" s="249" t="n">
        <f aca="false">IF(CE$9&gt;0, IF(OR(CE198="",CE198="-"), 0, CE198*$AO198), CD198*$AE198)</f>
        <v>0</v>
      </c>
      <c r="CG198" s="247" t="n">
        <f aca="false">COMMANDE!AP198</f>
        <v>0</v>
      </c>
      <c r="CH198" s="248" t="str">
        <f aca="false">_xlfn.IFS(AND($AD198=$AH198,$AD198&gt;0,$AH198&gt;0,CG198&gt;0), CG198,     AND(NOT($AD198=$AH198),$AD198&gt;0,$AH198&gt;0,CG198&gt;0), ($AH198*CG198)/$AD198,     AND($AD198=0,$AH198&gt;0,$AL198&gt;0), IF(INDEX(CG$12:CG$263,MATCH($AL198,$AK$12:$AK$263,0))&gt;0,($AH198*INDEX(CG$12:CG$263,MATCH($AL198,$AK$12:$AK$263,0)))/INDEX($AD$12:$AD$263,MATCH($AL198,$AK$12:$AK$263,0)), "-"),     1, "-")</f>
        <v>-</v>
      </c>
      <c r="CI198" s="249" t="n">
        <f aca="false">IF(CH$9&gt;0, IF(OR(CH198="",CH198="-"), 0, CH198*$AO198), CG198*$AE198)</f>
        <v>0</v>
      </c>
      <c r="CJ198" s="250"/>
    </row>
    <row r="199" customFormat="false" ht="39.95" hidden="false" customHeight="true" outlineLevel="0" collapsed="false">
      <c r="A199" s="230" t="n">
        <f aca="false">IF(OR($AQ199&gt;0, $AS199&gt;0), 1, 0)</f>
        <v>0</v>
      </c>
      <c r="B199" s="230" t="n">
        <f aca="false">IF(OR($AT199&gt;0, $AV199&gt;0), 1, 0)</f>
        <v>0</v>
      </c>
      <c r="C199" s="230" t="n">
        <f aca="false">IF(OR($AW199&gt;0, $AY199&gt;0), 1, 0)</f>
        <v>0</v>
      </c>
      <c r="D199" s="230" t="n">
        <f aca="false">IF(OR($AZ199&gt;0, $BB199&gt;0), 1, 0)</f>
        <v>0</v>
      </c>
      <c r="E199" s="230" t="n">
        <f aca="false">IF(OR($BC199&gt;0, $BE199&gt;0), 1, 0)</f>
        <v>0</v>
      </c>
      <c r="F199" s="230" t="n">
        <f aca="false">IF(OR($BF199&gt;0, $BH199&gt;0), 1, 0)</f>
        <v>0</v>
      </c>
      <c r="G199" s="230" t="n">
        <f aca="false">IF(OR($BI199&gt;0, $BK199&gt;0), 1, 0)</f>
        <v>0</v>
      </c>
      <c r="H199" s="230" t="n">
        <f aca="false">IF(OR($BL199&gt;0, $BN199&gt;0), 1, 0)</f>
        <v>0</v>
      </c>
      <c r="I199" s="230" t="n">
        <f aca="false">IF(OR($BO199&gt;0, $BQ199&gt;0), 1, 0)</f>
        <v>0</v>
      </c>
      <c r="J199" s="230" t="n">
        <f aca="false">IF(OR($BR199&gt;0, $BT199&gt;0), 1, 0)</f>
        <v>0</v>
      </c>
      <c r="K199" s="230" t="n">
        <f aca="false">IF(OR($BU199&gt;0, $BW199&gt;0), 1, 0)</f>
        <v>0</v>
      </c>
      <c r="L199" s="230" t="n">
        <f aca="false">IF(OR($BX199&gt;0, $BZ199&gt;0), 1, 0)</f>
        <v>0</v>
      </c>
      <c r="M199" s="230" t="n">
        <f aca="false">IF(OR($CA199&gt;0, $CC199&gt;0), 1, 0)</f>
        <v>0</v>
      </c>
      <c r="N199" s="230" t="n">
        <f aca="false">IF(OR($CD199&gt;0, $CF199&gt;0), 1, 0)</f>
        <v>0</v>
      </c>
      <c r="O199" s="231" t="n">
        <f aca="false">IF(OR($CG199&gt;0, $CI199&gt;0), 1, 0)</f>
        <v>0</v>
      </c>
      <c r="P199" s="232" t="n">
        <f aca="false">IF(OR($AD199&gt;0,$AH199&gt;0,$AN199&gt;0), 1, 0)</f>
        <v>0</v>
      </c>
      <c r="Q199" s="233" t="n">
        <f aca="false">BDD!A189</f>
        <v>6254</v>
      </c>
      <c r="R199" s="234" t="str">
        <f aca="false">BDD!B189</f>
        <v>Raisin rouge crimson BIO</v>
      </c>
      <c r="S199" s="235" t="str">
        <f aca="false">IF(BDD!F189=0, "", BDD!F189)</f>
        <v/>
      </c>
      <c r="T199" s="236" t="n">
        <f aca="false">ROUND(BDD!G189+FDP_CMD_KG, 2)</f>
        <v>6.04</v>
      </c>
      <c r="U199" s="236" t="e">
        <f aca="false">ROUND(BDD!G189+FDP_FACT_KG, 2)</f>
        <v>#DIV/0!</v>
      </c>
      <c r="V199" s="237" t="str">
        <f aca="false">BDD!H189</f>
        <v>kg</v>
      </c>
      <c r="W199" s="238" t="n">
        <f aca="false">IF(NOT(ISBLANK(BDD!I189)), ROUND(SUM((BDD!G189*reduc1),FDP_CMD_KG), 2), "")</f>
        <v>5.59</v>
      </c>
      <c r="X199" s="238" t="n">
        <f aca="false">IF(NOT(ISBLANK(BDD!J189)), ROUND(SUM((BDD!G189*reduc2),FDP_CMD_KG), 2), "")</f>
        <v>5.15</v>
      </c>
      <c r="Y199" s="238" t="str">
        <f aca="false">IF(NOT(ISBLANK(BDD!K189)), ROUND(SUM((BDD!G189*reduc3),FDP_CMD_KG), 2), "")</f>
        <v/>
      </c>
      <c r="Z199" s="238" t="e">
        <f aca="false">IF(NOT(ISBLANK(BDD!I189)), ROUND(SUM((BDD!G189*reduc1),FDP_FACT_KG), 2), "")</f>
        <v>#DIV/0!</v>
      </c>
      <c r="AA199" s="238" t="e">
        <f aca="false">IF(NOT(ISBLANK(BDD!J189)), ROUND(SUM((BDD!G189*reduc2),FDP_FACT_KG), 2), "")</f>
        <v>#DIV/0!</v>
      </c>
      <c r="AB199" s="238" t="str">
        <f aca="false">IF(NOT(ISBLANK(BDD!K189)), ROUND(SUM((BDD!G189*reduc3),FDP_FACT_KG), 2), "")</f>
        <v/>
      </c>
      <c r="AC199" s="239" t="str">
        <f aca="false">BDD!C189</f>
        <v>Grenade</v>
      </c>
      <c r="AD199" s="240" t="n">
        <f aca="false">SUM(AQ199,AT199,AW199,AZ199,BC199,BF199,BI199,BL199,BO199,BR199,BU199,BX199,CA199,CD199,CG199)</f>
        <v>0</v>
      </c>
      <c r="AE199" s="241" t="n">
        <f aca="false">_xlfn.IFS(AND(AD199&gt;=60,$Y199&lt;&gt;""), $Y199,    AND(AD199&gt;=30,$X199&lt;&gt;""), $X199,    AND(AD199&gt;=10,$W199&lt;&gt;""), $W199,    1, $T199)</f>
        <v>6.04</v>
      </c>
      <c r="AF199" s="242" t="n">
        <f aca="false">$AD199*$AE199</f>
        <v>0</v>
      </c>
      <c r="AG199" s="161"/>
      <c r="AH199" s="243"/>
      <c r="AI199" s="241" t="e">
        <f aca="false">_xlfn.IFS(AND(AH199&gt;=60,$AB199&lt;&gt;""), $AB199,    AND(AH199&gt;=30,$AA199&lt;&gt;""), $AA199,    AND(AH199&gt;=10,$Z199&lt;&gt;""), $Z199,    1, $U199)</f>
        <v>#DIV/0!</v>
      </c>
      <c r="AJ199" s="244" t="e">
        <f aca="false">AH199*AI199</f>
        <v>#DIV/0!</v>
      </c>
      <c r="AK199" s="245"/>
      <c r="AL199" s="245"/>
      <c r="AM199" s="161"/>
      <c r="AN199" s="246" t="n">
        <f aca="false">SUM(AR199,AU199,AX199,BA199,BD199,BG199,BJ199,BM199,BP199,BS199,BV199,BY199,CB199,CE199,CH199)</f>
        <v>0</v>
      </c>
      <c r="AO199" s="241" t="e">
        <f aca="false">_xlfn.IFS(AND(AN199&gt;=60,$AB199&lt;&gt;""), $AB199,    AND(AN199&gt;=30,$AA199&lt;&gt;""), $AA199,    AND(AN199&gt;=10,$Z199&lt;&gt;""), $Z199,    1, $U199)</f>
        <v>#DIV/0!</v>
      </c>
      <c r="AP199" s="242" t="e">
        <f aca="false">$AN199*$AO199</f>
        <v>#DIV/0!</v>
      </c>
      <c r="AQ199" s="247" t="n">
        <f aca="false">COMMANDE!N199</f>
        <v>0</v>
      </c>
      <c r="AR199" s="248" t="str">
        <f aca="false">_xlfn.IFS(AND($AD199=$AH199,$AD199&gt;0,$AH199&gt;0,AQ199&gt;0), AQ199,     AND(NOT($AD199=$AH199),$AD199&gt;0,$AH199&gt;0,AQ199&gt;0), ($AH199*AQ199)/$AD199,     AND($AD199=0,$AH199&gt;0,$AL199&gt;0), IF(INDEX(AQ$12:AQ$263,MATCH($AL199,$AK$12:$AK$263,0))&gt;0,($AH199*INDEX(AQ$12:AQ$263,MATCH($AL199,$AK$12:$AK$263,0)))/INDEX($AD$12:$AD$263,MATCH($AL199,$AK$12:$AK$263,0)), "-"),     1, "-")</f>
        <v>-</v>
      </c>
      <c r="AS199" s="249" t="n">
        <f aca="false">IF(AR$9&gt;0, IF(OR(AR199="",AR199="-"), 0, AR199*$AO199), AQ199*$AE199)</f>
        <v>0</v>
      </c>
      <c r="AT199" s="247" t="n">
        <f aca="false">COMMANDE!P199</f>
        <v>0</v>
      </c>
      <c r="AU199" s="248" t="str">
        <f aca="false">_xlfn.IFS(AND($AD199=$AH199,$AD199&gt;0,$AH199&gt;0,AT199&gt;0), AT199,     AND(NOT($AD199=$AH199),$AD199&gt;0,$AH199&gt;0,AT199&gt;0), ($AH199*AT199)/$AD199,     AND($AD199=0,$AH199&gt;0,$AL199&gt;0), IF(INDEX(AT$12:AT$263,MATCH($AL199,$AK$12:$AK$263,0))&gt;0,($AH199*INDEX(AT$12:AT$263,MATCH($AL199,$AK$12:$AK$263,0)))/INDEX($AD$12:$AD$263,MATCH($AL199,$AK$12:$AK$263,0)), "-"),     1, "-")</f>
        <v>-</v>
      </c>
      <c r="AV199" s="249" t="n">
        <f aca="false">IF(AU$9&gt;0, IF(OR(AU199="",AU199="-"), 0, AU199*$AO199), AT199*$AE199)</f>
        <v>0</v>
      </c>
      <c r="AW199" s="247" t="n">
        <f aca="false">COMMANDE!R199</f>
        <v>0</v>
      </c>
      <c r="AX199" s="248" t="str">
        <f aca="false">_xlfn.IFS(AND($AD199=$AH199,$AD199&gt;0,$AH199&gt;0,AW199&gt;0), AW199,     AND(NOT($AD199=$AH199),$AD199&gt;0,$AH199&gt;0,AW199&gt;0), ($AH199*AW199)/$AD199,     AND($AD199=0,$AH199&gt;0,$AL199&gt;0), IF(INDEX(AW$12:AW$263,MATCH($AL199,$AK$12:$AK$263,0))&gt;0,($AH199*INDEX(AW$12:AW$263,MATCH($AL199,$AK$12:$AK$263,0)))/INDEX($AD$12:$AD$263,MATCH($AL199,$AK$12:$AK$263,0)), "-"),     1, "-")</f>
        <v>-</v>
      </c>
      <c r="AY199" s="249" t="n">
        <f aca="false">IF(AX$9&gt;0, IF(OR(AX199="",AX199="-"), 0, AX199*$AO199), AW199*$AE199)</f>
        <v>0</v>
      </c>
      <c r="AZ199" s="247" t="n">
        <f aca="false">COMMANDE!T199</f>
        <v>0</v>
      </c>
      <c r="BA199" s="248" t="str">
        <f aca="false">_xlfn.IFS(AND($AD199=$AH199,$AD199&gt;0,$AH199&gt;0,AZ199&gt;0), AZ199,     AND(NOT($AD199=$AH199),$AD199&gt;0,$AH199&gt;0,AZ199&gt;0), ($AH199*AZ199)/$AD199,     AND($AD199=0,$AH199&gt;0,$AL199&gt;0), IF(INDEX(AZ$12:AZ$263,MATCH($AL199,$AK$12:$AK$263,0))&gt;0,($AH199*INDEX(AZ$12:AZ$263,MATCH($AL199,$AK$12:$AK$263,0)))/INDEX($AD$12:$AD$263,MATCH($AL199,$AK$12:$AK$263,0)), "-"),     1, "-")</f>
        <v>-</v>
      </c>
      <c r="BB199" s="249" t="n">
        <f aca="false">IF(BA$9&gt;0, IF(OR(BA199="",BA199="-"), 0, BA199*$AO199), AZ199*$AE199)</f>
        <v>0</v>
      </c>
      <c r="BC199" s="247" t="n">
        <f aca="false">COMMANDE!V199</f>
        <v>0</v>
      </c>
      <c r="BD199" s="248" t="str">
        <f aca="false">_xlfn.IFS(AND($AD199=$AH199,$AD199&gt;0,$AH199&gt;0,BC199&gt;0), BC199,     AND(NOT($AD199=$AH199),$AD199&gt;0,$AH199&gt;0,BC199&gt;0), ($AH199*BC199)/$AD199,     AND($AD199=0,$AH199&gt;0,$AL199&gt;0), IF(INDEX(BC$12:BC$263,MATCH($AL199,$AK$12:$AK$263,0))&gt;0,($AH199*INDEX(BC$12:BC$263,MATCH($AL199,$AK$12:$AK$263,0)))/INDEX($AD$12:$AD$263,MATCH($AL199,$AK$12:$AK$263,0)), "-"),     1, "-")</f>
        <v>-</v>
      </c>
      <c r="BE199" s="249" t="n">
        <f aca="false">IF(BD$9&gt;0, IF(OR(BD199="",BD199="-"), 0, BD199*$AO199), BC199*$AE199)</f>
        <v>0</v>
      </c>
      <c r="BF199" s="247" t="n">
        <f aca="false">COMMANDE!X199</f>
        <v>0</v>
      </c>
      <c r="BG199" s="248" t="str">
        <f aca="false">_xlfn.IFS(AND($AD199=$AH199,$AD199&gt;0,$AH199&gt;0,BF199&gt;0), BF199,     AND(NOT($AD199=$AH199),$AD199&gt;0,$AH199&gt;0,BF199&gt;0), ($AH199*BF199)/$AD199,     AND($AD199=0,$AH199&gt;0,$AL199&gt;0), IF(INDEX(BF$12:BF$263,MATCH($AL199,$AK$12:$AK$263,0))&gt;0,($AH199*INDEX(BF$12:BF$263,MATCH($AL199,$AK$12:$AK$263,0)))/INDEX($AD$12:$AD$263,MATCH($AL199,$AK$12:$AK$263,0)), "-"),     1, "-")</f>
        <v>-</v>
      </c>
      <c r="BH199" s="249" t="n">
        <f aca="false">IF(BG$9&gt;0, IF(OR(BG199="",BG199="-"), 0, BG199*$AO199), BF199*$AE199)</f>
        <v>0</v>
      </c>
      <c r="BI199" s="247" t="n">
        <f aca="false">COMMANDE!Z199</f>
        <v>0</v>
      </c>
      <c r="BJ199" s="248" t="str">
        <f aca="false">_xlfn.IFS(AND($AD199=$AH199,$AD199&gt;0,$AH199&gt;0,BI199&gt;0), BI199,     AND(NOT($AD199=$AH199),$AD199&gt;0,$AH199&gt;0,BI199&gt;0), ($AH199*BI199)/$AD199,     AND($AD199=0,$AH199&gt;0,$AL199&gt;0), IF(INDEX(BI$12:BI$263,MATCH($AL199,$AK$12:$AK$263,0))&gt;0,($AH199*INDEX(BI$12:BI$263,MATCH($AL199,$AK$12:$AK$263,0)))/INDEX($AD$12:$AD$263,MATCH($AL199,$AK$12:$AK$263,0)), "-"),     1, "-")</f>
        <v>-</v>
      </c>
      <c r="BK199" s="249" t="n">
        <f aca="false">IF(BJ$9&gt;0, IF(OR(BJ199="",BJ199="-"), 0, BJ199*$AO199), BI199*$AE199)</f>
        <v>0</v>
      </c>
      <c r="BL199" s="247" t="n">
        <f aca="false">COMMANDE!AB199</f>
        <v>0</v>
      </c>
      <c r="BM199" s="248" t="str">
        <f aca="false">_xlfn.IFS(AND($AD199=$AH199,$AD199&gt;0,$AH199&gt;0,BL199&gt;0), BL199,     AND(NOT($AD199=$AH199),$AD199&gt;0,$AH199&gt;0,BL199&gt;0), ($AH199*BL199)/$AD199,     AND($AD199=0,$AH199&gt;0,$AL199&gt;0), IF(INDEX(BL$12:BL$263,MATCH($AL199,$AK$12:$AK$263,0))&gt;0,($AH199*INDEX(BL$12:BL$263,MATCH($AL199,$AK$12:$AK$263,0)))/INDEX($AD$12:$AD$263,MATCH($AL199,$AK$12:$AK$263,0)), "-"),     1, "-")</f>
        <v>-</v>
      </c>
      <c r="BN199" s="249" t="n">
        <f aca="false">IF(BM$9&gt;0, IF(OR(BM199="",BM199="-"), 0, BM199*$AO199), BL199*$AE199)</f>
        <v>0</v>
      </c>
      <c r="BO199" s="247" t="n">
        <f aca="false">COMMANDE!AD199</f>
        <v>0</v>
      </c>
      <c r="BP199" s="248" t="str">
        <f aca="false">_xlfn.IFS(AND($AD199=$AH199,$AD199&gt;0,$AH199&gt;0,BO199&gt;0), BO199,     AND(NOT($AD199=$AH199),$AD199&gt;0,$AH199&gt;0,BO199&gt;0), ($AH199*BO199)/$AD199,     AND($AD199=0,$AH199&gt;0,$AL199&gt;0), IF(INDEX(BO$12:BO$263,MATCH($AL199,$AK$12:$AK$263,0))&gt;0,($AH199*INDEX(BO$12:BO$263,MATCH($AL199,$AK$12:$AK$263,0)))/INDEX($AD$12:$AD$263,MATCH($AL199,$AK$12:$AK$263,0)), "-"),     1, "-")</f>
        <v>-</v>
      </c>
      <c r="BQ199" s="249" t="n">
        <f aca="false">IF(BP$9&gt;0, IF(OR(BP199="",BP199="-"), 0, BP199*$AO199), BO199*$AE199)</f>
        <v>0</v>
      </c>
      <c r="BR199" s="247" t="n">
        <f aca="false">COMMANDE!AF199</f>
        <v>0</v>
      </c>
      <c r="BS199" s="248" t="str">
        <f aca="false">_xlfn.IFS(AND($AD199=$AH199,$AD199&gt;0,$AH199&gt;0,BR199&gt;0), BR199,     AND(NOT($AD199=$AH199),$AD199&gt;0,$AH199&gt;0,BR199&gt;0), ($AH199*BR199)/$AD199,     AND($AD199=0,$AH199&gt;0,$AL199&gt;0), IF(INDEX(BR$12:BR$263,MATCH($AL199,$AK$12:$AK$263,0))&gt;0,($AH199*INDEX(BR$12:BR$263,MATCH($AL199,$AK$12:$AK$263,0)))/INDEX($AD$12:$AD$263,MATCH($AL199,$AK$12:$AK$263,0)), "-"),     1, "-")</f>
        <v>-</v>
      </c>
      <c r="BT199" s="249" t="n">
        <f aca="false">IF(BS$9&gt;0, IF(OR(BS199="",BS199="-"), 0, BS199*$AO199), BR199*$AE199)</f>
        <v>0</v>
      </c>
      <c r="BU199" s="247" t="n">
        <f aca="false">COMMANDE!AH199</f>
        <v>0</v>
      </c>
      <c r="BV199" s="248" t="str">
        <f aca="false">_xlfn.IFS(AND($AD199=$AH199,$AD199&gt;0,$AH199&gt;0,BU199&gt;0), BU199,     AND(NOT($AD199=$AH199),$AD199&gt;0,$AH199&gt;0,BU199&gt;0), ($AH199*BU199)/$AD199,     AND($AD199=0,$AH199&gt;0,$AL199&gt;0), IF(INDEX(BU$12:BU$263,MATCH($AL199,$AK$12:$AK$263,0))&gt;0,($AH199*INDEX(BU$12:BU$263,MATCH($AL199,$AK$12:$AK$263,0)))/INDEX($AD$12:$AD$263,MATCH($AL199,$AK$12:$AK$263,0)), "-"),     1, "-")</f>
        <v>-</v>
      </c>
      <c r="BW199" s="249" t="n">
        <f aca="false">IF(BV$9&gt;0, IF(OR(BV199="",BV199="-"), 0, BV199*$AO199), BU199*$AE199)</f>
        <v>0</v>
      </c>
      <c r="BX199" s="247" t="n">
        <f aca="false">COMMANDE!AJ199</f>
        <v>0</v>
      </c>
      <c r="BY199" s="248" t="str">
        <f aca="false">_xlfn.IFS(AND($AD199=$AH199,$AD199&gt;0,$AH199&gt;0,BX199&gt;0), BX199,     AND(NOT($AD199=$AH199),$AD199&gt;0,$AH199&gt;0,BX199&gt;0), ($AH199*BX199)/$AD199,     AND($AD199=0,$AH199&gt;0,$AL199&gt;0), IF(INDEX(BX$12:BX$263,MATCH($AL199,$AK$12:$AK$263,0))&gt;0,($AH199*INDEX(BX$12:BX$263,MATCH($AL199,$AK$12:$AK$263,0)))/INDEX($AD$12:$AD$263,MATCH($AL199,$AK$12:$AK$263,0)), "-"),     1, "-")</f>
        <v>-</v>
      </c>
      <c r="BZ199" s="249" t="n">
        <f aca="false">IF(BY$9&gt;0, IF(OR(BY199="",BY199="-"), 0, BY199*$AO199), BX199*$AE199)</f>
        <v>0</v>
      </c>
      <c r="CA199" s="247" t="n">
        <f aca="false">COMMANDE!AL199</f>
        <v>0</v>
      </c>
      <c r="CB199" s="248" t="str">
        <f aca="false">_xlfn.IFS(AND($AD199=$AH199,$AD199&gt;0,$AH199&gt;0,CA199&gt;0), CA199,     AND(NOT($AD199=$AH199),$AD199&gt;0,$AH199&gt;0,CA199&gt;0), ($AH199*CA199)/$AD199,     AND($AD199=0,$AH199&gt;0,$AL199&gt;0), IF(INDEX(CA$12:CA$263,MATCH($AL199,$AK$12:$AK$263,0))&gt;0,($AH199*INDEX(CA$12:CA$263,MATCH($AL199,$AK$12:$AK$263,0)))/INDEX($AD$12:$AD$263,MATCH($AL199,$AK$12:$AK$263,0)), "-"),     1, "-")</f>
        <v>-</v>
      </c>
      <c r="CC199" s="249" t="n">
        <f aca="false">IF(CB$9&gt;0, IF(OR(CB199="",CB199="-"), 0, CB199*$AO199), CA199*$AE199)</f>
        <v>0</v>
      </c>
      <c r="CD199" s="247" t="n">
        <f aca="false">COMMANDE!AN199</f>
        <v>0</v>
      </c>
      <c r="CE199" s="248" t="str">
        <f aca="false">_xlfn.IFS(AND($AD199=$AH199,$AD199&gt;0,$AH199&gt;0,CD199&gt;0), CD199,     AND(NOT($AD199=$AH199),$AD199&gt;0,$AH199&gt;0,CD199&gt;0), ($AH199*CD199)/$AD199,     AND($AD199=0,$AH199&gt;0,$AL199&gt;0), IF(INDEX(CD$12:CD$263,MATCH($AL199,$AK$12:$AK$263,0))&gt;0,($AH199*INDEX(CD$12:CD$263,MATCH($AL199,$AK$12:$AK$263,0)))/INDEX($AD$12:$AD$263,MATCH($AL199,$AK$12:$AK$263,0)), "-"),     1, "-")</f>
        <v>-</v>
      </c>
      <c r="CF199" s="249" t="n">
        <f aca="false">IF(CE$9&gt;0, IF(OR(CE199="",CE199="-"), 0, CE199*$AO199), CD199*$AE199)</f>
        <v>0</v>
      </c>
      <c r="CG199" s="247" t="n">
        <f aca="false">COMMANDE!AP199</f>
        <v>0</v>
      </c>
      <c r="CH199" s="248" t="str">
        <f aca="false">_xlfn.IFS(AND($AD199=$AH199,$AD199&gt;0,$AH199&gt;0,CG199&gt;0), CG199,     AND(NOT($AD199=$AH199),$AD199&gt;0,$AH199&gt;0,CG199&gt;0), ($AH199*CG199)/$AD199,     AND($AD199=0,$AH199&gt;0,$AL199&gt;0), IF(INDEX(CG$12:CG$263,MATCH($AL199,$AK$12:$AK$263,0))&gt;0,($AH199*INDEX(CG$12:CG$263,MATCH($AL199,$AK$12:$AK$263,0)))/INDEX($AD$12:$AD$263,MATCH($AL199,$AK$12:$AK$263,0)), "-"),     1, "-")</f>
        <v>-</v>
      </c>
      <c r="CI199" s="249" t="n">
        <f aca="false">IF(CH$9&gt;0, IF(OR(CH199="",CH199="-"), 0, CH199*$AO199), CG199*$AE199)</f>
        <v>0</v>
      </c>
      <c r="CJ199" s="250"/>
    </row>
    <row r="200" customFormat="false" ht="39.95" hidden="false" customHeight="true" outlineLevel="0" collapsed="false">
      <c r="A200" s="230" t="n">
        <f aca="false">IF(OR($AQ200&gt;0, $AS200&gt;0), 1, 0)</f>
        <v>0</v>
      </c>
      <c r="B200" s="230" t="n">
        <f aca="false">IF(OR($AT200&gt;0, $AV200&gt;0), 1, 0)</f>
        <v>0</v>
      </c>
      <c r="C200" s="230" t="n">
        <f aca="false">IF(OR($AW200&gt;0, $AY200&gt;0), 1, 0)</f>
        <v>0</v>
      </c>
      <c r="D200" s="230" t="n">
        <f aca="false">IF(OR($AZ200&gt;0, $BB200&gt;0), 1, 0)</f>
        <v>0</v>
      </c>
      <c r="E200" s="230" t="n">
        <f aca="false">IF(OR($BC200&gt;0, $BE200&gt;0), 1, 0)</f>
        <v>0</v>
      </c>
      <c r="F200" s="230" t="n">
        <f aca="false">IF(OR($BF200&gt;0, $BH200&gt;0), 1, 0)</f>
        <v>0</v>
      </c>
      <c r="G200" s="230" t="n">
        <f aca="false">IF(OR($BI200&gt;0, $BK200&gt;0), 1, 0)</f>
        <v>0</v>
      </c>
      <c r="H200" s="230" t="n">
        <f aca="false">IF(OR($BL200&gt;0, $BN200&gt;0), 1, 0)</f>
        <v>0</v>
      </c>
      <c r="I200" s="230" t="n">
        <f aca="false">IF(OR($BO200&gt;0, $BQ200&gt;0), 1, 0)</f>
        <v>0</v>
      </c>
      <c r="J200" s="230" t="n">
        <f aca="false">IF(OR($BR200&gt;0, $BT200&gt;0), 1, 0)</f>
        <v>0</v>
      </c>
      <c r="K200" s="230" t="n">
        <f aca="false">IF(OR($BU200&gt;0, $BW200&gt;0), 1, 0)</f>
        <v>0</v>
      </c>
      <c r="L200" s="230" t="n">
        <f aca="false">IF(OR($BX200&gt;0, $BZ200&gt;0), 1, 0)</f>
        <v>0</v>
      </c>
      <c r="M200" s="230" t="n">
        <f aca="false">IF(OR($CA200&gt;0, $CC200&gt;0), 1, 0)</f>
        <v>0</v>
      </c>
      <c r="N200" s="230" t="n">
        <f aca="false">IF(OR($CD200&gt;0, $CF200&gt;0), 1, 0)</f>
        <v>0</v>
      </c>
      <c r="O200" s="231" t="n">
        <f aca="false">IF(OR($CG200&gt;0, $CI200&gt;0), 1, 0)</f>
        <v>0</v>
      </c>
      <c r="P200" s="232" t="n">
        <f aca="false">IF(OR($AD200&gt;0,$AH200&gt;0,$AN200&gt;0), 1, 0)</f>
        <v>0</v>
      </c>
      <c r="Q200" s="233" t="n">
        <f aca="false">BDD!A190</f>
        <v>1073</v>
      </c>
      <c r="R200" s="234" t="str">
        <f aca="false">BDD!B190</f>
        <v>Raisin sec Sultana BIO
    - (Sachet 1kg)</v>
      </c>
      <c r="S200" s="235" t="str">
        <f aca="false">IF(BDD!F190=0, "", BDD!F190)</f>
        <v>❤️</v>
      </c>
      <c r="T200" s="236" t="n">
        <f aca="false">ROUND(BDD!G190+FDP_CMD_KG, 2)</f>
        <v>8.42</v>
      </c>
      <c r="U200" s="236" t="e">
        <f aca="false">ROUND(BDD!G190+FDP_FACT_KG, 2)</f>
        <v>#DIV/0!</v>
      </c>
      <c r="V200" s="237" t="str">
        <f aca="false">BDD!H190</f>
        <v>Pièce</v>
      </c>
      <c r="W200" s="238" t="n">
        <f aca="false">IF(NOT(ISBLANK(BDD!I190)), ROUND(SUM((BDD!G190*reduc1),FDP_CMD_KG), 2), "")</f>
        <v>7.74</v>
      </c>
      <c r="X200" s="238" t="n">
        <f aca="false">IF(NOT(ISBLANK(BDD!J190)), ROUND(SUM((BDD!G190*reduc2),FDP_CMD_KG), 2), "")</f>
        <v>7.05</v>
      </c>
      <c r="Y200" s="238" t="str">
        <f aca="false">IF(NOT(ISBLANK(BDD!K190)), ROUND(SUM((BDD!G190*reduc3),FDP_CMD_KG), 2), "")</f>
        <v/>
      </c>
      <c r="Z200" s="238" t="e">
        <f aca="false">IF(NOT(ISBLANK(BDD!I190)), ROUND(SUM((BDD!G190*reduc1),FDP_FACT_KG), 2), "")</f>
        <v>#DIV/0!</v>
      </c>
      <c r="AA200" s="238" t="e">
        <f aca="false">IF(NOT(ISBLANK(BDD!J190)), ROUND(SUM((BDD!G190*reduc2),FDP_FACT_KG), 2), "")</f>
        <v>#DIV/0!</v>
      </c>
      <c r="AB200" s="238" t="str">
        <f aca="false">IF(NOT(ISBLANK(BDD!K190)), ROUND(SUM((BDD!G190*reduc3),FDP_FACT_KG), 2), "")</f>
        <v/>
      </c>
      <c r="AC200" s="239" t="str">
        <f aca="false">BDD!C190</f>
        <v>Turquie</v>
      </c>
      <c r="AD200" s="240" t="n">
        <f aca="false">SUM(AQ200,AT200,AW200,AZ200,BC200,BF200,BI200,BL200,BO200,BR200,BU200,BX200,CA200,CD200,CG200)</f>
        <v>0</v>
      </c>
      <c r="AE200" s="241" t="n">
        <f aca="false">_xlfn.IFS(AND(AD200&gt;=60,$Y200&lt;&gt;""), $Y200,    AND(AD200&gt;=30,$X200&lt;&gt;""), $X200,    AND(AD200&gt;=10,$W200&lt;&gt;""), $W200,    1, $T200)</f>
        <v>8.42</v>
      </c>
      <c r="AF200" s="242" t="n">
        <f aca="false">$AD200*$AE200</f>
        <v>0</v>
      </c>
      <c r="AG200" s="161"/>
      <c r="AH200" s="243"/>
      <c r="AI200" s="241" t="e">
        <f aca="false">_xlfn.IFS(AND(AH200&gt;=60,$AB200&lt;&gt;""), $AB200,    AND(AH200&gt;=30,$AA200&lt;&gt;""), $AA200,    AND(AH200&gt;=10,$Z200&lt;&gt;""), $Z200,    1, $U200)</f>
        <v>#DIV/0!</v>
      </c>
      <c r="AJ200" s="244" t="e">
        <f aca="false">AH200*AI200</f>
        <v>#DIV/0!</v>
      </c>
      <c r="AK200" s="245"/>
      <c r="AL200" s="245"/>
      <c r="AM200" s="161"/>
      <c r="AN200" s="246" t="n">
        <f aca="false">SUM(AR200,AU200,AX200,BA200,BD200,BG200,BJ200,BM200,BP200,BS200,BV200,BY200,CB200,CE200,CH200)</f>
        <v>0</v>
      </c>
      <c r="AO200" s="241" t="e">
        <f aca="false">_xlfn.IFS(AND(AN200&gt;=60,$AB200&lt;&gt;""), $AB200,    AND(AN200&gt;=30,$AA200&lt;&gt;""), $AA200,    AND(AN200&gt;=10,$Z200&lt;&gt;""), $Z200,    1, $U200)</f>
        <v>#DIV/0!</v>
      </c>
      <c r="AP200" s="242" t="e">
        <f aca="false">$AN200*$AO200</f>
        <v>#DIV/0!</v>
      </c>
      <c r="AQ200" s="247" t="n">
        <f aca="false">COMMANDE!N200</f>
        <v>0</v>
      </c>
      <c r="AR200" s="248" t="str">
        <f aca="false">_xlfn.IFS(AND($AD200=$AH200,$AD200&gt;0,$AH200&gt;0,AQ200&gt;0), AQ200,     AND(NOT($AD200=$AH200),$AD200&gt;0,$AH200&gt;0,AQ200&gt;0), ($AH200*AQ200)/$AD200,     AND($AD200=0,$AH200&gt;0,$AL200&gt;0), IF(INDEX(AQ$12:AQ$263,MATCH($AL200,$AK$12:$AK$263,0))&gt;0,($AH200*INDEX(AQ$12:AQ$263,MATCH($AL200,$AK$12:$AK$263,0)))/INDEX($AD$12:$AD$263,MATCH($AL200,$AK$12:$AK$263,0)), "-"),     1, "-")</f>
        <v>-</v>
      </c>
      <c r="AS200" s="249" t="n">
        <f aca="false">IF(AR$9&gt;0, IF(OR(AR200="",AR200="-"), 0, AR200*$AO200), AQ200*$AE200)</f>
        <v>0</v>
      </c>
      <c r="AT200" s="247" t="n">
        <f aca="false">COMMANDE!P200</f>
        <v>0</v>
      </c>
      <c r="AU200" s="248" t="str">
        <f aca="false">_xlfn.IFS(AND($AD200=$AH200,$AD200&gt;0,$AH200&gt;0,AT200&gt;0), AT200,     AND(NOT($AD200=$AH200),$AD200&gt;0,$AH200&gt;0,AT200&gt;0), ($AH200*AT200)/$AD200,     AND($AD200=0,$AH200&gt;0,$AL200&gt;0), IF(INDEX(AT$12:AT$263,MATCH($AL200,$AK$12:$AK$263,0))&gt;0,($AH200*INDEX(AT$12:AT$263,MATCH($AL200,$AK$12:$AK$263,0)))/INDEX($AD$12:$AD$263,MATCH($AL200,$AK$12:$AK$263,0)), "-"),     1, "-")</f>
        <v>-</v>
      </c>
      <c r="AV200" s="249" t="n">
        <f aca="false">IF(AU$9&gt;0, IF(OR(AU200="",AU200="-"), 0, AU200*$AO200), AT200*$AE200)</f>
        <v>0</v>
      </c>
      <c r="AW200" s="247" t="n">
        <f aca="false">COMMANDE!R200</f>
        <v>0</v>
      </c>
      <c r="AX200" s="248" t="str">
        <f aca="false">_xlfn.IFS(AND($AD200=$AH200,$AD200&gt;0,$AH200&gt;0,AW200&gt;0), AW200,     AND(NOT($AD200=$AH200),$AD200&gt;0,$AH200&gt;0,AW200&gt;0), ($AH200*AW200)/$AD200,     AND($AD200=0,$AH200&gt;0,$AL200&gt;0), IF(INDEX(AW$12:AW$263,MATCH($AL200,$AK$12:$AK$263,0))&gt;0,($AH200*INDEX(AW$12:AW$263,MATCH($AL200,$AK$12:$AK$263,0)))/INDEX($AD$12:$AD$263,MATCH($AL200,$AK$12:$AK$263,0)), "-"),     1, "-")</f>
        <v>-</v>
      </c>
      <c r="AY200" s="249" t="n">
        <f aca="false">IF(AX$9&gt;0, IF(OR(AX200="",AX200="-"), 0, AX200*$AO200), AW200*$AE200)</f>
        <v>0</v>
      </c>
      <c r="AZ200" s="247" t="n">
        <f aca="false">COMMANDE!T200</f>
        <v>0</v>
      </c>
      <c r="BA200" s="248" t="str">
        <f aca="false">_xlfn.IFS(AND($AD200=$AH200,$AD200&gt;0,$AH200&gt;0,AZ200&gt;0), AZ200,     AND(NOT($AD200=$AH200),$AD200&gt;0,$AH200&gt;0,AZ200&gt;0), ($AH200*AZ200)/$AD200,     AND($AD200=0,$AH200&gt;0,$AL200&gt;0), IF(INDEX(AZ$12:AZ$263,MATCH($AL200,$AK$12:$AK$263,0))&gt;0,($AH200*INDEX(AZ$12:AZ$263,MATCH($AL200,$AK$12:$AK$263,0)))/INDEX($AD$12:$AD$263,MATCH($AL200,$AK$12:$AK$263,0)), "-"),     1, "-")</f>
        <v>-</v>
      </c>
      <c r="BB200" s="249" t="n">
        <f aca="false">IF(BA$9&gt;0, IF(OR(BA200="",BA200="-"), 0, BA200*$AO200), AZ200*$AE200)</f>
        <v>0</v>
      </c>
      <c r="BC200" s="247" t="n">
        <f aca="false">COMMANDE!V200</f>
        <v>0</v>
      </c>
      <c r="BD200" s="248" t="str">
        <f aca="false">_xlfn.IFS(AND($AD200=$AH200,$AD200&gt;0,$AH200&gt;0,BC200&gt;0), BC200,     AND(NOT($AD200=$AH200),$AD200&gt;0,$AH200&gt;0,BC200&gt;0), ($AH200*BC200)/$AD200,     AND($AD200=0,$AH200&gt;0,$AL200&gt;0), IF(INDEX(BC$12:BC$263,MATCH($AL200,$AK$12:$AK$263,0))&gt;0,($AH200*INDEX(BC$12:BC$263,MATCH($AL200,$AK$12:$AK$263,0)))/INDEX($AD$12:$AD$263,MATCH($AL200,$AK$12:$AK$263,0)), "-"),     1, "-")</f>
        <v>-</v>
      </c>
      <c r="BE200" s="249" t="n">
        <f aca="false">IF(BD$9&gt;0, IF(OR(BD200="",BD200="-"), 0, BD200*$AO200), BC200*$AE200)</f>
        <v>0</v>
      </c>
      <c r="BF200" s="247" t="n">
        <f aca="false">COMMANDE!X200</f>
        <v>0</v>
      </c>
      <c r="BG200" s="248" t="str">
        <f aca="false">_xlfn.IFS(AND($AD200=$AH200,$AD200&gt;0,$AH200&gt;0,BF200&gt;0), BF200,     AND(NOT($AD200=$AH200),$AD200&gt;0,$AH200&gt;0,BF200&gt;0), ($AH200*BF200)/$AD200,     AND($AD200=0,$AH200&gt;0,$AL200&gt;0), IF(INDEX(BF$12:BF$263,MATCH($AL200,$AK$12:$AK$263,0))&gt;0,($AH200*INDEX(BF$12:BF$263,MATCH($AL200,$AK$12:$AK$263,0)))/INDEX($AD$12:$AD$263,MATCH($AL200,$AK$12:$AK$263,0)), "-"),     1, "-")</f>
        <v>-</v>
      </c>
      <c r="BH200" s="249" t="n">
        <f aca="false">IF(BG$9&gt;0, IF(OR(BG200="",BG200="-"), 0, BG200*$AO200), BF200*$AE200)</f>
        <v>0</v>
      </c>
      <c r="BI200" s="247" t="n">
        <f aca="false">COMMANDE!Z200</f>
        <v>0</v>
      </c>
      <c r="BJ200" s="248" t="str">
        <f aca="false">_xlfn.IFS(AND($AD200=$AH200,$AD200&gt;0,$AH200&gt;0,BI200&gt;0), BI200,     AND(NOT($AD200=$AH200),$AD200&gt;0,$AH200&gt;0,BI200&gt;0), ($AH200*BI200)/$AD200,     AND($AD200=0,$AH200&gt;0,$AL200&gt;0), IF(INDEX(BI$12:BI$263,MATCH($AL200,$AK$12:$AK$263,0))&gt;0,($AH200*INDEX(BI$12:BI$263,MATCH($AL200,$AK$12:$AK$263,0)))/INDEX($AD$12:$AD$263,MATCH($AL200,$AK$12:$AK$263,0)), "-"),     1, "-")</f>
        <v>-</v>
      </c>
      <c r="BK200" s="249" t="n">
        <f aca="false">IF(BJ$9&gt;0, IF(OR(BJ200="",BJ200="-"), 0, BJ200*$AO200), BI200*$AE200)</f>
        <v>0</v>
      </c>
      <c r="BL200" s="247" t="n">
        <f aca="false">COMMANDE!AB200</f>
        <v>0</v>
      </c>
      <c r="BM200" s="248" t="str">
        <f aca="false">_xlfn.IFS(AND($AD200=$AH200,$AD200&gt;0,$AH200&gt;0,BL200&gt;0), BL200,     AND(NOT($AD200=$AH200),$AD200&gt;0,$AH200&gt;0,BL200&gt;0), ($AH200*BL200)/$AD200,     AND($AD200=0,$AH200&gt;0,$AL200&gt;0), IF(INDEX(BL$12:BL$263,MATCH($AL200,$AK$12:$AK$263,0))&gt;0,($AH200*INDEX(BL$12:BL$263,MATCH($AL200,$AK$12:$AK$263,0)))/INDEX($AD$12:$AD$263,MATCH($AL200,$AK$12:$AK$263,0)), "-"),     1, "-")</f>
        <v>-</v>
      </c>
      <c r="BN200" s="249" t="n">
        <f aca="false">IF(BM$9&gt;0, IF(OR(BM200="",BM200="-"), 0, BM200*$AO200), BL200*$AE200)</f>
        <v>0</v>
      </c>
      <c r="BO200" s="247" t="n">
        <f aca="false">COMMANDE!AD200</f>
        <v>0</v>
      </c>
      <c r="BP200" s="248" t="str">
        <f aca="false">_xlfn.IFS(AND($AD200=$AH200,$AD200&gt;0,$AH200&gt;0,BO200&gt;0), BO200,     AND(NOT($AD200=$AH200),$AD200&gt;0,$AH200&gt;0,BO200&gt;0), ($AH200*BO200)/$AD200,     AND($AD200=0,$AH200&gt;0,$AL200&gt;0), IF(INDEX(BO$12:BO$263,MATCH($AL200,$AK$12:$AK$263,0))&gt;0,($AH200*INDEX(BO$12:BO$263,MATCH($AL200,$AK$12:$AK$263,0)))/INDEX($AD$12:$AD$263,MATCH($AL200,$AK$12:$AK$263,0)), "-"),     1, "-")</f>
        <v>-</v>
      </c>
      <c r="BQ200" s="249" t="n">
        <f aca="false">IF(BP$9&gt;0, IF(OR(BP200="",BP200="-"), 0, BP200*$AO200), BO200*$AE200)</f>
        <v>0</v>
      </c>
      <c r="BR200" s="247" t="n">
        <f aca="false">COMMANDE!AF200</f>
        <v>0</v>
      </c>
      <c r="BS200" s="248" t="str">
        <f aca="false">_xlfn.IFS(AND($AD200=$AH200,$AD200&gt;0,$AH200&gt;0,BR200&gt;0), BR200,     AND(NOT($AD200=$AH200),$AD200&gt;0,$AH200&gt;0,BR200&gt;0), ($AH200*BR200)/$AD200,     AND($AD200=0,$AH200&gt;0,$AL200&gt;0), IF(INDEX(BR$12:BR$263,MATCH($AL200,$AK$12:$AK$263,0))&gt;0,($AH200*INDEX(BR$12:BR$263,MATCH($AL200,$AK$12:$AK$263,0)))/INDEX($AD$12:$AD$263,MATCH($AL200,$AK$12:$AK$263,0)), "-"),     1, "-")</f>
        <v>-</v>
      </c>
      <c r="BT200" s="249" t="n">
        <f aca="false">IF(BS$9&gt;0, IF(OR(BS200="",BS200="-"), 0, BS200*$AO200), BR200*$AE200)</f>
        <v>0</v>
      </c>
      <c r="BU200" s="247" t="n">
        <f aca="false">COMMANDE!AH200</f>
        <v>0</v>
      </c>
      <c r="BV200" s="248" t="str">
        <f aca="false">_xlfn.IFS(AND($AD200=$AH200,$AD200&gt;0,$AH200&gt;0,BU200&gt;0), BU200,     AND(NOT($AD200=$AH200),$AD200&gt;0,$AH200&gt;0,BU200&gt;0), ($AH200*BU200)/$AD200,     AND($AD200=0,$AH200&gt;0,$AL200&gt;0), IF(INDEX(BU$12:BU$263,MATCH($AL200,$AK$12:$AK$263,0))&gt;0,($AH200*INDEX(BU$12:BU$263,MATCH($AL200,$AK$12:$AK$263,0)))/INDEX($AD$12:$AD$263,MATCH($AL200,$AK$12:$AK$263,0)), "-"),     1, "-")</f>
        <v>-</v>
      </c>
      <c r="BW200" s="249" t="n">
        <f aca="false">IF(BV$9&gt;0, IF(OR(BV200="",BV200="-"), 0, BV200*$AO200), BU200*$AE200)</f>
        <v>0</v>
      </c>
      <c r="BX200" s="247" t="n">
        <f aca="false">COMMANDE!AJ200</f>
        <v>0</v>
      </c>
      <c r="BY200" s="248" t="str">
        <f aca="false">_xlfn.IFS(AND($AD200=$AH200,$AD200&gt;0,$AH200&gt;0,BX200&gt;0), BX200,     AND(NOT($AD200=$AH200),$AD200&gt;0,$AH200&gt;0,BX200&gt;0), ($AH200*BX200)/$AD200,     AND($AD200=0,$AH200&gt;0,$AL200&gt;0), IF(INDEX(BX$12:BX$263,MATCH($AL200,$AK$12:$AK$263,0))&gt;0,($AH200*INDEX(BX$12:BX$263,MATCH($AL200,$AK$12:$AK$263,0)))/INDEX($AD$12:$AD$263,MATCH($AL200,$AK$12:$AK$263,0)), "-"),     1, "-")</f>
        <v>-</v>
      </c>
      <c r="BZ200" s="249" t="n">
        <f aca="false">IF(BY$9&gt;0, IF(OR(BY200="",BY200="-"), 0, BY200*$AO200), BX200*$AE200)</f>
        <v>0</v>
      </c>
      <c r="CA200" s="247" t="n">
        <f aca="false">COMMANDE!AL200</f>
        <v>0</v>
      </c>
      <c r="CB200" s="248" t="str">
        <f aca="false">_xlfn.IFS(AND($AD200=$AH200,$AD200&gt;0,$AH200&gt;0,CA200&gt;0), CA200,     AND(NOT($AD200=$AH200),$AD200&gt;0,$AH200&gt;0,CA200&gt;0), ($AH200*CA200)/$AD200,     AND($AD200=0,$AH200&gt;0,$AL200&gt;0), IF(INDEX(CA$12:CA$263,MATCH($AL200,$AK$12:$AK$263,0))&gt;0,($AH200*INDEX(CA$12:CA$263,MATCH($AL200,$AK$12:$AK$263,0)))/INDEX($AD$12:$AD$263,MATCH($AL200,$AK$12:$AK$263,0)), "-"),     1, "-")</f>
        <v>-</v>
      </c>
      <c r="CC200" s="249" t="n">
        <f aca="false">IF(CB$9&gt;0, IF(OR(CB200="",CB200="-"), 0, CB200*$AO200), CA200*$AE200)</f>
        <v>0</v>
      </c>
      <c r="CD200" s="247" t="n">
        <f aca="false">COMMANDE!AN200</f>
        <v>0</v>
      </c>
      <c r="CE200" s="248" t="str">
        <f aca="false">_xlfn.IFS(AND($AD200=$AH200,$AD200&gt;0,$AH200&gt;0,CD200&gt;0), CD200,     AND(NOT($AD200=$AH200),$AD200&gt;0,$AH200&gt;0,CD200&gt;0), ($AH200*CD200)/$AD200,     AND($AD200=0,$AH200&gt;0,$AL200&gt;0), IF(INDEX(CD$12:CD$263,MATCH($AL200,$AK$12:$AK$263,0))&gt;0,($AH200*INDEX(CD$12:CD$263,MATCH($AL200,$AK$12:$AK$263,0)))/INDEX($AD$12:$AD$263,MATCH($AL200,$AK$12:$AK$263,0)), "-"),     1, "-")</f>
        <v>-</v>
      </c>
      <c r="CF200" s="249" t="n">
        <f aca="false">IF(CE$9&gt;0, IF(OR(CE200="",CE200="-"), 0, CE200*$AO200), CD200*$AE200)</f>
        <v>0</v>
      </c>
      <c r="CG200" s="247" t="n">
        <f aca="false">COMMANDE!AP200</f>
        <v>0</v>
      </c>
      <c r="CH200" s="248" t="str">
        <f aca="false">_xlfn.IFS(AND($AD200=$AH200,$AD200&gt;0,$AH200&gt;0,CG200&gt;0), CG200,     AND(NOT($AD200=$AH200),$AD200&gt;0,$AH200&gt;0,CG200&gt;0), ($AH200*CG200)/$AD200,     AND($AD200=0,$AH200&gt;0,$AL200&gt;0), IF(INDEX(CG$12:CG$263,MATCH($AL200,$AK$12:$AK$263,0))&gt;0,($AH200*INDEX(CG$12:CG$263,MATCH($AL200,$AK$12:$AK$263,0)))/INDEX($AD$12:$AD$263,MATCH($AL200,$AK$12:$AK$263,0)), "-"),     1, "-")</f>
        <v>-</v>
      </c>
      <c r="CI200" s="249" t="n">
        <f aca="false">IF(CH$9&gt;0, IF(OR(CH200="",CH200="-"), 0, CH200*$AO200), CG200*$AE200)</f>
        <v>0</v>
      </c>
      <c r="CJ200" s="250"/>
    </row>
    <row r="201" customFormat="false" ht="39.95" hidden="false" customHeight="true" outlineLevel="0" collapsed="false">
      <c r="A201" s="230" t="n">
        <f aca="false">IF(OR($AQ201&gt;0, $AS201&gt;0), 1, 0)</f>
        <v>0</v>
      </c>
      <c r="B201" s="230" t="n">
        <f aca="false">IF(OR($AT201&gt;0, $AV201&gt;0), 1, 0)</f>
        <v>0</v>
      </c>
      <c r="C201" s="230" t="n">
        <f aca="false">IF(OR($AW201&gt;0, $AY201&gt;0), 1, 0)</f>
        <v>0</v>
      </c>
      <c r="D201" s="230" t="n">
        <f aca="false">IF(OR($AZ201&gt;0, $BB201&gt;0), 1, 0)</f>
        <v>0</v>
      </c>
      <c r="E201" s="230" t="n">
        <f aca="false">IF(OR($BC201&gt;0, $BE201&gt;0), 1, 0)</f>
        <v>0</v>
      </c>
      <c r="F201" s="230" t="n">
        <f aca="false">IF(OR($BF201&gt;0, $BH201&gt;0), 1, 0)</f>
        <v>0</v>
      </c>
      <c r="G201" s="230" t="n">
        <f aca="false">IF(OR($BI201&gt;0, $BK201&gt;0), 1, 0)</f>
        <v>0</v>
      </c>
      <c r="H201" s="230" t="n">
        <f aca="false">IF(OR($BL201&gt;0, $BN201&gt;0), 1, 0)</f>
        <v>0</v>
      </c>
      <c r="I201" s="230" t="n">
        <f aca="false">IF(OR($BO201&gt;0, $BQ201&gt;0), 1, 0)</f>
        <v>0</v>
      </c>
      <c r="J201" s="230" t="n">
        <f aca="false">IF(OR($BR201&gt;0, $BT201&gt;0), 1, 0)</f>
        <v>0</v>
      </c>
      <c r="K201" s="230" t="n">
        <f aca="false">IF(OR($BU201&gt;0, $BW201&gt;0), 1, 0)</f>
        <v>0</v>
      </c>
      <c r="L201" s="230" t="n">
        <f aca="false">IF(OR($BX201&gt;0, $BZ201&gt;0), 1, 0)</f>
        <v>0</v>
      </c>
      <c r="M201" s="230" t="n">
        <f aca="false">IF(OR($CA201&gt;0, $CC201&gt;0), 1, 0)</f>
        <v>0</v>
      </c>
      <c r="N201" s="230" t="n">
        <f aca="false">IF(OR($CD201&gt;0, $CF201&gt;0), 1, 0)</f>
        <v>0</v>
      </c>
      <c r="O201" s="231" t="n">
        <f aca="false">IF(OR($CG201&gt;0, $CI201&gt;0), 1, 0)</f>
        <v>0</v>
      </c>
      <c r="P201" s="232" t="n">
        <f aca="false">IF(OR($AD201&gt;0,$AH201&gt;0,$AN201&gt;0), 1, 0)</f>
        <v>0</v>
      </c>
      <c r="Q201" s="233" t="n">
        <f aca="false">BDD!A191</f>
        <v>3752</v>
      </c>
      <c r="R201" s="234" t="str">
        <f aca="false">BDD!B191</f>
        <v>Raisins secs Muscat en grains
    - (Sachet 500g)</v>
      </c>
      <c r="S201" s="235" t="str">
        <f aca="false">IF(BDD!F191=0, "", BDD!F191)</f>
        <v>❤️</v>
      </c>
      <c r="T201" s="236" t="n">
        <f aca="false">ROUND(BDD!G191+FDP_CMD_KG, 2)</f>
        <v>7.48</v>
      </c>
      <c r="U201" s="236" t="e">
        <f aca="false">ROUND(BDD!G191+FDP_FACT_KG, 2)</f>
        <v>#DIV/0!</v>
      </c>
      <c r="V201" s="237" t="str">
        <f aca="false">BDD!H191</f>
        <v>Pièce</v>
      </c>
      <c r="W201" s="238" t="str">
        <f aca="false">IF(NOT(ISBLANK(BDD!I191)), ROUND(SUM((BDD!G191*reduc1),FDP_CMD_KG), 2), "")</f>
        <v/>
      </c>
      <c r="X201" s="238" t="str">
        <f aca="false">IF(NOT(ISBLANK(BDD!J191)), ROUND(SUM((BDD!G191*reduc2),FDP_CMD_KG), 2), "")</f>
        <v/>
      </c>
      <c r="Y201" s="238" t="str">
        <f aca="false">IF(NOT(ISBLANK(BDD!K191)), ROUND(SUM((BDD!G191*reduc3),FDP_CMD_KG), 2), "")</f>
        <v/>
      </c>
      <c r="Z201" s="238" t="str">
        <f aca="false">IF(NOT(ISBLANK(BDD!I191)), ROUND(SUM((BDD!G191*reduc1),FDP_FACT_KG), 2), "")</f>
        <v/>
      </c>
      <c r="AA201" s="238" t="str">
        <f aca="false">IF(NOT(ISBLANK(BDD!J191)), ROUND(SUM((BDD!G191*reduc2),FDP_FACT_KG), 2), "")</f>
        <v/>
      </c>
      <c r="AB201" s="238" t="str">
        <f aca="false">IF(NOT(ISBLANK(BDD!K191)), ROUND(SUM((BDD!G191*reduc3),FDP_FACT_KG), 2), "")</f>
        <v/>
      </c>
      <c r="AC201" s="239" t="str">
        <f aca="false">BDD!C191</f>
        <v>Malaga</v>
      </c>
      <c r="AD201" s="240" t="n">
        <f aca="false">SUM(AQ201,AT201,AW201,AZ201,BC201,BF201,BI201,BL201,BO201,BR201,BU201,BX201,CA201,CD201,CG201)</f>
        <v>0</v>
      </c>
      <c r="AE201" s="241" t="n">
        <f aca="false">_xlfn.IFS(AND(AD201&gt;=60,$Y201&lt;&gt;""), $Y201,    AND(AD201&gt;=30,$X201&lt;&gt;""), $X201,    AND(AD201&gt;=10,$W201&lt;&gt;""), $W201,    1, $T201)</f>
        <v>7.48</v>
      </c>
      <c r="AF201" s="242" t="n">
        <f aca="false">$AD201*$AE201</f>
        <v>0</v>
      </c>
      <c r="AG201" s="161"/>
      <c r="AH201" s="243"/>
      <c r="AI201" s="241" t="e">
        <f aca="false">_xlfn.IFS(AND(AH201&gt;=60,$AB201&lt;&gt;""), $AB201,    AND(AH201&gt;=30,$AA201&lt;&gt;""), $AA201,    AND(AH201&gt;=10,$Z201&lt;&gt;""), $Z201,    1, $U201)</f>
        <v>#DIV/0!</v>
      </c>
      <c r="AJ201" s="244" t="e">
        <f aca="false">AH201*AI201</f>
        <v>#DIV/0!</v>
      </c>
      <c r="AK201" s="245"/>
      <c r="AL201" s="245"/>
      <c r="AM201" s="161"/>
      <c r="AN201" s="246" t="n">
        <f aca="false">SUM(AR201,AU201,AX201,BA201,BD201,BG201,BJ201,BM201,BP201,BS201,BV201,BY201,CB201,CE201,CH201)</f>
        <v>0</v>
      </c>
      <c r="AO201" s="241" t="e">
        <f aca="false">_xlfn.IFS(AND(AN201&gt;=60,$AB201&lt;&gt;""), $AB201,    AND(AN201&gt;=30,$AA201&lt;&gt;""), $AA201,    AND(AN201&gt;=10,$Z201&lt;&gt;""), $Z201,    1, $U201)</f>
        <v>#DIV/0!</v>
      </c>
      <c r="AP201" s="242" t="e">
        <f aca="false">$AN201*$AO201</f>
        <v>#DIV/0!</v>
      </c>
      <c r="AQ201" s="247" t="n">
        <f aca="false">COMMANDE!N201</f>
        <v>0</v>
      </c>
      <c r="AR201" s="248" t="str">
        <f aca="false">_xlfn.IFS(AND($AD201=$AH201,$AD201&gt;0,$AH201&gt;0,AQ201&gt;0), AQ201,     AND(NOT($AD201=$AH201),$AD201&gt;0,$AH201&gt;0,AQ201&gt;0), ($AH201*AQ201)/$AD201,     AND($AD201=0,$AH201&gt;0,$AL201&gt;0), IF(INDEX(AQ$12:AQ$263,MATCH($AL201,$AK$12:$AK$263,0))&gt;0,($AH201*INDEX(AQ$12:AQ$263,MATCH($AL201,$AK$12:$AK$263,0)))/INDEX($AD$12:$AD$263,MATCH($AL201,$AK$12:$AK$263,0)), "-"),     1, "-")</f>
        <v>-</v>
      </c>
      <c r="AS201" s="249" t="n">
        <f aca="false">IF(AR$9&gt;0, IF(OR(AR201="",AR201="-"), 0, AR201*$AO201), AQ201*$AE201)</f>
        <v>0</v>
      </c>
      <c r="AT201" s="247" t="n">
        <f aca="false">COMMANDE!P201</f>
        <v>0</v>
      </c>
      <c r="AU201" s="248" t="str">
        <f aca="false">_xlfn.IFS(AND($AD201=$AH201,$AD201&gt;0,$AH201&gt;0,AT201&gt;0), AT201,     AND(NOT($AD201=$AH201),$AD201&gt;0,$AH201&gt;0,AT201&gt;0), ($AH201*AT201)/$AD201,     AND($AD201=0,$AH201&gt;0,$AL201&gt;0), IF(INDEX(AT$12:AT$263,MATCH($AL201,$AK$12:$AK$263,0))&gt;0,($AH201*INDEX(AT$12:AT$263,MATCH($AL201,$AK$12:$AK$263,0)))/INDEX($AD$12:$AD$263,MATCH($AL201,$AK$12:$AK$263,0)), "-"),     1, "-")</f>
        <v>-</v>
      </c>
      <c r="AV201" s="249" t="n">
        <f aca="false">IF(AU$9&gt;0, IF(OR(AU201="",AU201="-"), 0, AU201*$AO201), AT201*$AE201)</f>
        <v>0</v>
      </c>
      <c r="AW201" s="247" t="n">
        <f aca="false">COMMANDE!R201</f>
        <v>0</v>
      </c>
      <c r="AX201" s="248" t="str">
        <f aca="false">_xlfn.IFS(AND($AD201=$AH201,$AD201&gt;0,$AH201&gt;0,AW201&gt;0), AW201,     AND(NOT($AD201=$AH201),$AD201&gt;0,$AH201&gt;0,AW201&gt;0), ($AH201*AW201)/$AD201,     AND($AD201=0,$AH201&gt;0,$AL201&gt;0), IF(INDEX(AW$12:AW$263,MATCH($AL201,$AK$12:$AK$263,0))&gt;0,($AH201*INDEX(AW$12:AW$263,MATCH($AL201,$AK$12:$AK$263,0)))/INDEX($AD$12:$AD$263,MATCH($AL201,$AK$12:$AK$263,0)), "-"),     1, "-")</f>
        <v>-</v>
      </c>
      <c r="AY201" s="249" t="n">
        <f aca="false">IF(AX$9&gt;0, IF(OR(AX201="",AX201="-"), 0, AX201*$AO201), AW201*$AE201)</f>
        <v>0</v>
      </c>
      <c r="AZ201" s="247" t="n">
        <f aca="false">COMMANDE!T201</f>
        <v>0</v>
      </c>
      <c r="BA201" s="248" t="str">
        <f aca="false">_xlfn.IFS(AND($AD201=$AH201,$AD201&gt;0,$AH201&gt;0,AZ201&gt;0), AZ201,     AND(NOT($AD201=$AH201),$AD201&gt;0,$AH201&gt;0,AZ201&gt;0), ($AH201*AZ201)/$AD201,     AND($AD201=0,$AH201&gt;0,$AL201&gt;0), IF(INDEX(AZ$12:AZ$263,MATCH($AL201,$AK$12:$AK$263,0))&gt;0,($AH201*INDEX(AZ$12:AZ$263,MATCH($AL201,$AK$12:$AK$263,0)))/INDEX($AD$12:$AD$263,MATCH($AL201,$AK$12:$AK$263,0)), "-"),     1, "-")</f>
        <v>-</v>
      </c>
      <c r="BB201" s="249" t="n">
        <f aca="false">IF(BA$9&gt;0, IF(OR(BA201="",BA201="-"), 0, BA201*$AO201), AZ201*$AE201)</f>
        <v>0</v>
      </c>
      <c r="BC201" s="247" t="n">
        <f aca="false">COMMANDE!V201</f>
        <v>0</v>
      </c>
      <c r="BD201" s="248" t="str">
        <f aca="false">_xlfn.IFS(AND($AD201=$AH201,$AD201&gt;0,$AH201&gt;0,BC201&gt;0), BC201,     AND(NOT($AD201=$AH201),$AD201&gt;0,$AH201&gt;0,BC201&gt;0), ($AH201*BC201)/$AD201,     AND($AD201=0,$AH201&gt;0,$AL201&gt;0), IF(INDEX(BC$12:BC$263,MATCH($AL201,$AK$12:$AK$263,0))&gt;0,($AH201*INDEX(BC$12:BC$263,MATCH($AL201,$AK$12:$AK$263,0)))/INDEX($AD$12:$AD$263,MATCH($AL201,$AK$12:$AK$263,0)), "-"),     1, "-")</f>
        <v>-</v>
      </c>
      <c r="BE201" s="249" t="n">
        <f aca="false">IF(BD$9&gt;0, IF(OR(BD201="",BD201="-"), 0, BD201*$AO201), BC201*$AE201)</f>
        <v>0</v>
      </c>
      <c r="BF201" s="247" t="n">
        <f aca="false">COMMANDE!X201</f>
        <v>0</v>
      </c>
      <c r="BG201" s="248" t="str">
        <f aca="false">_xlfn.IFS(AND($AD201=$AH201,$AD201&gt;0,$AH201&gt;0,BF201&gt;0), BF201,     AND(NOT($AD201=$AH201),$AD201&gt;0,$AH201&gt;0,BF201&gt;0), ($AH201*BF201)/$AD201,     AND($AD201=0,$AH201&gt;0,$AL201&gt;0), IF(INDEX(BF$12:BF$263,MATCH($AL201,$AK$12:$AK$263,0))&gt;0,($AH201*INDEX(BF$12:BF$263,MATCH($AL201,$AK$12:$AK$263,0)))/INDEX($AD$12:$AD$263,MATCH($AL201,$AK$12:$AK$263,0)), "-"),     1, "-")</f>
        <v>-</v>
      </c>
      <c r="BH201" s="249" t="n">
        <f aca="false">IF(BG$9&gt;0, IF(OR(BG201="",BG201="-"), 0, BG201*$AO201), BF201*$AE201)</f>
        <v>0</v>
      </c>
      <c r="BI201" s="247" t="n">
        <f aca="false">COMMANDE!Z201</f>
        <v>0</v>
      </c>
      <c r="BJ201" s="248" t="str">
        <f aca="false">_xlfn.IFS(AND($AD201=$AH201,$AD201&gt;0,$AH201&gt;0,BI201&gt;0), BI201,     AND(NOT($AD201=$AH201),$AD201&gt;0,$AH201&gt;0,BI201&gt;0), ($AH201*BI201)/$AD201,     AND($AD201=0,$AH201&gt;0,$AL201&gt;0), IF(INDEX(BI$12:BI$263,MATCH($AL201,$AK$12:$AK$263,0))&gt;0,($AH201*INDEX(BI$12:BI$263,MATCH($AL201,$AK$12:$AK$263,0)))/INDEX($AD$12:$AD$263,MATCH($AL201,$AK$12:$AK$263,0)), "-"),     1, "-")</f>
        <v>-</v>
      </c>
      <c r="BK201" s="249" t="n">
        <f aca="false">IF(BJ$9&gt;0, IF(OR(BJ201="",BJ201="-"), 0, BJ201*$AO201), BI201*$AE201)</f>
        <v>0</v>
      </c>
      <c r="BL201" s="247" t="n">
        <f aca="false">COMMANDE!AB201</f>
        <v>0</v>
      </c>
      <c r="BM201" s="248" t="str">
        <f aca="false">_xlfn.IFS(AND($AD201=$AH201,$AD201&gt;0,$AH201&gt;0,BL201&gt;0), BL201,     AND(NOT($AD201=$AH201),$AD201&gt;0,$AH201&gt;0,BL201&gt;0), ($AH201*BL201)/$AD201,     AND($AD201=0,$AH201&gt;0,$AL201&gt;0), IF(INDEX(BL$12:BL$263,MATCH($AL201,$AK$12:$AK$263,0))&gt;0,($AH201*INDEX(BL$12:BL$263,MATCH($AL201,$AK$12:$AK$263,0)))/INDEX($AD$12:$AD$263,MATCH($AL201,$AK$12:$AK$263,0)), "-"),     1, "-")</f>
        <v>-</v>
      </c>
      <c r="BN201" s="249" t="n">
        <f aca="false">IF(BM$9&gt;0, IF(OR(BM201="",BM201="-"), 0, BM201*$AO201), BL201*$AE201)</f>
        <v>0</v>
      </c>
      <c r="BO201" s="247" t="n">
        <f aca="false">COMMANDE!AD201</f>
        <v>0</v>
      </c>
      <c r="BP201" s="248" t="str">
        <f aca="false">_xlfn.IFS(AND($AD201=$AH201,$AD201&gt;0,$AH201&gt;0,BO201&gt;0), BO201,     AND(NOT($AD201=$AH201),$AD201&gt;0,$AH201&gt;0,BO201&gt;0), ($AH201*BO201)/$AD201,     AND($AD201=0,$AH201&gt;0,$AL201&gt;0), IF(INDEX(BO$12:BO$263,MATCH($AL201,$AK$12:$AK$263,0))&gt;0,($AH201*INDEX(BO$12:BO$263,MATCH($AL201,$AK$12:$AK$263,0)))/INDEX($AD$12:$AD$263,MATCH($AL201,$AK$12:$AK$263,0)), "-"),     1, "-")</f>
        <v>-</v>
      </c>
      <c r="BQ201" s="249" t="n">
        <f aca="false">IF(BP$9&gt;0, IF(OR(BP201="",BP201="-"), 0, BP201*$AO201), BO201*$AE201)</f>
        <v>0</v>
      </c>
      <c r="BR201" s="247" t="n">
        <f aca="false">COMMANDE!AF201</f>
        <v>0</v>
      </c>
      <c r="BS201" s="248" t="str">
        <f aca="false">_xlfn.IFS(AND($AD201=$AH201,$AD201&gt;0,$AH201&gt;0,BR201&gt;0), BR201,     AND(NOT($AD201=$AH201),$AD201&gt;0,$AH201&gt;0,BR201&gt;0), ($AH201*BR201)/$AD201,     AND($AD201=0,$AH201&gt;0,$AL201&gt;0), IF(INDEX(BR$12:BR$263,MATCH($AL201,$AK$12:$AK$263,0))&gt;0,($AH201*INDEX(BR$12:BR$263,MATCH($AL201,$AK$12:$AK$263,0)))/INDEX($AD$12:$AD$263,MATCH($AL201,$AK$12:$AK$263,0)), "-"),     1, "-")</f>
        <v>-</v>
      </c>
      <c r="BT201" s="249" t="n">
        <f aca="false">IF(BS$9&gt;0, IF(OR(BS201="",BS201="-"), 0, BS201*$AO201), BR201*$AE201)</f>
        <v>0</v>
      </c>
      <c r="BU201" s="247" t="n">
        <f aca="false">COMMANDE!AH201</f>
        <v>0</v>
      </c>
      <c r="BV201" s="248" t="str">
        <f aca="false">_xlfn.IFS(AND($AD201=$AH201,$AD201&gt;0,$AH201&gt;0,BU201&gt;0), BU201,     AND(NOT($AD201=$AH201),$AD201&gt;0,$AH201&gt;0,BU201&gt;0), ($AH201*BU201)/$AD201,     AND($AD201=0,$AH201&gt;0,$AL201&gt;0), IF(INDEX(BU$12:BU$263,MATCH($AL201,$AK$12:$AK$263,0))&gt;0,($AH201*INDEX(BU$12:BU$263,MATCH($AL201,$AK$12:$AK$263,0)))/INDEX($AD$12:$AD$263,MATCH($AL201,$AK$12:$AK$263,0)), "-"),     1, "-")</f>
        <v>-</v>
      </c>
      <c r="BW201" s="249" t="n">
        <f aca="false">IF(BV$9&gt;0, IF(OR(BV201="",BV201="-"), 0, BV201*$AO201), BU201*$AE201)</f>
        <v>0</v>
      </c>
      <c r="BX201" s="247" t="n">
        <f aca="false">COMMANDE!AJ201</f>
        <v>0</v>
      </c>
      <c r="BY201" s="248" t="str">
        <f aca="false">_xlfn.IFS(AND($AD201=$AH201,$AD201&gt;0,$AH201&gt;0,BX201&gt;0), BX201,     AND(NOT($AD201=$AH201),$AD201&gt;0,$AH201&gt;0,BX201&gt;0), ($AH201*BX201)/$AD201,     AND($AD201=0,$AH201&gt;0,$AL201&gt;0), IF(INDEX(BX$12:BX$263,MATCH($AL201,$AK$12:$AK$263,0))&gt;0,($AH201*INDEX(BX$12:BX$263,MATCH($AL201,$AK$12:$AK$263,0)))/INDEX($AD$12:$AD$263,MATCH($AL201,$AK$12:$AK$263,0)), "-"),     1, "-")</f>
        <v>-</v>
      </c>
      <c r="BZ201" s="249" t="n">
        <f aca="false">IF(BY$9&gt;0, IF(OR(BY201="",BY201="-"), 0, BY201*$AO201), BX201*$AE201)</f>
        <v>0</v>
      </c>
      <c r="CA201" s="247" t="n">
        <f aca="false">COMMANDE!AL201</f>
        <v>0</v>
      </c>
      <c r="CB201" s="248" t="str">
        <f aca="false">_xlfn.IFS(AND($AD201=$AH201,$AD201&gt;0,$AH201&gt;0,CA201&gt;0), CA201,     AND(NOT($AD201=$AH201),$AD201&gt;0,$AH201&gt;0,CA201&gt;0), ($AH201*CA201)/$AD201,     AND($AD201=0,$AH201&gt;0,$AL201&gt;0), IF(INDEX(CA$12:CA$263,MATCH($AL201,$AK$12:$AK$263,0))&gt;0,($AH201*INDEX(CA$12:CA$263,MATCH($AL201,$AK$12:$AK$263,0)))/INDEX($AD$12:$AD$263,MATCH($AL201,$AK$12:$AK$263,0)), "-"),     1, "-")</f>
        <v>-</v>
      </c>
      <c r="CC201" s="249" t="n">
        <f aca="false">IF(CB$9&gt;0, IF(OR(CB201="",CB201="-"), 0, CB201*$AO201), CA201*$AE201)</f>
        <v>0</v>
      </c>
      <c r="CD201" s="247" t="n">
        <f aca="false">COMMANDE!AN201</f>
        <v>0</v>
      </c>
      <c r="CE201" s="248" t="str">
        <f aca="false">_xlfn.IFS(AND($AD201=$AH201,$AD201&gt;0,$AH201&gt;0,CD201&gt;0), CD201,     AND(NOT($AD201=$AH201),$AD201&gt;0,$AH201&gt;0,CD201&gt;0), ($AH201*CD201)/$AD201,     AND($AD201=0,$AH201&gt;0,$AL201&gt;0), IF(INDEX(CD$12:CD$263,MATCH($AL201,$AK$12:$AK$263,0))&gt;0,($AH201*INDEX(CD$12:CD$263,MATCH($AL201,$AK$12:$AK$263,0)))/INDEX($AD$12:$AD$263,MATCH($AL201,$AK$12:$AK$263,0)), "-"),     1, "-")</f>
        <v>-</v>
      </c>
      <c r="CF201" s="249" t="n">
        <f aca="false">IF(CE$9&gt;0, IF(OR(CE201="",CE201="-"), 0, CE201*$AO201), CD201*$AE201)</f>
        <v>0</v>
      </c>
      <c r="CG201" s="247" t="n">
        <f aca="false">COMMANDE!AP201</f>
        <v>0</v>
      </c>
      <c r="CH201" s="248" t="str">
        <f aca="false">_xlfn.IFS(AND($AD201=$AH201,$AD201&gt;0,$AH201&gt;0,CG201&gt;0), CG201,     AND(NOT($AD201=$AH201),$AD201&gt;0,$AH201&gt;0,CG201&gt;0), ($AH201*CG201)/$AD201,     AND($AD201=0,$AH201&gt;0,$AL201&gt;0), IF(INDEX(CG$12:CG$263,MATCH($AL201,$AK$12:$AK$263,0))&gt;0,($AH201*INDEX(CG$12:CG$263,MATCH($AL201,$AK$12:$AK$263,0)))/INDEX($AD$12:$AD$263,MATCH($AL201,$AK$12:$AK$263,0)), "-"),     1, "-")</f>
        <v>-</v>
      </c>
      <c r="CI201" s="249" t="n">
        <f aca="false">IF(CH$9&gt;0, IF(OR(CH201="",CH201="-"), 0, CH201*$AO201), CG201*$AE201)</f>
        <v>0</v>
      </c>
      <c r="CJ201" s="250"/>
    </row>
    <row r="202" customFormat="false" ht="39.95" hidden="false" customHeight="true" outlineLevel="0" collapsed="false">
      <c r="A202" s="230" t="n">
        <f aca="false">IF(OR($AQ202&gt;0, $AS202&gt;0), 1, 0)</f>
        <v>0</v>
      </c>
      <c r="B202" s="230" t="n">
        <f aca="false">IF(OR($AT202&gt;0, $AV202&gt;0), 1, 0)</f>
        <v>0</v>
      </c>
      <c r="C202" s="230" t="n">
        <f aca="false">IF(OR($AW202&gt;0, $AY202&gt;0), 1, 0)</f>
        <v>0</v>
      </c>
      <c r="D202" s="230" t="n">
        <f aca="false">IF(OR($AZ202&gt;0, $BB202&gt;0), 1, 0)</f>
        <v>0</v>
      </c>
      <c r="E202" s="230" t="n">
        <f aca="false">IF(OR($BC202&gt;0, $BE202&gt;0), 1, 0)</f>
        <v>0</v>
      </c>
      <c r="F202" s="230" t="n">
        <f aca="false">IF(OR($BF202&gt;0, $BH202&gt;0), 1, 0)</f>
        <v>0</v>
      </c>
      <c r="G202" s="230" t="n">
        <f aca="false">IF(OR($BI202&gt;0, $BK202&gt;0), 1, 0)</f>
        <v>0</v>
      </c>
      <c r="H202" s="230" t="n">
        <f aca="false">IF(OR($BL202&gt;0, $BN202&gt;0), 1, 0)</f>
        <v>0</v>
      </c>
      <c r="I202" s="230" t="n">
        <f aca="false">IF(OR($BO202&gt;0, $BQ202&gt;0), 1, 0)</f>
        <v>0</v>
      </c>
      <c r="J202" s="230" t="n">
        <f aca="false">IF(OR($BR202&gt;0, $BT202&gt;0), 1, 0)</f>
        <v>0</v>
      </c>
      <c r="K202" s="230" t="n">
        <f aca="false">IF(OR($BU202&gt;0, $BW202&gt;0), 1, 0)</f>
        <v>0</v>
      </c>
      <c r="L202" s="230" t="n">
        <f aca="false">IF(OR($BX202&gt;0, $BZ202&gt;0), 1, 0)</f>
        <v>0</v>
      </c>
      <c r="M202" s="230" t="n">
        <f aca="false">IF(OR($CA202&gt;0, $CC202&gt;0), 1, 0)</f>
        <v>0</v>
      </c>
      <c r="N202" s="230" t="n">
        <f aca="false">IF(OR($CD202&gt;0, $CF202&gt;0), 1, 0)</f>
        <v>0</v>
      </c>
      <c r="O202" s="231" t="n">
        <f aca="false">IF(OR($CG202&gt;0, $CI202&gt;0), 1, 0)</f>
        <v>0</v>
      </c>
      <c r="P202" s="232" t="n">
        <f aca="false">IF(OR($AD202&gt;0,$AH202&gt;0,$AN202&gt;0), 1, 0)</f>
        <v>0</v>
      </c>
      <c r="Q202" s="233" t="n">
        <f aca="false">BDD!A192</f>
        <v>3713</v>
      </c>
      <c r="R202" s="234" t="str">
        <f aca="false">BDD!B192</f>
        <v>Sel rose de l'Himalaya moulu
    - (Sachet 1kg)</v>
      </c>
      <c r="S202" s="235" t="str">
        <f aca="false">IF(BDD!F192=0, "", BDD!F192)</f>
        <v>❤️</v>
      </c>
      <c r="T202" s="236" t="n">
        <f aca="false">ROUND(BDD!G192+FDP_CMD_KG, 2)</f>
        <v>4.05</v>
      </c>
      <c r="U202" s="236" t="e">
        <f aca="false">ROUND(BDD!G192+FDP_FACT_KG, 2)</f>
        <v>#DIV/0!</v>
      </c>
      <c r="V202" s="237" t="str">
        <f aca="false">BDD!H192</f>
        <v>kg</v>
      </c>
      <c r="W202" s="238" t="n">
        <f aca="false">IF(NOT(ISBLANK(BDD!I192)), ROUND(SUM((BDD!G192*reduc1),FDP_CMD_KG), 2), "")</f>
        <v>3.8</v>
      </c>
      <c r="X202" s="238" t="str">
        <f aca="false">IF(NOT(ISBLANK(BDD!J192)), ROUND(SUM((BDD!G192*reduc2),FDP_CMD_KG), 2), "")</f>
        <v/>
      </c>
      <c r="Y202" s="238" t="str">
        <f aca="false">IF(NOT(ISBLANK(BDD!K192)), ROUND(SUM((BDD!G192*reduc3),FDP_CMD_KG), 2), "")</f>
        <v/>
      </c>
      <c r="Z202" s="238" t="e">
        <f aca="false">IF(NOT(ISBLANK(BDD!I192)), ROUND(SUM((BDD!G192*reduc1),FDP_FACT_KG), 2), "")</f>
        <v>#DIV/0!</v>
      </c>
      <c r="AA202" s="238" t="str">
        <f aca="false">IF(NOT(ISBLANK(BDD!J192)), ROUND(SUM((BDD!G192*reduc2),FDP_FACT_KG), 2), "")</f>
        <v/>
      </c>
      <c r="AB202" s="238" t="str">
        <f aca="false">IF(NOT(ISBLANK(BDD!K192)), ROUND(SUM((BDD!G192*reduc3),FDP_FACT_KG), 2), "")</f>
        <v/>
      </c>
      <c r="AC202" s="239" t="str">
        <f aca="false">BDD!C192</f>
        <v>Pakistan</v>
      </c>
      <c r="AD202" s="240" t="n">
        <f aca="false">SUM(AQ202,AT202,AW202,AZ202,BC202,BF202,BI202,BL202,BO202,BR202,BU202,BX202,CA202,CD202,CG202)</f>
        <v>0</v>
      </c>
      <c r="AE202" s="241" t="n">
        <f aca="false">_xlfn.IFS(AND(AD202&gt;=60,$Y202&lt;&gt;""), $Y202,    AND(AD202&gt;=30,$X202&lt;&gt;""), $X202,    AND(AD202&gt;=10,$W202&lt;&gt;""), $W202,    1, $T202)</f>
        <v>4.05</v>
      </c>
      <c r="AF202" s="242" t="n">
        <f aca="false">$AD202*$AE202</f>
        <v>0</v>
      </c>
      <c r="AG202" s="161"/>
      <c r="AH202" s="243"/>
      <c r="AI202" s="241" t="e">
        <f aca="false">_xlfn.IFS(AND(AH202&gt;=60,$AB202&lt;&gt;""), $AB202,    AND(AH202&gt;=30,$AA202&lt;&gt;""), $AA202,    AND(AH202&gt;=10,$Z202&lt;&gt;""), $Z202,    1, $U202)</f>
        <v>#DIV/0!</v>
      </c>
      <c r="AJ202" s="244" t="e">
        <f aca="false">AH202*AI202</f>
        <v>#DIV/0!</v>
      </c>
      <c r="AK202" s="245"/>
      <c r="AL202" s="245"/>
      <c r="AM202" s="161"/>
      <c r="AN202" s="246" t="n">
        <f aca="false">SUM(AR202,AU202,AX202,BA202,BD202,BG202,BJ202,BM202,BP202,BS202,BV202,BY202,CB202,CE202,CH202)</f>
        <v>0</v>
      </c>
      <c r="AO202" s="241" t="e">
        <f aca="false">_xlfn.IFS(AND(AN202&gt;=60,$AB202&lt;&gt;""), $AB202,    AND(AN202&gt;=30,$AA202&lt;&gt;""), $AA202,    AND(AN202&gt;=10,$Z202&lt;&gt;""), $Z202,    1, $U202)</f>
        <v>#DIV/0!</v>
      </c>
      <c r="AP202" s="242" t="e">
        <f aca="false">$AN202*$AO202</f>
        <v>#DIV/0!</v>
      </c>
      <c r="AQ202" s="247" t="n">
        <f aca="false">COMMANDE!N202</f>
        <v>0</v>
      </c>
      <c r="AR202" s="248" t="str">
        <f aca="false">_xlfn.IFS(AND($AD202=$AH202,$AD202&gt;0,$AH202&gt;0,AQ202&gt;0), AQ202,     AND(NOT($AD202=$AH202),$AD202&gt;0,$AH202&gt;0,AQ202&gt;0), ($AH202*AQ202)/$AD202,     AND($AD202=0,$AH202&gt;0,$AL202&gt;0), IF(INDEX(AQ$12:AQ$263,MATCH($AL202,$AK$12:$AK$263,0))&gt;0,($AH202*INDEX(AQ$12:AQ$263,MATCH($AL202,$AK$12:$AK$263,0)))/INDEX($AD$12:$AD$263,MATCH($AL202,$AK$12:$AK$263,0)), "-"),     1, "-")</f>
        <v>-</v>
      </c>
      <c r="AS202" s="249" t="n">
        <f aca="false">IF(AR$9&gt;0, IF(OR(AR202="",AR202="-"), 0, AR202*$AO202), AQ202*$AE202)</f>
        <v>0</v>
      </c>
      <c r="AT202" s="247" t="n">
        <f aca="false">COMMANDE!P202</f>
        <v>0</v>
      </c>
      <c r="AU202" s="248" t="str">
        <f aca="false">_xlfn.IFS(AND($AD202=$AH202,$AD202&gt;0,$AH202&gt;0,AT202&gt;0), AT202,     AND(NOT($AD202=$AH202),$AD202&gt;0,$AH202&gt;0,AT202&gt;0), ($AH202*AT202)/$AD202,     AND($AD202=0,$AH202&gt;0,$AL202&gt;0), IF(INDEX(AT$12:AT$263,MATCH($AL202,$AK$12:$AK$263,0))&gt;0,($AH202*INDEX(AT$12:AT$263,MATCH($AL202,$AK$12:$AK$263,0)))/INDEX($AD$12:$AD$263,MATCH($AL202,$AK$12:$AK$263,0)), "-"),     1, "-")</f>
        <v>-</v>
      </c>
      <c r="AV202" s="249" t="n">
        <f aca="false">IF(AU$9&gt;0, IF(OR(AU202="",AU202="-"), 0, AU202*$AO202), AT202*$AE202)</f>
        <v>0</v>
      </c>
      <c r="AW202" s="247" t="n">
        <f aca="false">COMMANDE!R202</f>
        <v>0</v>
      </c>
      <c r="AX202" s="248" t="str">
        <f aca="false">_xlfn.IFS(AND($AD202=$AH202,$AD202&gt;0,$AH202&gt;0,AW202&gt;0), AW202,     AND(NOT($AD202=$AH202),$AD202&gt;0,$AH202&gt;0,AW202&gt;0), ($AH202*AW202)/$AD202,     AND($AD202=0,$AH202&gt;0,$AL202&gt;0), IF(INDEX(AW$12:AW$263,MATCH($AL202,$AK$12:$AK$263,0))&gt;0,($AH202*INDEX(AW$12:AW$263,MATCH($AL202,$AK$12:$AK$263,0)))/INDEX($AD$12:$AD$263,MATCH($AL202,$AK$12:$AK$263,0)), "-"),     1, "-")</f>
        <v>-</v>
      </c>
      <c r="AY202" s="249" t="n">
        <f aca="false">IF(AX$9&gt;0, IF(OR(AX202="",AX202="-"), 0, AX202*$AO202), AW202*$AE202)</f>
        <v>0</v>
      </c>
      <c r="AZ202" s="247" t="n">
        <f aca="false">COMMANDE!T202</f>
        <v>0</v>
      </c>
      <c r="BA202" s="248" t="str">
        <f aca="false">_xlfn.IFS(AND($AD202=$AH202,$AD202&gt;0,$AH202&gt;0,AZ202&gt;0), AZ202,     AND(NOT($AD202=$AH202),$AD202&gt;0,$AH202&gt;0,AZ202&gt;0), ($AH202*AZ202)/$AD202,     AND($AD202=0,$AH202&gt;0,$AL202&gt;0), IF(INDEX(AZ$12:AZ$263,MATCH($AL202,$AK$12:$AK$263,0))&gt;0,($AH202*INDEX(AZ$12:AZ$263,MATCH($AL202,$AK$12:$AK$263,0)))/INDEX($AD$12:$AD$263,MATCH($AL202,$AK$12:$AK$263,0)), "-"),     1, "-")</f>
        <v>-</v>
      </c>
      <c r="BB202" s="249" t="n">
        <f aca="false">IF(BA$9&gt;0, IF(OR(BA202="",BA202="-"), 0, BA202*$AO202), AZ202*$AE202)</f>
        <v>0</v>
      </c>
      <c r="BC202" s="247" t="n">
        <f aca="false">COMMANDE!V202</f>
        <v>0</v>
      </c>
      <c r="BD202" s="248" t="str">
        <f aca="false">_xlfn.IFS(AND($AD202=$AH202,$AD202&gt;0,$AH202&gt;0,BC202&gt;0), BC202,     AND(NOT($AD202=$AH202),$AD202&gt;0,$AH202&gt;0,BC202&gt;0), ($AH202*BC202)/$AD202,     AND($AD202=0,$AH202&gt;0,$AL202&gt;0), IF(INDEX(BC$12:BC$263,MATCH($AL202,$AK$12:$AK$263,0))&gt;0,($AH202*INDEX(BC$12:BC$263,MATCH($AL202,$AK$12:$AK$263,0)))/INDEX($AD$12:$AD$263,MATCH($AL202,$AK$12:$AK$263,0)), "-"),     1, "-")</f>
        <v>-</v>
      </c>
      <c r="BE202" s="249" t="n">
        <f aca="false">IF(BD$9&gt;0, IF(OR(BD202="",BD202="-"), 0, BD202*$AO202), BC202*$AE202)</f>
        <v>0</v>
      </c>
      <c r="BF202" s="247" t="n">
        <f aca="false">COMMANDE!X202</f>
        <v>0</v>
      </c>
      <c r="BG202" s="248" t="str">
        <f aca="false">_xlfn.IFS(AND($AD202=$AH202,$AD202&gt;0,$AH202&gt;0,BF202&gt;0), BF202,     AND(NOT($AD202=$AH202),$AD202&gt;0,$AH202&gt;0,BF202&gt;0), ($AH202*BF202)/$AD202,     AND($AD202=0,$AH202&gt;0,$AL202&gt;0), IF(INDEX(BF$12:BF$263,MATCH($AL202,$AK$12:$AK$263,0))&gt;0,($AH202*INDEX(BF$12:BF$263,MATCH($AL202,$AK$12:$AK$263,0)))/INDEX($AD$12:$AD$263,MATCH($AL202,$AK$12:$AK$263,0)), "-"),     1, "-")</f>
        <v>-</v>
      </c>
      <c r="BH202" s="249" t="n">
        <f aca="false">IF(BG$9&gt;0, IF(OR(BG202="",BG202="-"), 0, BG202*$AO202), BF202*$AE202)</f>
        <v>0</v>
      </c>
      <c r="BI202" s="247" t="n">
        <f aca="false">COMMANDE!Z202</f>
        <v>0</v>
      </c>
      <c r="BJ202" s="248" t="str">
        <f aca="false">_xlfn.IFS(AND($AD202=$AH202,$AD202&gt;0,$AH202&gt;0,BI202&gt;0), BI202,     AND(NOT($AD202=$AH202),$AD202&gt;0,$AH202&gt;0,BI202&gt;0), ($AH202*BI202)/$AD202,     AND($AD202=0,$AH202&gt;0,$AL202&gt;0), IF(INDEX(BI$12:BI$263,MATCH($AL202,$AK$12:$AK$263,0))&gt;0,($AH202*INDEX(BI$12:BI$263,MATCH($AL202,$AK$12:$AK$263,0)))/INDEX($AD$12:$AD$263,MATCH($AL202,$AK$12:$AK$263,0)), "-"),     1, "-")</f>
        <v>-</v>
      </c>
      <c r="BK202" s="249" t="n">
        <f aca="false">IF(BJ$9&gt;0, IF(OR(BJ202="",BJ202="-"), 0, BJ202*$AO202), BI202*$AE202)</f>
        <v>0</v>
      </c>
      <c r="BL202" s="247" t="n">
        <f aca="false">COMMANDE!AB202</f>
        <v>0</v>
      </c>
      <c r="BM202" s="248" t="str">
        <f aca="false">_xlfn.IFS(AND($AD202=$AH202,$AD202&gt;0,$AH202&gt;0,BL202&gt;0), BL202,     AND(NOT($AD202=$AH202),$AD202&gt;0,$AH202&gt;0,BL202&gt;0), ($AH202*BL202)/$AD202,     AND($AD202=0,$AH202&gt;0,$AL202&gt;0), IF(INDEX(BL$12:BL$263,MATCH($AL202,$AK$12:$AK$263,0))&gt;0,($AH202*INDEX(BL$12:BL$263,MATCH($AL202,$AK$12:$AK$263,0)))/INDEX($AD$12:$AD$263,MATCH($AL202,$AK$12:$AK$263,0)), "-"),     1, "-")</f>
        <v>-</v>
      </c>
      <c r="BN202" s="249" t="n">
        <f aca="false">IF(BM$9&gt;0, IF(OR(BM202="",BM202="-"), 0, BM202*$AO202), BL202*$AE202)</f>
        <v>0</v>
      </c>
      <c r="BO202" s="247" t="n">
        <f aca="false">COMMANDE!AD202</f>
        <v>0</v>
      </c>
      <c r="BP202" s="248" t="str">
        <f aca="false">_xlfn.IFS(AND($AD202=$AH202,$AD202&gt;0,$AH202&gt;0,BO202&gt;0), BO202,     AND(NOT($AD202=$AH202),$AD202&gt;0,$AH202&gt;0,BO202&gt;0), ($AH202*BO202)/$AD202,     AND($AD202=0,$AH202&gt;0,$AL202&gt;0), IF(INDEX(BO$12:BO$263,MATCH($AL202,$AK$12:$AK$263,0))&gt;0,($AH202*INDEX(BO$12:BO$263,MATCH($AL202,$AK$12:$AK$263,0)))/INDEX($AD$12:$AD$263,MATCH($AL202,$AK$12:$AK$263,0)), "-"),     1, "-")</f>
        <v>-</v>
      </c>
      <c r="BQ202" s="249" t="n">
        <f aca="false">IF(BP$9&gt;0, IF(OR(BP202="",BP202="-"), 0, BP202*$AO202), BO202*$AE202)</f>
        <v>0</v>
      </c>
      <c r="BR202" s="247" t="n">
        <f aca="false">COMMANDE!AF202</f>
        <v>0</v>
      </c>
      <c r="BS202" s="248" t="str">
        <f aca="false">_xlfn.IFS(AND($AD202=$AH202,$AD202&gt;0,$AH202&gt;0,BR202&gt;0), BR202,     AND(NOT($AD202=$AH202),$AD202&gt;0,$AH202&gt;0,BR202&gt;0), ($AH202*BR202)/$AD202,     AND($AD202=0,$AH202&gt;0,$AL202&gt;0), IF(INDEX(BR$12:BR$263,MATCH($AL202,$AK$12:$AK$263,0))&gt;0,($AH202*INDEX(BR$12:BR$263,MATCH($AL202,$AK$12:$AK$263,0)))/INDEX($AD$12:$AD$263,MATCH($AL202,$AK$12:$AK$263,0)), "-"),     1, "-")</f>
        <v>-</v>
      </c>
      <c r="BT202" s="249" t="n">
        <f aca="false">IF(BS$9&gt;0, IF(OR(BS202="",BS202="-"), 0, BS202*$AO202), BR202*$AE202)</f>
        <v>0</v>
      </c>
      <c r="BU202" s="247" t="n">
        <f aca="false">COMMANDE!AH202</f>
        <v>0</v>
      </c>
      <c r="BV202" s="248" t="str">
        <f aca="false">_xlfn.IFS(AND($AD202=$AH202,$AD202&gt;0,$AH202&gt;0,BU202&gt;0), BU202,     AND(NOT($AD202=$AH202),$AD202&gt;0,$AH202&gt;0,BU202&gt;0), ($AH202*BU202)/$AD202,     AND($AD202=0,$AH202&gt;0,$AL202&gt;0), IF(INDEX(BU$12:BU$263,MATCH($AL202,$AK$12:$AK$263,0))&gt;0,($AH202*INDEX(BU$12:BU$263,MATCH($AL202,$AK$12:$AK$263,0)))/INDEX($AD$12:$AD$263,MATCH($AL202,$AK$12:$AK$263,0)), "-"),     1, "-")</f>
        <v>-</v>
      </c>
      <c r="BW202" s="249" t="n">
        <f aca="false">IF(BV$9&gt;0, IF(OR(BV202="",BV202="-"), 0, BV202*$AO202), BU202*$AE202)</f>
        <v>0</v>
      </c>
      <c r="BX202" s="247" t="n">
        <f aca="false">COMMANDE!AJ202</f>
        <v>0</v>
      </c>
      <c r="BY202" s="248" t="str">
        <f aca="false">_xlfn.IFS(AND($AD202=$AH202,$AD202&gt;0,$AH202&gt;0,BX202&gt;0), BX202,     AND(NOT($AD202=$AH202),$AD202&gt;0,$AH202&gt;0,BX202&gt;0), ($AH202*BX202)/$AD202,     AND($AD202=0,$AH202&gt;0,$AL202&gt;0), IF(INDEX(BX$12:BX$263,MATCH($AL202,$AK$12:$AK$263,0))&gt;0,($AH202*INDEX(BX$12:BX$263,MATCH($AL202,$AK$12:$AK$263,0)))/INDEX($AD$12:$AD$263,MATCH($AL202,$AK$12:$AK$263,0)), "-"),     1, "-")</f>
        <v>-</v>
      </c>
      <c r="BZ202" s="249" t="n">
        <f aca="false">IF(BY$9&gt;0, IF(OR(BY202="",BY202="-"), 0, BY202*$AO202), BX202*$AE202)</f>
        <v>0</v>
      </c>
      <c r="CA202" s="247" t="n">
        <f aca="false">COMMANDE!AL202</f>
        <v>0</v>
      </c>
      <c r="CB202" s="248" t="str">
        <f aca="false">_xlfn.IFS(AND($AD202=$AH202,$AD202&gt;0,$AH202&gt;0,CA202&gt;0), CA202,     AND(NOT($AD202=$AH202),$AD202&gt;0,$AH202&gt;0,CA202&gt;0), ($AH202*CA202)/$AD202,     AND($AD202=0,$AH202&gt;0,$AL202&gt;0), IF(INDEX(CA$12:CA$263,MATCH($AL202,$AK$12:$AK$263,0))&gt;0,($AH202*INDEX(CA$12:CA$263,MATCH($AL202,$AK$12:$AK$263,0)))/INDEX($AD$12:$AD$263,MATCH($AL202,$AK$12:$AK$263,0)), "-"),     1, "-")</f>
        <v>-</v>
      </c>
      <c r="CC202" s="249" t="n">
        <f aca="false">IF(CB$9&gt;0, IF(OR(CB202="",CB202="-"), 0, CB202*$AO202), CA202*$AE202)</f>
        <v>0</v>
      </c>
      <c r="CD202" s="247" t="n">
        <f aca="false">COMMANDE!AN202</f>
        <v>0</v>
      </c>
      <c r="CE202" s="248" t="str">
        <f aca="false">_xlfn.IFS(AND($AD202=$AH202,$AD202&gt;0,$AH202&gt;0,CD202&gt;0), CD202,     AND(NOT($AD202=$AH202),$AD202&gt;0,$AH202&gt;0,CD202&gt;0), ($AH202*CD202)/$AD202,     AND($AD202=0,$AH202&gt;0,$AL202&gt;0), IF(INDEX(CD$12:CD$263,MATCH($AL202,$AK$12:$AK$263,0))&gt;0,($AH202*INDEX(CD$12:CD$263,MATCH($AL202,$AK$12:$AK$263,0)))/INDEX($AD$12:$AD$263,MATCH($AL202,$AK$12:$AK$263,0)), "-"),     1, "-")</f>
        <v>-</v>
      </c>
      <c r="CF202" s="249" t="n">
        <f aca="false">IF(CE$9&gt;0, IF(OR(CE202="",CE202="-"), 0, CE202*$AO202), CD202*$AE202)</f>
        <v>0</v>
      </c>
      <c r="CG202" s="247" t="n">
        <f aca="false">COMMANDE!AP202</f>
        <v>0</v>
      </c>
      <c r="CH202" s="248" t="str">
        <f aca="false">_xlfn.IFS(AND($AD202=$AH202,$AD202&gt;0,$AH202&gt;0,CG202&gt;0), CG202,     AND(NOT($AD202=$AH202),$AD202&gt;0,$AH202&gt;0,CG202&gt;0), ($AH202*CG202)/$AD202,     AND($AD202=0,$AH202&gt;0,$AL202&gt;0), IF(INDEX(CG$12:CG$263,MATCH($AL202,$AK$12:$AK$263,0))&gt;0,($AH202*INDEX(CG$12:CG$263,MATCH($AL202,$AK$12:$AK$263,0)))/INDEX($AD$12:$AD$263,MATCH($AL202,$AK$12:$AK$263,0)), "-"),     1, "-")</f>
        <v>-</v>
      </c>
      <c r="CI202" s="249" t="n">
        <f aca="false">IF(CH$9&gt;0, IF(OR(CH202="",CH202="-"), 0, CH202*$AO202), CG202*$AE202)</f>
        <v>0</v>
      </c>
      <c r="CJ202" s="250"/>
    </row>
    <row r="203" customFormat="false" ht="39.95" hidden="false" customHeight="true" outlineLevel="0" collapsed="false">
      <c r="A203" s="230" t="n">
        <f aca="false">IF(OR($AQ203&gt;0, $AS203&gt;0), 1, 0)</f>
        <v>0</v>
      </c>
      <c r="B203" s="230" t="n">
        <f aca="false">IF(OR($AT203&gt;0, $AV203&gt;0), 1, 0)</f>
        <v>0</v>
      </c>
      <c r="C203" s="230" t="n">
        <f aca="false">IF(OR($AW203&gt;0, $AY203&gt;0), 1, 0)</f>
        <v>0</v>
      </c>
      <c r="D203" s="230" t="n">
        <f aca="false">IF(OR($AZ203&gt;0, $BB203&gt;0), 1, 0)</f>
        <v>0</v>
      </c>
      <c r="E203" s="230" t="n">
        <f aca="false">IF(OR($BC203&gt;0, $BE203&gt;0), 1, 0)</f>
        <v>0</v>
      </c>
      <c r="F203" s="230" t="n">
        <f aca="false">IF(OR($BF203&gt;0, $BH203&gt;0), 1, 0)</f>
        <v>0</v>
      </c>
      <c r="G203" s="230" t="n">
        <f aca="false">IF(OR($BI203&gt;0, $BK203&gt;0), 1, 0)</f>
        <v>0</v>
      </c>
      <c r="H203" s="230" t="n">
        <f aca="false">IF(OR($BL203&gt;0, $BN203&gt;0), 1, 0)</f>
        <v>0</v>
      </c>
      <c r="I203" s="230" t="n">
        <f aca="false">IF(OR($BO203&gt;0, $BQ203&gt;0), 1, 0)</f>
        <v>0</v>
      </c>
      <c r="J203" s="230" t="n">
        <f aca="false">IF(OR($BR203&gt;0, $BT203&gt;0), 1, 0)</f>
        <v>0</v>
      </c>
      <c r="K203" s="230" t="n">
        <f aca="false">IF(OR($BU203&gt;0, $BW203&gt;0), 1, 0)</f>
        <v>0</v>
      </c>
      <c r="L203" s="230" t="n">
        <f aca="false">IF(OR($BX203&gt;0, $BZ203&gt;0), 1, 0)</f>
        <v>0</v>
      </c>
      <c r="M203" s="230" t="n">
        <f aca="false">IF(OR($CA203&gt;0, $CC203&gt;0), 1, 0)</f>
        <v>0</v>
      </c>
      <c r="N203" s="230" t="n">
        <f aca="false">IF(OR($CD203&gt;0, $CF203&gt;0), 1, 0)</f>
        <v>0</v>
      </c>
      <c r="O203" s="231" t="n">
        <f aca="false">IF(OR($CG203&gt;0, $CI203&gt;0), 1, 0)</f>
        <v>0</v>
      </c>
      <c r="P203" s="232" t="n">
        <f aca="false">IF(OR($AD203&gt;0,$AH203&gt;0,$AN203&gt;0), 1, 0)</f>
        <v>0</v>
      </c>
      <c r="Q203" s="233" t="n">
        <f aca="false">BDD!A193</f>
        <v>1358</v>
      </c>
      <c r="R203" s="234" t="str">
        <f aca="false">BDD!B193</f>
        <v>Sésame CRU BIO (Sachet 1kg)</v>
      </c>
      <c r="S203" s="235" t="str">
        <f aca="false">IF(BDD!F193=0, "", BDD!F193)</f>
        <v>❤️</v>
      </c>
      <c r="T203" s="236" t="n">
        <f aca="false">ROUND(BDD!G193+FDP_CMD_KG, 2)</f>
        <v>8.3</v>
      </c>
      <c r="U203" s="236" t="e">
        <f aca="false">ROUND(BDD!G193+FDP_FACT_KG, 2)</f>
        <v>#DIV/0!</v>
      </c>
      <c r="V203" s="237" t="str">
        <f aca="false">BDD!H193</f>
        <v>Pièce</v>
      </c>
      <c r="W203" s="238" t="n">
        <f aca="false">IF(NOT(ISBLANK(BDD!I193)), ROUND(SUM((BDD!G193*reduc1),FDP_CMD_KG), 2), "")</f>
        <v>7.63</v>
      </c>
      <c r="X203" s="238" t="str">
        <f aca="false">IF(NOT(ISBLANK(BDD!J193)), ROUND(SUM((BDD!G193*reduc2),FDP_CMD_KG), 2), "")</f>
        <v/>
      </c>
      <c r="Y203" s="238" t="str">
        <f aca="false">IF(NOT(ISBLANK(BDD!K193)), ROUND(SUM((BDD!G193*reduc3),FDP_CMD_KG), 2), "")</f>
        <v/>
      </c>
      <c r="Z203" s="238" t="e">
        <f aca="false">IF(NOT(ISBLANK(BDD!I193)), ROUND(SUM((BDD!G193*reduc1),FDP_FACT_KG), 2), "")</f>
        <v>#DIV/0!</v>
      </c>
      <c r="AA203" s="238" t="str">
        <f aca="false">IF(NOT(ISBLANK(BDD!J193)), ROUND(SUM((BDD!G193*reduc2),FDP_FACT_KG), 2), "")</f>
        <v/>
      </c>
      <c r="AB203" s="238" t="str">
        <f aca="false">IF(NOT(ISBLANK(BDD!K193)), ROUND(SUM((BDD!G193*reduc3),FDP_FACT_KG), 2), "")</f>
        <v/>
      </c>
      <c r="AC203" s="239" t="str">
        <f aca="false">BDD!C193</f>
        <v>Paraguay
Egypte</v>
      </c>
      <c r="AD203" s="240" t="n">
        <f aca="false">SUM(AQ203,AT203,AW203,AZ203,BC203,BF203,BI203,BL203,BO203,BR203,BU203,BX203,CA203,CD203,CG203)</f>
        <v>0</v>
      </c>
      <c r="AE203" s="241" t="n">
        <f aca="false">_xlfn.IFS(AND(AD203&gt;=60,$Y203&lt;&gt;""), $Y203,    AND(AD203&gt;=30,$X203&lt;&gt;""), $X203,    AND(AD203&gt;=10,$W203&lt;&gt;""), $W203,    1, $T203)</f>
        <v>8.3</v>
      </c>
      <c r="AF203" s="242" t="n">
        <f aca="false">$AD203*$AE203</f>
        <v>0</v>
      </c>
      <c r="AG203" s="161"/>
      <c r="AH203" s="243"/>
      <c r="AI203" s="241" t="e">
        <f aca="false">_xlfn.IFS(AND(AH203&gt;=60,$AB203&lt;&gt;""), $AB203,    AND(AH203&gt;=30,$AA203&lt;&gt;""), $AA203,    AND(AH203&gt;=10,$Z203&lt;&gt;""), $Z203,    1, $U203)</f>
        <v>#DIV/0!</v>
      </c>
      <c r="AJ203" s="244" t="e">
        <f aca="false">AH203*AI203</f>
        <v>#DIV/0!</v>
      </c>
      <c r="AK203" s="245"/>
      <c r="AL203" s="245"/>
      <c r="AM203" s="161"/>
      <c r="AN203" s="246" t="n">
        <f aca="false">SUM(AR203,AU203,AX203,BA203,BD203,BG203,BJ203,BM203,BP203,BS203,BV203,BY203,CB203,CE203,CH203)</f>
        <v>0</v>
      </c>
      <c r="AO203" s="241" t="e">
        <f aca="false">_xlfn.IFS(AND(AN203&gt;=60,$AB203&lt;&gt;""), $AB203,    AND(AN203&gt;=30,$AA203&lt;&gt;""), $AA203,    AND(AN203&gt;=10,$Z203&lt;&gt;""), $Z203,    1, $U203)</f>
        <v>#DIV/0!</v>
      </c>
      <c r="AP203" s="242" t="e">
        <f aca="false">$AN203*$AO203</f>
        <v>#DIV/0!</v>
      </c>
      <c r="AQ203" s="247" t="n">
        <f aca="false">COMMANDE!N203</f>
        <v>0</v>
      </c>
      <c r="AR203" s="248" t="str">
        <f aca="false">_xlfn.IFS(AND($AD203=$AH203,$AD203&gt;0,$AH203&gt;0,AQ203&gt;0), AQ203,     AND(NOT($AD203=$AH203),$AD203&gt;0,$AH203&gt;0,AQ203&gt;0), ($AH203*AQ203)/$AD203,     AND($AD203=0,$AH203&gt;0,$AL203&gt;0), IF(INDEX(AQ$12:AQ$263,MATCH($AL203,$AK$12:$AK$263,0))&gt;0,($AH203*INDEX(AQ$12:AQ$263,MATCH($AL203,$AK$12:$AK$263,0)))/INDEX($AD$12:$AD$263,MATCH($AL203,$AK$12:$AK$263,0)), "-"),     1, "-")</f>
        <v>-</v>
      </c>
      <c r="AS203" s="249" t="n">
        <f aca="false">IF(AR$9&gt;0, IF(OR(AR203="",AR203="-"), 0, AR203*$AO203), AQ203*$AE203)</f>
        <v>0</v>
      </c>
      <c r="AT203" s="247" t="n">
        <f aca="false">COMMANDE!P203</f>
        <v>0</v>
      </c>
      <c r="AU203" s="248" t="str">
        <f aca="false">_xlfn.IFS(AND($AD203=$AH203,$AD203&gt;0,$AH203&gt;0,AT203&gt;0), AT203,     AND(NOT($AD203=$AH203),$AD203&gt;0,$AH203&gt;0,AT203&gt;0), ($AH203*AT203)/$AD203,     AND($AD203=0,$AH203&gt;0,$AL203&gt;0), IF(INDEX(AT$12:AT$263,MATCH($AL203,$AK$12:$AK$263,0))&gt;0,($AH203*INDEX(AT$12:AT$263,MATCH($AL203,$AK$12:$AK$263,0)))/INDEX($AD$12:$AD$263,MATCH($AL203,$AK$12:$AK$263,0)), "-"),     1, "-")</f>
        <v>-</v>
      </c>
      <c r="AV203" s="249" t="n">
        <f aca="false">IF(AU$9&gt;0, IF(OR(AU203="",AU203="-"), 0, AU203*$AO203), AT203*$AE203)</f>
        <v>0</v>
      </c>
      <c r="AW203" s="247" t="n">
        <f aca="false">COMMANDE!R203</f>
        <v>0</v>
      </c>
      <c r="AX203" s="248" t="str">
        <f aca="false">_xlfn.IFS(AND($AD203=$AH203,$AD203&gt;0,$AH203&gt;0,AW203&gt;0), AW203,     AND(NOT($AD203=$AH203),$AD203&gt;0,$AH203&gt;0,AW203&gt;0), ($AH203*AW203)/$AD203,     AND($AD203=0,$AH203&gt;0,$AL203&gt;0), IF(INDEX(AW$12:AW$263,MATCH($AL203,$AK$12:$AK$263,0))&gt;0,($AH203*INDEX(AW$12:AW$263,MATCH($AL203,$AK$12:$AK$263,0)))/INDEX($AD$12:$AD$263,MATCH($AL203,$AK$12:$AK$263,0)), "-"),     1, "-")</f>
        <v>-</v>
      </c>
      <c r="AY203" s="249" t="n">
        <f aca="false">IF(AX$9&gt;0, IF(OR(AX203="",AX203="-"), 0, AX203*$AO203), AW203*$AE203)</f>
        <v>0</v>
      </c>
      <c r="AZ203" s="247" t="n">
        <f aca="false">COMMANDE!T203</f>
        <v>0</v>
      </c>
      <c r="BA203" s="248" t="str">
        <f aca="false">_xlfn.IFS(AND($AD203=$AH203,$AD203&gt;0,$AH203&gt;0,AZ203&gt;0), AZ203,     AND(NOT($AD203=$AH203),$AD203&gt;0,$AH203&gt;0,AZ203&gt;0), ($AH203*AZ203)/$AD203,     AND($AD203=0,$AH203&gt;0,$AL203&gt;0), IF(INDEX(AZ$12:AZ$263,MATCH($AL203,$AK$12:$AK$263,0))&gt;0,($AH203*INDEX(AZ$12:AZ$263,MATCH($AL203,$AK$12:$AK$263,0)))/INDEX($AD$12:$AD$263,MATCH($AL203,$AK$12:$AK$263,0)), "-"),     1, "-")</f>
        <v>-</v>
      </c>
      <c r="BB203" s="249" t="n">
        <f aca="false">IF(BA$9&gt;0, IF(OR(BA203="",BA203="-"), 0, BA203*$AO203), AZ203*$AE203)</f>
        <v>0</v>
      </c>
      <c r="BC203" s="247" t="n">
        <f aca="false">COMMANDE!V203</f>
        <v>0</v>
      </c>
      <c r="BD203" s="248" t="str">
        <f aca="false">_xlfn.IFS(AND($AD203=$AH203,$AD203&gt;0,$AH203&gt;0,BC203&gt;0), BC203,     AND(NOT($AD203=$AH203),$AD203&gt;0,$AH203&gt;0,BC203&gt;0), ($AH203*BC203)/$AD203,     AND($AD203=0,$AH203&gt;0,$AL203&gt;0), IF(INDEX(BC$12:BC$263,MATCH($AL203,$AK$12:$AK$263,0))&gt;0,($AH203*INDEX(BC$12:BC$263,MATCH($AL203,$AK$12:$AK$263,0)))/INDEX($AD$12:$AD$263,MATCH($AL203,$AK$12:$AK$263,0)), "-"),     1, "-")</f>
        <v>-</v>
      </c>
      <c r="BE203" s="249" t="n">
        <f aca="false">IF(BD$9&gt;0, IF(OR(BD203="",BD203="-"), 0, BD203*$AO203), BC203*$AE203)</f>
        <v>0</v>
      </c>
      <c r="BF203" s="247" t="n">
        <f aca="false">COMMANDE!X203</f>
        <v>0</v>
      </c>
      <c r="BG203" s="248" t="str">
        <f aca="false">_xlfn.IFS(AND($AD203=$AH203,$AD203&gt;0,$AH203&gt;0,BF203&gt;0), BF203,     AND(NOT($AD203=$AH203),$AD203&gt;0,$AH203&gt;0,BF203&gt;0), ($AH203*BF203)/$AD203,     AND($AD203=0,$AH203&gt;0,$AL203&gt;0), IF(INDEX(BF$12:BF$263,MATCH($AL203,$AK$12:$AK$263,0))&gt;0,($AH203*INDEX(BF$12:BF$263,MATCH($AL203,$AK$12:$AK$263,0)))/INDEX($AD$12:$AD$263,MATCH($AL203,$AK$12:$AK$263,0)), "-"),     1, "-")</f>
        <v>-</v>
      </c>
      <c r="BH203" s="249" t="n">
        <f aca="false">IF(BG$9&gt;0, IF(OR(BG203="",BG203="-"), 0, BG203*$AO203), BF203*$AE203)</f>
        <v>0</v>
      </c>
      <c r="BI203" s="247" t="n">
        <f aca="false">COMMANDE!Z203</f>
        <v>0</v>
      </c>
      <c r="BJ203" s="248" t="str">
        <f aca="false">_xlfn.IFS(AND($AD203=$AH203,$AD203&gt;0,$AH203&gt;0,BI203&gt;0), BI203,     AND(NOT($AD203=$AH203),$AD203&gt;0,$AH203&gt;0,BI203&gt;0), ($AH203*BI203)/$AD203,     AND($AD203=0,$AH203&gt;0,$AL203&gt;0), IF(INDEX(BI$12:BI$263,MATCH($AL203,$AK$12:$AK$263,0))&gt;0,($AH203*INDEX(BI$12:BI$263,MATCH($AL203,$AK$12:$AK$263,0)))/INDEX($AD$12:$AD$263,MATCH($AL203,$AK$12:$AK$263,0)), "-"),     1, "-")</f>
        <v>-</v>
      </c>
      <c r="BK203" s="249" t="n">
        <f aca="false">IF(BJ$9&gt;0, IF(OR(BJ203="",BJ203="-"), 0, BJ203*$AO203), BI203*$AE203)</f>
        <v>0</v>
      </c>
      <c r="BL203" s="247" t="n">
        <f aca="false">COMMANDE!AB203</f>
        <v>0</v>
      </c>
      <c r="BM203" s="248" t="str">
        <f aca="false">_xlfn.IFS(AND($AD203=$AH203,$AD203&gt;0,$AH203&gt;0,BL203&gt;0), BL203,     AND(NOT($AD203=$AH203),$AD203&gt;0,$AH203&gt;0,BL203&gt;0), ($AH203*BL203)/$AD203,     AND($AD203=0,$AH203&gt;0,$AL203&gt;0), IF(INDEX(BL$12:BL$263,MATCH($AL203,$AK$12:$AK$263,0))&gt;0,($AH203*INDEX(BL$12:BL$263,MATCH($AL203,$AK$12:$AK$263,0)))/INDEX($AD$12:$AD$263,MATCH($AL203,$AK$12:$AK$263,0)), "-"),     1, "-")</f>
        <v>-</v>
      </c>
      <c r="BN203" s="249" t="n">
        <f aca="false">IF(BM$9&gt;0, IF(OR(BM203="",BM203="-"), 0, BM203*$AO203), BL203*$AE203)</f>
        <v>0</v>
      </c>
      <c r="BO203" s="247" t="n">
        <f aca="false">COMMANDE!AD203</f>
        <v>0</v>
      </c>
      <c r="BP203" s="248" t="str">
        <f aca="false">_xlfn.IFS(AND($AD203=$AH203,$AD203&gt;0,$AH203&gt;0,BO203&gt;0), BO203,     AND(NOT($AD203=$AH203),$AD203&gt;0,$AH203&gt;0,BO203&gt;0), ($AH203*BO203)/$AD203,     AND($AD203=0,$AH203&gt;0,$AL203&gt;0), IF(INDEX(BO$12:BO$263,MATCH($AL203,$AK$12:$AK$263,0))&gt;0,($AH203*INDEX(BO$12:BO$263,MATCH($AL203,$AK$12:$AK$263,0)))/INDEX($AD$12:$AD$263,MATCH($AL203,$AK$12:$AK$263,0)), "-"),     1, "-")</f>
        <v>-</v>
      </c>
      <c r="BQ203" s="249" t="n">
        <f aca="false">IF(BP$9&gt;0, IF(OR(BP203="",BP203="-"), 0, BP203*$AO203), BO203*$AE203)</f>
        <v>0</v>
      </c>
      <c r="BR203" s="247" t="n">
        <f aca="false">COMMANDE!AF203</f>
        <v>0</v>
      </c>
      <c r="BS203" s="248" t="str">
        <f aca="false">_xlfn.IFS(AND($AD203=$AH203,$AD203&gt;0,$AH203&gt;0,BR203&gt;0), BR203,     AND(NOT($AD203=$AH203),$AD203&gt;0,$AH203&gt;0,BR203&gt;0), ($AH203*BR203)/$AD203,     AND($AD203=0,$AH203&gt;0,$AL203&gt;0), IF(INDEX(BR$12:BR$263,MATCH($AL203,$AK$12:$AK$263,0))&gt;0,($AH203*INDEX(BR$12:BR$263,MATCH($AL203,$AK$12:$AK$263,0)))/INDEX($AD$12:$AD$263,MATCH($AL203,$AK$12:$AK$263,0)), "-"),     1, "-")</f>
        <v>-</v>
      </c>
      <c r="BT203" s="249" t="n">
        <f aca="false">IF(BS$9&gt;0, IF(OR(BS203="",BS203="-"), 0, BS203*$AO203), BR203*$AE203)</f>
        <v>0</v>
      </c>
      <c r="BU203" s="247" t="n">
        <f aca="false">COMMANDE!AH203</f>
        <v>0</v>
      </c>
      <c r="BV203" s="248" t="str">
        <f aca="false">_xlfn.IFS(AND($AD203=$AH203,$AD203&gt;0,$AH203&gt;0,BU203&gt;0), BU203,     AND(NOT($AD203=$AH203),$AD203&gt;0,$AH203&gt;0,BU203&gt;0), ($AH203*BU203)/$AD203,     AND($AD203=0,$AH203&gt;0,$AL203&gt;0), IF(INDEX(BU$12:BU$263,MATCH($AL203,$AK$12:$AK$263,0))&gt;0,($AH203*INDEX(BU$12:BU$263,MATCH($AL203,$AK$12:$AK$263,0)))/INDEX($AD$12:$AD$263,MATCH($AL203,$AK$12:$AK$263,0)), "-"),     1, "-")</f>
        <v>-</v>
      </c>
      <c r="BW203" s="249" t="n">
        <f aca="false">IF(BV$9&gt;0, IF(OR(BV203="",BV203="-"), 0, BV203*$AO203), BU203*$AE203)</f>
        <v>0</v>
      </c>
      <c r="BX203" s="247" t="n">
        <f aca="false">COMMANDE!AJ203</f>
        <v>0</v>
      </c>
      <c r="BY203" s="248" t="str">
        <f aca="false">_xlfn.IFS(AND($AD203=$AH203,$AD203&gt;0,$AH203&gt;0,BX203&gt;0), BX203,     AND(NOT($AD203=$AH203),$AD203&gt;0,$AH203&gt;0,BX203&gt;0), ($AH203*BX203)/$AD203,     AND($AD203=0,$AH203&gt;0,$AL203&gt;0), IF(INDEX(BX$12:BX$263,MATCH($AL203,$AK$12:$AK$263,0))&gt;0,($AH203*INDEX(BX$12:BX$263,MATCH($AL203,$AK$12:$AK$263,0)))/INDEX($AD$12:$AD$263,MATCH($AL203,$AK$12:$AK$263,0)), "-"),     1, "-")</f>
        <v>-</v>
      </c>
      <c r="BZ203" s="249" t="n">
        <f aca="false">IF(BY$9&gt;0, IF(OR(BY203="",BY203="-"), 0, BY203*$AO203), BX203*$AE203)</f>
        <v>0</v>
      </c>
      <c r="CA203" s="247" t="n">
        <f aca="false">COMMANDE!AL203</f>
        <v>0</v>
      </c>
      <c r="CB203" s="248" t="str">
        <f aca="false">_xlfn.IFS(AND($AD203=$AH203,$AD203&gt;0,$AH203&gt;0,CA203&gt;0), CA203,     AND(NOT($AD203=$AH203),$AD203&gt;0,$AH203&gt;0,CA203&gt;0), ($AH203*CA203)/$AD203,     AND($AD203=0,$AH203&gt;0,$AL203&gt;0), IF(INDEX(CA$12:CA$263,MATCH($AL203,$AK$12:$AK$263,0))&gt;0,($AH203*INDEX(CA$12:CA$263,MATCH($AL203,$AK$12:$AK$263,0)))/INDEX($AD$12:$AD$263,MATCH($AL203,$AK$12:$AK$263,0)), "-"),     1, "-")</f>
        <v>-</v>
      </c>
      <c r="CC203" s="249" t="n">
        <f aca="false">IF(CB$9&gt;0, IF(OR(CB203="",CB203="-"), 0, CB203*$AO203), CA203*$AE203)</f>
        <v>0</v>
      </c>
      <c r="CD203" s="247" t="n">
        <f aca="false">COMMANDE!AN203</f>
        <v>0</v>
      </c>
      <c r="CE203" s="248" t="str">
        <f aca="false">_xlfn.IFS(AND($AD203=$AH203,$AD203&gt;0,$AH203&gt;0,CD203&gt;0), CD203,     AND(NOT($AD203=$AH203),$AD203&gt;0,$AH203&gt;0,CD203&gt;0), ($AH203*CD203)/$AD203,     AND($AD203=0,$AH203&gt;0,$AL203&gt;0), IF(INDEX(CD$12:CD$263,MATCH($AL203,$AK$12:$AK$263,0))&gt;0,($AH203*INDEX(CD$12:CD$263,MATCH($AL203,$AK$12:$AK$263,0)))/INDEX($AD$12:$AD$263,MATCH($AL203,$AK$12:$AK$263,0)), "-"),     1, "-")</f>
        <v>-</v>
      </c>
      <c r="CF203" s="249" t="n">
        <f aca="false">IF(CE$9&gt;0, IF(OR(CE203="",CE203="-"), 0, CE203*$AO203), CD203*$AE203)</f>
        <v>0</v>
      </c>
      <c r="CG203" s="247" t="n">
        <f aca="false">COMMANDE!AP203</f>
        <v>0</v>
      </c>
      <c r="CH203" s="248" t="str">
        <f aca="false">_xlfn.IFS(AND($AD203=$AH203,$AD203&gt;0,$AH203&gt;0,CG203&gt;0), CG203,     AND(NOT($AD203=$AH203),$AD203&gt;0,$AH203&gt;0,CG203&gt;0), ($AH203*CG203)/$AD203,     AND($AD203=0,$AH203&gt;0,$AL203&gt;0), IF(INDEX(CG$12:CG$263,MATCH($AL203,$AK$12:$AK$263,0))&gt;0,($AH203*INDEX(CG$12:CG$263,MATCH($AL203,$AK$12:$AK$263,0)))/INDEX($AD$12:$AD$263,MATCH($AL203,$AK$12:$AK$263,0)), "-"),     1, "-")</f>
        <v>-</v>
      </c>
      <c r="CI203" s="249" t="n">
        <f aca="false">IF(CH$9&gt;0, IF(OR(CH203="",CH203="-"), 0, CH203*$AO203), CG203*$AE203)</f>
        <v>0</v>
      </c>
      <c r="CJ203" s="250"/>
    </row>
    <row r="204" customFormat="false" ht="39.95" hidden="false" customHeight="true" outlineLevel="0" collapsed="false">
      <c r="A204" s="151" t="n">
        <f aca="false">IF(OR($AQ204&gt;0, $AS204&gt;0), 1, 0)</f>
        <v>0</v>
      </c>
      <c r="B204" s="151" t="n">
        <f aca="false">IF(OR($AT204&gt;0, $AV204&gt;0), 1, 0)</f>
        <v>0</v>
      </c>
      <c r="C204" s="151" t="n">
        <f aca="false">IF(OR($AW204&gt;0, $AY204&gt;0), 1, 0)</f>
        <v>0</v>
      </c>
      <c r="D204" s="151" t="n">
        <f aca="false">IF(OR($AZ204&gt;0, $BB204&gt;0), 1, 0)</f>
        <v>0</v>
      </c>
      <c r="E204" s="151" t="n">
        <f aca="false">IF(OR($BC204&gt;0, $BE204&gt;0), 1, 0)</f>
        <v>0</v>
      </c>
      <c r="F204" s="151" t="n">
        <f aca="false">IF(OR($BF204&gt;0, $BH204&gt;0), 1, 0)</f>
        <v>0</v>
      </c>
      <c r="G204" s="151" t="n">
        <f aca="false">IF(OR($BI204&gt;0, $BK204&gt;0), 1, 0)</f>
        <v>0</v>
      </c>
      <c r="H204" s="151" t="n">
        <f aca="false">IF(OR($BL204&gt;0, $BN204&gt;0), 1, 0)</f>
        <v>0</v>
      </c>
      <c r="I204" s="151" t="n">
        <f aca="false">IF(OR($BO204&gt;0, $BQ204&gt;0), 1, 0)</f>
        <v>0</v>
      </c>
      <c r="J204" s="151" t="n">
        <f aca="false">IF(OR($BR204&gt;0, $BT204&gt;0), 1, 0)</f>
        <v>0</v>
      </c>
      <c r="K204" s="151" t="n">
        <f aca="false">IF(OR($BU204&gt;0, $BW204&gt;0), 1, 0)</f>
        <v>0</v>
      </c>
      <c r="L204" s="151" t="n">
        <f aca="false">IF(OR($BX204&gt;0, $BZ204&gt;0), 1, 0)</f>
        <v>0</v>
      </c>
      <c r="M204" s="151" t="n">
        <f aca="false">IF(OR($CA204&gt;0, $CC204&gt;0), 1, 0)</f>
        <v>0</v>
      </c>
      <c r="N204" s="151" t="n">
        <f aca="false">IF(OR($CD204&gt;0, $CF204&gt;0), 1, 0)</f>
        <v>0</v>
      </c>
      <c r="O204" s="253" t="n">
        <f aca="false">IF(OR($CG204&gt;0, $CI204&gt;0), 1, 0)</f>
        <v>0</v>
      </c>
      <c r="P204" s="232" t="n">
        <f aca="false">IF(OR($AD204&gt;0,$AH204&gt;0,$AN204&gt;0), 1, 0)</f>
        <v>0</v>
      </c>
      <c r="Q204" s="233" t="n">
        <f aca="false">BDD!A194</f>
        <v>1860</v>
      </c>
      <c r="R204" s="234" t="str">
        <f aca="false">BDD!B194</f>
        <v>Souchet BIO (Sachet 1kg)</v>
      </c>
      <c r="S204" s="235" t="str">
        <f aca="false">IF(BDD!F194=0, "", BDD!F194)</f>
        <v>❤️</v>
      </c>
      <c r="T204" s="236" t="n">
        <f aca="false">ROUND(BDD!G194+FDP_CMD_KG, 2)</f>
        <v>9.79</v>
      </c>
      <c r="U204" s="236" t="e">
        <f aca="false">ROUND(BDD!G194+FDP_FACT_KG, 2)</f>
        <v>#DIV/0!</v>
      </c>
      <c r="V204" s="237" t="str">
        <f aca="false">BDD!H194</f>
        <v>Pièce</v>
      </c>
      <c r="W204" s="238" t="n">
        <f aca="false">IF(NOT(ISBLANK(BDD!I194)), ROUND(SUM((BDD!G194*reduc1),FDP_CMD_KG), 2), "")</f>
        <v>8.97</v>
      </c>
      <c r="X204" s="238" t="n">
        <f aca="false">IF(NOT(ISBLANK(BDD!J194)), ROUND(SUM((BDD!G194*reduc2),FDP_CMD_KG), 2), "")</f>
        <v>8.15</v>
      </c>
      <c r="Y204" s="238" t="str">
        <f aca="false">IF(NOT(ISBLANK(BDD!K194)), ROUND(SUM((BDD!G194*reduc3),FDP_CMD_KG), 2), "")</f>
        <v/>
      </c>
      <c r="Z204" s="238" t="e">
        <f aca="false">IF(NOT(ISBLANK(BDD!I194)), ROUND(SUM((BDD!G194*reduc1),FDP_FACT_KG), 2), "")</f>
        <v>#DIV/0!</v>
      </c>
      <c r="AA204" s="238" t="e">
        <f aca="false">IF(NOT(ISBLANK(BDD!J194)), ROUND(SUM((BDD!G194*reduc2),FDP_FACT_KG), 2), "")</f>
        <v>#DIV/0!</v>
      </c>
      <c r="AB204" s="238" t="str">
        <f aca="false">IF(NOT(ISBLANK(BDD!K194)), ROUND(SUM((BDD!G194*reduc3),FDP_FACT_KG), 2), "")</f>
        <v/>
      </c>
      <c r="AC204" s="239" t="str">
        <f aca="false">BDD!C194</f>
        <v>Import</v>
      </c>
      <c r="AD204" s="240" t="n">
        <f aca="false">SUM(AQ204,AT204,AW204,AZ204,BC204,BF204,BI204,BL204,BO204,BR204,BU204,BX204,CA204,CD204,CG204)</f>
        <v>0</v>
      </c>
      <c r="AE204" s="241" t="n">
        <f aca="false">_xlfn.IFS(AND(AD204&gt;=60,$Y204&lt;&gt;""), $Y204,    AND(AD204&gt;=30,$X204&lt;&gt;""), $X204,    AND(AD204&gt;=10,$W204&lt;&gt;""), $W204,    1, $T204)</f>
        <v>9.79</v>
      </c>
      <c r="AF204" s="242" t="n">
        <f aca="false">$AD204*$AE204</f>
        <v>0</v>
      </c>
      <c r="AG204" s="161"/>
      <c r="AH204" s="243"/>
      <c r="AI204" s="241" t="e">
        <f aca="false">_xlfn.IFS(AND(AH204&gt;=60,$AB204&lt;&gt;""), $AB204,    AND(AH204&gt;=30,$AA204&lt;&gt;""), $AA204,    AND(AH204&gt;=10,$Z204&lt;&gt;""), $Z204,    1, $U204)</f>
        <v>#DIV/0!</v>
      </c>
      <c r="AJ204" s="244" t="e">
        <f aca="false">AH204*AI204</f>
        <v>#DIV/0!</v>
      </c>
      <c r="AK204" s="245"/>
      <c r="AL204" s="245"/>
      <c r="AM204" s="161"/>
      <c r="AN204" s="246" t="n">
        <f aca="false">SUM(AR204,AU204,AX204,BA204,BD204,BG204,BJ204,BM204,BP204,BS204,BV204,BY204,CB204,CE204,CH204)</f>
        <v>0</v>
      </c>
      <c r="AO204" s="241" t="e">
        <f aca="false">_xlfn.IFS(AND(AN204&gt;=60,$AB204&lt;&gt;""), $AB204,    AND(AN204&gt;=30,$AA204&lt;&gt;""), $AA204,    AND(AN204&gt;=10,$Z204&lt;&gt;""), $Z204,    1, $U204)</f>
        <v>#DIV/0!</v>
      </c>
      <c r="AP204" s="242" t="e">
        <f aca="false">$AN204*$AO204</f>
        <v>#DIV/0!</v>
      </c>
      <c r="AQ204" s="247" t="n">
        <f aca="false">COMMANDE!N204</f>
        <v>0</v>
      </c>
      <c r="AR204" s="248" t="str">
        <f aca="false">_xlfn.IFS(AND($AD204=$AH204,$AD204&gt;0,$AH204&gt;0,AQ204&gt;0), AQ204,     AND(NOT($AD204=$AH204),$AD204&gt;0,$AH204&gt;0,AQ204&gt;0), ($AH204*AQ204)/$AD204,     AND($AD204=0,$AH204&gt;0,$AL204&gt;0), IF(INDEX(AQ$12:AQ$263,MATCH($AL204,$AK$12:$AK$263,0))&gt;0,($AH204*INDEX(AQ$12:AQ$263,MATCH($AL204,$AK$12:$AK$263,0)))/INDEX($AD$12:$AD$263,MATCH($AL204,$AK$12:$AK$263,0)), "-"),     1, "-")</f>
        <v>-</v>
      </c>
      <c r="AS204" s="249" t="n">
        <f aca="false">IF(AR$9&gt;0, IF(OR(AR204="",AR204="-"), 0, AR204*$AO204), AQ204*$AE204)</f>
        <v>0</v>
      </c>
      <c r="AT204" s="247" t="n">
        <f aca="false">COMMANDE!P204</f>
        <v>0</v>
      </c>
      <c r="AU204" s="248" t="str">
        <f aca="false">_xlfn.IFS(AND($AD204=$AH204,$AD204&gt;0,$AH204&gt;0,AT204&gt;0), AT204,     AND(NOT($AD204=$AH204),$AD204&gt;0,$AH204&gt;0,AT204&gt;0), ($AH204*AT204)/$AD204,     AND($AD204=0,$AH204&gt;0,$AL204&gt;0), IF(INDEX(AT$12:AT$263,MATCH($AL204,$AK$12:$AK$263,0))&gt;0,($AH204*INDEX(AT$12:AT$263,MATCH($AL204,$AK$12:$AK$263,0)))/INDEX($AD$12:$AD$263,MATCH($AL204,$AK$12:$AK$263,0)), "-"),     1, "-")</f>
        <v>-</v>
      </c>
      <c r="AV204" s="249" t="n">
        <f aca="false">IF(AU$9&gt;0, IF(OR(AU204="",AU204="-"), 0, AU204*$AO204), AT204*$AE204)</f>
        <v>0</v>
      </c>
      <c r="AW204" s="247" t="n">
        <f aca="false">COMMANDE!R204</f>
        <v>0</v>
      </c>
      <c r="AX204" s="248" t="str">
        <f aca="false">_xlfn.IFS(AND($AD204=$AH204,$AD204&gt;0,$AH204&gt;0,AW204&gt;0), AW204,     AND(NOT($AD204=$AH204),$AD204&gt;0,$AH204&gt;0,AW204&gt;0), ($AH204*AW204)/$AD204,     AND($AD204=0,$AH204&gt;0,$AL204&gt;0), IF(INDEX(AW$12:AW$263,MATCH($AL204,$AK$12:$AK$263,0))&gt;0,($AH204*INDEX(AW$12:AW$263,MATCH($AL204,$AK$12:$AK$263,0)))/INDEX($AD$12:$AD$263,MATCH($AL204,$AK$12:$AK$263,0)), "-"),     1, "-")</f>
        <v>-</v>
      </c>
      <c r="AY204" s="249" t="n">
        <f aca="false">IF(AX$9&gt;0, IF(OR(AX204="",AX204="-"), 0, AX204*$AO204), AW204*$AE204)</f>
        <v>0</v>
      </c>
      <c r="AZ204" s="247" t="n">
        <f aca="false">COMMANDE!T204</f>
        <v>0</v>
      </c>
      <c r="BA204" s="248" t="str">
        <f aca="false">_xlfn.IFS(AND($AD204=$AH204,$AD204&gt;0,$AH204&gt;0,AZ204&gt;0), AZ204,     AND(NOT($AD204=$AH204),$AD204&gt;0,$AH204&gt;0,AZ204&gt;0), ($AH204*AZ204)/$AD204,     AND($AD204=0,$AH204&gt;0,$AL204&gt;0), IF(INDEX(AZ$12:AZ$263,MATCH($AL204,$AK$12:$AK$263,0))&gt;0,($AH204*INDEX(AZ$12:AZ$263,MATCH($AL204,$AK$12:$AK$263,0)))/INDEX($AD$12:$AD$263,MATCH($AL204,$AK$12:$AK$263,0)), "-"),     1, "-")</f>
        <v>-</v>
      </c>
      <c r="BB204" s="249" t="n">
        <f aca="false">IF(BA$9&gt;0, IF(OR(BA204="",BA204="-"), 0, BA204*$AO204), AZ204*$AE204)</f>
        <v>0</v>
      </c>
      <c r="BC204" s="247" t="n">
        <f aca="false">COMMANDE!V204</f>
        <v>0</v>
      </c>
      <c r="BD204" s="248" t="str">
        <f aca="false">_xlfn.IFS(AND($AD204=$AH204,$AD204&gt;0,$AH204&gt;0,BC204&gt;0), BC204,     AND(NOT($AD204=$AH204),$AD204&gt;0,$AH204&gt;0,BC204&gt;0), ($AH204*BC204)/$AD204,     AND($AD204=0,$AH204&gt;0,$AL204&gt;0), IF(INDEX(BC$12:BC$263,MATCH($AL204,$AK$12:$AK$263,0))&gt;0,($AH204*INDEX(BC$12:BC$263,MATCH($AL204,$AK$12:$AK$263,0)))/INDEX($AD$12:$AD$263,MATCH($AL204,$AK$12:$AK$263,0)), "-"),     1, "-")</f>
        <v>-</v>
      </c>
      <c r="BE204" s="249" t="n">
        <f aca="false">IF(BD$9&gt;0, IF(OR(BD204="",BD204="-"), 0, BD204*$AO204), BC204*$AE204)</f>
        <v>0</v>
      </c>
      <c r="BF204" s="247" t="n">
        <f aca="false">COMMANDE!X204</f>
        <v>0</v>
      </c>
      <c r="BG204" s="248" t="str">
        <f aca="false">_xlfn.IFS(AND($AD204=$AH204,$AD204&gt;0,$AH204&gt;0,BF204&gt;0), BF204,     AND(NOT($AD204=$AH204),$AD204&gt;0,$AH204&gt;0,BF204&gt;0), ($AH204*BF204)/$AD204,     AND($AD204=0,$AH204&gt;0,$AL204&gt;0), IF(INDEX(BF$12:BF$263,MATCH($AL204,$AK$12:$AK$263,0))&gt;0,($AH204*INDEX(BF$12:BF$263,MATCH($AL204,$AK$12:$AK$263,0)))/INDEX($AD$12:$AD$263,MATCH($AL204,$AK$12:$AK$263,0)), "-"),     1, "-")</f>
        <v>-</v>
      </c>
      <c r="BH204" s="249" t="n">
        <f aca="false">IF(BG$9&gt;0, IF(OR(BG204="",BG204="-"), 0, BG204*$AO204), BF204*$AE204)</f>
        <v>0</v>
      </c>
      <c r="BI204" s="247" t="n">
        <f aca="false">COMMANDE!Z204</f>
        <v>0</v>
      </c>
      <c r="BJ204" s="248" t="str">
        <f aca="false">_xlfn.IFS(AND($AD204=$AH204,$AD204&gt;0,$AH204&gt;0,BI204&gt;0), BI204,     AND(NOT($AD204=$AH204),$AD204&gt;0,$AH204&gt;0,BI204&gt;0), ($AH204*BI204)/$AD204,     AND($AD204=0,$AH204&gt;0,$AL204&gt;0), IF(INDEX(BI$12:BI$263,MATCH($AL204,$AK$12:$AK$263,0))&gt;0,($AH204*INDEX(BI$12:BI$263,MATCH($AL204,$AK$12:$AK$263,0)))/INDEX($AD$12:$AD$263,MATCH($AL204,$AK$12:$AK$263,0)), "-"),     1, "-")</f>
        <v>-</v>
      </c>
      <c r="BK204" s="249" t="n">
        <f aca="false">IF(BJ$9&gt;0, IF(OR(BJ204="",BJ204="-"), 0, BJ204*$AO204), BI204*$AE204)</f>
        <v>0</v>
      </c>
      <c r="BL204" s="247" t="n">
        <f aca="false">COMMANDE!AB204</f>
        <v>0</v>
      </c>
      <c r="BM204" s="248" t="str">
        <f aca="false">_xlfn.IFS(AND($AD204=$AH204,$AD204&gt;0,$AH204&gt;0,BL204&gt;0), BL204,     AND(NOT($AD204=$AH204),$AD204&gt;0,$AH204&gt;0,BL204&gt;0), ($AH204*BL204)/$AD204,     AND($AD204=0,$AH204&gt;0,$AL204&gt;0), IF(INDEX(BL$12:BL$263,MATCH($AL204,$AK$12:$AK$263,0))&gt;0,($AH204*INDEX(BL$12:BL$263,MATCH($AL204,$AK$12:$AK$263,0)))/INDEX($AD$12:$AD$263,MATCH($AL204,$AK$12:$AK$263,0)), "-"),     1, "-")</f>
        <v>-</v>
      </c>
      <c r="BN204" s="249" t="n">
        <f aca="false">IF(BM$9&gt;0, IF(OR(BM204="",BM204="-"), 0, BM204*$AO204), BL204*$AE204)</f>
        <v>0</v>
      </c>
      <c r="BO204" s="247" t="n">
        <f aca="false">COMMANDE!AD204</f>
        <v>0</v>
      </c>
      <c r="BP204" s="248" t="str">
        <f aca="false">_xlfn.IFS(AND($AD204=$AH204,$AD204&gt;0,$AH204&gt;0,BO204&gt;0), BO204,     AND(NOT($AD204=$AH204),$AD204&gt;0,$AH204&gt;0,BO204&gt;0), ($AH204*BO204)/$AD204,     AND($AD204=0,$AH204&gt;0,$AL204&gt;0), IF(INDEX(BO$12:BO$263,MATCH($AL204,$AK$12:$AK$263,0))&gt;0,($AH204*INDEX(BO$12:BO$263,MATCH($AL204,$AK$12:$AK$263,0)))/INDEX($AD$12:$AD$263,MATCH($AL204,$AK$12:$AK$263,0)), "-"),     1, "-")</f>
        <v>-</v>
      </c>
      <c r="BQ204" s="249" t="n">
        <f aca="false">IF(BP$9&gt;0, IF(OR(BP204="",BP204="-"), 0, BP204*$AO204), BO204*$AE204)</f>
        <v>0</v>
      </c>
      <c r="BR204" s="247" t="n">
        <f aca="false">COMMANDE!AF204</f>
        <v>0</v>
      </c>
      <c r="BS204" s="248" t="str">
        <f aca="false">_xlfn.IFS(AND($AD204=$AH204,$AD204&gt;0,$AH204&gt;0,BR204&gt;0), BR204,     AND(NOT($AD204=$AH204),$AD204&gt;0,$AH204&gt;0,BR204&gt;0), ($AH204*BR204)/$AD204,     AND($AD204=0,$AH204&gt;0,$AL204&gt;0), IF(INDEX(BR$12:BR$263,MATCH($AL204,$AK$12:$AK$263,0))&gt;0,($AH204*INDEX(BR$12:BR$263,MATCH($AL204,$AK$12:$AK$263,0)))/INDEX($AD$12:$AD$263,MATCH($AL204,$AK$12:$AK$263,0)), "-"),     1, "-")</f>
        <v>-</v>
      </c>
      <c r="BT204" s="249" t="n">
        <f aca="false">IF(BS$9&gt;0, IF(OR(BS204="",BS204="-"), 0, BS204*$AO204), BR204*$AE204)</f>
        <v>0</v>
      </c>
      <c r="BU204" s="247" t="n">
        <f aca="false">COMMANDE!AH204</f>
        <v>0</v>
      </c>
      <c r="BV204" s="248" t="str">
        <f aca="false">_xlfn.IFS(AND($AD204=$AH204,$AD204&gt;0,$AH204&gt;0,BU204&gt;0), BU204,     AND(NOT($AD204=$AH204),$AD204&gt;0,$AH204&gt;0,BU204&gt;0), ($AH204*BU204)/$AD204,     AND($AD204=0,$AH204&gt;0,$AL204&gt;0), IF(INDEX(BU$12:BU$263,MATCH($AL204,$AK$12:$AK$263,0))&gt;0,($AH204*INDEX(BU$12:BU$263,MATCH($AL204,$AK$12:$AK$263,0)))/INDEX($AD$12:$AD$263,MATCH($AL204,$AK$12:$AK$263,0)), "-"),     1, "-")</f>
        <v>-</v>
      </c>
      <c r="BW204" s="249" t="n">
        <f aca="false">IF(BV$9&gt;0, IF(OR(BV204="",BV204="-"), 0, BV204*$AO204), BU204*$AE204)</f>
        <v>0</v>
      </c>
      <c r="BX204" s="247" t="n">
        <f aca="false">COMMANDE!AJ204</f>
        <v>0</v>
      </c>
      <c r="BY204" s="248" t="str">
        <f aca="false">_xlfn.IFS(AND($AD204=$AH204,$AD204&gt;0,$AH204&gt;0,BX204&gt;0), BX204,     AND(NOT($AD204=$AH204),$AD204&gt;0,$AH204&gt;0,BX204&gt;0), ($AH204*BX204)/$AD204,     AND($AD204=0,$AH204&gt;0,$AL204&gt;0), IF(INDEX(BX$12:BX$263,MATCH($AL204,$AK$12:$AK$263,0))&gt;0,($AH204*INDEX(BX$12:BX$263,MATCH($AL204,$AK$12:$AK$263,0)))/INDEX($AD$12:$AD$263,MATCH($AL204,$AK$12:$AK$263,0)), "-"),     1, "-")</f>
        <v>-</v>
      </c>
      <c r="BZ204" s="249" t="n">
        <f aca="false">IF(BY$9&gt;0, IF(OR(BY204="",BY204="-"), 0, BY204*$AO204), BX204*$AE204)</f>
        <v>0</v>
      </c>
      <c r="CA204" s="247" t="n">
        <f aca="false">COMMANDE!AL204</f>
        <v>0</v>
      </c>
      <c r="CB204" s="248" t="str">
        <f aca="false">_xlfn.IFS(AND($AD204=$AH204,$AD204&gt;0,$AH204&gt;0,CA204&gt;0), CA204,     AND(NOT($AD204=$AH204),$AD204&gt;0,$AH204&gt;0,CA204&gt;0), ($AH204*CA204)/$AD204,     AND($AD204=0,$AH204&gt;0,$AL204&gt;0), IF(INDEX(CA$12:CA$263,MATCH($AL204,$AK$12:$AK$263,0))&gt;0,($AH204*INDEX(CA$12:CA$263,MATCH($AL204,$AK$12:$AK$263,0)))/INDEX($AD$12:$AD$263,MATCH($AL204,$AK$12:$AK$263,0)), "-"),     1, "-")</f>
        <v>-</v>
      </c>
      <c r="CC204" s="249" t="n">
        <f aca="false">IF(CB$9&gt;0, IF(OR(CB204="",CB204="-"), 0, CB204*$AO204), CA204*$AE204)</f>
        <v>0</v>
      </c>
      <c r="CD204" s="247" t="n">
        <f aca="false">COMMANDE!AN204</f>
        <v>0</v>
      </c>
      <c r="CE204" s="248" t="str">
        <f aca="false">_xlfn.IFS(AND($AD204=$AH204,$AD204&gt;0,$AH204&gt;0,CD204&gt;0), CD204,     AND(NOT($AD204=$AH204),$AD204&gt;0,$AH204&gt;0,CD204&gt;0), ($AH204*CD204)/$AD204,     AND($AD204=0,$AH204&gt;0,$AL204&gt;0), IF(INDEX(CD$12:CD$263,MATCH($AL204,$AK$12:$AK$263,0))&gt;0,($AH204*INDEX(CD$12:CD$263,MATCH($AL204,$AK$12:$AK$263,0)))/INDEX($AD$12:$AD$263,MATCH($AL204,$AK$12:$AK$263,0)), "-"),     1, "-")</f>
        <v>-</v>
      </c>
      <c r="CF204" s="249" t="n">
        <f aca="false">IF(CE$9&gt;0, IF(OR(CE204="",CE204="-"), 0, CE204*$AO204), CD204*$AE204)</f>
        <v>0</v>
      </c>
      <c r="CG204" s="247" t="n">
        <f aca="false">COMMANDE!AP204</f>
        <v>0</v>
      </c>
      <c r="CH204" s="248" t="str">
        <f aca="false">_xlfn.IFS(AND($AD204=$AH204,$AD204&gt;0,$AH204&gt;0,CG204&gt;0), CG204,     AND(NOT($AD204=$AH204),$AD204&gt;0,$AH204&gt;0,CG204&gt;0), ($AH204*CG204)/$AD204,     AND($AD204=0,$AH204&gt;0,$AL204&gt;0), IF(INDEX(CG$12:CG$263,MATCH($AL204,$AK$12:$AK$263,0))&gt;0,($AH204*INDEX(CG$12:CG$263,MATCH($AL204,$AK$12:$AK$263,0)))/INDEX($AD$12:$AD$263,MATCH($AL204,$AK$12:$AK$263,0)), "-"),     1, "-")</f>
        <v>-</v>
      </c>
      <c r="CI204" s="249" t="n">
        <f aca="false">IF(CH$9&gt;0, IF(OR(CH204="",CH204="-"), 0, CH204*$AO204), CG204*$AE204)</f>
        <v>0</v>
      </c>
      <c r="CJ204" s="250"/>
    </row>
    <row r="205" customFormat="false" ht="39.95" hidden="false" customHeight="true" outlineLevel="0" collapsed="false">
      <c r="A205" s="151" t="n">
        <f aca="false">IF(OR($AQ205&gt;0, $AS205&gt;0), 1, 0)</f>
        <v>0</v>
      </c>
      <c r="B205" s="151" t="n">
        <f aca="false">IF(OR($AT205&gt;0, $AV205&gt;0), 1, 0)</f>
        <v>0</v>
      </c>
      <c r="C205" s="151" t="n">
        <f aca="false">IF(OR($AW205&gt;0, $AY205&gt;0), 1, 0)</f>
        <v>0</v>
      </c>
      <c r="D205" s="151" t="n">
        <f aca="false">IF(OR($AZ205&gt;0, $BB205&gt;0), 1, 0)</f>
        <v>0</v>
      </c>
      <c r="E205" s="151" t="n">
        <f aca="false">IF(OR($BC205&gt;0, $BE205&gt;0), 1, 0)</f>
        <v>0</v>
      </c>
      <c r="F205" s="151" t="n">
        <f aca="false">IF(OR($BF205&gt;0, $BH205&gt;0), 1, 0)</f>
        <v>0</v>
      </c>
      <c r="G205" s="151" t="n">
        <f aca="false">IF(OR($BI205&gt;0, $BK205&gt;0), 1, 0)</f>
        <v>0</v>
      </c>
      <c r="H205" s="151" t="n">
        <f aca="false">IF(OR($BL205&gt;0, $BN205&gt;0), 1, 0)</f>
        <v>0</v>
      </c>
      <c r="I205" s="151" t="n">
        <f aca="false">IF(OR($BO205&gt;0, $BQ205&gt;0), 1, 0)</f>
        <v>0</v>
      </c>
      <c r="J205" s="151" t="n">
        <f aca="false">IF(OR($BR205&gt;0, $BT205&gt;0), 1, 0)</f>
        <v>0</v>
      </c>
      <c r="K205" s="151" t="n">
        <f aca="false">IF(OR($BU205&gt;0, $BW205&gt;0), 1, 0)</f>
        <v>0</v>
      </c>
      <c r="L205" s="151" t="n">
        <f aca="false">IF(OR($BX205&gt;0, $BZ205&gt;0), 1, 0)</f>
        <v>0</v>
      </c>
      <c r="M205" s="151" t="n">
        <f aca="false">IF(OR($CA205&gt;0, $CC205&gt;0), 1, 0)</f>
        <v>0</v>
      </c>
      <c r="N205" s="151" t="n">
        <f aca="false">IF(OR($CD205&gt;0, $CF205&gt;0), 1, 0)</f>
        <v>0</v>
      </c>
      <c r="O205" s="253" t="n">
        <f aca="false">IF(OR($CG205&gt;0, $CI205&gt;0), 1, 0)</f>
        <v>0</v>
      </c>
      <c r="P205" s="232" t="n">
        <f aca="false">IF(OR($AD205&gt;0,$AH205&gt;0,$AN205&gt;0), 1, 0)</f>
        <v>0</v>
      </c>
      <c r="Q205" s="233" t="n">
        <f aca="false">BDD!A195</f>
        <v>1496</v>
      </c>
      <c r="R205" s="234" t="str">
        <f aca="false">BDD!B195</f>
        <v>Spaguetti de mer déshydraté BIO (Sachet 1kg)</v>
      </c>
      <c r="S205" s="235" t="str">
        <f aca="false">IF(BDD!F195=0, "", BDD!F195)</f>
        <v>❤️</v>
      </c>
      <c r="T205" s="236" t="n">
        <f aca="false">ROUND(BDD!G195+FDP_CMD_KG, 2)</f>
        <v>39.26</v>
      </c>
      <c r="U205" s="236" t="e">
        <f aca="false">ROUND(BDD!G195+FDP_FACT_KG, 2)</f>
        <v>#DIV/0!</v>
      </c>
      <c r="V205" s="237" t="str">
        <f aca="false">BDD!H195</f>
        <v>Pièce</v>
      </c>
      <c r="W205" s="238" t="str">
        <f aca="false">IF(NOT(ISBLANK(BDD!I195)), ROUND(SUM((BDD!G195*reduc1),FDP_CMD_KG), 2), "")</f>
        <v/>
      </c>
      <c r="X205" s="238" t="str">
        <f aca="false">IF(NOT(ISBLANK(BDD!J195)), ROUND(SUM((BDD!G195*reduc2),FDP_CMD_KG), 2), "")</f>
        <v/>
      </c>
      <c r="Y205" s="238" t="str">
        <f aca="false">IF(NOT(ISBLANK(BDD!K195)), ROUND(SUM((BDD!G195*reduc3),FDP_CMD_KG), 2), "")</f>
        <v/>
      </c>
      <c r="Z205" s="238" t="str">
        <f aca="false">IF(NOT(ISBLANK(BDD!I195)), ROUND(SUM((BDD!G195*reduc1),FDP_FACT_KG), 2), "")</f>
        <v/>
      </c>
      <c r="AA205" s="238" t="str">
        <f aca="false">IF(NOT(ISBLANK(BDD!J195)), ROUND(SUM((BDD!G195*reduc2),FDP_FACT_KG), 2), "")</f>
        <v/>
      </c>
      <c r="AB205" s="238" t="str">
        <f aca="false">IF(NOT(ISBLANK(BDD!K195)), ROUND(SUM((BDD!G195*reduc3),FDP_FACT_KG), 2), "")</f>
        <v/>
      </c>
      <c r="AC205" s="239" t="str">
        <f aca="false">BDD!C195</f>
        <v>Galice</v>
      </c>
      <c r="AD205" s="240" t="n">
        <f aca="false">SUM(AQ205,AT205,AW205,AZ205,BC205,BF205,BI205,BL205,BO205,BR205,BU205,BX205,CA205,CD205,CG205)</f>
        <v>0</v>
      </c>
      <c r="AE205" s="241" t="n">
        <f aca="false">_xlfn.IFS(AND(AD205&gt;=60,$Y205&lt;&gt;""), $Y205,    AND(AD205&gt;=30,$X205&lt;&gt;""), $X205,    AND(AD205&gt;=10,$W205&lt;&gt;""), $W205,    1, $T205)</f>
        <v>39.26</v>
      </c>
      <c r="AF205" s="242" t="n">
        <f aca="false">$AD205*$AE205</f>
        <v>0</v>
      </c>
      <c r="AG205" s="161"/>
      <c r="AH205" s="243"/>
      <c r="AI205" s="241" t="e">
        <f aca="false">_xlfn.IFS(AND(AH205&gt;=60,$AB205&lt;&gt;""), $AB205,    AND(AH205&gt;=30,$AA205&lt;&gt;""), $AA205,    AND(AH205&gt;=10,$Z205&lt;&gt;""), $Z205,    1, $U205)</f>
        <v>#DIV/0!</v>
      </c>
      <c r="AJ205" s="244" t="e">
        <f aca="false">AH205*AI205</f>
        <v>#DIV/0!</v>
      </c>
      <c r="AK205" s="245"/>
      <c r="AL205" s="245"/>
      <c r="AM205" s="161"/>
      <c r="AN205" s="246" t="n">
        <f aca="false">SUM(AR205,AU205,AX205,BA205,BD205,BG205,BJ205,BM205,BP205,BS205,BV205,BY205,CB205,CE205,CH205)</f>
        <v>0</v>
      </c>
      <c r="AO205" s="241" t="e">
        <f aca="false">_xlfn.IFS(AND(AN205&gt;=60,$AB205&lt;&gt;""), $AB205,    AND(AN205&gt;=30,$AA205&lt;&gt;""), $AA205,    AND(AN205&gt;=10,$Z205&lt;&gt;""), $Z205,    1, $U205)</f>
        <v>#DIV/0!</v>
      </c>
      <c r="AP205" s="242" t="e">
        <f aca="false">$AN205*$AO205</f>
        <v>#DIV/0!</v>
      </c>
      <c r="AQ205" s="247" t="n">
        <f aca="false">COMMANDE!N205</f>
        <v>0</v>
      </c>
      <c r="AR205" s="248" t="str">
        <f aca="false">_xlfn.IFS(AND($AD205=$AH205,$AD205&gt;0,$AH205&gt;0,AQ205&gt;0), AQ205,     AND(NOT($AD205=$AH205),$AD205&gt;0,$AH205&gt;0,AQ205&gt;0), ($AH205*AQ205)/$AD205,     AND($AD205=0,$AH205&gt;0,$AL205&gt;0), IF(INDEX(AQ$12:AQ$263,MATCH($AL205,$AK$12:$AK$263,0))&gt;0,($AH205*INDEX(AQ$12:AQ$263,MATCH($AL205,$AK$12:$AK$263,0)))/INDEX($AD$12:$AD$263,MATCH($AL205,$AK$12:$AK$263,0)), "-"),     1, "-")</f>
        <v>-</v>
      </c>
      <c r="AS205" s="249" t="n">
        <f aca="false">IF(AR$9&gt;0, IF(OR(AR205="",AR205="-"), 0, AR205*$AO205), AQ205*$AE205)</f>
        <v>0</v>
      </c>
      <c r="AT205" s="247" t="n">
        <f aca="false">COMMANDE!P205</f>
        <v>0</v>
      </c>
      <c r="AU205" s="248" t="str">
        <f aca="false">_xlfn.IFS(AND($AD205=$AH205,$AD205&gt;0,$AH205&gt;0,AT205&gt;0), AT205,     AND(NOT($AD205=$AH205),$AD205&gt;0,$AH205&gt;0,AT205&gt;0), ($AH205*AT205)/$AD205,     AND($AD205=0,$AH205&gt;0,$AL205&gt;0), IF(INDEX(AT$12:AT$263,MATCH($AL205,$AK$12:$AK$263,0))&gt;0,($AH205*INDEX(AT$12:AT$263,MATCH($AL205,$AK$12:$AK$263,0)))/INDEX($AD$12:$AD$263,MATCH($AL205,$AK$12:$AK$263,0)), "-"),     1, "-")</f>
        <v>-</v>
      </c>
      <c r="AV205" s="249" t="n">
        <f aca="false">IF(AU$9&gt;0, IF(OR(AU205="",AU205="-"), 0, AU205*$AO205), AT205*$AE205)</f>
        <v>0</v>
      </c>
      <c r="AW205" s="247" t="n">
        <f aca="false">COMMANDE!R205</f>
        <v>0</v>
      </c>
      <c r="AX205" s="248" t="str">
        <f aca="false">_xlfn.IFS(AND($AD205=$AH205,$AD205&gt;0,$AH205&gt;0,AW205&gt;0), AW205,     AND(NOT($AD205=$AH205),$AD205&gt;0,$AH205&gt;0,AW205&gt;0), ($AH205*AW205)/$AD205,     AND($AD205=0,$AH205&gt;0,$AL205&gt;0), IF(INDEX(AW$12:AW$263,MATCH($AL205,$AK$12:$AK$263,0))&gt;0,($AH205*INDEX(AW$12:AW$263,MATCH($AL205,$AK$12:$AK$263,0)))/INDEX($AD$12:$AD$263,MATCH($AL205,$AK$12:$AK$263,0)), "-"),     1, "-")</f>
        <v>-</v>
      </c>
      <c r="AY205" s="249" t="n">
        <f aca="false">IF(AX$9&gt;0, IF(OR(AX205="",AX205="-"), 0, AX205*$AO205), AW205*$AE205)</f>
        <v>0</v>
      </c>
      <c r="AZ205" s="247" t="n">
        <f aca="false">COMMANDE!T205</f>
        <v>0</v>
      </c>
      <c r="BA205" s="248" t="str">
        <f aca="false">_xlfn.IFS(AND($AD205=$AH205,$AD205&gt;0,$AH205&gt;0,AZ205&gt;0), AZ205,     AND(NOT($AD205=$AH205),$AD205&gt;0,$AH205&gt;0,AZ205&gt;0), ($AH205*AZ205)/$AD205,     AND($AD205=0,$AH205&gt;0,$AL205&gt;0), IF(INDEX(AZ$12:AZ$263,MATCH($AL205,$AK$12:$AK$263,0))&gt;0,($AH205*INDEX(AZ$12:AZ$263,MATCH($AL205,$AK$12:$AK$263,0)))/INDEX($AD$12:$AD$263,MATCH($AL205,$AK$12:$AK$263,0)), "-"),     1, "-")</f>
        <v>-</v>
      </c>
      <c r="BB205" s="249" t="n">
        <f aca="false">IF(BA$9&gt;0, IF(OR(BA205="",BA205="-"), 0, BA205*$AO205), AZ205*$AE205)</f>
        <v>0</v>
      </c>
      <c r="BC205" s="247" t="n">
        <f aca="false">COMMANDE!V205</f>
        <v>0</v>
      </c>
      <c r="BD205" s="248" t="str">
        <f aca="false">_xlfn.IFS(AND($AD205=$AH205,$AD205&gt;0,$AH205&gt;0,BC205&gt;0), BC205,     AND(NOT($AD205=$AH205),$AD205&gt;0,$AH205&gt;0,BC205&gt;0), ($AH205*BC205)/$AD205,     AND($AD205=0,$AH205&gt;0,$AL205&gt;0), IF(INDEX(BC$12:BC$263,MATCH($AL205,$AK$12:$AK$263,0))&gt;0,($AH205*INDEX(BC$12:BC$263,MATCH($AL205,$AK$12:$AK$263,0)))/INDEX($AD$12:$AD$263,MATCH($AL205,$AK$12:$AK$263,0)), "-"),     1, "-")</f>
        <v>-</v>
      </c>
      <c r="BE205" s="249" t="n">
        <f aca="false">IF(BD$9&gt;0, IF(OR(BD205="",BD205="-"), 0, BD205*$AO205), BC205*$AE205)</f>
        <v>0</v>
      </c>
      <c r="BF205" s="247" t="n">
        <f aca="false">COMMANDE!X205</f>
        <v>0</v>
      </c>
      <c r="BG205" s="248" t="str">
        <f aca="false">_xlfn.IFS(AND($AD205=$AH205,$AD205&gt;0,$AH205&gt;0,BF205&gt;0), BF205,     AND(NOT($AD205=$AH205),$AD205&gt;0,$AH205&gt;0,BF205&gt;0), ($AH205*BF205)/$AD205,     AND($AD205=0,$AH205&gt;0,$AL205&gt;0), IF(INDEX(BF$12:BF$263,MATCH($AL205,$AK$12:$AK$263,0))&gt;0,($AH205*INDEX(BF$12:BF$263,MATCH($AL205,$AK$12:$AK$263,0)))/INDEX($AD$12:$AD$263,MATCH($AL205,$AK$12:$AK$263,0)), "-"),     1, "-")</f>
        <v>-</v>
      </c>
      <c r="BH205" s="249" t="n">
        <f aca="false">IF(BG$9&gt;0, IF(OR(BG205="",BG205="-"), 0, BG205*$AO205), BF205*$AE205)</f>
        <v>0</v>
      </c>
      <c r="BI205" s="247" t="n">
        <f aca="false">COMMANDE!Z205</f>
        <v>0</v>
      </c>
      <c r="BJ205" s="248" t="str">
        <f aca="false">_xlfn.IFS(AND($AD205=$AH205,$AD205&gt;0,$AH205&gt;0,BI205&gt;0), BI205,     AND(NOT($AD205=$AH205),$AD205&gt;0,$AH205&gt;0,BI205&gt;0), ($AH205*BI205)/$AD205,     AND($AD205=0,$AH205&gt;0,$AL205&gt;0), IF(INDEX(BI$12:BI$263,MATCH($AL205,$AK$12:$AK$263,0))&gt;0,($AH205*INDEX(BI$12:BI$263,MATCH($AL205,$AK$12:$AK$263,0)))/INDEX($AD$12:$AD$263,MATCH($AL205,$AK$12:$AK$263,0)), "-"),     1, "-")</f>
        <v>-</v>
      </c>
      <c r="BK205" s="249" t="n">
        <f aca="false">IF(BJ$9&gt;0, IF(OR(BJ205="",BJ205="-"), 0, BJ205*$AO205), BI205*$AE205)</f>
        <v>0</v>
      </c>
      <c r="BL205" s="247" t="n">
        <f aca="false">COMMANDE!AB205</f>
        <v>0</v>
      </c>
      <c r="BM205" s="248" t="str">
        <f aca="false">_xlfn.IFS(AND($AD205=$AH205,$AD205&gt;0,$AH205&gt;0,BL205&gt;0), BL205,     AND(NOT($AD205=$AH205),$AD205&gt;0,$AH205&gt;0,BL205&gt;0), ($AH205*BL205)/$AD205,     AND($AD205=0,$AH205&gt;0,$AL205&gt;0), IF(INDEX(BL$12:BL$263,MATCH($AL205,$AK$12:$AK$263,0))&gt;0,($AH205*INDEX(BL$12:BL$263,MATCH($AL205,$AK$12:$AK$263,0)))/INDEX($AD$12:$AD$263,MATCH($AL205,$AK$12:$AK$263,0)), "-"),     1, "-")</f>
        <v>-</v>
      </c>
      <c r="BN205" s="249" t="n">
        <f aca="false">IF(BM$9&gt;0, IF(OR(BM205="",BM205="-"), 0, BM205*$AO205), BL205*$AE205)</f>
        <v>0</v>
      </c>
      <c r="BO205" s="247" t="n">
        <f aca="false">COMMANDE!AD205</f>
        <v>0</v>
      </c>
      <c r="BP205" s="248" t="str">
        <f aca="false">_xlfn.IFS(AND($AD205=$AH205,$AD205&gt;0,$AH205&gt;0,BO205&gt;0), BO205,     AND(NOT($AD205=$AH205),$AD205&gt;0,$AH205&gt;0,BO205&gt;0), ($AH205*BO205)/$AD205,     AND($AD205=0,$AH205&gt;0,$AL205&gt;0), IF(INDEX(BO$12:BO$263,MATCH($AL205,$AK$12:$AK$263,0))&gt;0,($AH205*INDEX(BO$12:BO$263,MATCH($AL205,$AK$12:$AK$263,0)))/INDEX($AD$12:$AD$263,MATCH($AL205,$AK$12:$AK$263,0)), "-"),     1, "-")</f>
        <v>-</v>
      </c>
      <c r="BQ205" s="249" t="n">
        <f aca="false">IF(BP$9&gt;0, IF(OR(BP205="",BP205="-"), 0, BP205*$AO205), BO205*$AE205)</f>
        <v>0</v>
      </c>
      <c r="BR205" s="247" t="n">
        <f aca="false">COMMANDE!AF205</f>
        <v>0</v>
      </c>
      <c r="BS205" s="248" t="str">
        <f aca="false">_xlfn.IFS(AND($AD205=$AH205,$AD205&gt;0,$AH205&gt;0,BR205&gt;0), BR205,     AND(NOT($AD205=$AH205),$AD205&gt;0,$AH205&gt;0,BR205&gt;0), ($AH205*BR205)/$AD205,     AND($AD205=0,$AH205&gt;0,$AL205&gt;0), IF(INDEX(BR$12:BR$263,MATCH($AL205,$AK$12:$AK$263,0))&gt;0,($AH205*INDEX(BR$12:BR$263,MATCH($AL205,$AK$12:$AK$263,0)))/INDEX($AD$12:$AD$263,MATCH($AL205,$AK$12:$AK$263,0)), "-"),     1, "-")</f>
        <v>-</v>
      </c>
      <c r="BT205" s="249" t="n">
        <f aca="false">IF(BS$9&gt;0, IF(OR(BS205="",BS205="-"), 0, BS205*$AO205), BR205*$AE205)</f>
        <v>0</v>
      </c>
      <c r="BU205" s="247" t="n">
        <f aca="false">COMMANDE!AH205</f>
        <v>0</v>
      </c>
      <c r="BV205" s="248" t="str">
        <f aca="false">_xlfn.IFS(AND($AD205=$AH205,$AD205&gt;0,$AH205&gt;0,BU205&gt;0), BU205,     AND(NOT($AD205=$AH205),$AD205&gt;0,$AH205&gt;0,BU205&gt;0), ($AH205*BU205)/$AD205,     AND($AD205=0,$AH205&gt;0,$AL205&gt;0), IF(INDEX(BU$12:BU$263,MATCH($AL205,$AK$12:$AK$263,0))&gt;0,($AH205*INDEX(BU$12:BU$263,MATCH($AL205,$AK$12:$AK$263,0)))/INDEX($AD$12:$AD$263,MATCH($AL205,$AK$12:$AK$263,0)), "-"),     1, "-")</f>
        <v>-</v>
      </c>
      <c r="BW205" s="249" t="n">
        <f aca="false">IF(BV$9&gt;0, IF(OR(BV205="",BV205="-"), 0, BV205*$AO205), BU205*$AE205)</f>
        <v>0</v>
      </c>
      <c r="BX205" s="247" t="n">
        <f aca="false">COMMANDE!AJ205</f>
        <v>0</v>
      </c>
      <c r="BY205" s="248" t="str">
        <f aca="false">_xlfn.IFS(AND($AD205=$AH205,$AD205&gt;0,$AH205&gt;0,BX205&gt;0), BX205,     AND(NOT($AD205=$AH205),$AD205&gt;0,$AH205&gt;0,BX205&gt;0), ($AH205*BX205)/$AD205,     AND($AD205=0,$AH205&gt;0,$AL205&gt;0), IF(INDEX(BX$12:BX$263,MATCH($AL205,$AK$12:$AK$263,0))&gt;0,($AH205*INDEX(BX$12:BX$263,MATCH($AL205,$AK$12:$AK$263,0)))/INDEX($AD$12:$AD$263,MATCH($AL205,$AK$12:$AK$263,0)), "-"),     1, "-")</f>
        <v>-</v>
      </c>
      <c r="BZ205" s="249" t="n">
        <f aca="false">IF(BY$9&gt;0, IF(OR(BY205="",BY205="-"), 0, BY205*$AO205), BX205*$AE205)</f>
        <v>0</v>
      </c>
      <c r="CA205" s="247" t="n">
        <f aca="false">COMMANDE!AL205</f>
        <v>0</v>
      </c>
      <c r="CB205" s="248" t="str">
        <f aca="false">_xlfn.IFS(AND($AD205=$AH205,$AD205&gt;0,$AH205&gt;0,CA205&gt;0), CA205,     AND(NOT($AD205=$AH205),$AD205&gt;0,$AH205&gt;0,CA205&gt;0), ($AH205*CA205)/$AD205,     AND($AD205=0,$AH205&gt;0,$AL205&gt;0), IF(INDEX(CA$12:CA$263,MATCH($AL205,$AK$12:$AK$263,0))&gt;0,($AH205*INDEX(CA$12:CA$263,MATCH($AL205,$AK$12:$AK$263,0)))/INDEX($AD$12:$AD$263,MATCH($AL205,$AK$12:$AK$263,0)), "-"),     1, "-")</f>
        <v>-</v>
      </c>
      <c r="CC205" s="249" t="n">
        <f aca="false">IF(CB$9&gt;0, IF(OR(CB205="",CB205="-"), 0, CB205*$AO205), CA205*$AE205)</f>
        <v>0</v>
      </c>
      <c r="CD205" s="247" t="n">
        <f aca="false">COMMANDE!AN205</f>
        <v>0</v>
      </c>
      <c r="CE205" s="248" t="str">
        <f aca="false">_xlfn.IFS(AND($AD205=$AH205,$AD205&gt;0,$AH205&gt;0,CD205&gt;0), CD205,     AND(NOT($AD205=$AH205),$AD205&gt;0,$AH205&gt;0,CD205&gt;0), ($AH205*CD205)/$AD205,     AND($AD205=0,$AH205&gt;0,$AL205&gt;0), IF(INDEX(CD$12:CD$263,MATCH($AL205,$AK$12:$AK$263,0))&gt;0,($AH205*INDEX(CD$12:CD$263,MATCH($AL205,$AK$12:$AK$263,0)))/INDEX($AD$12:$AD$263,MATCH($AL205,$AK$12:$AK$263,0)), "-"),     1, "-")</f>
        <v>-</v>
      </c>
      <c r="CF205" s="249" t="n">
        <f aca="false">IF(CE$9&gt;0, IF(OR(CE205="",CE205="-"), 0, CE205*$AO205), CD205*$AE205)</f>
        <v>0</v>
      </c>
      <c r="CG205" s="247" t="n">
        <f aca="false">COMMANDE!AP205</f>
        <v>0</v>
      </c>
      <c r="CH205" s="248" t="str">
        <f aca="false">_xlfn.IFS(AND($AD205=$AH205,$AD205&gt;0,$AH205&gt;0,CG205&gt;0), CG205,     AND(NOT($AD205=$AH205),$AD205&gt;0,$AH205&gt;0,CG205&gt;0), ($AH205*CG205)/$AD205,     AND($AD205=0,$AH205&gt;0,$AL205&gt;0), IF(INDEX(CG$12:CG$263,MATCH($AL205,$AK$12:$AK$263,0))&gt;0,($AH205*INDEX(CG$12:CG$263,MATCH($AL205,$AK$12:$AK$263,0)))/INDEX($AD$12:$AD$263,MATCH($AL205,$AK$12:$AK$263,0)), "-"),     1, "-")</f>
        <v>-</v>
      </c>
      <c r="CI205" s="249" t="n">
        <f aca="false">IF(CH$9&gt;0, IF(OR(CH205="",CH205="-"), 0, CH205*$AO205), CG205*$AE205)</f>
        <v>0</v>
      </c>
      <c r="CJ205" s="250"/>
    </row>
    <row r="206" customFormat="false" ht="39.95" hidden="false" customHeight="true" outlineLevel="0" collapsed="false">
      <c r="A206" s="230" t="n">
        <f aca="false">IF(OR($AQ206&gt;0, $AS206&gt;0), 1, 0)</f>
        <v>0</v>
      </c>
      <c r="B206" s="230" t="n">
        <f aca="false">IF(OR($AT206&gt;0, $AV206&gt;0), 1, 0)</f>
        <v>0</v>
      </c>
      <c r="C206" s="230" t="n">
        <f aca="false">IF(OR($AW206&gt;0, $AY206&gt;0), 1, 0)</f>
        <v>0</v>
      </c>
      <c r="D206" s="230" t="n">
        <f aca="false">IF(OR($AZ206&gt;0, $BB206&gt;0), 1, 0)</f>
        <v>0</v>
      </c>
      <c r="E206" s="230" t="n">
        <f aca="false">IF(OR($BC206&gt;0, $BE206&gt;0), 1, 0)</f>
        <v>0</v>
      </c>
      <c r="F206" s="230" t="n">
        <f aca="false">IF(OR($BF206&gt;0, $BH206&gt;0), 1, 0)</f>
        <v>0</v>
      </c>
      <c r="G206" s="230" t="n">
        <f aca="false">IF(OR($BI206&gt;0, $BK206&gt;0), 1, 0)</f>
        <v>0</v>
      </c>
      <c r="H206" s="230" t="n">
        <f aca="false">IF(OR($BL206&gt;0, $BN206&gt;0), 1, 0)</f>
        <v>0</v>
      </c>
      <c r="I206" s="230" t="n">
        <f aca="false">IF(OR($BO206&gt;0, $BQ206&gt;0), 1, 0)</f>
        <v>0</v>
      </c>
      <c r="J206" s="230" t="n">
        <f aca="false">IF(OR($BR206&gt;0, $BT206&gt;0), 1, 0)</f>
        <v>0</v>
      </c>
      <c r="K206" s="230" t="n">
        <f aca="false">IF(OR($BU206&gt;0, $BW206&gt;0), 1, 0)</f>
        <v>0</v>
      </c>
      <c r="L206" s="230" t="n">
        <f aca="false">IF(OR($BX206&gt;0, $BZ206&gt;0), 1, 0)</f>
        <v>0</v>
      </c>
      <c r="M206" s="230" t="n">
        <f aca="false">IF(OR($CA206&gt;0, $CC206&gt;0), 1, 0)</f>
        <v>0</v>
      </c>
      <c r="N206" s="230" t="n">
        <f aca="false">IF(OR($CD206&gt;0, $CF206&gt;0), 1, 0)</f>
        <v>0</v>
      </c>
      <c r="O206" s="231" t="n">
        <f aca="false">IF(OR($CG206&gt;0, $CI206&gt;0), 1, 0)</f>
        <v>0</v>
      </c>
      <c r="P206" s="232" t="n">
        <f aca="false">IF(OR($AD206&gt;0,$AH206&gt;0,$AN206&gt;0), 1, 0)</f>
        <v>0</v>
      </c>
      <c r="Q206" s="233" t="n">
        <f aca="false">BDD!A196</f>
        <v>1496</v>
      </c>
      <c r="R206" s="234" t="str">
        <f aca="false">BDD!B196</f>
        <v>Spaguetti de mer déshydraté BIO (Sachet 500g)</v>
      </c>
      <c r="S206" s="235" t="str">
        <f aca="false">IF(BDD!F196=0, "", BDD!F196)</f>
        <v>❤️</v>
      </c>
      <c r="T206" s="236" t="n">
        <f aca="false">ROUND(BDD!G196+FDP_CMD_KG, 2)</f>
        <v>21.18</v>
      </c>
      <c r="U206" s="236" t="e">
        <f aca="false">ROUND(BDD!G196+FDP_FACT_KG, 2)</f>
        <v>#DIV/0!</v>
      </c>
      <c r="V206" s="237" t="str">
        <f aca="false">BDD!H196</f>
        <v>Pièce</v>
      </c>
      <c r="W206" s="238" t="str">
        <f aca="false">IF(NOT(ISBLANK(BDD!I196)), ROUND(SUM((BDD!G196*reduc1),FDP_CMD_KG), 2), "")</f>
        <v/>
      </c>
      <c r="X206" s="238" t="str">
        <f aca="false">IF(NOT(ISBLANK(BDD!J196)), ROUND(SUM((BDD!G196*reduc2),FDP_CMD_KG), 2), "")</f>
        <v/>
      </c>
      <c r="Y206" s="238" t="str">
        <f aca="false">IF(NOT(ISBLANK(BDD!K196)), ROUND(SUM((BDD!G196*reduc3),FDP_CMD_KG), 2), "")</f>
        <v/>
      </c>
      <c r="Z206" s="238" t="str">
        <f aca="false">IF(NOT(ISBLANK(BDD!I196)), ROUND(SUM((BDD!G196*reduc1),FDP_FACT_KG), 2), "")</f>
        <v/>
      </c>
      <c r="AA206" s="238" t="str">
        <f aca="false">IF(NOT(ISBLANK(BDD!J196)), ROUND(SUM((BDD!G196*reduc2),FDP_FACT_KG), 2), "")</f>
        <v/>
      </c>
      <c r="AB206" s="238" t="str">
        <f aca="false">IF(NOT(ISBLANK(BDD!K196)), ROUND(SUM((BDD!G196*reduc3),FDP_FACT_KG), 2), "")</f>
        <v/>
      </c>
      <c r="AC206" s="239" t="str">
        <f aca="false">BDD!C196</f>
        <v>Galice</v>
      </c>
      <c r="AD206" s="240" t="n">
        <f aca="false">SUM(AQ206,AT206,AW206,AZ206,BC206,BF206,BI206,BL206,BO206,BR206,BU206,BX206,CA206,CD206,CG206)</f>
        <v>0</v>
      </c>
      <c r="AE206" s="241" t="n">
        <f aca="false">_xlfn.IFS(AND(AD206&gt;=60,$Y206&lt;&gt;""), $Y206,    AND(AD206&gt;=30,$X206&lt;&gt;""), $X206,    AND(AD206&gt;=10,$W206&lt;&gt;""), $W206,    1, $T206)</f>
        <v>21.18</v>
      </c>
      <c r="AF206" s="242" t="n">
        <f aca="false">$AD206*$AE206</f>
        <v>0</v>
      </c>
      <c r="AG206" s="161"/>
      <c r="AH206" s="243"/>
      <c r="AI206" s="241" t="e">
        <f aca="false">_xlfn.IFS(AND(AH206&gt;=60,$AB206&lt;&gt;""), $AB206,    AND(AH206&gt;=30,$AA206&lt;&gt;""), $AA206,    AND(AH206&gt;=10,$Z206&lt;&gt;""), $Z206,    1, $U206)</f>
        <v>#DIV/0!</v>
      </c>
      <c r="AJ206" s="244" t="e">
        <f aca="false">AH206*AI206</f>
        <v>#DIV/0!</v>
      </c>
      <c r="AK206" s="245"/>
      <c r="AL206" s="245"/>
      <c r="AM206" s="161"/>
      <c r="AN206" s="246" t="n">
        <f aca="false">SUM(AR206,AU206,AX206,BA206,BD206,BG206,BJ206,BM206,BP206,BS206,BV206,BY206,CB206,CE206,CH206)</f>
        <v>0</v>
      </c>
      <c r="AO206" s="241" t="e">
        <f aca="false">_xlfn.IFS(AND(AN206&gt;=60,$AB206&lt;&gt;""), $AB206,    AND(AN206&gt;=30,$AA206&lt;&gt;""), $AA206,    AND(AN206&gt;=10,$Z206&lt;&gt;""), $Z206,    1, $U206)</f>
        <v>#DIV/0!</v>
      </c>
      <c r="AP206" s="242" t="e">
        <f aca="false">$AN206*$AO206</f>
        <v>#DIV/0!</v>
      </c>
      <c r="AQ206" s="247" t="n">
        <f aca="false">COMMANDE!N206</f>
        <v>0</v>
      </c>
      <c r="AR206" s="248" t="str">
        <f aca="false">_xlfn.IFS(AND($AD206=$AH206,$AD206&gt;0,$AH206&gt;0,AQ206&gt;0), AQ206,     AND(NOT($AD206=$AH206),$AD206&gt;0,$AH206&gt;0,AQ206&gt;0), ($AH206*AQ206)/$AD206,     AND($AD206=0,$AH206&gt;0,$AL206&gt;0), IF(INDEX(AQ$12:AQ$263,MATCH($AL206,$AK$12:$AK$263,0))&gt;0,($AH206*INDEX(AQ$12:AQ$263,MATCH($AL206,$AK$12:$AK$263,0)))/INDEX($AD$12:$AD$263,MATCH($AL206,$AK$12:$AK$263,0)), "-"),     1, "-")</f>
        <v>-</v>
      </c>
      <c r="AS206" s="249" t="n">
        <f aca="false">IF(AR$9&gt;0, IF(OR(AR206="",AR206="-"), 0, AR206*$AO206), AQ206*$AE206)</f>
        <v>0</v>
      </c>
      <c r="AT206" s="247" t="n">
        <f aca="false">COMMANDE!P206</f>
        <v>0</v>
      </c>
      <c r="AU206" s="248" t="str">
        <f aca="false">_xlfn.IFS(AND($AD206=$AH206,$AD206&gt;0,$AH206&gt;0,AT206&gt;0), AT206,     AND(NOT($AD206=$AH206),$AD206&gt;0,$AH206&gt;0,AT206&gt;0), ($AH206*AT206)/$AD206,     AND($AD206=0,$AH206&gt;0,$AL206&gt;0), IF(INDEX(AT$12:AT$263,MATCH($AL206,$AK$12:$AK$263,0))&gt;0,($AH206*INDEX(AT$12:AT$263,MATCH($AL206,$AK$12:$AK$263,0)))/INDEX($AD$12:$AD$263,MATCH($AL206,$AK$12:$AK$263,0)), "-"),     1, "-")</f>
        <v>-</v>
      </c>
      <c r="AV206" s="249" t="n">
        <f aca="false">IF(AU$9&gt;0, IF(OR(AU206="",AU206="-"), 0, AU206*$AO206), AT206*$AE206)</f>
        <v>0</v>
      </c>
      <c r="AW206" s="247" t="n">
        <f aca="false">COMMANDE!R206</f>
        <v>0</v>
      </c>
      <c r="AX206" s="248" t="str">
        <f aca="false">_xlfn.IFS(AND($AD206=$AH206,$AD206&gt;0,$AH206&gt;0,AW206&gt;0), AW206,     AND(NOT($AD206=$AH206),$AD206&gt;0,$AH206&gt;0,AW206&gt;0), ($AH206*AW206)/$AD206,     AND($AD206=0,$AH206&gt;0,$AL206&gt;0), IF(INDEX(AW$12:AW$263,MATCH($AL206,$AK$12:$AK$263,0))&gt;0,($AH206*INDEX(AW$12:AW$263,MATCH($AL206,$AK$12:$AK$263,0)))/INDEX($AD$12:$AD$263,MATCH($AL206,$AK$12:$AK$263,0)), "-"),     1, "-")</f>
        <v>-</v>
      </c>
      <c r="AY206" s="249" t="n">
        <f aca="false">IF(AX$9&gt;0, IF(OR(AX206="",AX206="-"), 0, AX206*$AO206), AW206*$AE206)</f>
        <v>0</v>
      </c>
      <c r="AZ206" s="247" t="n">
        <f aca="false">COMMANDE!T206</f>
        <v>0</v>
      </c>
      <c r="BA206" s="248" t="str">
        <f aca="false">_xlfn.IFS(AND($AD206=$AH206,$AD206&gt;0,$AH206&gt;0,AZ206&gt;0), AZ206,     AND(NOT($AD206=$AH206),$AD206&gt;0,$AH206&gt;0,AZ206&gt;0), ($AH206*AZ206)/$AD206,     AND($AD206=0,$AH206&gt;0,$AL206&gt;0), IF(INDEX(AZ$12:AZ$263,MATCH($AL206,$AK$12:$AK$263,0))&gt;0,($AH206*INDEX(AZ$12:AZ$263,MATCH($AL206,$AK$12:$AK$263,0)))/INDEX($AD$12:$AD$263,MATCH($AL206,$AK$12:$AK$263,0)), "-"),     1, "-")</f>
        <v>-</v>
      </c>
      <c r="BB206" s="249" t="n">
        <f aca="false">IF(BA$9&gt;0, IF(OR(BA206="",BA206="-"), 0, BA206*$AO206), AZ206*$AE206)</f>
        <v>0</v>
      </c>
      <c r="BC206" s="247" t="n">
        <f aca="false">COMMANDE!V206</f>
        <v>0</v>
      </c>
      <c r="BD206" s="248" t="str">
        <f aca="false">_xlfn.IFS(AND($AD206=$AH206,$AD206&gt;0,$AH206&gt;0,BC206&gt;0), BC206,     AND(NOT($AD206=$AH206),$AD206&gt;0,$AH206&gt;0,BC206&gt;0), ($AH206*BC206)/$AD206,     AND($AD206=0,$AH206&gt;0,$AL206&gt;0), IF(INDEX(BC$12:BC$263,MATCH($AL206,$AK$12:$AK$263,0))&gt;0,($AH206*INDEX(BC$12:BC$263,MATCH($AL206,$AK$12:$AK$263,0)))/INDEX($AD$12:$AD$263,MATCH($AL206,$AK$12:$AK$263,0)), "-"),     1, "-")</f>
        <v>-</v>
      </c>
      <c r="BE206" s="249" t="n">
        <f aca="false">IF(BD$9&gt;0, IF(OR(BD206="",BD206="-"), 0, BD206*$AO206), BC206*$AE206)</f>
        <v>0</v>
      </c>
      <c r="BF206" s="247" t="n">
        <f aca="false">COMMANDE!X206</f>
        <v>0</v>
      </c>
      <c r="BG206" s="248" t="str">
        <f aca="false">_xlfn.IFS(AND($AD206=$AH206,$AD206&gt;0,$AH206&gt;0,BF206&gt;0), BF206,     AND(NOT($AD206=$AH206),$AD206&gt;0,$AH206&gt;0,BF206&gt;0), ($AH206*BF206)/$AD206,     AND($AD206=0,$AH206&gt;0,$AL206&gt;0), IF(INDEX(BF$12:BF$263,MATCH($AL206,$AK$12:$AK$263,0))&gt;0,($AH206*INDEX(BF$12:BF$263,MATCH($AL206,$AK$12:$AK$263,0)))/INDEX($AD$12:$AD$263,MATCH($AL206,$AK$12:$AK$263,0)), "-"),     1, "-")</f>
        <v>-</v>
      </c>
      <c r="BH206" s="249" t="n">
        <f aca="false">IF(BG$9&gt;0, IF(OR(BG206="",BG206="-"), 0, BG206*$AO206), BF206*$AE206)</f>
        <v>0</v>
      </c>
      <c r="BI206" s="247" t="n">
        <f aca="false">COMMANDE!Z206</f>
        <v>0</v>
      </c>
      <c r="BJ206" s="248" t="str">
        <f aca="false">_xlfn.IFS(AND($AD206=$AH206,$AD206&gt;0,$AH206&gt;0,BI206&gt;0), BI206,     AND(NOT($AD206=$AH206),$AD206&gt;0,$AH206&gt;0,BI206&gt;0), ($AH206*BI206)/$AD206,     AND($AD206=0,$AH206&gt;0,$AL206&gt;0), IF(INDEX(BI$12:BI$263,MATCH($AL206,$AK$12:$AK$263,0))&gt;0,($AH206*INDEX(BI$12:BI$263,MATCH($AL206,$AK$12:$AK$263,0)))/INDEX($AD$12:$AD$263,MATCH($AL206,$AK$12:$AK$263,0)), "-"),     1, "-")</f>
        <v>-</v>
      </c>
      <c r="BK206" s="249" t="n">
        <f aca="false">IF(BJ$9&gt;0, IF(OR(BJ206="",BJ206="-"), 0, BJ206*$AO206), BI206*$AE206)</f>
        <v>0</v>
      </c>
      <c r="BL206" s="247" t="n">
        <f aca="false">COMMANDE!AB206</f>
        <v>0</v>
      </c>
      <c r="BM206" s="248" t="str">
        <f aca="false">_xlfn.IFS(AND($AD206=$AH206,$AD206&gt;0,$AH206&gt;0,BL206&gt;0), BL206,     AND(NOT($AD206=$AH206),$AD206&gt;0,$AH206&gt;0,BL206&gt;0), ($AH206*BL206)/$AD206,     AND($AD206=0,$AH206&gt;0,$AL206&gt;0), IF(INDEX(BL$12:BL$263,MATCH($AL206,$AK$12:$AK$263,0))&gt;0,($AH206*INDEX(BL$12:BL$263,MATCH($AL206,$AK$12:$AK$263,0)))/INDEX($AD$12:$AD$263,MATCH($AL206,$AK$12:$AK$263,0)), "-"),     1, "-")</f>
        <v>-</v>
      </c>
      <c r="BN206" s="249" t="n">
        <f aca="false">IF(BM$9&gt;0, IF(OR(BM206="",BM206="-"), 0, BM206*$AO206), BL206*$AE206)</f>
        <v>0</v>
      </c>
      <c r="BO206" s="247" t="n">
        <f aca="false">COMMANDE!AD206</f>
        <v>0</v>
      </c>
      <c r="BP206" s="248" t="str">
        <f aca="false">_xlfn.IFS(AND($AD206=$AH206,$AD206&gt;0,$AH206&gt;0,BO206&gt;0), BO206,     AND(NOT($AD206=$AH206),$AD206&gt;0,$AH206&gt;0,BO206&gt;0), ($AH206*BO206)/$AD206,     AND($AD206=0,$AH206&gt;0,$AL206&gt;0), IF(INDEX(BO$12:BO$263,MATCH($AL206,$AK$12:$AK$263,0))&gt;0,($AH206*INDEX(BO$12:BO$263,MATCH($AL206,$AK$12:$AK$263,0)))/INDEX($AD$12:$AD$263,MATCH($AL206,$AK$12:$AK$263,0)), "-"),     1, "-")</f>
        <v>-</v>
      </c>
      <c r="BQ206" s="249" t="n">
        <f aca="false">IF(BP$9&gt;0, IF(OR(BP206="",BP206="-"), 0, BP206*$AO206), BO206*$AE206)</f>
        <v>0</v>
      </c>
      <c r="BR206" s="247" t="n">
        <f aca="false">COMMANDE!AF206</f>
        <v>0</v>
      </c>
      <c r="BS206" s="248" t="str">
        <f aca="false">_xlfn.IFS(AND($AD206=$AH206,$AD206&gt;0,$AH206&gt;0,BR206&gt;0), BR206,     AND(NOT($AD206=$AH206),$AD206&gt;0,$AH206&gt;0,BR206&gt;0), ($AH206*BR206)/$AD206,     AND($AD206=0,$AH206&gt;0,$AL206&gt;0), IF(INDEX(BR$12:BR$263,MATCH($AL206,$AK$12:$AK$263,0))&gt;0,($AH206*INDEX(BR$12:BR$263,MATCH($AL206,$AK$12:$AK$263,0)))/INDEX($AD$12:$AD$263,MATCH($AL206,$AK$12:$AK$263,0)), "-"),     1, "-")</f>
        <v>-</v>
      </c>
      <c r="BT206" s="249" t="n">
        <f aca="false">IF(BS$9&gt;0, IF(OR(BS206="",BS206="-"), 0, BS206*$AO206), BR206*$AE206)</f>
        <v>0</v>
      </c>
      <c r="BU206" s="247" t="n">
        <f aca="false">COMMANDE!AH206</f>
        <v>0</v>
      </c>
      <c r="BV206" s="248" t="str">
        <f aca="false">_xlfn.IFS(AND($AD206=$AH206,$AD206&gt;0,$AH206&gt;0,BU206&gt;0), BU206,     AND(NOT($AD206=$AH206),$AD206&gt;0,$AH206&gt;0,BU206&gt;0), ($AH206*BU206)/$AD206,     AND($AD206=0,$AH206&gt;0,$AL206&gt;0), IF(INDEX(BU$12:BU$263,MATCH($AL206,$AK$12:$AK$263,0))&gt;0,($AH206*INDEX(BU$12:BU$263,MATCH($AL206,$AK$12:$AK$263,0)))/INDEX($AD$12:$AD$263,MATCH($AL206,$AK$12:$AK$263,0)), "-"),     1, "-")</f>
        <v>-</v>
      </c>
      <c r="BW206" s="249" t="n">
        <f aca="false">IF(BV$9&gt;0, IF(OR(BV206="",BV206="-"), 0, BV206*$AO206), BU206*$AE206)</f>
        <v>0</v>
      </c>
      <c r="BX206" s="247" t="n">
        <f aca="false">COMMANDE!AJ206</f>
        <v>0</v>
      </c>
      <c r="BY206" s="248" t="str">
        <f aca="false">_xlfn.IFS(AND($AD206=$AH206,$AD206&gt;0,$AH206&gt;0,BX206&gt;0), BX206,     AND(NOT($AD206=$AH206),$AD206&gt;0,$AH206&gt;0,BX206&gt;0), ($AH206*BX206)/$AD206,     AND($AD206=0,$AH206&gt;0,$AL206&gt;0), IF(INDEX(BX$12:BX$263,MATCH($AL206,$AK$12:$AK$263,0))&gt;0,($AH206*INDEX(BX$12:BX$263,MATCH($AL206,$AK$12:$AK$263,0)))/INDEX($AD$12:$AD$263,MATCH($AL206,$AK$12:$AK$263,0)), "-"),     1, "-")</f>
        <v>-</v>
      </c>
      <c r="BZ206" s="249" t="n">
        <f aca="false">IF(BY$9&gt;0, IF(OR(BY206="",BY206="-"), 0, BY206*$AO206), BX206*$AE206)</f>
        <v>0</v>
      </c>
      <c r="CA206" s="247" t="n">
        <f aca="false">COMMANDE!AL206</f>
        <v>0</v>
      </c>
      <c r="CB206" s="248" t="str">
        <f aca="false">_xlfn.IFS(AND($AD206=$AH206,$AD206&gt;0,$AH206&gt;0,CA206&gt;0), CA206,     AND(NOT($AD206=$AH206),$AD206&gt;0,$AH206&gt;0,CA206&gt;0), ($AH206*CA206)/$AD206,     AND($AD206=0,$AH206&gt;0,$AL206&gt;0), IF(INDEX(CA$12:CA$263,MATCH($AL206,$AK$12:$AK$263,0))&gt;0,($AH206*INDEX(CA$12:CA$263,MATCH($AL206,$AK$12:$AK$263,0)))/INDEX($AD$12:$AD$263,MATCH($AL206,$AK$12:$AK$263,0)), "-"),     1, "-")</f>
        <v>-</v>
      </c>
      <c r="CC206" s="249" t="n">
        <f aca="false">IF(CB$9&gt;0, IF(OR(CB206="",CB206="-"), 0, CB206*$AO206), CA206*$AE206)</f>
        <v>0</v>
      </c>
      <c r="CD206" s="247" t="n">
        <f aca="false">COMMANDE!AN206</f>
        <v>0</v>
      </c>
      <c r="CE206" s="248" t="str">
        <f aca="false">_xlfn.IFS(AND($AD206=$AH206,$AD206&gt;0,$AH206&gt;0,CD206&gt;0), CD206,     AND(NOT($AD206=$AH206),$AD206&gt;0,$AH206&gt;0,CD206&gt;0), ($AH206*CD206)/$AD206,     AND($AD206=0,$AH206&gt;0,$AL206&gt;0), IF(INDEX(CD$12:CD$263,MATCH($AL206,$AK$12:$AK$263,0))&gt;0,($AH206*INDEX(CD$12:CD$263,MATCH($AL206,$AK$12:$AK$263,0)))/INDEX($AD$12:$AD$263,MATCH($AL206,$AK$12:$AK$263,0)), "-"),     1, "-")</f>
        <v>-</v>
      </c>
      <c r="CF206" s="249" t="n">
        <f aca="false">IF(CE$9&gt;0, IF(OR(CE206="",CE206="-"), 0, CE206*$AO206), CD206*$AE206)</f>
        <v>0</v>
      </c>
      <c r="CG206" s="247" t="n">
        <f aca="false">COMMANDE!AP206</f>
        <v>0</v>
      </c>
      <c r="CH206" s="248" t="str">
        <f aca="false">_xlfn.IFS(AND($AD206=$AH206,$AD206&gt;0,$AH206&gt;0,CG206&gt;0), CG206,     AND(NOT($AD206=$AH206),$AD206&gt;0,$AH206&gt;0,CG206&gt;0), ($AH206*CG206)/$AD206,     AND($AD206=0,$AH206&gt;0,$AL206&gt;0), IF(INDEX(CG$12:CG$263,MATCH($AL206,$AK$12:$AK$263,0))&gt;0,($AH206*INDEX(CG$12:CG$263,MATCH($AL206,$AK$12:$AK$263,0)))/INDEX($AD$12:$AD$263,MATCH($AL206,$AK$12:$AK$263,0)), "-"),     1, "-")</f>
        <v>-</v>
      </c>
      <c r="CI206" s="249" t="n">
        <f aca="false">IF(CH$9&gt;0, IF(OR(CH206="",CH206="-"), 0, CH206*$AO206), CG206*$AE206)</f>
        <v>0</v>
      </c>
      <c r="CJ206" s="250"/>
    </row>
    <row r="207" customFormat="false" ht="39.95" hidden="false" customHeight="true" outlineLevel="0" collapsed="false">
      <c r="A207" s="230" t="n">
        <f aca="false">IF(OR($AQ207&gt;0, $AS207&gt;0), 1, 0)</f>
        <v>0</v>
      </c>
      <c r="B207" s="230" t="n">
        <f aca="false">IF(OR($AT207&gt;0, $AV207&gt;0), 1, 0)</f>
        <v>0</v>
      </c>
      <c r="C207" s="230" t="n">
        <f aca="false">IF(OR($AW207&gt;0, $AY207&gt;0), 1, 0)</f>
        <v>0</v>
      </c>
      <c r="D207" s="230" t="n">
        <f aca="false">IF(OR($AZ207&gt;0, $BB207&gt;0), 1, 0)</f>
        <v>0</v>
      </c>
      <c r="E207" s="230" t="n">
        <f aca="false">IF(OR($BC207&gt;0, $BE207&gt;0), 1, 0)</f>
        <v>0</v>
      </c>
      <c r="F207" s="230" t="n">
        <f aca="false">IF(OR($BF207&gt;0, $BH207&gt;0), 1, 0)</f>
        <v>0</v>
      </c>
      <c r="G207" s="230" t="n">
        <f aca="false">IF(OR($BI207&gt;0, $BK207&gt;0), 1, 0)</f>
        <v>0</v>
      </c>
      <c r="H207" s="230" t="n">
        <f aca="false">IF(OR($BL207&gt;0, $BN207&gt;0), 1, 0)</f>
        <v>0</v>
      </c>
      <c r="I207" s="230" t="n">
        <f aca="false">IF(OR($BO207&gt;0, $BQ207&gt;0), 1, 0)</f>
        <v>0</v>
      </c>
      <c r="J207" s="230" t="n">
        <f aca="false">IF(OR($BR207&gt;0, $BT207&gt;0), 1, 0)</f>
        <v>0</v>
      </c>
      <c r="K207" s="230" t="n">
        <f aca="false">IF(OR($BU207&gt;0, $BW207&gt;0), 1, 0)</f>
        <v>0</v>
      </c>
      <c r="L207" s="230" t="n">
        <f aca="false">IF(OR($BX207&gt;0, $BZ207&gt;0), 1, 0)</f>
        <v>0</v>
      </c>
      <c r="M207" s="230" t="n">
        <f aca="false">IF(OR($CA207&gt;0, $CC207&gt;0), 1, 0)</f>
        <v>0</v>
      </c>
      <c r="N207" s="230" t="n">
        <f aca="false">IF(OR($CD207&gt;0, $CF207&gt;0), 1, 0)</f>
        <v>0</v>
      </c>
      <c r="O207" s="231" t="n">
        <f aca="false">IF(OR($CG207&gt;0, $CI207&gt;0), 1, 0)</f>
        <v>0</v>
      </c>
      <c r="P207" s="232" t="n">
        <f aca="false">IF(OR($AD207&gt;0,$AH207&gt;0,$AN207&gt;0), 1, 0)</f>
        <v>0</v>
      </c>
      <c r="Q207" s="233" t="n">
        <f aca="false">BDD!A197</f>
        <v>1575</v>
      </c>
      <c r="R207" s="234" t="str">
        <f aca="false">BDD!B197</f>
        <v>Sucre de coco BIO (Sachet 1kg)</v>
      </c>
      <c r="S207" s="235" t="str">
        <f aca="false">IF(BDD!F197=0, "", BDD!F197)</f>
        <v>❤️</v>
      </c>
      <c r="T207" s="236" t="n">
        <f aca="false">ROUND(BDD!G197+FDP_CMD_KG, 2)</f>
        <v>13.51</v>
      </c>
      <c r="U207" s="236" t="e">
        <f aca="false">ROUND(BDD!G197+FDP_FACT_KG, 2)</f>
        <v>#DIV/0!</v>
      </c>
      <c r="V207" s="237" t="str">
        <f aca="false">BDD!H197</f>
        <v>Pièce</v>
      </c>
      <c r="W207" s="238" t="n">
        <f aca="false">IF(NOT(ISBLANK(BDD!I197)), ROUND(SUM((BDD!G197*reduc1),FDP_CMD_KG), 2), "")</f>
        <v>12.32</v>
      </c>
      <c r="X207" s="238" t="str">
        <f aca="false">IF(NOT(ISBLANK(BDD!J197)), ROUND(SUM((BDD!G197*reduc2),FDP_CMD_KG), 2), "")</f>
        <v/>
      </c>
      <c r="Y207" s="238" t="str">
        <f aca="false">IF(NOT(ISBLANK(BDD!K197)), ROUND(SUM((BDD!G197*reduc3),FDP_CMD_KG), 2), "")</f>
        <v/>
      </c>
      <c r="Z207" s="238" t="e">
        <f aca="false">IF(NOT(ISBLANK(BDD!I197)), ROUND(SUM((BDD!G197*reduc1),FDP_FACT_KG), 2), "")</f>
        <v>#DIV/0!</v>
      </c>
      <c r="AA207" s="238" t="str">
        <f aca="false">IF(NOT(ISBLANK(BDD!J197)), ROUND(SUM((BDD!G197*reduc2),FDP_FACT_KG), 2), "")</f>
        <v/>
      </c>
      <c r="AB207" s="238" t="str">
        <f aca="false">IF(NOT(ISBLANK(BDD!K197)), ROUND(SUM((BDD!G197*reduc3),FDP_FACT_KG), 2), "")</f>
        <v/>
      </c>
      <c r="AC207" s="239" t="str">
        <f aca="false">BDD!C197</f>
        <v>Indonésie</v>
      </c>
      <c r="AD207" s="240" t="n">
        <f aca="false">SUM(AQ207,AT207,AW207,AZ207,BC207,BF207,BI207,BL207,BO207,BR207,BU207,BX207,CA207,CD207,CG207)</f>
        <v>0</v>
      </c>
      <c r="AE207" s="241" t="n">
        <f aca="false">_xlfn.IFS(AND(AD207&gt;=60,$Y207&lt;&gt;""), $Y207,    AND(AD207&gt;=30,$X207&lt;&gt;""), $X207,    AND(AD207&gt;=10,$W207&lt;&gt;""), $W207,    1, $T207)</f>
        <v>13.51</v>
      </c>
      <c r="AF207" s="242" t="n">
        <f aca="false">$AD207*$AE207</f>
        <v>0</v>
      </c>
      <c r="AG207" s="161"/>
      <c r="AH207" s="243"/>
      <c r="AI207" s="241" t="e">
        <f aca="false">_xlfn.IFS(AND(AH207&gt;=60,$AB207&lt;&gt;""), $AB207,    AND(AH207&gt;=30,$AA207&lt;&gt;""), $AA207,    AND(AH207&gt;=10,$Z207&lt;&gt;""), $Z207,    1, $U207)</f>
        <v>#DIV/0!</v>
      </c>
      <c r="AJ207" s="244" t="e">
        <f aca="false">AH207*AI207</f>
        <v>#DIV/0!</v>
      </c>
      <c r="AK207" s="245"/>
      <c r="AL207" s="245"/>
      <c r="AM207" s="161"/>
      <c r="AN207" s="246" t="n">
        <f aca="false">SUM(AR207,AU207,AX207,BA207,BD207,BG207,BJ207,BM207,BP207,BS207,BV207,BY207,CB207,CE207,CH207)</f>
        <v>0</v>
      </c>
      <c r="AO207" s="241" t="e">
        <f aca="false">_xlfn.IFS(AND(AN207&gt;=60,$AB207&lt;&gt;""), $AB207,    AND(AN207&gt;=30,$AA207&lt;&gt;""), $AA207,    AND(AN207&gt;=10,$Z207&lt;&gt;""), $Z207,    1, $U207)</f>
        <v>#DIV/0!</v>
      </c>
      <c r="AP207" s="242" t="e">
        <f aca="false">$AN207*$AO207</f>
        <v>#DIV/0!</v>
      </c>
      <c r="AQ207" s="247" t="n">
        <f aca="false">COMMANDE!N207</f>
        <v>0</v>
      </c>
      <c r="AR207" s="248" t="str">
        <f aca="false">_xlfn.IFS(AND($AD207=$AH207,$AD207&gt;0,$AH207&gt;0,AQ207&gt;0), AQ207,     AND(NOT($AD207=$AH207),$AD207&gt;0,$AH207&gt;0,AQ207&gt;0), ($AH207*AQ207)/$AD207,     AND($AD207=0,$AH207&gt;0,$AL207&gt;0), IF(INDEX(AQ$12:AQ$263,MATCH($AL207,$AK$12:$AK$263,0))&gt;0,($AH207*INDEX(AQ$12:AQ$263,MATCH($AL207,$AK$12:$AK$263,0)))/INDEX($AD$12:$AD$263,MATCH($AL207,$AK$12:$AK$263,0)), "-"),     1, "-")</f>
        <v>-</v>
      </c>
      <c r="AS207" s="249" t="n">
        <f aca="false">IF(AR$9&gt;0, IF(OR(AR207="",AR207="-"), 0, AR207*$AO207), AQ207*$AE207)</f>
        <v>0</v>
      </c>
      <c r="AT207" s="247" t="n">
        <f aca="false">COMMANDE!P207</f>
        <v>0</v>
      </c>
      <c r="AU207" s="248" t="str">
        <f aca="false">_xlfn.IFS(AND($AD207=$AH207,$AD207&gt;0,$AH207&gt;0,AT207&gt;0), AT207,     AND(NOT($AD207=$AH207),$AD207&gt;0,$AH207&gt;0,AT207&gt;0), ($AH207*AT207)/$AD207,     AND($AD207=0,$AH207&gt;0,$AL207&gt;0), IF(INDEX(AT$12:AT$263,MATCH($AL207,$AK$12:$AK$263,0))&gt;0,($AH207*INDEX(AT$12:AT$263,MATCH($AL207,$AK$12:$AK$263,0)))/INDEX($AD$12:$AD$263,MATCH($AL207,$AK$12:$AK$263,0)), "-"),     1, "-")</f>
        <v>-</v>
      </c>
      <c r="AV207" s="249" t="n">
        <f aca="false">IF(AU$9&gt;0, IF(OR(AU207="",AU207="-"), 0, AU207*$AO207), AT207*$AE207)</f>
        <v>0</v>
      </c>
      <c r="AW207" s="247" t="n">
        <f aca="false">COMMANDE!R207</f>
        <v>0</v>
      </c>
      <c r="AX207" s="248" t="str">
        <f aca="false">_xlfn.IFS(AND($AD207=$AH207,$AD207&gt;0,$AH207&gt;0,AW207&gt;0), AW207,     AND(NOT($AD207=$AH207),$AD207&gt;0,$AH207&gt;0,AW207&gt;0), ($AH207*AW207)/$AD207,     AND($AD207=0,$AH207&gt;0,$AL207&gt;0), IF(INDEX(AW$12:AW$263,MATCH($AL207,$AK$12:$AK$263,0))&gt;0,($AH207*INDEX(AW$12:AW$263,MATCH($AL207,$AK$12:$AK$263,0)))/INDEX($AD$12:$AD$263,MATCH($AL207,$AK$12:$AK$263,0)), "-"),     1, "-")</f>
        <v>-</v>
      </c>
      <c r="AY207" s="249" t="n">
        <f aca="false">IF(AX$9&gt;0, IF(OR(AX207="",AX207="-"), 0, AX207*$AO207), AW207*$AE207)</f>
        <v>0</v>
      </c>
      <c r="AZ207" s="247" t="n">
        <f aca="false">COMMANDE!T207</f>
        <v>0</v>
      </c>
      <c r="BA207" s="248" t="str">
        <f aca="false">_xlfn.IFS(AND($AD207=$AH207,$AD207&gt;0,$AH207&gt;0,AZ207&gt;0), AZ207,     AND(NOT($AD207=$AH207),$AD207&gt;0,$AH207&gt;0,AZ207&gt;0), ($AH207*AZ207)/$AD207,     AND($AD207=0,$AH207&gt;0,$AL207&gt;0), IF(INDEX(AZ$12:AZ$263,MATCH($AL207,$AK$12:$AK$263,0))&gt;0,($AH207*INDEX(AZ$12:AZ$263,MATCH($AL207,$AK$12:$AK$263,0)))/INDEX($AD$12:$AD$263,MATCH($AL207,$AK$12:$AK$263,0)), "-"),     1, "-")</f>
        <v>-</v>
      </c>
      <c r="BB207" s="249" t="n">
        <f aca="false">IF(BA$9&gt;0, IF(OR(BA207="",BA207="-"), 0, BA207*$AO207), AZ207*$AE207)</f>
        <v>0</v>
      </c>
      <c r="BC207" s="247" t="n">
        <f aca="false">COMMANDE!V207</f>
        <v>0</v>
      </c>
      <c r="BD207" s="248" t="str">
        <f aca="false">_xlfn.IFS(AND($AD207=$AH207,$AD207&gt;0,$AH207&gt;0,BC207&gt;0), BC207,     AND(NOT($AD207=$AH207),$AD207&gt;0,$AH207&gt;0,BC207&gt;0), ($AH207*BC207)/$AD207,     AND($AD207=0,$AH207&gt;0,$AL207&gt;0), IF(INDEX(BC$12:BC$263,MATCH($AL207,$AK$12:$AK$263,0))&gt;0,($AH207*INDEX(BC$12:BC$263,MATCH($AL207,$AK$12:$AK$263,0)))/INDEX($AD$12:$AD$263,MATCH($AL207,$AK$12:$AK$263,0)), "-"),     1, "-")</f>
        <v>-</v>
      </c>
      <c r="BE207" s="249" t="n">
        <f aca="false">IF(BD$9&gt;0, IF(OR(BD207="",BD207="-"), 0, BD207*$AO207), BC207*$AE207)</f>
        <v>0</v>
      </c>
      <c r="BF207" s="247" t="n">
        <f aca="false">COMMANDE!X207</f>
        <v>0</v>
      </c>
      <c r="BG207" s="248" t="str">
        <f aca="false">_xlfn.IFS(AND($AD207=$AH207,$AD207&gt;0,$AH207&gt;0,BF207&gt;0), BF207,     AND(NOT($AD207=$AH207),$AD207&gt;0,$AH207&gt;0,BF207&gt;0), ($AH207*BF207)/$AD207,     AND($AD207=0,$AH207&gt;0,$AL207&gt;0), IF(INDEX(BF$12:BF$263,MATCH($AL207,$AK$12:$AK$263,0))&gt;0,($AH207*INDEX(BF$12:BF$263,MATCH($AL207,$AK$12:$AK$263,0)))/INDEX($AD$12:$AD$263,MATCH($AL207,$AK$12:$AK$263,0)), "-"),     1, "-")</f>
        <v>-</v>
      </c>
      <c r="BH207" s="249" t="n">
        <f aca="false">IF(BG$9&gt;0, IF(OR(BG207="",BG207="-"), 0, BG207*$AO207), BF207*$AE207)</f>
        <v>0</v>
      </c>
      <c r="BI207" s="247" t="n">
        <f aca="false">COMMANDE!Z207</f>
        <v>0</v>
      </c>
      <c r="BJ207" s="248" t="str">
        <f aca="false">_xlfn.IFS(AND($AD207=$AH207,$AD207&gt;0,$AH207&gt;0,BI207&gt;0), BI207,     AND(NOT($AD207=$AH207),$AD207&gt;0,$AH207&gt;0,BI207&gt;0), ($AH207*BI207)/$AD207,     AND($AD207=0,$AH207&gt;0,$AL207&gt;0), IF(INDEX(BI$12:BI$263,MATCH($AL207,$AK$12:$AK$263,0))&gt;0,($AH207*INDEX(BI$12:BI$263,MATCH($AL207,$AK$12:$AK$263,0)))/INDEX($AD$12:$AD$263,MATCH($AL207,$AK$12:$AK$263,0)), "-"),     1, "-")</f>
        <v>-</v>
      </c>
      <c r="BK207" s="249" t="n">
        <f aca="false">IF(BJ$9&gt;0, IF(OR(BJ207="",BJ207="-"), 0, BJ207*$AO207), BI207*$AE207)</f>
        <v>0</v>
      </c>
      <c r="BL207" s="247" t="n">
        <f aca="false">COMMANDE!AB207</f>
        <v>0</v>
      </c>
      <c r="BM207" s="248" t="str">
        <f aca="false">_xlfn.IFS(AND($AD207=$AH207,$AD207&gt;0,$AH207&gt;0,BL207&gt;0), BL207,     AND(NOT($AD207=$AH207),$AD207&gt;0,$AH207&gt;0,BL207&gt;0), ($AH207*BL207)/$AD207,     AND($AD207=0,$AH207&gt;0,$AL207&gt;0), IF(INDEX(BL$12:BL$263,MATCH($AL207,$AK$12:$AK$263,0))&gt;0,($AH207*INDEX(BL$12:BL$263,MATCH($AL207,$AK$12:$AK$263,0)))/INDEX($AD$12:$AD$263,MATCH($AL207,$AK$12:$AK$263,0)), "-"),     1, "-")</f>
        <v>-</v>
      </c>
      <c r="BN207" s="249" t="n">
        <f aca="false">IF(BM$9&gt;0, IF(OR(BM207="",BM207="-"), 0, BM207*$AO207), BL207*$AE207)</f>
        <v>0</v>
      </c>
      <c r="BO207" s="247" t="n">
        <f aca="false">COMMANDE!AD207</f>
        <v>0</v>
      </c>
      <c r="BP207" s="248" t="str">
        <f aca="false">_xlfn.IFS(AND($AD207=$AH207,$AD207&gt;0,$AH207&gt;0,BO207&gt;0), BO207,     AND(NOT($AD207=$AH207),$AD207&gt;0,$AH207&gt;0,BO207&gt;0), ($AH207*BO207)/$AD207,     AND($AD207=0,$AH207&gt;0,$AL207&gt;0), IF(INDEX(BO$12:BO$263,MATCH($AL207,$AK$12:$AK$263,0))&gt;0,($AH207*INDEX(BO$12:BO$263,MATCH($AL207,$AK$12:$AK$263,0)))/INDEX($AD$12:$AD$263,MATCH($AL207,$AK$12:$AK$263,0)), "-"),     1, "-")</f>
        <v>-</v>
      </c>
      <c r="BQ207" s="249" t="n">
        <f aca="false">IF(BP$9&gt;0, IF(OR(BP207="",BP207="-"), 0, BP207*$AO207), BO207*$AE207)</f>
        <v>0</v>
      </c>
      <c r="BR207" s="247" t="n">
        <f aca="false">COMMANDE!AF207</f>
        <v>0</v>
      </c>
      <c r="BS207" s="248" t="str">
        <f aca="false">_xlfn.IFS(AND($AD207=$AH207,$AD207&gt;0,$AH207&gt;0,BR207&gt;0), BR207,     AND(NOT($AD207=$AH207),$AD207&gt;0,$AH207&gt;0,BR207&gt;0), ($AH207*BR207)/$AD207,     AND($AD207=0,$AH207&gt;0,$AL207&gt;0), IF(INDEX(BR$12:BR$263,MATCH($AL207,$AK$12:$AK$263,0))&gt;0,($AH207*INDEX(BR$12:BR$263,MATCH($AL207,$AK$12:$AK$263,0)))/INDEX($AD$12:$AD$263,MATCH($AL207,$AK$12:$AK$263,0)), "-"),     1, "-")</f>
        <v>-</v>
      </c>
      <c r="BT207" s="249" t="n">
        <f aca="false">IF(BS$9&gt;0, IF(OR(BS207="",BS207="-"), 0, BS207*$AO207), BR207*$AE207)</f>
        <v>0</v>
      </c>
      <c r="BU207" s="247" t="n">
        <f aca="false">COMMANDE!AH207</f>
        <v>0</v>
      </c>
      <c r="BV207" s="248" t="str">
        <f aca="false">_xlfn.IFS(AND($AD207=$AH207,$AD207&gt;0,$AH207&gt;0,BU207&gt;0), BU207,     AND(NOT($AD207=$AH207),$AD207&gt;0,$AH207&gt;0,BU207&gt;0), ($AH207*BU207)/$AD207,     AND($AD207=0,$AH207&gt;0,$AL207&gt;0), IF(INDEX(BU$12:BU$263,MATCH($AL207,$AK$12:$AK$263,0))&gt;0,($AH207*INDEX(BU$12:BU$263,MATCH($AL207,$AK$12:$AK$263,0)))/INDEX($AD$12:$AD$263,MATCH($AL207,$AK$12:$AK$263,0)), "-"),     1, "-")</f>
        <v>-</v>
      </c>
      <c r="BW207" s="249" t="n">
        <f aca="false">IF(BV$9&gt;0, IF(OR(BV207="",BV207="-"), 0, BV207*$AO207), BU207*$AE207)</f>
        <v>0</v>
      </c>
      <c r="BX207" s="247" t="n">
        <f aca="false">COMMANDE!AJ207</f>
        <v>0</v>
      </c>
      <c r="BY207" s="248" t="str">
        <f aca="false">_xlfn.IFS(AND($AD207=$AH207,$AD207&gt;0,$AH207&gt;0,BX207&gt;0), BX207,     AND(NOT($AD207=$AH207),$AD207&gt;0,$AH207&gt;0,BX207&gt;0), ($AH207*BX207)/$AD207,     AND($AD207=0,$AH207&gt;0,$AL207&gt;0), IF(INDEX(BX$12:BX$263,MATCH($AL207,$AK$12:$AK$263,0))&gt;0,($AH207*INDEX(BX$12:BX$263,MATCH($AL207,$AK$12:$AK$263,0)))/INDEX($AD$12:$AD$263,MATCH($AL207,$AK$12:$AK$263,0)), "-"),     1, "-")</f>
        <v>-</v>
      </c>
      <c r="BZ207" s="249" t="n">
        <f aca="false">IF(BY$9&gt;0, IF(OR(BY207="",BY207="-"), 0, BY207*$AO207), BX207*$AE207)</f>
        <v>0</v>
      </c>
      <c r="CA207" s="247" t="n">
        <f aca="false">COMMANDE!AL207</f>
        <v>0</v>
      </c>
      <c r="CB207" s="248" t="str">
        <f aca="false">_xlfn.IFS(AND($AD207=$AH207,$AD207&gt;0,$AH207&gt;0,CA207&gt;0), CA207,     AND(NOT($AD207=$AH207),$AD207&gt;0,$AH207&gt;0,CA207&gt;0), ($AH207*CA207)/$AD207,     AND($AD207=0,$AH207&gt;0,$AL207&gt;0), IF(INDEX(CA$12:CA$263,MATCH($AL207,$AK$12:$AK$263,0))&gt;0,($AH207*INDEX(CA$12:CA$263,MATCH($AL207,$AK$12:$AK$263,0)))/INDEX($AD$12:$AD$263,MATCH($AL207,$AK$12:$AK$263,0)), "-"),     1, "-")</f>
        <v>-</v>
      </c>
      <c r="CC207" s="249" t="n">
        <f aca="false">IF(CB$9&gt;0, IF(OR(CB207="",CB207="-"), 0, CB207*$AO207), CA207*$AE207)</f>
        <v>0</v>
      </c>
      <c r="CD207" s="247" t="n">
        <f aca="false">COMMANDE!AN207</f>
        <v>0</v>
      </c>
      <c r="CE207" s="248" t="str">
        <f aca="false">_xlfn.IFS(AND($AD207=$AH207,$AD207&gt;0,$AH207&gt;0,CD207&gt;0), CD207,     AND(NOT($AD207=$AH207),$AD207&gt;0,$AH207&gt;0,CD207&gt;0), ($AH207*CD207)/$AD207,     AND($AD207=0,$AH207&gt;0,$AL207&gt;0), IF(INDEX(CD$12:CD$263,MATCH($AL207,$AK$12:$AK$263,0))&gt;0,($AH207*INDEX(CD$12:CD$263,MATCH($AL207,$AK$12:$AK$263,0)))/INDEX($AD$12:$AD$263,MATCH($AL207,$AK$12:$AK$263,0)), "-"),     1, "-")</f>
        <v>-</v>
      </c>
      <c r="CF207" s="249" t="n">
        <f aca="false">IF(CE$9&gt;0, IF(OR(CE207="",CE207="-"), 0, CE207*$AO207), CD207*$AE207)</f>
        <v>0</v>
      </c>
      <c r="CG207" s="247" t="n">
        <f aca="false">COMMANDE!AP207</f>
        <v>0</v>
      </c>
      <c r="CH207" s="248" t="str">
        <f aca="false">_xlfn.IFS(AND($AD207=$AH207,$AD207&gt;0,$AH207&gt;0,CG207&gt;0), CG207,     AND(NOT($AD207=$AH207),$AD207&gt;0,$AH207&gt;0,CG207&gt;0), ($AH207*CG207)/$AD207,     AND($AD207=0,$AH207&gt;0,$AL207&gt;0), IF(INDEX(CG$12:CG$263,MATCH($AL207,$AK$12:$AK$263,0))&gt;0,($AH207*INDEX(CG$12:CG$263,MATCH($AL207,$AK$12:$AK$263,0)))/INDEX($AD$12:$AD$263,MATCH($AL207,$AK$12:$AK$263,0)), "-"),     1, "-")</f>
        <v>-</v>
      </c>
      <c r="CI207" s="249" t="n">
        <f aca="false">IF(CH$9&gt;0, IF(OR(CH207="",CH207="-"), 0, CH207*$AO207), CG207*$AE207)</f>
        <v>0</v>
      </c>
      <c r="CJ207" s="250"/>
    </row>
    <row r="208" customFormat="false" ht="39.95" hidden="false" customHeight="true" outlineLevel="0" collapsed="false">
      <c r="A208" s="230" t="n">
        <f aca="false">IF(OR($AQ208&gt;0, $AS208&gt;0), 1, 0)</f>
        <v>0</v>
      </c>
      <c r="B208" s="230" t="n">
        <f aca="false">IF(OR($AT208&gt;0, $AV208&gt;0), 1, 0)</f>
        <v>0</v>
      </c>
      <c r="C208" s="230" t="n">
        <f aca="false">IF(OR($AW208&gt;0, $AY208&gt;0), 1, 0)</f>
        <v>0</v>
      </c>
      <c r="D208" s="230" t="n">
        <f aca="false">IF(OR($AZ208&gt;0, $BB208&gt;0), 1, 0)</f>
        <v>0</v>
      </c>
      <c r="E208" s="230" t="n">
        <f aca="false">IF(OR($BC208&gt;0, $BE208&gt;0), 1, 0)</f>
        <v>0</v>
      </c>
      <c r="F208" s="230" t="n">
        <f aca="false">IF(OR($BF208&gt;0, $BH208&gt;0), 1, 0)</f>
        <v>0</v>
      </c>
      <c r="G208" s="230" t="n">
        <f aca="false">IF(OR($BI208&gt;0, $BK208&gt;0), 1, 0)</f>
        <v>0</v>
      </c>
      <c r="H208" s="230" t="n">
        <f aca="false">IF(OR($BL208&gt;0, $BN208&gt;0), 1, 0)</f>
        <v>0</v>
      </c>
      <c r="I208" s="230" t="n">
        <f aca="false">IF(OR($BO208&gt;0, $BQ208&gt;0), 1, 0)</f>
        <v>0</v>
      </c>
      <c r="J208" s="230" t="n">
        <f aca="false">IF(OR($BR208&gt;0, $BT208&gt;0), 1, 0)</f>
        <v>0</v>
      </c>
      <c r="K208" s="230" t="n">
        <f aca="false">IF(OR($BU208&gt;0, $BW208&gt;0), 1, 0)</f>
        <v>0</v>
      </c>
      <c r="L208" s="230" t="n">
        <f aca="false">IF(OR($BX208&gt;0, $BZ208&gt;0), 1, 0)</f>
        <v>0</v>
      </c>
      <c r="M208" s="230" t="n">
        <f aca="false">IF(OR($CA208&gt;0, $CC208&gt;0), 1, 0)</f>
        <v>0</v>
      </c>
      <c r="N208" s="230" t="n">
        <f aca="false">IF(OR($CD208&gt;0, $CF208&gt;0), 1, 0)</f>
        <v>0</v>
      </c>
      <c r="O208" s="231" t="n">
        <f aca="false">IF(OR($CG208&gt;0, $CI208&gt;0), 1, 0)</f>
        <v>0</v>
      </c>
      <c r="P208" s="232" t="n">
        <f aca="false">IF(OR($AD208&gt;0,$AH208&gt;0,$AN208&gt;0), 1, 0)</f>
        <v>0</v>
      </c>
      <c r="Q208" s="233" t="n">
        <f aca="false">BDD!A198</f>
        <v>6110</v>
      </c>
      <c r="R208" s="234" t="str">
        <f aca="false">BDD!B198</f>
        <v>Tomate déshydratée CRU BIO (à basse température 35º, qualité supérieure)</v>
      </c>
      <c r="S208" s="235" t="str">
        <f aca="false">IF(BDD!F198=0, "", BDD!F198)</f>
        <v>❤️</v>
      </c>
      <c r="T208" s="236" t="n">
        <f aca="false">ROUND(BDD!G198+FDP_CMD_KG, 2)</f>
        <v>8.85</v>
      </c>
      <c r="U208" s="236" t="e">
        <f aca="false">ROUND(BDD!G198+FDP_FACT_KG, 2)</f>
        <v>#DIV/0!</v>
      </c>
      <c r="V208" s="237" t="str">
        <f aca="false">BDD!H198</f>
        <v>Pièce</v>
      </c>
      <c r="W208" s="238" t="str">
        <f aca="false">IF(NOT(ISBLANK(BDD!I198)), ROUND(SUM((BDD!G198*reduc1),FDP_CMD_KG), 2), "")</f>
        <v/>
      </c>
      <c r="X208" s="238" t="str">
        <f aca="false">IF(NOT(ISBLANK(BDD!J198)), ROUND(SUM((BDD!G198*reduc2),FDP_CMD_KG), 2), "")</f>
        <v/>
      </c>
      <c r="Y208" s="238" t="str">
        <f aca="false">IF(NOT(ISBLANK(BDD!K198)), ROUND(SUM((BDD!G198*reduc3),FDP_CMD_KG), 2), "")</f>
        <v/>
      </c>
      <c r="Z208" s="238" t="str">
        <f aca="false">IF(NOT(ISBLANK(BDD!I198)), ROUND(SUM((BDD!G198*reduc1),FDP_FACT_KG), 2), "")</f>
        <v/>
      </c>
      <c r="AA208" s="238" t="str">
        <f aca="false">IF(NOT(ISBLANK(BDD!J198)), ROUND(SUM((BDD!G198*reduc2),FDP_FACT_KG), 2), "")</f>
        <v/>
      </c>
      <c r="AB208" s="238" t="str">
        <f aca="false">IF(NOT(ISBLANK(BDD!K198)), ROUND(SUM((BDD!G198*reduc3),FDP_FACT_KG), 2), "")</f>
        <v/>
      </c>
      <c r="AC208" s="239" t="str">
        <f aca="false">BDD!C198</f>
        <v>Espagne</v>
      </c>
      <c r="AD208" s="240" t="n">
        <f aca="false">SUM(AQ208,AT208,AW208,AZ208,BC208,BF208,BI208,BL208,BO208,BR208,BU208,BX208,CA208,CD208,CG208)</f>
        <v>0</v>
      </c>
      <c r="AE208" s="241" t="n">
        <f aca="false">_xlfn.IFS(AND(AD208&gt;=60,$Y208&lt;&gt;""), $Y208,    AND(AD208&gt;=30,$X208&lt;&gt;""), $X208,    AND(AD208&gt;=10,$W208&lt;&gt;""), $W208,    1, $T208)</f>
        <v>8.85</v>
      </c>
      <c r="AF208" s="242" t="n">
        <f aca="false">$AD208*$AE208</f>
        <v>0</v>
      </c>
      <c r="AG208" s="161"/>
      <c r="AH208" s="243"/>
      <c r="AI208" s="241" t="e">
        <f aca="false">_xlfn.IFS(AND(AH208&gt;=60,$AB208&lt;&gt;""), $AB208,    AND(AH208&gt;=30,$AA208&lt;&gt;""), $AA208,    AND(AH208&gt;=10,$Z208&lt;&gt;""), $Z208,    1, $U208)</f>
        <v>#DIV/0!</v>
      </c>
      <c r="AJ208" s="244" t="e">
        <f aca="false">AH208*AI208</f>
        <v>#DIV/0!</v>
      </c>
      <c r="AK208" s="245"/>
      <c r="AL208" s="245"/>
      <c r="AM208" s="161"/>
      <c r="AN208" s="246" t="n">
        <f aca="false">SUM(AR208,AU208,AX208,BA208,BD208,BG208,BJ208,BM208,BP208,BS208,BV208,BY208,CB208,CE208,CH208)</f>
        <v>0</v>
      </c>
      <c r="AO208" s="241" t="e">
        <f aca="false">_xlfn.IFS(AND(AN208&gt;=60,$AB208&lt;&gt;""), $AB208,    AND(AN208&gt;=30,$AA208&lt;&gt;""), $AA208,    AND(AN208&gt;=10,$Z208&lt;&gt;""), $Z208,    1, $U208)</f>
        <v>#DIV/0!</v>
      </c>
      <c r="AP208" s="242" t="e">
        <f aca="false">$AN208*$AO208</f>
        <v>#DIV/0!</v>
      </c>
      <c r="AQ208" s="247" t="n">
        <f aca="false">COMMANDE!N208</f>
        <v>0</v>
      </c>
      <c r="AR208" s="248" t="str">
        <f aca="false">_xlfn.IFS(AND($AD208=$AH208,$AD208&gt;0,$AH208&gt;0,AQ208&gt;0), AQ208,     AND(NOT($AD208=$AH208),$AD208&gt;0,$AH208&gt;0,AQ208&gt;0), ($AH208*AQ208)/$AD208,     AND($AD208=0,$AH208&gt;0,$AL208&gt;0), IF(INDEX(AQ$12:AQ$263,MATCH($AL208,$AK$12:$AK$263,0))&gt;0,($AH208*INDEX(AQ$12:AQ$263,MATCH($AL208,$AK$12:$AK$263,0)))/INDEX($AD$12:$AD$263,MATCH($AL208,$AK$12:$AK$263,0)), "-"),     1, "-")</f>
        <v>-</v>
      </c>
      <c r="AS208" s="249" t="n">
        <f aca="false">IF(AR$9&gt;0, IF(OR(AR208="",AR208="-"), 0, AR208*$AO208), AQ208*$AE208)</f>
        <v>0</v>
      </c>
      <c r="AT208" s="247" t="n">
        <f aca="false">COMMANDE!P208</f>
        <v>0</v>
      </c>
      <c r="AU208" s="248" t="str">
        <f aca="false">_xlfn.IFS(AND($AD208=$AH208,$AD208&gt;0,$AH208&gt;0,AT208&gt;0), AT208,     AND(NOT($AD208=$AH208),$AD208&gt;0,$AH208&gt;0,AT208&gt;0), ($AH208*AT208)/$AD208,     AND($AD208=0,$AH208&gt;0,$AL208&gt;0), IF(INDEX(AT$12:AT$263,MATCH($AL208,$AK$12:$AK$263,0))&gt;0,($AH208*INDEX(AT$12:AT$263,MATCH($AL208,$AK$12:$AK$263,0)))/INDEX($AD$12:$AD$263,MATCH($AL208,$AK$12:$AK$263,0)), "-"),     1, "-")</f>
        <v>-</v>
      </c>
      <c r="AV208" s="249" t="n">
        <f aca="false">IF(AU$9&gt;0, IF(OR(AU208="",AU208="-"), 0, AU208*$AO208), AT208*$AE208)</f>
        <v>0</v>
      </c>
      <c r="AW208" s="247" t="n">
        <f aca="false">COMMANDE!R208</f>
        <v>0</v>
      </c>
      <c r="AX208" s="248" t="str">
        <f aca="false">_xlfn.IFS(AND($AD208=$AH208,$AD208&gt;0,$AH208&gt;0,AW208&gt;0), AW208,     AND(NOT($AD208=$AH208),$AD208&gt;0,$AH208&gt;0,AW208&gt;0), ($AH208*AW208)/$AD208,     AND($AD208=0,$AH208&gt;0,$AL208&gt;0), IF(INDEX(AW$12:AW$263,MATCH($AL208,$AK$12:$AK$263,0))&gt;0,($AH208*INDEX(AW$12:AW$263,MATCH($AL208,$AK$12:$AK$263,0)))/INDEX($AD$12:$AD$263,MATCH($AL208,$AK$12:$AK$263,0)), "-"),     1, "-")</f>
        <v>-</v>
      </c>
      <c r="AY208" s="249" t="n">
        <f aca="false">IF(AX$9&gt;0, IF(OR(AX208="",AX208="-"), 0, AX208*$AO208), AW208*$AE208)</f>
        <v>0</v>
      </c>
      <c r="AZ208" s="247" t="n">
        <f aca="false">COMMANDE!T208</f>
        <v>0</v>
      </c>
      <c r="BA208" s="248" t="str">
        <f aca="false">_xlfn.IFS(AND($AD208=$AH208,$AD208&gt;0,$AH208&gt;0,AZ208&gt;0), AZ208,     AND(NOT($AD208=$AH208),$AD208&gt;0,$AH208&gt;0,AZ208&gt;0), ($AH208*AZ208)/$AD208,     AND($AD208=0,$AH208&gt;0,$AL208&gt;0), IF(INDEX(AZ$12:AZ$263,MATCH($AL208,$AK$12:$AK$263,0))&gt;0,($AH208*INDEX(AZ$12:AZ$263,MATCH($AL208,$AK$12:$AK$263,0)))/INDEX($AD$12:$AD$263,MATCH($AL208,$AK$12:$AK$263,0)), "-"),     1, "-")</f>
        <v>-</v>
      </c>
      <c r="BB208" s="249" t="n">
        <f aca="false">IF(BA$9&gt;0, IF(OR(BA208="",BA208="-"), 0, BA208*$AO208), AZ208*$AE208)</f>
        <v>0</v>
      </c>
      <c r="BC208" s="247" t="n">
        <f aca="false">COMMANDE!V208</f>
        <v>0</v>
      </c>
      <c r="BD208" s="248" t="str">
        <f aca="false">_xlfn.IFS(AND($AD208=$AH208,$AD208&gt;0,$AH208&gt;0,BC208&gt;0), BC208,     AND(NOT($AD208=$AH208),$AD208&gt;0,$AH208&gt;0,BC208&gt;0), ($AH208*BC208)/$AD208,     AND($AD208=0,$AH208&gt;0,$AL208&gt;0), IF(INDEX(BC$12:BC$263,MATCH($AL208,$AK$12:$AK$263,0))&gt;0,($AH208*INDEX(BC$12:BC$263,MATCH($AL208,$AK$12:$AK$263,0)))/INDEX($AD$12:$AD$263,MATCH($AL208,$AK$12:$AK$263,0)), "-"),     1, "-")</f>
        <v>-</v>
      </c>
      <c r="BE208" s="249" t="n">
        <f aca="false">IF(BD$9&gt;0, IF(OR(BD208="",BD208="-"), 0, BD208*$AO208), BC208*$AE208)</f>
        <v>0</v>
      </c>
      <c r="BF208" s="247" t="n">
        <f aca="false">COMMANDE!X208</f>
        <v>0</v>
      </c>
      <c r="BG208" s="248" t="str">
        <f aca="false">_xlfn.IFS(AND($AD208=$AH208,$AD208&gt;0,$AH208&gt;0,BF208&gt;0), BF208,     AND(NOT($AD208=$AH208),$AD208&gt;0,$AH208&gt;0,BF208&gt;0), ($AH208*BF208)/$AD208,     AND($AD208=0,$AH208&gt;0,$AL208&gt;0), IF(INDEX(BF$12:BF$263,MATCH($AL208,$AK$12:$AK$263,0))&gt;0,($AH208*INDEX(BF$12:BF$263,MATCH($AL208,$AK$12:$AK$263,0)))/INDEX($AD$12:$AD$263,MATCH($AL208,$AK$12:$AK$263,0)), "-"),     1, "-")</f>
        <v>-</v>
      </c>
      <c r="BH208" s="249" t="n">
        <f aca="false">IF(BG$9&gt;0, IF(OR(BG208="",BG208="-"), 0, BG208*$AO208), BF208*$AE208)</f>
        <v>0</v>
      </c>
      <c r="BI208" s="247" t="n">
        <f aca="false">COMMANDE!Z208</f>
        <v>0</v>
      </c>
      <c r="BJ208" s="248" t="str">
        <f aca="false">_xlfn.IFS(AND($AD208=$AH208,$AD208&gt;0,$AH208&gt;0,BI208&gt;0), BI208,     AND(NOT($AD208=$AH208),$AD208&gt;0,$AH208&gt;0,BI208&gt;0), ($AH208*BI208)/$AD208,     AND($AD208=0,$AH208&gt;0,$AL208&gt;0), IF(INDEX(BI$12:BI$263,MATCH($AL208,$AK$12:$AK$263,0))&gt;0,($AH208*INDEX(BI$12:BI$263,MATCH($AL208,$AK$12:$AK$263,0)))/INDEX($AD$12:$AD$263,MATCH($AL208,$AK$12:$AK$263,0)), "-"),     1, "-")</f>
        <v>-</v>
      </c>
      <c r="BK208" s="249" t="n">
        <f aca="false">IF(BJ$9&gt;0, IF(OR(BJ208="",BJ208="-"), 0, BJ208*$AO208), BI208*$AE208)</f>
        <v>0</v>
      </c>
      <c r="BL208" s="247" t="n">
        <f aca="false">COMMANDE!AB208</f>
        <v>0</v>
      </c>
      <c r="BM208" s="248" t="str">
        <f aca="false">_xlfn.IFS(AND($AD208=$AH208,$AD208&gt;0,$AH208&gt;0,BL208&gt;0), BL208,     AND(NOT($AD208=$AH208),$AD208&gt;0,$AH208&gt;0,BL208&gt;0), ($AH208*BL208)/$AD208,     AND($AD208=0,$AH208&gt;0,$AL208&gt;0), IF(INDEX(BL$12:BL$263,MATCH($AL208,$AK$12:$AK$263,0))&gt;0,($AH208*INDEX(BL$12:BL$263,MATCH($AL208,$AK$12:$AK$263,0)))/INDEX($AD$12:$AD$263,MATCH($AL208,$AK$12:$AK$263,0)), "-"),     1, "-")</f>
        <v>-</v>
      </c>
      <c r="BN208" s="249" t="n">
        <f aca="false">IF(BM$9&gt;0, IF(OR(BM208="",BM208="-"), 0, BM208*$AO208), BL208*$AE208)</f>
        <v>0</v>
      </c>
      <c r="BO208" s="247" t="n">
        <f aca="false">COMMANDE!AD208</f>
        <v>0</v>
      </c>
      <c r="BP208" s="248" t="str">
        <f aca="false">_xlfn.IFS(AND($AD208=$AH208,$AD208&gt;0,$AH208&gt;0,BO208&gt;0), BO208,     AND(NOT($AD208=$AH208),$AD208&gt;0,$AH208&gt;0,BO208&gt;0), ($AH208*BO208)/$AD208,     AND($AD208=0,$AH208&gt;0,$AL208&gt;0), IF(INDEX(BO$12:BO$263,MATCH($AL208,$AK$12:$AK$263,0))&gt;0,($AH208*INDEX(BO$12:BO$263,MATCH($AL208,$AK$12:$AK$263,0)))/INDEX($AD$12:$AD$263,MATCH($AL208,$AK$12:$AK$263,0)), "-"),     1, "-")</f>
        <v>-</v>
      </c>
      <c r="BQ208" s="249" t="n">
        <f aca="false">IF(BP$9&gt;0, IF(OR(BP208="",BP208="-"), 0, BP208*$AO208), BO208*$AE208)</f>
        <v>0</v>
      </c>
      <c r="BR208" s="247" t="n">
        <f aca="false">COMMANDE!AF208</f>
        <v>0</v>
      </c>
      <c r="BS208" s="248" t="str">
        <f aca="false">_xlfn.IFS(AND($AD208=$AH208,$AD208&gt;0,$AH208&gt;0,BR208&gt;0), BR208,     AND(NOT($AD208=$AH208),$AD208&gt;0,$AH208&gt;0,BR208&gt;0), ($AH208*BR208)/$AD208,     AND($AD208=0,$AH208&gt;0,$AL208&gt;0), IF(INDEX(BR$12:BR$263,MATCH($AL208,$AK$12:$AK$263,0))&gt;0,($AH208*INDEX(BR$12:BR$263,MATCH($AL208,$AK$12:$AK$263,0)))/INDEX($AD$12:$AD$263,MATCH($AL208,$AK$12:$AK$263,0)), "-"),     1, "-")</f>
        <v>-</v>
      </c>
      <c r="BT208" s="249" t="n">
        <f aca="false">IF(BS$9&gt;0, IF(OR(BS208="",BS208="-"), 0, BS208*$AO208), BR208*$AE208)</f>
        <v>0</v>
      </c>
      <c r="BU208" s="247" t="n">
        <f aca="false">COMMANDE!AH208</f>
        <v>0</v>
      </c>
      <c r="BV208" s="248" t="str">
        <f aca="false">_xlfn.IFS(AND($AD208=$AH208,$AD208&gt;0,$AH208&gt;0,BU208&gt;0), BU208,     AND(NOT($AD208=$AH208),$AD208&gt;0,$AH208&gt;0,BU208&gt;0), ($AH208*BU208)/$AD208,     AND($AD208=0,$AH208&gt;0,$AL208&gt;0), IF(INDEX(BU$12:BU$263,MATCH($AL208,$AK$12:$AK$263,0))&gt;0,($AH208*INDEX(BU$12:BU$263,MATCH($AL208,$AK$12:$AK$263,0)))/INDEX($AD$12:$AD$263,MATCH($AL208,$AK$12:$AK$263,0)), "-"),     1, "-")</f>
        <v>-</v>
      </c>
      <c r="BW208" s="249" t="n">
        <f aca="false">IF(BV$9&gt;0, IF(OR(BV208="",BV208="-"), 0, BV208*$AO208), BU208*$AE208)</f>
        <v>0</v>
      </c>
      <c r="BX208" s="247" t="n">
        <f aca="false">COMMANDE!AJ208</f>
        <v>0</v>
      </c>
      <c r="BY208" s="248" t="str">
        <f aca="false">_xlfn.IFS(AND($AD208=$AH208,$AD208&gt;0,$AH208&gt;0,BX208&gt;0), BX208,     AND(NOT($AD208=$AH208),$AD208&gt;0,$AH208&gt;0,BX208&gt;0), ($AH208*BX208)/$AD208,     AND($AD208=0,$AH208&gt;0,$AL208&gt;0), IF(INDEX(BX$12:BX$263,MATCH($AL208,$AK$12:$AK$263,0))&gt;0,($AH208*INDEX(BX$12:BX$263,MATCH($AL208,$AK$12:$AK$263,0)))/INDEX($AD$12:$AD$263,MATCH($AL208,$AK$12:$AK$263,0)), "-"),     1, "-")</f>
        <v>-</v>
      </c>
      <c r="BZ208" s="249" t="n">
        <f aca="false">IF(BY$9&gt;0, IF(OR(BY208="",BY208="-"), 0, BY208*$AO208), BX208*$AE208)</f>
        <v>0</v>
      </c>
      <c r="CA208" s="247" t="n">
        <f aca="false">COMMANDE!AL208</f>
        <v>0</v>
      </c>
      <c r="CB208" s="248" t="str">
        <f aca="false">_xlfn.IFS(AND($AD208=$AH208,$AD208&gt;0,$AH208&gt;0,CA208&gt;0), CA208,     AND(NOT($AD208=$AH208),$AD208&gt;0,$AH208&gt;0,CA208&gt;0), ($AH208*CA208)/$AD208,     AND($AD208=0,$AH208&gt;0,$AL208&gt;0), IF(INDEX(CA$12:CA$263,MATCH($AL208,$AK$12:$AK$263,0))&gt;0,($AH208*INDEX(CA$12:CA$263,MATCH($AL208,$AK$12:$AK$263,0)))/INDEX($AD$12:$AD$263,MATCH($AL208,$AK$12:$AK$263,0)), "-"),     1, "-")</f>
        <v>-</v>
      </c>
      <c r="CC208" s="249" t="n">
        <f aca="false">IF(CB$9&gt;0, IF(OR(CB208="",CB208="-"), 0, CB208*$AO208), CA208*$AE208)</f>
        <v>0</v>
      </c>
      <c r="CD208" s="247" t="n">
        <f aca="false">COMMANDE!AN208</f>
        <v>0</v>
      </c>
      <c r="CE208" s="248" t="str">
        <f aca="false">_xlfn.IFS(AND($AD208=$AH208,$AD208&gt;0,$AH208&gt;0,CD208&gt;0), CD208,     AND(NOT($AD208=$AH208),$AD208&gt;0,$AH208&gt;0,CD208&gt;0), ($AH208*CD208)/$AD208,     AND($AD208=0,$AH208&gt;0,$AL208&gt;0), IF(INDEX(CD$12:CD$263,MATCH($AL208,$AK$12:$AK$263,0))&gt;0,($AH208*INDEX(CD$12:CD$263,MATCH($AL208,$AK$12:$AK$263,0)))/INDEX($AD$12:$AD$263,MATCH($AL208,$AK$12:$AK$263,0)), "-"),     1, "-")</f>
        <v>-</v>
      </c>
      <c r="CF208" s="249" t="n">
        <f aca="false">IF(CE$9&gt;0, IF(OR(CE208="",CE208="-"), 0, CE208*$AO208), CD208*$AE208)</f>
        <v>0</v>
      </c>
      <c r="CG208" s="247" t="n">
        <f aca="false">COMMANDE!AP208</f>
        <v>0</v>
      </c>
      <c r="CH208" s="248" t="str">
        <f aca="false">_xlfn.IFS(AND($AD208=$AH208,$AD208&gt;0,$AH208&gt;0,CG208&gt;0), CG208,     AND(NOT($AD208=$AH208),$AD208&gt;0,$AH208&gt;0,CG208&gt;0), ($AH208*CG208)/$AD208,     AND($AD208=0,$AH208&gt;0,$AL208&gt;0), IF(INDEX(CG$12:CG$263,MATCH($AL208,$AK$12:$AK$263,0))&gt;0,($AH208*INDEX(CG$12:CG$263,MATCH($AL208,$AK$12:$AK$263,0)))/INDEX($AD$12:$AD$263,MATCH($AL208,$AK$12:$AK$263,0)), "-"),     1, "-")</f>
        <v>-</v>
      </c>
      <c r="CI208" s="249" t="n">
        <f aca="false">IF(CH$9&gt;0, IF(OR(CH208="",CH208="-"), 0, CH208*$AO208), CG208*$AE208)</f>
        <v>0</v>
      </c>
      <c r="CJ208" s="250"/>
    </row>
    <row r="209" customFormat="false" ht="39.95" hidden="false" customHeight="true" outlineLevel="0" collapsed="false">
      <c r="A209" s="230" t="n">
        <f aca="false">IF(OR($AQ209&gt;0, $AS209&gt;0), 1, 0)</f>
        <v>0</v>
      </c>
      <c r="B209" s="230" t="n">
        <f aca="false">IF(OR($AT209&gt;0, $AV209&gt;0), 1, 0)</f>
        <v>0</v>
      </c>
      <c r="C209" s="230" t="n">
        <f aca="false">IF(OR($AW209&gt;0, $AY209&gt;0), 1, 0)</f>
        <v>0</v>
      </c>
      <c r="D209" s="230" t="n">
        <f aca="false">IF(OR($AZ209&gt;0, $BB209&gt;0), 1, 0)</f>
        <v>0</v>
      </c>
      <c r="E209" s="230" t="n">
        <f aca="false">IF(OR($BC209&gt;0, $BE209&gt;0), 1, 0)</f>
        <v>0</v>
      </c>
      <c r="F209" s="230" t="n">
        <f aca="false">IF(OR($BF209&gt;0, $BH209&gt;0), 1, 0)</f>
        <v>0</v>
      </c>
      <c r="G209" s="230" t="n">
        <f aca="false">IF(OR($BI209&gt;0, $BK209&gt;0), 1, 0)</f>
        <v>0</v>
      </c>
      <c r="H209" s="230" t="n">
        <f aca="false">IF(OR($BL209&gt;0, $BN209&gt;0), 1, 0)</f>
        <v>0</v>
      </c>
      <c r="I209" s="230" t="n">
        <f aca="false">IF(OR($BO209&gt;0, $BQ209&gt;0), 1, 0)</f>
        <v>0</v>
      </c>
      <c r="J209" s="230" t="n">
        <f aca="false">IF(OR($BR209&gt;0, $BT209&gt;0), 1, 0)</f>
        <v>0</v>
      </c>
      <c r="K209" s="230" t="n">
        <f aca="false">IF(OR($BU209&gt;0, $BW209&gt;0), 1, 0)</f>
        <v>0</v>
      </c>
      <c r="L209" s="230" t="n">
        <f aca="false">IF(OR($BX209&gt;0, $BZ209&gt;0), 1, 0)</f>
        <v>0</v>
      </c>
      <c r="M209" s="230" t="n">
        <f aca="false">IF(OR($CA209&gt;0, $CC209&gt;0), 1, 0)</f>
        <v>0</v>
      </c>
      <c r="N209" s="230" t="n">
        <f aca="false">IF(OR($CD209&gt;0, $CF209&gt;0), 1, 0)</f>
        <v>0</v>
      </c>
      <c r="O209" s="231" t="n">
        <f aca="false">IF(OR($CG209&gt;0, $CI209&gt;0), 1, 0)</f>
        <v>0</v>
      </c>
      <c r="P209" s="232" t="n">
        <f aca="false">IF(OR($AD209&gt;0,$AH209&gt;0,$AN209&gt;0), 1, 0)</f>
        <v>0</v>
      </c>
      <c r="Q209" s="233" t="n">
        <f aca="false">BDD!A199</f>
        <v>6110</v>
      </c>
      <c r="R209" s="234" t="str">
        <f aca="false">BDD!B199</f>
        <v>Tomate déshydratée CRU BIO (à basse température 35º, qualité supérieure)</v>
      </c>
      <c r="S209" s="235" t="str">
        <f aca="false">IF(BDD!F199=0, "", BDD!F199)</f>
        <v>❤️</v>
      </c>
      <c r="T209" s="236" t="n">
        <f aca="false">ROUND(BDD!G199+FDP_CMD_KG, 2)</f>
        <v>34.45</v>
      </c>
      <c r="U209" s="236" t="e">
        <f aca="false">ROUND(BDD!G199+FDP_FACT_KG, 2)</f>
        <v>#DIV/0!</v>
      </c>
      <c r="V209" s="237" t="str">
        <f aca="false">BDD!H199</f>
        <v>Pièce</v>
      </c>
      <c r="W209" s="238" t="str">
        <f aca="false">IF(NOT(ISBLANK(BDD!I199)), ROUND(SUM((BDD!G199*reduc1),FDP_CMD_KG), 2), "")</f>
        <v/>
      </c>
      <c r="X209" s="238" t="str">
        <f aca="false">IF(NOT(ISBLANK(BDD!J199)), ROUND(SUM((BDD!G199*reduc2),FDP_CMD_KG), 2), "")</f>
        <v/>
      </c>
      <c r="Y209" s="238" t="str">
        <f aca="false">IF(NOT(ISBLANK(BDD!K199)), ROUND(SUM((BDD!G199*reduc3),FDP_CMD_KG), 2), "")</f>
        <v/>
      </c>
      <c r="Z209" s="238" t="str">
        <f aca="false">IF(NOT(ISBLANK(BDD!I199)), ROUND(SUM((BDD!G199*reduc1),FDP_FACT_KG), 2), "")</f>
        <v/>
      </c>
      <c r="AA209" s="238" t="str">
        <f aca="false">IF(NOT(ISBLANK(BDD!J199)), ROUND(SUM((BDD!G199*reduc2),FDP_FACT_KG), 2), "")</f>
        <v/>
      </c>
      <c r="AB209" s="238" t="str">
        <f aca="false">IF(NOT(ISBLANK(BDD!K199)), ROUND(SUM((BDD!G199*reduc3),FDP_FACT_KG), 2), "")</f>
        <v/>
      </c>
      <c r="AC209" s="239" t="str">
        <f aca="false">BDD!C199</f>
        <v>Espagne</v>
      </c>
      <c r="AD209" s="240" t="n">
        <f aca="false">SUM(AQ209,AT209,AW209,AZ209,BC209,BF209,BI209,BL209,BO209,BR209,BU209,BX209,CA209,CD209,CG209)</f>
        <v>0</v>
      </c>
      <c r="AE209" s="241" t="n">
        <f aca="false">_xlfn.IFS(AND(AD209&gt;=60,$Y209&lt;&gt;""), $Y209,    AND(AD209&gt;=30,$X209&lt;&gt;""), $X209,    AND(AD209&gt;=10,$W209&lt;&gt;""), $W209,    1, $T209)</f>
        <v>34.45</v>
      </c>
      <c r="AF209" s="242" t="n">
        <f aca="false">$AD209*$AE209</f>
        <v>0</v>
      </c>
      <c r="AG209" s="161"/>
      <c r="AH209" s="243"/>
      <c r="AI209" s="241" t="e">
        <f aca="false">_xlfn.IFS(AND(AH209&gt;=60,$AB209&lt;&gt;""), $AB209,    AND(AH209&gt;=30,$AA209&lt;&gt;""), $AA209,    AND(AH209&gt;=10,$Z209&lt;&gt;""), $Z209,    1, $U209)</f>
        <v>#DIV/0!</v>
      </c>
      <c r="AJ209" s="244" t="e">
        <f aca="false">AH209*AI209</f>
        <v>#DIV/0!</v>
      </c>
      <c r="AK209" s="245"/>
      <c r="AL209" s="245"/>
      <c r="AM209" s="161"/>
      <c r="AN209" s="246" t="n">
        <f aca="false">SUM(AR209,AU209,AX209,BA209,BD209,BG209,BJ209,BM209,BP209,BS209,BV209,BY209,CB209,CE209,CH209)</f>
        <v>0</v>
      </c>
      <c r="AO209" s="241" t="e">
        <f aca="false">_xlfn.IFS(AND(AN209&gt;=60,$AB209&lt;&gt;""), $AB209,    AND(AN209&gt;=30,$AA209&lt;&gt;""), $AA209,    AND(AN209&gt;=10,$Z209&lt;&gt;""), $Z209,    1, $U209)</f>
        <v>#DIV/0!</v>
      </c>
      <c r="AP209" s="242" t="e">
        <f aca="false">$AN209*$AO209</f>
        <v>#DIV/0!</v>
      </c>
      <c r="AQ209" s="247" t="n">
        <f aca="false">COMMANDE!N209</f>
        <v>0</v>
      </c>
      <c r="AR209" s="248" t="str">
        <f aca="false">_xlfn.IFS(AND($AD209=$AH209,$AD209&gt;0,$AH209&gt;0,AQ209&gt;0), AQ209,     AND(NOT($AD209=$AH209),$AD209&gt;0,$AH209&gt;0,AQ209&gt;0), ($AH209*AQ209)/$AD209,     AND($AD209=0,$AH209&gt;0,$AL209&gt;0), IF(INDEX(AQ$12:AQ$263,MATCH($AL209,$AK$12:$AK$263,0))&gt;0,($AH209*INDEX(AQ$12:AQ$263,MATCH($AL209,$AK$12:$AK$263,0)))/INDEX($AD$12:$AD$263,MATCH($AL209,$AK$12:$AK$263,0)), "-"),     1, "-")</f>
        <v>-</v>
      </c>
      <c r="AS209" s="249" t="n">
        <f aca="false">IF(AR$9&gt;0, IF(OR(AR209="",AR209="-"), 0, AR209*$AO209), AQ209*$AE209)</f>
        <v>0</v>
      </c>
      <c r="AT209" s="247" t="n">
        <f aca="false">COMMANDE!P209</f>
        <v>0</v>
      </c>
      <c r="AU209" s="248" t="str">
        <f aca="false">_xlfn.IFS(AND($AD209=$AH209,$AD209&gt;0,$AH209&gt;0,AT209&gt;0), AT209,     AND(NOT($AD209=$AH209),$AD209&gt;0,$AH209&gt;0,AT209&gt;0), ($AH209*AT209)/$AD209,     AND($AD209=0,$AH209&gt;0,$AL209&gt;0), IF(INDEX(AT$12:AT$263,MATCH($AL209,$AK$12:$AK$263,0))&gt;0,($AH209*INDEX(AT$12:AT$263,MATCH($AL209,$AK$12:$AK$263,0)))/INDEX($AD$12:$AD$263,MATCH($AL209,$AK$12:$AK$263,0)), "-"),     1, "-")</f>
        <v>-</v>
      </c>
      <c r="AV209" s="249" t="n">
        <f aca="false">IF(AU$9&gt;0, IF(OR(AU209="",AU209="-"), 0, AU209*$AO209), AT209*$AE209)</f>
        <v>0</v>
      </c>
      <c r="AW209" s="247" t="n">
        <f aca="false">COMMANDE!R209</f>
        <v>0</v>
      </c>
      <c r="AX209" s="248" t="str">
        <f aca="false">_xlfn.IFS(AND($AD209=$AH209,$AD209&gt;0,$AH209&gt;0,AW209&gt;0), AW209,     AND(NOT($AD209=$AH209),$AD209&gt;0,$AH209&gt;0,AW209&gt;0), ($AH209*AW209)/$AD209,     AND($AD209=0,$AH209&gt;0,$AL209&gt;0), IF(INDEX(AW$12:AW$263,MATCH($AL209,$AK$12:$AK$263,0))&gt;0,($AH209*INDEX(AW$12:AW$263,MATCH($AL209,$AK$12:$AK$263,0)))/INDEX($AD$12:$AD$263,MATCH($AL209,$AK$12:$AK$263,0)), "-"),     1, "-")</f>
        <v>-</v>
      </c>
      <c r="AY209" s="249" t="n">
        <f aca="false">IF(AX$9&gt;0, IF(OR(AX209="",AX209="-"), 0, AX209*$AO209), AW209*$AE209)</f>
        <v>0</v>
      </c>
      <c r="AZ209" s="247" t="n">
        <f aca="false">COMMANDE!T209</f>
        <v>0</v>
      </c>
      <c r="BA209" s="248" t="str">
        <f aca="false">_xlfn.IFS(AND($AD209=$AH209,$AD209&gt;0,$AH209&gt;0,AZ209&gt;0), AZ209,     AND(NOT($AD209=$AH209),$AD209&gt;0,$AH209&gt;0,AZ209&gt;0), ($AH209*AZ209)/$AD209,     AND($AD209=0,$AH209&gt;0,$AL209&gt;0), IF(INDEX(AZ$12:AZ$263,MATCH($AL209,$AK$12:$AK$263,0))&gt;0,($AH209*INDEX(AZ$12:AZ$263,MATCH($AL209,$AK$12:$AK$263,0)))/INDEX($AD$12:$AD$263,MATCH($AL209,$AK$12:$AK$263,0)), "-"),     1, "-")</f>
        <v>-</v>
      </c>
      <c r="BB209" s="249" t="n">
        <f aca="false">IF(BA$9&gt;0, IF(OR(BA209="",BA209="-"), 0, BA209*$AO209), AZ209*$AE209)</f>
        <v>0</v>
      </c>
      <c r="BC209" s="247" t="n">
        <f aca="false">COMMANDE!V209</f>
        <v>0</v>
      </c>
      <c r="BD209" s="248" t="str">
        <f aca="false">_xlfn.IFS(AND($AD209=$AH209,$AD209&gt;0,$AH209&gt;0,BC209&gt;0), BC209,     AND(NOT($AD209=$AH209),$AD209&gt;0,$AH209&gt;0,BC209&gt;0), ($AH209*BC209)/$AD209,     AND($AD209=0,$AH209&gt;0,$AL209&gt;0), IF(INDEX(BC$12:BC$263,MATCH($AL209,$AK$12:$AK$263,0))&gt;0,($AH209*INDEX(BC$12:BC$263,MATCH($AL209,$AK$12:$AK$263,0)))/INDEX($AD$12:$AD$263,MATCH($AL209,$AK$12:$AK$263,0)), "-"),     1, "-")</f>
        <v>-</v>
      </c>
      <c r="BE209" s="249" t="n">
        <f aca="false">IF(BD$9&gt;0, IF(OR(BD209="",BD209="-"), 0, BD209*$AO209), BC209*$AE209)</f>
        <v>0</v>
      </c>
      <c r="BF209" s="247" t="n">
        <f aca="false">COMMANDE!X209</f>
        <v>0</v>
      </c>
      <c r="BG209" s="248" t="str">
        <f aca="false">_xlfn.IFS(AND($AD209=$AH209,$AD209&gt;0,$AH209&gt;0,BF209&gt;0), BF209,     AND(NOT($AD209=$AH209),$AD209&gt;0,$AH209&gt;0,BF209&gt;0), ($AH209*BF209)/$AD209,     AND($AD209=0,$AH209&gt;0,$AL209&gt;0), IF(INDEX(BF$12:BF$263,MATCH($AL209,$AK$12:$AK$263,0))&gt;0,($AH209*INDEX(BF$12:BF$263,MATCH($AL209,$AK$12:$AK$263,0)))/INDEX($AD$12:$AD$263,MATCH($AL209,$AK$12:$AK$263,0)), "-"),     1, "-")</f>
        <v>-</v>
      </c>
      <c r="BH209" s="249" t="n">
        <f aca="false">IF(BG$9&gt;0, IF(OR(BG209="",BG209="-"), 0, BG209*$AO209), BF209*$AE209)</f>
        <v>0</v>
      </c>
      <c r="BI209" s="247" t="n">
        <f aca="false">COMMANDE!Z209</f>
        <v>0</v>
      </c>
      <c r="BJ209" s="248" t="str">
        <f aca="false">_xlfn.IFS(AND($AD209=$AH209,$AD209&gt;0,$AH209&gt;0,BI209&gt;0), BI209,     AND(NOT($AD209=$AH209),$AD209&gt;0,$AH209&gt;0,BI209&gt;0), ($AH209*BI209)/$AD209,     AND($AD209=0,$AH209&gt;0,$AL209&gt;0), IF(INDEX(BI$12:BI$263,MATCH($AL209,$AK$12:$AK$263,0))&gt;0,($AH209*INDEX(BI$12:BI$263,MATCH($AL209,$AK$12:$AK$263,0)))/INDEX($AD$12:$AD$263,MATCH($AL209,$AK$12:$AK$263,0)), "-"),     1, "-")</f>
        <v>-</v>
      </c>
      <c r="BK209" s="249" t="n">
        <f aca="false">IF(BJ$9&gt;0, IF(OR(BJ209="",BJ209="-"), 0, BJ209*$AO209), BI209*$AE209)</f>
        <v>0</v>
      </c>
      <c r="BL209" s="247" t="n">
        <f aca="false">COMMANDE!AB209</f>
        <v>0</v>
      </c>
      <c r="BM209" s="248" t="str">
        <f aca="false">_xlfn.IFS(AND($AD209=$AH209,$AD209&gt;0,$AH209&gt;0,BL209&gt;0), BL209,     AND(NOT($AD209=$AH209),$AD209&gt;0,$AH209&gt;0,BL209&gt;0), ($AH209*BL209)/$AD209,     AND($AD209=0,$AH209&gt;0,$AL209&gt;0), IF(INDEX(BL$12:BL$263,MATCH($AL209,$AK$12:$AK$263,0))&gt;0,($AH209*INDEX(BL$12:BL$263,MATCH($AL209,$AK$12:$AK$263,0)))/INDEX($AD$12:$AD$263,MATCH($AL209,$AK$12:$AK$263,0)), "-"),     1, "-")</f>
        <v>-</v>
      </c>
      <c r="BN209" s="249" t="n">
        <f aca="false">IF(BM$9&gt;0, IF(OR(BM209="",BM209="-"), 0, BM209*$AO209), BL209*$AE209)</f>
        <v>0</v>
      </c>
      <c r="BO209" s="247" t="n">
        <f aca="false">COMMANDE!AD209</f>
        <v>0</v>
      </c>
      <c r="BP209" s="248" t="str">
        <f aca="false">_xlfn.IFS(AND($AD209=$AH209,$AD209&gt;0,$AH209&gt;0,BO209&gt;0), BO209,     AND(NOT($AD209=$AH209),$AD209&gt;0,$AH209&gt;0,BO209&gt;0), ($AH209*BO209)/$AD209,     AND($AD209=0,$AH209&gt;0,$AL209&gt;0), IF(INDEX(BO$12:BO$263,MATCH($AL209,$AK$12:$AK$263,0))&gt;0,($AH209*INDEX(BO$12:BO$263,MATCH($AL209,$AK$12:$AK$263,0)))/INDEX($AD$12:$AD$263,MATCH($AL209,$AK$12:$AK$263,0)), "-"),     1, "-")</f>
        <v>-</v>
      </c>
      <c r="BQ209" s="249" t="n">
        <f aca="false">IF(BP$9&gt;0, IF(OR(BP209="",BP209="-"), 0, BP209*$AO209), BO209*$AE209)</f>
        <v>0</v>
      </c>
      <c r="BR209" s="247" t="n">
        <f aca="false">COMMANDE!AF209</f>
        <v>0</v>
      </c>
      <c r="BS209" s="248" t="str">
        <f aca="false">_xlfn.IFS(AND($AD209=$AH209,$AD209&gt;0,$AH209&gt;0,BR209&gt;0), BR209,     AND(NOT($AD209=$AH209),$AD209&gt;0,$AH209&gt;0,BR209&gt;0), ($AH209*BR209)/$AD209,     AND($AD209=0,$AH209&gt;0,$AL209&gt;0), IF(INDEX(BR$12:BR$263,MATCH($AL209,$AK$12:$AK$263,0))&gt;0,($AH209*INDEX(BR$12:BR$263,MATCH($AL209,$AK$12:$AK$263,0)))/INDEX($AD$12:$AD$263,MATCH($AL209,$AK$12:$AK$263,0)), "-"),     1, "-")</f>
        <v>-</v>
      </c>
      <c r="BT209" s="249" t="n">
        <f aca="false">IF(BS$9&gt;0, IF(OR(BS209="",BS209="-"), 0, BS209*$AO209), BR209*$AE209)</f>
        <v>0</v>
      </c>
      <c r="BU209" s="247" t="n">
        <f aca="false">COMMANDE!AH209</f>
        <v>0</v>
      </c>
      <c r="BV209" s="248" t="str">
        <f aca="false">_xlfn.IFS(AND($AD209=$AH209,$AD209&gt;0,$AH209&gt;0,BU209&gt;0), BU209,     AND(NOT($AD209=$AH209),$AD209&gt;0,$AH209&gt;0,BU209&gt;0), ($AH209*BU209)/$AD209,     AND($AD209=0,$AH209&gt;0,$AL209&gt;0), IF(INDEX(BU$12:BU$263,MATCH($AL209,$AK$12:$AK$263,0))&gt;0,($AH209*INDEX(BU$12:BU$263,MATCH($AL209,$AK$12:$AK$263,0)))/INDEX($AD$12:$AD$263,MATCH($AL209,$AK$12:$AK$263,0)), "-"),     1, "-")</f>
        <v>-</v>
      </c>
      <c r="BW209" s="249" t="n">
        <f aca="false">IF(BV$9&gt;0, IF(OR(BV209="",BV209="-"), 0, BV209*$AO209), BU209*$AE209)</f>
        <v>0</v>
      </c>
      <c r="BX209" s="247" t="n">
        <f aca="false">COMMANDE!AJ209</f>
        <v>0</v>
      </c>
      <c r="BY209" s="248" t="str">
        <f aca="false">_xlfn.IFS(AND($AD209=$AH209,$AD209&gt;0,$AH209&gt;0,BX209&gt;0), BX209,     AND(NOT($AD209=$AH209),$AD209&gt;0,$AH209&gt;0,BX209&gt;0), ($AH209*BX209)/$AD209,     AND($AD209=0,$AH209&gt;0,$AL209&gt;0), IF(INDEX(BX$12:BX$263,MATCH($AL209,$AK$12:$AK$263,0))&gt;0,($AH209*INDEX(BX$12:BX$263,MATCH($AL209,$AK$12:$AK$263,0)))/INDEX($AD$12:$AD$263,MATCH($AL209,$AK$12:$AK$263,0)), "-"),     1, "-")</f>
        <v>-</v>
      </c>
      <c r="BZ209" s="249" t="n">
        <f aca="false">IF(BY$9&gt;0, IF(OR(BY209="",BY209="-"), 0, BY209*$AO209), BX209*$AE209)</f>
        <v>0</v>
      </c>
      <c r="CA209" s="247" t="n">
        <f aca="false">COMMANDE!AL209</f>
        <v>0</v>
      </c>
      <c r="CB209" s="248" t="str">
        <f aca="false">_xlfn.IFS(AND($AD209=$AH209,$AD209&gt;0,$AH209&gt;0,CA209&gt;0), CA209,     AND(NOT($AD209=$AH209),$AD209&gt;0,$AH209&gt;0,CA209&gt;0), ($AH209*CA209)/$AD209,     AND($AD209=0,$AH209&gt;0,$AL209&gt;0), IF(INDEX(CA$12:CA$263,MATCH($AL209,$AK$12:$AK$263,0))&gt;0,($AH209*INDEX(CA$12:CA$263,MATCH($AL209,$AK$12:$AK$263,0)))/INDEX($AD$12:$AD$263,MATCH($AL209,$AK$12:$AK$263,0)), "-"),     1, "-")</f>
        <v>-</v>
      </c>
      <c r="CC209" s="249" t="n">
        <f aca="false">IF(CB$9&gt;0, IF(OR(CB209="",CB209="-"), 0, CB209*$AO209), CA209*$AE209)</f>
        <v>0</v>
      </c>
      <c r="CD209" s="247" t="n">
        <f aca="false">COMMANDE!AN209</f>
        <v>0</v>
      </c>
      <c r="CE209" s="248" t="str">
        <f aca="false">_xlfn.IFS(AND($AD209=$AH209,$AD209&gt;0,$AH209&gt;0,CD209&gt;0), CD209,     AND(NOT($AD209=$AH209),$AD209&gt;0,$AH209&gt;0,CD209&gt;0), ($AH209*CD209)/$AD209,     AND($AD209=0,$AH209&gt;0,$AL209&gt;0), IF(INDEX(CD$12:CD$263,MATCH($AL209,$AK$12:$AK$263,0))&gt;0,($AH209*INDEX(CD$12:CD$263,MATCH($AL209,$AK$12:$AK$263,0)))/INDEX($AD$12:$AD$263,MATCH($AL209,$AK$12:$AK$263,0)), "-"),     1, "-")</f>
        <v>-</v>
      </c>
      <c r="CF209" s="249" t="n">
        <f aca="false">IF(CE$9&gt;0, IF(OR(CE209="",CE209="-"), 0, CE209*$AO209), CD209*$AE209)</f>
        <v>0</v>
      </c>
      <c r="CG209" s="247" t="n">
        <f aca="false">COMMANDE!AP209</f>
        <v>0</v>
      </c>
      <c r="CH209" s="248" t="str">
        <f aca="false">_xlfn.IFS(AND($AD209=$AH209,$AD209&gt;0,$AH209&gt;0,CG209&gt;0), CG209,     AND(NOT($AD209=$AH209),$AD209&gt;0,$AH209&gt;0,CG209&gt;0), ($AH209*CG209)/$AD209,     AND($AD209=0,$AH209&gt;0,$AL209&gt;0), IF(INDEX(CG$12:CG$263,MATCH($AL209,$AK$12:$AK$263,0))&gt;0,($AH209*INDEX(CG$12:CG$263,MATCH($AL209,$AK$12:$AK$263,0)))/INDEX($AD$12:$AD$263,MATCH($AL209,$AK$12:$AK$263,0)), "-"),     1, "-")</f>
        <v>-</v>
      </c>
      <c r="CI209" s="249" t="n">
        <f aca="false">IF(CH$9&gt;0, IF(OR(CH209="",CH209="-"), 0, CH209*$AO209), CG209*$AE209)</f>
        <v>0</v>
      </c>
      <c r="CJ209" s="250"/>
    </row>
    <row r="210" customFormat="false" ht="39.95" hidden="false" customHeight="true" outlineLevel="0" collapsed="false">
      <c r="A210" s="230" t="n">
        <f aca="false">IF(OR($AQ210&gt;0, $AS210&gt;0), 1, 0)</f>
        <v>0</v>
      </c>
      <c r="B210" s="230" t="n">
        <f aca="false">IF(OR($AT210&gt;0, $AV210&gt;0), 1, 0)</f>
        <v>0</v>
      </c>
      <c r="C210" s="230" t="n">
        <f aca="false">IF(OR($AW210&gt;0, $AY210&gt;0), 1, 0)</f>
        <v>0</v>
      </c>
      <c r="D210" s="230" t="n">
        <f aca="false">IF(OR($AZ210&gt;0, $BB210&gt;0), 1, 0)</f>
        <v>0</v>
      </c>
      <c r="E210" s="230" t="n">
        <f aca="false">IF(OR($BC210&gt;0, $BE210&gt;0), 1, 0)</f>
        <v>0</v>
      </c>
      <c r="F210" s="230" t="n">
        <f aca="false">IF(OR($BF210&gt;0, $BH210&gt;0), 1, 0)</f>
        <v>0</v>
      </c>
      <c r="G210" s="230" t="n">
        <f aca="false">IF(OR($BI210&gt;0, $BK210&gt;0), 1, 0)</f>
        <v>0</v>
      </c>
      <c r="H210" s="230" t="n">
        <f aca="false">IF(OR($BL210&gt;0, $BN210&gt;0), 1, 0)</f>
        <v>0</v>
      </c>
      <c r="I210" s="230" t="n">
        <f aca="false">IF(OR($BO210&gt;0, $BQ210&gt;0), 1, 0)</f>
        <v>0</v>
      </c>
      <c r="J210" s="230" t="n">
        <f aca="false">IF(OR($BR210&gt;0, $BT210&gt;0), 1, 0)</f>
        <v>0</v>
      </c>
      <c r="K210" s="230" t="n">
        <f aca="false">IF(OR($BU210&gt;0, $BW210&gt;0), 1, 0)</f>
        <v>0</v>
      </c>
      <c r="L210" s="230" t="n">
        <f aca="false">IF(OR($BX210&gt;0, $BZ210&gt;0), 1, 0)</f>
        <v>0</v>
      </c>
      <c r="M210" s="230" t="n">
        <f aca="false">IF(OR($CA210&gt;0, $CC210&gt;0), 1, 0)</f>
        <v>0</v>
      </c>
      <c r="N210" s="230" t="n">
        <f aca="false">IF(OR($CD210&gt;0, $CF210&gt;0), 1, 0)</f>
        <v>0</v>
      </c>
      <c r="O210" s="231" t="n">
        <f aca="false">IF(OR($CG210&gt;0, $CI210&gt;0), 1, 0)</f>
        <v>0</v>
      </c>
      <c r="P210" s="232" t="n">
        <f aca="false">IF(OR($AD210&gt;0,$AH210&gt;0,$AN210&gt;0), 1, 0)</f>
        <v>0</v>
      </c>
      <c r="Q210" s="233" t="n">
        <f aca="false">BDD!A200</f>
        <v>0</v>
      </c>
      <c r="R210" s="234" t="n">
        <f aca="false">BDD!B200</f>
        <v>0</v>
      </c>
      <c r="S210" s="235" t="str">
        <f aca="false">IF(BDD!F200=0, "", BDD!F200)</f>
        <v/>
      </c>
      <c r="T210" s="236" t="n">
        <f aca="false">ROUND(BDD!G200+FDP_CMD_KG, 2)</f>
        <v>1.6</v>
      </c>
      <c r="U210" s="236" t="e">
        <f aca="false">ROUND(BDD!G200+FDP_FACT_KG, 2)</f>
        <v>#DIV/0!</v>
      </c>
      <c r="V210" s="237" t="n">
        <f aca="false">BDD!H200</f>
        <v>0</v>
      </c>
      <c r="W210" s="238" t="str">
        <f aca="false">IF(NOT(ISBLANK(BDD!I200)), ROUND(SUM((BDD!G200*reduc1),FDP_CMD_KG), 2), "")</f>
        <v/>
      </c>
      <c r="X210" s="238" t="str">
        <f aca="false">IF(NOT(ISBLANK(BDD!J200)), ROUND(SUM((BDD!G200*reduc2),FDP_CMD_KG), 2), "")</f>
        <v/>
      </c>
      <c r="Y210" s="238" t="str">
        <f aca="false">IF(NOT(ISBLANK(BDD!K200)), ROUND(SUM((BDD!G200*reduc3),FDP_CMD_KG), 2), "")</f>
        <v/>
      </c>
      <c r="Z210" s="238" t="str">
        <f aca="false">IF(NOT(ISBLANK(BDD!I200)), ROUND(SUM((BDD!G200*reduc1),FDP_FACT_KG), 2), "")</f>
        <v/>
      </c>
      <c r="AA210" s="238" t="str">
        <f aca="false">IF(NOT(ISBLANK(BDD!J200)), ROUND(SUM((BDD!G200*reduc2),FDP_FACT_KG), 2), "")</f>
        <v/>
      </c>
      <c r="AB210" s="238" t="str">
        <f aca="false">IF(NOT(ISBLANK(BDD!K200)), ROUND(SUM((BDD!G200*reduc3),FDP_FACT_KG), 2), "")</f>
        <v/>
      </c>
      <c r="AC210" s="239" t="n">
        <f aca="false">BDD!C200</f>
        <v>0</v>
      </c>
      <c r="AD210" s="240" t="n">
        <f aca="false">SUM(AQ210,AT210,AW210,AZ210,BC210,BF210,BI210,BL210,BO210,BR210,BU210,BX210,CA210,CD210,CG210)</f>
        <v>0</v>
      </c>
      <c r="AE210" s="241" t="n">
        <f aca="false">_xlfn.IFS(AND(AD210&gt;=60,$Y210&lt;&gt;""), $Y210,    AND(AD210&gt;=30,$X210&lt;&gt;""), $X210,    AND(AD210&gt;=10,$W210&lt;&gt;""), $W210,    1, $T210)</f>
        <v>1.6</v>
      </c>
      <c r="AF210" s="242" t="n">
        <f aca="false">$AD210*$AE210</f>
        <v>0</v>
      </c>
      <c r="AG210" s="161"/>
      <c r="AH210" s="243"/>
      <c r="AI210" s="241" t="e">
        <f aca="false">_xlfn.IFS(AND(AH210&gt;=60,$AB210&lt;&gt;""), $AB210,    AND(AH210&gt;=30,$AA210&lt;&gt;""), $AA210,    AND(AH210&gt;=10,$Z210&lt;&gt;""), $Z210,    1, $U210)</f>
        <v>#DIV/0!</v>
      </c>
      <c r="AJ210" s="244" t="e">
        <f aca="false">AH210*AI210</f>
        <v>#DIV/0!</v>
      </c>
      <c r="AK210" s="245"/>
      <c r="AL210" s="245"/>
      <c r="AM210" s="161"/>
      <c r="AN210" s="246" t="n">
        <f aca="false">SUM(AR210,AU210,AX210,BA210,BD210,BG210,BJ210,BM210,BP210,BS210,BV210,BY210,CB210,CE210,CH210)</f>
        <v>0</v>
      </c>
      <c r="AO210" s="241" t="e">
        <f aca="false">_xlfn.IFS(AND(AN210&gt;=60,$AB210&lt;&gt;""), $AB210,    AND(AN210&gt;=30,$AA210&lt;&gt;""), $AA210,    AND(AN210&gt;=10,$Z210&lt;&gt;""), $Z210,    1, $U210)</f>
        <v>#DIV/0!</v>
      </c>
      <c r="AP210" s="242" t="e">
        <f aca="false">$AN210*$AO210</f>
        <v>#DIV/0!</v>
      </c>
      <c r="AQ210" s="247" t="n">
        <f aca="false">COMMANDE!N210</f>
        <v>0</v>
      </c>
      <c r="AR210" s="248" t="str">
        <f aca="false">_xlfn.IFS(AND($AD210=$AH210,$AD210&gt;0,$AH210&gt;0,AQ210&gt;0), AQ210,     AND(NOT($AD210=$AH210),$AD210&gt;0,$AH210&gt;0,AQ210&gt;0), ($AH210*AQ210)/$AD210,     AND($AD210=0,$AH210&gt;0,$AL210&gt;0), IF(INDEX(AQ$12:AQ$263,MATCH($AL210,$AK$12:$AK$263,0))&gt;0,($AH210*INDEX(AQ$12:AQ$263,MATCH($AL210,$AK$12:$AK$263,0)))/INDEX($AD$12:$AD$263,MATCH($AL210,$AK$12:$AK$263,0)), "-"),     1, "-")</f>
        <v>-</v>
      </c>
      <c r="AS210" s="249" t="n">
        <f aca="false">IF(AR$9&gt;0, IF(OR(AR210="",AR210="-"), 0, AR210*$AO210), AQ210*$AE210)</f>
        <v>0</v>
      </c>
      <c r="AT210" s="247" t="n">
        <f aca="false">COMMANDE!P210</f>
        <v>0</v>
      </c>
      <c r="AU210" s="248" t="str">
        <f aca="false">_xlfn.IFS(AND($AD210=$AH210,$AD210&gt;0,$AH210&gt;0,AT210&gt;0), AT210,     AND(NOT($AD210=$AH210),$AD210&gt;0,$AH210&gt;0,AT210&gt;0), ($AH210*AT210)/$AD210,     AND($AD210=0,$AH210&gt;0,$AL210&gt;0), IF(INDEX(AT$12:AT$263,MATCH($AL210,$AK$12:$AK$263,0))&gt;0,($AH210*INDEX(AT$12:AT$263,MATCH($AL210,$AK$12:$AK$263,0)))/INDEX($AD$12:$AD$263,MATCH($AL210,$AK$12:$AK$263,0)), "-"),     1, "-")</f>
        <v>-</v>
      </c>
      <c r="AV210" s="249" t="n">
        <f aca="false">IF(AU$9&gt;0, IF(OR(AU210="",AU210="-"), 0, AU210*$AO210), AT210*$AE210)</f>
        <v>0</v>
      </c>
      <c r="AW210" s="247" t="n">
        <f aca="false">COMMANDE!R210</f>
        <v>0</v>
      </c>
      <c r="AX210" s="248" t="str">
        <f aca="false">_xlfn.IFS(AND($AD210=$AH210,$AD210&gt;0,$AH210&gt;0,AW210&gt;0), AW210,     AND(NOT($AD210=$AH210),$AD210&gt;0,$AH210&gt;0,AW210&gt;0), ($AH210*AW210)/$AD210,     AND($AD210=0,$AH210&gt;0,$AL210&gt;0), IF(INDEX(AW$12:AW$263,MATCH($AL210,$AK$12:$AK$263,0))&gt;0,($AH210*INDEX(AW$12:AW$263,MATCH($AL210,$AK$12:$AK$263,0)))/INDEX($AD$12:$AD$263,MATCH($AL210,$AK$12:$AK$263,0)), "-"),     1, "-")</f>
        <v>-</v>
      </c>
      <c r="AY210" s="249" t="n">
        <f aca="false">IF(AX$9&gt;0, IF(OR(AX210="",AX210="-"), 0, AX210*$AO210), AW210*$AE210)</f>
        <v>0</v>
      </c>
      <c r="AZ210" s="247" t="n">
        <f aca="false">COMMANDE!T210</f>
        <v>0</v>
      </c>
      <c r="BA210" s="248" t="str">
        <f aca="false">_xlfn.IFS(AND($AD210=$AH210,$AD210&gt;0,$AH210&gt;0,AZ210&gt;0), AZ210,     AND(NOT($AD210=$AH210),$AD210&gt;0,$AH210&gt;0,AZ210&gt;0), ($AH210*AZ210)/$AD210,     AND($AD210=0,$AH210&gt;0,$AL210&gt;0), IF(INDEX(AZ$12:AZ$263,MATCH($AL210,$AK$12:$AK$263,0))&gt;0,($AH210*INDEX(AZ$12:AZ$263,MATCH($AL210,$AK$12:$AK$263,0)))/INDEX($AD$12:$AD$263,MATCH($AL210,$AK$12:$AK$263,0)), "-"),     1, "-")</f>
        <v>-</v>
      </c>
      <c r="BB210" s="249" t="n">
        <f aca="false">IF(BA$9&gt;0, IF(OR(BA210="",BA210="-"), 0, BA210*$AO210), AZ210*$AE210)</f>
        <v>0</v>
      </c>
      <c r="BC210" s="247" t="n">
        <f aca="false">COMMANDE!V210</f>
        <v>0</v>
      </c>
      <c r="BD210" s="248" t="str">
        <f aca="false">_xlfn.IFS(AND($AD210=$AH210,$AD210&gt;0,$AH210&gt;0,BC210&gt;0), BC210,     AND(NOT($AD210=$AH210),$AD210&gt;0,$AH210&gt;0,BC210&gt;0), ($AH210*BC210)/$AD210,     AND($AD210=0,$AH210&gt;0,$AL210&gt;0), IF(INDEX(BC$12:BC$263,MATCH($AL210,$AK$12:$AK$263,0))&gt;0,($AH210*INDEX(BC$12:BC$263,MATCH($AL210,$AK$12:$AK$263,0)))/INDEX($AD$12:$AD$263,MATCH($AL210,$AK$12:$AK$263,0)), "-"),     1, "-")</f>
        <v>-</v>
      </c>
      <c r="BE210" s="249" t="n">
        <f aca="false">IF(BD$9&gt;0, IF(OR(BD210="",BD210="-"), 0, BD210*$AO210), BC210*$AE210)</f>
        <v>0</v>
      </c>
      <c r="BF210" s="247" t="n">
        <f aca="false">COMMANDE!X210</f>
        <v>0</v>
      </c>
      <c r="BG210" s="248" t="str">
        <f aca="false">_xlfn.IFS(AND($AD210=$AH210,$AD210&gt;0,$AH210&gt;0,BF210&gt;0), BF210,     AND(NOT($AD210=$AH210),$AD210&gt;0,$AH210&gt;0,BF210&gt;0), ($AH210*BF210)/$AD210,     AND($AD210=0,$AH210&gt;0,$AL210&gt;0), IF(INDEX(BF$12:BF$263,MATCH($AL210,$AK$12:$AK$263,0))&gt;0,($AH210*INDEX(BF$12:BF$263,MATCH($AL210,$AK$12:$AK$263,0)))/INDEX($AD$12:$AD$263,MATCH($AL210,$AK$12:$AK$263,0)), "-"),     1, "-")</f>
        <v>-</v>
      </c>
      <c r="BH210" s="249" t="n">
        <f aca="false">IF(BG$9&gt;0, IF(OR(BG210="",BG210="-"), 0, BG210*$AO210), BF210*$AE210)</f>
        <v>0</v>
      </c>
      <c r="BI210" s="247" t="n">
        <f aca="false">COMMANDE!Z210</f>
        <v>0</v>
      </c>
      <c r="BJ210" s="248" t="str">
        <f aca="false">_xlfn.IFS(AND($AD210=$AH210,$AD210&gt;0,$AH210&gt;0,BI210&gt;0), BI210,     AND(NOT($AD210=$AH210),$AD210&gt;0,$AH210&gt;0,BI210&gt;0), ($AH210*BI210)/$AD210,     AND($AD210=0,$AH210&gt;0,$AL210&gt;0), IF(INDEX(BI$12:BI$263,MATCH($AL210,$AK$12:$AK$263,0))&gt;0,($AH210*INDEX(BI$12:BI$263,MATCH($AL210,$AK$12:$AK$263,0)))/INDEX($AD$12:$AD$263,MATCH($AL210,$AK$12:$AK$263,0)), "-"),     1, "-")</f>
        <v>-</v>
      </c>
      <c r="BK210" s="249" t="n">
        <f aca="false">IF(BJ$9&gt;0, IF(OR(BJ210="",BJ210="-"), 0, BJ210*$AO210), BI210*$AE210)</f>
        <v>0</v>
      </c>
      <c r="BL210" s="247" t="n">
        <f aca="false">COMMANDE!AB210</f>
        <v>0</v>
      </c>
      <c r="BM210" s="248" t="str">
        <f aca="false">_xlfn.IFS(AND($AD210=$AH210,$AD210&gt;0,$AH210&gt;0,BL210&gt;0), BL210,     AND(NOT($AD210=$AH210),$AD210&gt;0,$AH210&gt;0,BL210&gt;0), ($AH210*BL210)/$AD210,     AND($AD210=0,$AH210&gt;0,$AL210&gt;0), IF(INDEX(BL$12:BL$263,MATCH($AL210,$AK$12:$AK$263,0))&gt;0,($AH210*INDEX(BL$12:BL$263,MATCH($AL210,$AK$12:$AK$263,0)))/INDEX($AD$12:$AD$263,MATCH($AL210,$AK$12:$AK$263,0)), "-"),     1, "-")</f>
        <v>-</v>
      </c>
      <c r="BN210" s="249" t="n">
        <f aca="false">IF(BM$9&gt;0, IF(OR(BM210="",BM210="-"), 0, BM210*$AO210), BL210*$AE210)</f>
        <v>0</v>
      </c>
      <c r="BO210" s="247" t="n">
        <f aca="false">COMMANDE!AD210</f>
        <v>0</v>
      </c>
      <c r="BP210" s="248" t="str">
        <f aca="false">_xlfn.IFS(AND($AD210=$AH210,$AD210&gt;0,$AH210&gt;0,BO210&gt;0), BO210,     AND(NOT($AD210=$AH210),$AD210&gt;0,$AH210&gt;0,BO210&gt;0), ($AH210*BO210)/$AD210,     AND($AD210=0,$AH210&gt;0,$AL210&gt;0), IF(INDEX(BO$12:BO$263,MATCH($AL210,$AK$12:$AK$263,0))&gt;0,($AH210*INDEX(BO$12:BO$263,MATCH($AL210,$AK$12:$AK$263,0)))/INDEX($AD$12:$AD$263,MATCH($AL210,$AK$12:$AK$263,0)), "-"),     1, "-")</f>
        <v>-</v>
      </c>
      <c r="BQ210" s="249" t="n">
        <f aca="false">IF(BP$9&gt;0, IF(OR(BP210="",BP210="-"), 0, BP210*$AO210), BO210*$AE210)</f>
        <v>0</v>
      </c>
      <c r="BR210" s="247" t="n">
        <f aca="false">COMMANDE!AF210</f>
        <v>0</v>
      </c>
      <c r="BS210" s="248" t="str">
        <f aca="false">_xlfn.IFS(AND($AD210=$AH210,$AD210&gt;0,$AH210&gt;0,BR210&gt;0), BR210,     AND(NOT($AD210=$AH210),$AD210&gt;0,$AH210&gt;0,BR210&gt;0), ($AH210*BR210)/$AD210,     AND($AD210=0,$AH210&gt;0,$AL210&gt;0), IF(INDEX(BR$12:BR$263,MATCH($AL210,$AK$12:$AK$263,0))&gt;0,($AH210*INDEX(BR$12:BR$263,MATCH($AL210,$AK$12:$AK$263,0)))/INDEX($AD$12:$AD$263,MATCH($AL210,$AK$12:$AK$263,0)), "-"),     1, "-")</f>
        <v>-</v>
      </c>
      <c r="BT210" s="249" t="n">
        <f aca="false">IF(BS$9&gt;0, IF(OR(BS210="",BS210="-"), 0, BS210*$AO210), BR210*$AE210)</f>
        <v>0</v>
      </c>
      <c r="BU210" s="247" t="n">
        <f aca="false">COMMANDE!AH210</f>
        <v>0</v>
      </c>
      <c r="BV210" s="248" t="str">
        <f aca="false">_xlfn.IFS(AND($AD210=$AH210,$AD210&gt;0,$AH210&gt;0,BU210&gt;0), BU210,     AND(NOT($AD210=$AH210),$AD210&gt;0,$AH210&gt;0,BU210&gt;0), ($AH210*BU210)/$AD210,     AND($AD210=0,$AH210&gt;0,$AL210&gt;0), IF(INDEX(BU$12:BU$263,MATCH($AL210,$AK$12:$AK$263,0))&gt;0,($AH210*INDEX(BU$12:BU$263,MATCH($AL210,$AK$12:$AK$263,0)))/INDEX($AD$12:$AD$263,MATCH($AL210,$AK$12:$AK$263,0)), "-"),     1, "-")</f>
        <v>-</v>
      </c>
      <c r="BW210" s="249" t="n">
        <f aca="false">IF(BV$9&gt;0, IF(OR(BV210="",BV210="-"), 0, BV210*$AO210), BU210*$AE210)</f>
        <v>0</v>
      </c>
      <c r="BX210" s="247" t="n">
        <f aca="false">COMMANDE!AJ210</f>
        <v>0</v>
      </c>
      <c r="BY210" s="248" t="str">
        <f aca="false">_xlfn.IFS(AND($AD210=$AH210,$AD210&gt;0,$AH210&gt;0,BX210&gt;0), BX210,     AND(NOT($AD210=$AH210),$AD210&gt;0,$AH210&gt;0,BX210&gt;0), ($AH210*BX210)/$AD210,     AND($AD210=0,$AH210&gt;0,$AL210&gt;0), IF(INDEX(BX$12:BX$263,MATCH($AL210,$AK$12:$AK$263,0))&gt;0,($AH210*INDEX(BX$12:BX$263,MATCH($AL210,$AK$12:$AK$263,0)))/INDEX($AD$12:$AD$263,MATCH($AL210,$AK$12:$AK$263,0)), "-"),     1, "-")</f>
        <v>-</v>
      </c>
      <c r="BZ210" s="249" t="n">
        <f aca="false">IF(BY$9&gt;0, IF(OR(BY210="",BY210="-"), 0, BY210*$AO210), BX210*$AE210)</f>
        <v>0</v>
      </c>
      <c r="CA210" s="247" t="n">
        <f aca="false">COMMANDE!AL210</f>
        <v>0</v>
      </c>
      <c r="CB210" s="248" t="str">
        <f aca="false">_xlfn.IFS(AND($AD210=$AH210,$AD210&gt;0,$AH210&gt;0,CA210&gt;0), CA210,     AND(NOT($AD210=$AH210),$AD210&gt;0,$AH210&gt;0,CA210&gt;0), ($AH210*CA210)/$AD210,     AND($AD210=0,$AH210&gt;0,$AL210&gt;0), IF(INDEX(CA$12:CA$263,MATCH($AL210,$AK$12:$AK$263,0))&gt;0,($AH210*INDEX(CA$12:CA$263,MATCH($AL210,$AK$12:$AK$263,0)))/INDEX($AD$12:$AD$263,MATCH($AL210,$AK$12:$AK$263,0)), "-"),     1, "-")</f>
        <v>-</v>
      </c>
      <c r="CC210" s="249" t="n">
        <f aca="false">IF(CB$9&gt;0, IF(OR(CB210="",CB210="-"), 0, CB210*$AO210), CA210*$AE210)</f>
        <v>0</v>
      </c>
      <c r="CD210" s="247" t="n">
        <f aca="false">COMMANDE!AN210</f>
        <v>0</v>
      </c>
      <c r="CE210" s="248" t="str">
        <f aca="false">_xlfn.IFS(AND($AD210=$AH210,$AD210&gt;0,$AH210&gt;0,CD210&gt;0), CD210,     AND(NOT($AD210=$AH210),$AD210&gt;0,$AH210&gt;0,CD210&gt;0), ($AH210*CD210)/$AD210,     AND($AD210=0,$AH210&gt;0,$AL210&gt;0), IF(INDEX(CD$12:CD$263,MATCH($AL210,$AK$12:$AK$263,0))&gt;0,($AH210*INDEX(CD$12:CD$263,MATCH($AL210,$AK$12:$AK$263,0)))/INDEX($AD$12:$AD$263,MATCH($AL210,$AK$12:$AK$263,0)), "-"),     1, "-")</f>
        <v>-</v>
      </c>
      <c r="CF210" s="249" t="n">
        <f aca="false">IF(CE$9&gt;0, IF(OR(CE210="",CE210="-"), 0, CE210*$AO210), CD210*$AE210)</f>
        <v>0</v>
      </c>
      <c r="CG210" s="247" t="n">
        <f aca="false">COMMANDE!AP210</f>
        <v>0</v>
      </c>
      <c r="CH210" s="248" t="str">
        <f aca="false">_xlfn.IFS(AND($AD210=$AH210,$AD210&gt;0,$AH210&gt;0,CG210&gt;0), CG210,     AND(NOT($AD210=$AH210),$AD210&gt;0,$AH210&gt;0,CG210&gt;0), ($AH210*CG210)/$AD210,     AND($AD210=0,$AH210&gt;0,$AL210&gt;0), IF(INDEX(CG$12:CG$263,MATCH($AL210,$AK$12:$AK$263,0))&gt;0,($AH210*INDEX(CG$12:CG$263,MATCH($AL210,$AK$12:$AK$263,0)))/INDEX($AD$12:$AD$263,MATCH($AL210,$AK$12:$AK$263,0)), "-"),     1, "-")</f>
        <v>-</v>
      </c>
      <c r="CI210" s="249" t="n">
        <f aca="false">IF(CH$9&gt;0, IF(OR(CH210="",CH210="-"), 0, CH210*$AO210), CG210*$AE210)</f>
        <v>0</v>
      </c>
      <c r="CJ210" s="250"/>
    </row>
    <row r="211" customFormat="false" ht="39.95" hidden="false" customHeight="true" outlineLevel="0" collapsed="false">
      <c r="A211" s="151" t="n">
        <f aca="false">IF(OR($AQ211&gt;0, $AS211&gt;0), 1, 0)</f>
        <v>0</v>
      </c>
      <c r="B211" s="151" t="n">
        <f aca="false">IF(OR($AT211&gt;0, $AV211&gt;0), 1, 0)</f>
        <v>0</v>
      </c>
      <c r="C211" s="151" t="n">
        <f aca="false">IF(OR($AW211&gt;0, $AY211&gt;0), 1, 0)</f>
        <v>0</v>
      </c>
      <c r="D211" s="151" t="n">
        <f aca="false">IF(OR($AZ211&gt;0, $BB211&gt;0), 1, 0)</f>
        <v>0</v>
      </c>
      <c r="E211" s="151" t="n">
        <f aca="false">IF(OR($BC211&gt;0, $BE211&gt;0), 1, 0)</f>
        <v>0</v>
      </c>
      <c r="F211" s="151" t="n">
        <f aca="false">IF(OR($BF211&gt;0, $BH211&gt;0), 1, 0)</f>
        <v>0</v>
      </c>
      <c r="G211" s="151" t="n">
        <f aca="false">IF(OR($BI211&gt;0, $BK211&gt;0), 1, 0)</f>
        <v>0</v>
      </c>
      <c r="H211" s="151" t="n">
        <f aca="false">IF(OR($BL211&gt;0, $BN211&gt;0), 1, 0)</f>
        <v>0</v>
      </c>
      <c r="I211" s="151" t="n">
        <f aca="false">IF(OR($BO211&gt;0, $BQ211&gt;0), 1, 0)</f>
        <v>0</v>
      </c>
      <c r="J211" s="151" t="n">
        <f aca="false">IF(OR($BR211&gt;0, $BT211&gt;0), 1, 0)</f>
        <v>0</v>
      </c>
      <c r="K211" s="151" t="n">
        <f aca="false">IF(OR($BU211&gt;0, $BW211&gt;0), 1, 0)</f>
        <v>0</v>
      </c>
      <c r="L211" s="151" t="n">
        <f aca="false">IF(OR($BX211&gt;0, $BZ211&gt;0), 1, 0)</f>
        <v>0</v>
      </c>
      <c r="M211" s="151" t="n">
        <f aca="false">IF(OR($CA211&gt;0, $CC211&gt;0), 1, 0)</f>
        <v>0</v>
      </c>
      <c r="N211" s="151" t="n">
        <f aca="false">IF(OR($CD211&gt;0, $CF211&gt;0), 1, 0)</f>
        <v>0</v>
      </c>
      <c r="O211" s="253" t="n">
        <f aca="false">IF(OR($CG211&gt;0, $CI211&gt;0), 1, 0)</f>
        <v>0</v>
      </c>
      <c r="P211" s="232" t="n">
        <f aca="false">IF(OR($AD211&gt;0,$AH211&gt;0,$AN211&gt;0), 1, 0)</f>
        <v>0</v>
      </c>
      <c r="Q211" s="233" t="n">
        <f aca="false">BDD!A201</f>
        <v>0</v>
      </c>
      <c r="R211" s="234" t="n">
        <f aca="false">BDD!B201</f>
        <v>0</v>
      </c>
      <c r="S211" s="235" t="str">
        <f aca="false">IF(BDD!F201=0, "", BDD!F201)</f>
        <v/>
      </c>
      <c r="T211" s="236" t="n">
        <f aca="false">ROUND(BDD!G201+FDP_CMD_KG, 2)</f>
        <v>1.6</v>
      </c>
      <c r="U211" s="236" t="e">
        <f aca="false">ROUND(BDD!G201+FDP_FACT_KG, 2)</f>
        <v>#DIV/0!</v>
      </c>
      <c r="V211" s="237" t="n">
        <f aca="false">BDD!H201</f>
        <v>0</v>
      </c>
      <c r="W211" s="238" t="str">
        <f aca="false">IF(NOT(ISBLANK(BDD!I201)), ROUND(SUM((BDD!G201*reduc1),FDP_CMD_KG), 2), "")</f>
        <v/>
      </c>
      <c r="X211" s="238" t="str">
        <f aca="false">IF(NOT(ISBLANK(BDD!J201)), ROUND(SUM((BDD!G201*reduc2),FDP_CMD_KG), 2), "")</f>
        <v/>
      </c>
      <c r="Y211" s="238" t="str">
        <f aca="false">IF(NOT(ISBLANK(BDD!K201)), ROUND(SUM((BDD!G201*reduc3),FDP_CMD_KG), 2), "")</f>
        <v/>
      </c>
      <c r="Z211" s="238" t="str">
        <f aca="false">IF(NOT(ISBLANK(BDD!I201)), ROUND(SUM((BDD!G201*reduc1),FDP_FACT_KG), 2), "")</f>
        <v/>
      </c>
      <c r="AA211" s="238" t="str">
        <f aca="false">IF(NOT(ISBLANK(BDD!J201)), ROUND(SUM((BDD!G201*reduc2),FDP_FACT_KG), 2), "")</f>
        <v/>
      </c>
      <c r="AB211" s="238" t="str">
        <f aca="false">IF(NOT(ISBLANK(BDD!K201)), ROUND(SUM((BDD!G201*reduc3),FDP_FACT_KG), 2), "")</f>
        <v/>
      </c>
      <c r="AC211" s="239" t="n">
        <f aca="false">BDD!C201</f>
        <v>0</v>
      </c>
      <c r="AD211" s="240" t="n">
        <f aca="false">SUM(AQ211,AT211,AW211,AZ211,BC211,BF211,BI211,BL211,BO211,BR211,BU211,BX211,CA211,CD211,CG211)</f>
        <v>0</v>
      </c>
      <c r="AE211" s="241" t="n">
        <f aca="false">_xlfn.IFS(AND(AD211&gt;=60,$Y211&lt;&gt;""), $Y211,    AND(AD211&gt;=30,$X211&lt;&gt;""), $X211,    AND(AD211&gt;=10,$W211&lt;&gt;""), $W211,    1, $T211)</f>
        <v>1.6</v>
      </c>
      <c r="AF211" s="242" t="n">
        <f aca="false">$AD211*$AE211</f>
        <v>0</v>
      </c>
      <c r="AG211" s="161"/>
      <c r="AH211" s="243"/>
      <c r="AI211" s="241" t="e">
        <f aca="false">_xlfn.IFS(AND(AH211&gt;=60,$AB211&lt;&gt;""), $AB211,    AND(AH211&gt;=30,$AA211&lt;&gt;""), $AA211,    AND(AH211&gt;=10,$Z211&lt;&gt;""), $Z211,    1, $U211)</f>
        <v>#DIV/0!</v>
      </c>
      <c r="AJ211" s="244" t="e">
        <f aca="false">AH211*AI211</f>
        <v>#DIV/0!</v>
      </c>
      <c r="AK211" s="245"/>
      <c r="AL211" s="245"/>
      <c r="AM211" s="161"/>
      <c r="AN211" s="246" t="n">
        <f aca="false">SUM(AR211,AU211,AX211,BA211,BD211,BG211,BJ211,BM211,BP211,BS211,BV211,BY211,CB211,CE211,CH211)</f>
        <v>0</v>
      </c>
      <c r="AO211" s="241" t="e">
        <f aca="false">_xlfn.IFS(AND(AN211&gt;=60,$AB211&lt;&gt;""), $AB211,    AND(AN211&gt;=30,$AA211&lt;&gt;""), $AA211,    AND(AN211&gt;=10,$Z211&lt;&gt;""), $Z211,    1, $U211)</f>
        <v>#DIV/0!</v>
      </c>
      <c r="AP211" s="242" t="e">
        <f aca="false">$AN211*$AO211</f>
        <v>#DIV/0!</v>
      </c>
      <c r="AQ211" s="247" t="n">
        <f aca="false">COMMANDE!N211</f>
        <v>0</v>
      </c>
      <c r="AR211" s="248" t="str">
        <f aca="false">_xlfn.IFS(AND($AD211=$AH211,$AD211&gt;0,$AH211&gt;0,AQ211&gt;0), AQ211,     AND(NOT($AD211=$AH211),$AD211&gt;0,$AH211&gt;0,AQ211&gt;0), ($AH211*AQ211)/$AD211,     AND($AD211=0,$AH211&gt;0,$AL211&gt;0), IF(INDEX(AQ$12:AQ$263,MATCH($AL211,$AK$12:$AK$263,0))&gt;0,($AH211*INDEX(AQ$12:AQ$263,MATCH($AL211,$AK$12:$AK$263,0)))/INDEX($AD$12:$AD$263,MATCH($AL211,$AK$12:$AK$263,0)), "-"),     1, "-")</f>
        <v>-</v>
      </c>
      <c r="AS211" s="249" t="n">
        <f aca="false">IF(AR$9&gt;0, IF(OR(AR211="",AR211="-"), 0, AR211*$AO211), AQ211*$AE211)</f>
        <v>0</v>
      </c>
      <c r="AT211" s="247" t="n">
        <f aca="false">COMMANDE!P211</f>
        <v>0</v>
      </c>
      <c r="AU211" s="248" t="str">
        <f aca="false">_xlfn.IFS(AND($AD211=$AH211,$AD211&gt;0,$AH211&gt;0,AT211&gt;0), AT211,     AND(NOT($AD211=$AH211),$AD211&gt;0,$AH211&gt;0,AT211&gt;0), ($AH211*AT211)/$AD211,     AND($AD211=0,$AH211&gt;0,$AL211&gt;0), IF(INDEX(AT$12:AT$263,MATCH($AL211,$AK$12:$AK$263,0))&gt;0,($AH211*INDEX(AT$12:AT$263,MATCH($AL211,$AK$12:$AK$263,0)))/INDEX($AD$12:$AD$263,MATCH($AL211,$AK$12:$AK$263,0)), "-"),     1, "-")</f>
        <v>-</v>
      </c>
      <c r="AV211" s="249" t="n">
        <f aca="false">IF(AU$9&gt;0, IF(OR(AU211="",AU211="-"), 0, AU211*$AO211), AT211*$AE211)</f>
        <v>0</v>
      </c>
      <c r="AW211" s="247" t="n">
        <f aca="false">COMMANDE!R211</f>
        <v>0</v>
      </c>
      <c r="AX211" s="248" t="str">
        <f aca="false">_xlfn.IFS(AND($AD211=$AH211,$AD211&gt;0,$AH211&gt;0,AW211&gt;0), AW211,     AND(NOT($AD211=$AH211),$AD211&gt;0,$AH211&gt;0,AW211&gt;0), ($AH211*AW211)/$AD211,     AND($AD211=0,$AH211&gt;0,$AL211&gt;0), IF(INDEX(AW$12:AW$263,MATCH($AL211,$AK$12:$AK$263,0))&gt;0,($AH211*INDEX(AW$12:AW$263,MATCH($AL211,$AK$12:$AK$263,0)))/INDEX($AD$12:$AD$263,MATCH($AL211,$AK$12:$AK$263,0)), "-"),     1, "-")</f>
        <v>-</v>
      </c>
      <c r="AY211" s="249" t="n">
        <f aca="false">IF(AX$9&gt;0, IF(OR(AX211="",AX211="-"), 0, AX211*$AO211), AW211*$AE211)</f>
        <v>0</v>
      </c>
      <c r="AZ211" s="247" t="n">
        <f aca="false">COMMANDE!T211</f>
        <v>0</v>
      </c>
      <c r="BA211" s="248" t="str">
        <f aca="false">_xlfn.IFS(AND($AD211=$AH211,$AD211&gt;0,$AH211&gt;0,AZ211&gt;0), AZ211,     AND(NOT($AD211=$AH211),$AD211&gt;0,$AH211&gt;0,AZ211&gt;0), ($AH211*AZ211)/$AD211,     AND($AD211=0,$AH211&gt;0,$AL211&gt;0), IF(INDEX(AZ$12:AZ$263,MATCH($AL211,$AK$12:$AK$263,0))&gt;0,($AH211*INDEX(AZ$12:AZ$263,MATCH($AL211,$AK$12:$AK$263,0)))/INDEX($AD$12:$AD$263,MATCH($AL211,$AK$12:$AK$263,0)), "-"),     1, "-")</f>
        <v>-</v>
      </c>
      <c r="BB211" s="249" t="n">
        <f aca="false">IF(BA$9&gt;0, IF(OR(BA211="",BA211="-"), 0, BA211*$AO211), AZ211*$AE211)</f>
        <v>0</v>
      </c>
      <c r="BC211" s="247" t="n">
        <f aca="false">COMMANDE!V211</f>
        <v>0</v>
      </c>
      <c r="BD211" s="248" t="str">
        <f aca="false">_xlfn.IFS(AND($AD211=$AH211,$AD211&gt;0,$AH211&gt;0,BC211&gt;0), BC211,     AND(NOT($AD211=$AH211),$AD211&gt;0,$AH211&gt;0,BC211&gt;0), ($AH211*BC211)/$AD211,     AND($AD211=0,$AH211&gt;0,$AL211&gt;0), IF(INDEX(BC$12:BC$263,MATCH($AL211,$AK$12:$AK$263,0))&gt;0,($AH211*INDEX(BC$12:BC$263,MATCH($AL211,$AK$12:$AK$263,0)))/INDEX($AD$12:$AD$263,MATCH($AL211,$AK$12:$AK$263,0)), "-"),     1, "-")</f>
        <v>-</v>
      </c>
      <c r="BE211" s="249" t="n">
        <f aca="false">IF(BD$9&gt;0, IF(OR(BD211="",BD211="-"), 0, BD211*$AO211), BC211*$AE211)</f>
        <v>0</v>
      </c>
      <c r="BF211" s="247" t="n">
        <f aca="false">COMMANDE!X211</f>
        <v>0</v>
      </c>
      <c r="BG211" s="248" t="str">
        <f aca="false">_xlfn.IFS(AND($AD211=$AH211,$AD211&gt;0,$AH211&gt;0,BF211&gt;0), BF211,     AND(NOT($AD211=$AH211),$AD211&gt;0,$AH211&gt;0,BF211&gt;0), ($AH211*BF211)/$AD211,     AND($AD211=0,$AH211&gt;0,$AL211&gt;0), IF(INDEX(BF$12:BF$263,MATCH($AL211,$AK$12:$AK$263,0))&gt;0,($AH211*INDEX(BF$12:BF$263,MATCH($AL211,$AK$12:$AK$263,0)))/INDEX($AD$12:$AD$263,MATCH($AL211,$AK$12:$AK$263,0)), "-"),     1, "-")</f>
        <v>-</v>
      </c>
      <c r="BH211" s="249" t="n">
        <f aca="false">IF(BG$9&gt;0, IF(OR(BG211="",BG211="-"), 0, BG211*$AO211), BF211*$AE211)</f>
        <v>0</v>
      </c>
      <c r="BI211" s="247" t="n">
        <f aca="false">COMMANDE!Z211</f>
        <v>0</v>
      </c>
      <c r="BJ211" s="248" t="str">
        <f aca="false">_xlfn.IFS(AND($AD211=$AH211,$AD211&gt;0,$AH211&gt;0,BI211&gt;0), BI211,     AND(NOT($AD211=$AH211),$AD211&gt;0,$AH211&gt;0,BI211&gt;0), ($AH211*BI211)/$AD211,     AND($AD211=0,$AH211&gt;0,$AL211&gt;0), IF(INDEX(BI$12:BI$263,MATCH($AL211,$AK$12:$AK$263,0))&gt;0,($AH211*INDEX(BI$12:BI$263,MATCH($AL211,$AK$12:$AK$263,0)))/INDEX($AD$12:$AD$263,MATCH($AL211,$AK$12:$AK$263,0)), "-"),     1, "-")</f>
        <v>-</v>
      </c>
      <c r="BK211" s="249" t="n">
        <f aca="false">IF(BJ$9&gt;0, IF(OR(BJ211="",BJ211="-"), 0, BJ211*$AO211), BI211*$AE211)</f>
        <v>0</v>
      </c>
      <c r="BL211" s="247" t="n">
        <f aca="false">COMMANDE!AB211</f>
        <v>0</v>
      </c>
      <c r="BM211" s="248" t="str">
        <f aca="false">_xlfn.IFS(AND($AD211=$AH211,$AD211&gt;0,$AH211&gt;0,BL211&gt;0), BL211,     AND(NOT($AD211=$AH211),$AD211&gt;0,$AH211&gt;0,BL211&gt;0), ($AH211*BL211)/$AD211,     AND($AD211=0,$AH211&gt;0,$AL211&gt;0), IF(INDEX(BL$12:BL$263,MATCH($AL211,$AK$12:$AK$263,0))&gt;0,($AH211*INDEX(BL$12:BL$263,MATCH($AL211,$AK$12:$AK$263,0)))/INDEX($AD$12:$AD$263,MATCH($AL211,$AK$12:$AK$263,0)), "-"),     1, "-")</f>
        <v>-</v>
      </c>
      <c r="BN211" s="249" t="n">
        <f aca="false">IF(BM$9&gt;0, IF(OR(BM211="",BM211="-"), 0, BM211*$AO211), BL211*$AE211)</f>
        <v>0</v>
      </c>
      <c r="BO211" s="247" t="n">
        <f aca="false">COMMANDE!AD211</f>
        <v>0</v>
      </c>
      <c r="BP211" s="248" t="str">
        <f aca="false">_xlfn.IFS(AND($AD211=$AH211,$AD211&gt;0,$AH211&gt;0,BO211&gt;0), BO211,     AND(NOT($AD211=$AH211),$AD211&gt;0,$AH211&gt;0,BO211&gt;0), ($AH211*BO211)/$AD211,     AND($AD211=0,$AH211&gt;0,$AL211&gt;0), IF(INDEX(BO$12:BO$263,MATCH($AL211,$AK$12:$AK$263,0))&gt;0,($AH211*INDEX(BO$12:BO$263,MATCH($AL211,$AK$12:$AK$263,0)))/INDEX($AD$12:$AD$263,MATCH($AL211,$AK$12:$AK$263,0)), "-"),     1, "-")</f>
        <v>-</v>
      </c>
      <c r="BQ211" s="249" t="n">
        <f aca="false">IF(BP$9&gt;0, IF(OR(BP211="",BP211="-"), 0, BP211*$AO211), BO211*$AE211)</f>
        <v>0</v>
      </c>
      <c r="BR211" s="247" t="n">
        <f aca="false">COMMANDE!AF211</f>
        <v>0</v>
      </c>
      <c r="BS211" s="248" t="str">
        <f aca="false">_xlfn.IFS(AND($AD211=$AH211,$AD211&gt;0,$AH211&gt;0,BR211&gt;0), BR211,     AND(NOT($AD211=$AH211),$AD211&gt;0,$AH211&gt;0,BR211&gt;0), ($AH211*BR211)/$AD211,     AND($AD211=0,$AH211&gt;0,$AL211&gt;0), IF(INDEX(BR$12:BR$263,MATCH($AL211,$AK$12:$AK$263,0))&gt;0,($AH211*INDEX(BR$12:BR$263,MATCH($AL211,$AK$12:$AK$263,0)))/INDEX($AD$12:$AD$263,MATCH($AL211,$AK$12:$AK$263,0)), "-"),     1, "-")</f>
        <v>-</v>
      </c>
      <c r="BT211" s="249" t="n">
        <f aca="false">IF(BS$9&gt;0, IF(OR(BS211="",BS211="-"), 0, BS211*$AO211), BR211*$AE211)</f>
        <v>0</v>
      </c>
      <c r="BU211" s="247" t="n">
        <f aca="false">COMMANDE!AH211</f>
        <v>0</v>
      </c>
      <c r="BV211" s="248" t="str">
        <f aca="false">_xlfn.IFS(AND($AD211=$AH211,$AD211&gt;0,$AH211&gt;0,BU211&gt;0), BU211,     AND(NOT($AD211=$AH211),$AD211&gt;0,$AH211&gt;0,BU211&gt;0), ($AH211*BU211)/$AD211,     AND($AD211=0,$AH211&gt;0,$AL211&gt;0), IF(INDEX(BU$12:BU$263,MATCH($AL211,$AK$12:$AK$263,0))&gt;0,($AH211*INDEX(BU$12:BU$263,MATCH($AL211,$AK$12:$AK$263,0)))/INDEX($AD$12:$AD$263,MATCH($AL211,$AK$12:$AK$263,0)), "-"),     1, "-")</f>
        <v>-</v>
      </c>
      <c r="BW211" s="249" t="n">
        <f aca="false">IF(BV$9&gt;0, IF(OR(BV211="",BV211="-"), 0, BV211*$AO211), BU211*$AE211)</f>
        <v>0</v>
      </c>
      <c r="BX211" s="247" t="n">
        <f aca="false">COMMANDE!AJ211</f>
        <v>0</v>
      </c>
      <c r="BY211" s="248" t="str">
        <f aca="false">_xlfn.IFS(AND($AD211=$AH211,$AD211&gt;0,$AH211&gt;0,BX211&gt;0), BX211,     AND(NOT($AD211=$AH211),$AD211&gt;0,$AH211&gt;0,BX211&gt;0), ($AH211*BX211)/$AD211,     AND($AD211=0,$AH211&gt;0,$AL211&gt;0), IF(INDEX(BX$12:BX$263,MATCH($AL211,$AK$12:$AK$263,0))&gt;0,($AH211*INDEX(BX$12:BX$263,MATCH($AL211,$AK$12:$AK$263,0)))/INDEX($AD$12:$AD$263,MATCH($AL211,$AK$12:$AK$263,0)), "-"),     1, "-")</f>
        <v>-</v>
      </c>
      <c r="BZ211" s="249" t="n">
        <f aca="false">IF(BY$9&gt;0, IF(OR(BY211="",BY211="-"), 0, BY211*$AO211), BX211*$AE211)</f>
        <v>0</v>
      </c>
      <c r="CA211" s="247" t="n">
        <f aca="false">COMMANDE!AL211</f>
        <v>0</v>
      </c>
      <c r="CB211" s="248" t="str">
        <f aca="false">_xlfn.IFS(AND($AD211=$AH211,$AD211&gt;0,$AH211&gt;0,CA211&gt;0), CA211,     AND(NOT($AD211=$AH211),$AD211&gt;0,$AH211&gt;0,CA211&gt;0), ($AH211*CA211)/$AD211,     AND($AD211=0,$AH211&gt;0,$AL211&gt;0), IF(INDEX(CA$12:CA$263,MATCH($AL211,$AK$12:$AK$263,0))&gt;0,($AH211*INDEX(CA$12:CA$263,MATCH($AL211,$AK$12:$AK$263,0)))/INDEX($AD$12:$AD$263,MATCH($AL211,$AK$12:$AK$263,0)), "-"),     1, "-")</f>
        <v>-</v>
      </c>
      <c r="CC211" s="249" t="n">
        <f aca="false">IF(CB$9&gt;0, IF(OR(CB211="",CB211="-"), 0, CB211*$AO211), CA211*$AE211)</f>
        <v>0</v>
      </c>
      <c r="CD211" s="247" t="n">
        <f aca="false">COMMANDE!AN211</f>
        <v>0</v>
      </c>
      <c r="CE211" s="248" t="str">
        <f aca="false">_xlfn.IFS(AND($AD211=$AH211,$AD211&gt;0,$AH211&gt;0,CD211&gt;0), CD211,     AND(NOT($AD211=$AH211),$AD211&gt;0,$AH211&gt;0,CD211&gt;0), ($AH211*CD211)/$AD211,     AND($AD211=0,$AH211&gt;0,$AL211&gt;0), IF(INDEX(CD$12:CD$263,MATCH($AL211,$AK$12:$AK$263,0))&gt;0,($AH211*INDEX(CD$12:CD$263,MATCH($AL211,$AK$12:$AK$263,0)))/INDEX($AD$12:$AD$263,MATCH($AL211,$AK$12:$AK$263,0)), "-"),     1, "-")</f>
        <v>-</v>
      </c>
      <c r="CF211" s="249" t="n">
        <f aca="false">IF(CE$9&gt;0, IF(OR(CE211="",CE211="-"), 0, CE211*$AO211), CD211*$AE211)</f>
        <v>0</v>
      </c>
      <c r="CG211" s="247" t="n">
        <f aca="false">COMMANDE!AP211</f>
        <v>0</v>
      </c>
      <c r="CH211" s="248" t="str">
        <f aca="false">_xlfn.IFS(AND($AD211=$AH211,$AD211&gt;0,$AH211&gt;0,CG211&gt;0), CG211,     AND(NOT($AD211=$AH211),$AD211&gt;0,$AH211&gt;0,CG211&gt;0), ($AH211*CG211)/$AD211,     AND($AD211=0,$AH211&gt;0,$AL211&gt;0), IF(INDEX(CG$12:CG$263,MATCH($AL211,$AK$12:$AK$263,0))&gt;0,($AH211*INDEX(CG$12:CG$263,MATCH($AL211,$AK$12:$AK$263,0)))/INDEX($AD$12:$AD$263,MATCH($AL211,$AK$12:$AK$263,0)), "-"),     1, "-")</f>
        <v>-</v>
      </c>
      <c r="CI211" s="249" t="n">
        <f aca="false">IF(CH$9&gt;0, IF(OR(CH211="",CH211="-"), 0, CH211*$AO211), CG211*$AE211)</f>
        <v>0</v>
      </c>
      <c r="CJ211" s="250"/>
    </row>
    <row r="212" customFormat="false" ht="39.95" hidden="false" customHeight="true" outlineLevel="0" collapsed="false">
      <c r="A212" s="151" t="n">
        <f aca="false">IF(OR($AQ212&gt;0, $AS212&gt;0), 1, 0)</f>
        <v>0</v>
      </c>
      <c r="B212" s="151" t="n">
        <f aca="false">IF(OR($AT212&gt;0, $AV212&gt;0), 1, 0)</f>
        <v>0</v>
      </c>
      <c r="C212" s="151" t="n">
        <f aca="false">IF(OR($AW212&gt;0, $AY212&gt;0), 1, 0)</f>
        <v>0</v>
      </c>
      <c r="D212" s="151" t="n">
        <f aca="false">IF(OR($AZ212&gt;0, $BB212&gt;0), 1, 0)</f>
        <v>0</v>
      </c>
      <c r="E212" s="151" t="n">
        <f aca="false">IF(OR($BC212&gt;0, $BE212&gt;0), 1, 0)</f>
        <v>0</v>
      </c>
      <c r="F212" s="151" t="n">
        <f aca="false">IF(OR($BF212&gt;0, $BH212&gt;0), 1, 0)</f>
        <v>0</v>
      </c>
      <c r="G212" s="151" t="n">
        <f aca="false">IF(OR($BI212&gt;0, $BK212&gt;0), 1, 0)</f>
        <v>0</v>
      </c>
      <c r="H212" s="151" t="n">
        <f aca="false">IF(OR($BL212&gt;0, $BN212&gt;0), 1, 0)</f>
        <v>0</v>
      </c>
      <c r="I212" s="151" t="n">
        <f aca="false">IF(OR($BO212&gt;0, $BQ212&gt;0), 1, 0)</f>
        <v>0</v>
      </c>
      <c r="J212" s="151" t="n">
        <f aca="false">IF(OR($BR212&gt;0, $BT212&gt;0), 1, 0)</f>
        <v>0</v>
      </c>
      <c r="K212" s="151" t="n">
        <f aca="false">IF(OR($BU212&gt;0, $BW212&gt;0), 1, 0)</f>
        <v>0</v>
      </c>
      <c r="L212" s="151" t="n">
        <f aca="false">IF(OR($BX212&gt;0, $BZ212&gt;0), 1, 0)</f>
        <v>0</v>
      </c>
      <c r="M212" s="151" t="n">
        <f aca="false">IF(OR($CA212&gt;0, $CC212&gt;0), 1, 0)</f>
        <v>0</v>
      </c>
      <c r="N212" s="151" t="n">
        <f aca="false">IF(OR($CD212&gt;0, $CF212&gt;0), 1, 0)</f>
        <v>0</v>
      </c>
      <c r="O212" s="253" t="n">
        <f aca="false">IF(OR($CG212&gt;0, $CI212&gt;0), 1, 0)</f>
        <v>0</v>
      </c>
      <c r="P212" s="232" t="n">
        <f aca="false">IF(OR($AD212&gt;0,$AH212&gt;0,$AN212&gt;0), 1, 0)</f>
        <v>0</v>
      </c>
      <c r="Q212" s="233" t="n">
        <f aca="false">BDD!A202</f>
        <v>0</v>
      </c>
      <c r="R212" s="234" t="n">
        <f aca="false">BDD!B202</f>
        <v>0</v>
      </c>
      <c r="S212" s="235" t="str">
        <f aca="false">IF(BDD!F202=0, "", BDD!F202)</f>
        <v/>
      </c>
      <c r="T212" s="236" t="n">
        <f aca="false">ROUND(BDD!G202+FDP_CMD_KG, 2)</f>
        <v>1.6</v>
      </c>
      <c r="U212" s="236" t="e">
        <f aca="false">ROUND(BDD!G202+FDP_FACT_KG, 2)</f>
        <v>#DIV/0!</v>
      </c>
      <c r="V212" s="237" t="n">
        <f aca="false">BDD!H202</f>
        <v>0</v>
      </c>
      <c r="W212" s="238" t="str">
        <f aca="false">IF(NOT(ISBLANK(BDD!I202)), ROUND(SUM((BDD!G202*reduc1),FDP_CMD_KG), 2), "")</f>
        <v/>
      </c>
      <c r="X212" s="238" t="str">
        <f aca="false">IF(NOT(ISBLANK(BDD!J202)), ROUND(SUM((BDD!G202*reduc2),FDP_CMD_KG), 2), "")</f>
        <v/>
      </c>
      <c r="Y212" s="238" t="str">
        <f aca="false">IF(NOT(ISBLANK(BDD!K202)), ROUND(SUM((BDD!G202*reduc3),FDP_CMD_KG), 2), "")</f>
        <v/>
      </c>
      <c r="Z212" s="238" t="str">
        <f aca="false">IF(NOT(ISBLANK(BDD!I202)), ROUND(SUM((BDD!G202*reduc1),FDP_FACT_KG), 2), "")</f>
        <v/>
      </c>
      <c r="AA212" s="238" t="str">
        <f aca="false">IF(NOT(ISBLANK(BDD!J202)), ROUND(SUM((BDD!G202*reduc2),FDP_FACT_KG), 2), "")</f>
        <v/>
      </c>
      <c r="AB212" s="238" t="str">
        <f aca="false">IF(NOT(ISBLANK(BDD!K202)), ROUND(SUM((BDD!G202*reduc3),FDP_FACT_KG), 2), "")</f>
        <v/>
      </c>
      <c r="AC212" s="239" t="n">
        <f aca="false">BDD!C202</f>
        <v>0</v>
      </c>
      <c r="AD212" s="240" t="n">
        <f aca="false">SUM(AQ212,AT212,AW212,AZ212,BC212,BF212,BI212,BL212,BO212,BR212,BU212,BX212,CA212,CD212,CG212)</f>
        <v>0</v>
      </c>
      <c r="AE212" s="241" t="n">
        <f aca="false">_xlfn.IFS(AND(AD212&gt;=60,$Y212&lt;&gt;""), $Y212,    AND(AD212&gt;=30,$X212&lt;&gt;""), $X212,    AND(AD212&gt;=10,$W212&lt;&gt;""), $W212,    1, $T212)</f>
        <v>1.6</v>
      </c>
      <c r="AF212" s="242" t="n">
        <f aca="false">$AD212*$AE212</f>
        <v>0</v>
      </c>
      <c r="AG212" s="161"/>
      <c r="AH212" s="243"/>
      <c r="AI212" s="241" t="e">
        <f aca="false">_xlfn.IFS(AND(AH212&gt;=60,$AB212&lt;&gt;""), $AB212,    AND(AH212&gt;=30,$AA212&lt;&gt;""), $AA212,    AND(AH212&gt;=10,$Z212&lt;&gt;""), $Z212,    1, $U212)</f>
        <v>#DIV/0!</v>
      </c>
      <c r="AJ212" s="244" t="e">
        <f aca="false">AH212*AI212</f>
        <v>#DIV/0!</v>
      </c>
      <c r="AK212" s="245"/>
      <c r="AL212" s="245"/>
      <c r="AM212" s="161"/>
      <c r="AN212" s="246" t="n">
        <f aca="false">SUM(AR212,AU212,AX212,BA212,BD212,BG212,BJ212,BM212,BP212,BS212,BV212,BY212,CB212,CE212,CH212)</f>
        <v>0</v>
      </c>
      <c r="AO212" s="241" t="e">
        <f aca="false">_xlfn.IFS(AND(AN212&gt;=60,$AB212&lt;&gt;""), $AB212,    AND(AN212&gt;=30,$AA212&lt;&gt;""), $AA212,    AND(AN212&gt;=10,$Z212&lt;&gt;""), $Z212,    1, $U212)</f>
        <v>#DIV/0!</v>
      </c>
      <c r="AP212" s="242" t="e">
        <f aca="false">$AN212*$AO212</f>
        <v>#DIV/0!</v>
      </c>
      <c r="AQ212" s="247" t="n">
        <f aca="false">COMMANDE!N212</f>
        <v>0</v>
      </c>
      <c r="AR212" s="248" t="str">
        <f aca="false">_xlfn.IFS(AND($AD212=$AH212,$AD212&gt;0,$AH212&gt;0,AQ212&gt;0), AQ212,     AND(NOT($AD212=$AH212),$AD212&gt;0,$AH212&gt;0,AQ212&gt;0), ($AH212*AQ212)/$AD212,     AND($AD212=0,$AH212&gt;0,$AL212&gt;0), IF(INDEX(AQ$12:AQ$263,MATCH($AL212,$AK$12:$AK$263,0))&gt;0,($AH212*INDEX(AQ$12:AQ$263,MATCH($AL212,$AK$12:$AK$263,0)))/INDEX($AD$12:$AD$263,MATCH($AL212,$AK$12:$AK$263,0)), "-"),     1, "-")</f>
        <v>-</v>
      </c>
      <c r="AS212" s="249" t="n">
        <f aca="false">IF(AR$9&gt;0, IF(OR(AR212="",AR212="-"), 0, AR212*$AO212), AQ212*$AE212)</f>
        <v>0</v>
      </c>
      <c r="AT212" s="247" t="n">
        <f aca="false">COMMANDE!P212</f>
        <v>0</v>
      </c>
      <c r="AU212" s="248" t="str">
        <f aca="false">_xlfn.IFS(AND($AD212=$AH212,$AD212&gt;0,$AH212&gt;0,AT212&gt;0), AT212,     AND(NOT($AD212=$AH212),$AD212&gt;0,$AH212&gt;0,AT212&gt;0), ($AH212*AT212)/$AD212,     AND($AD212=0,$AH212&gt;0,$AL212&gt;0), IF(INDEX(AT$12:AT$263,MATCH($AL212,$AK$12:$AK$263,0))&gt;0,($AH212*INDEX(AT$12:AT$263,MATCH($AL212,$AK$12:$AK$263,0)))/INDEX($AD$12:$AD$263,MATCH($AL212,$AK$12:$AK$263,0)), "-"),     1, "-")</f>
        <v>-</v>
      </c>
      <c r="AV212" s="249" t="n">
        <f aca="false">IF(AU$9&gt;0, IF(OR(AU212="",AU212="-"), 0, AU212*$AO212), AT212*$AE212)</f>
        <v>0</v>
      </c>
      <c r="AW212" s="247" t="n">
        <f aca="false">COMMANDE!R212</f>
        <v>0</v>
      </c>
      <c r="AX212" s="248" t="str">
        <f aca="false">_xlfn.IFS(AND($AD212=$AH212,$AD212&gt;0,$AH212&gt;0,AW212&gt;0), AW212,     AND(NOT($AD212=$AH212),$AD212&gt;0,$AH212&gt;0,AW212&gt;0), ($AH212*AW212)/$AD212,     AND($AD212=0,$AH212&gt;0,$AL212&gt;0), IF(INDEX(AW$12:AW$263,MATCH($AL212,$AK$12:$AK$263,0))&gt;0,($AH212*INDEX(AW$12:AW$263,MATCH($AL212,$AK$12:$AK$263,0)))/INDEX($AD$12:$AD$263,MATCH($AL212,$AK$12:$AK$263,0)), "-"),     1, "-")</f>
        <v>-</v>
      </c>
      <c r="AY212" s="249" t="n">
        <f aca="false">IF(AX$9&gt;0, IF(OR(AX212="",AX212="-"), 0, AX212*$AO212), AW212*$AE212)</f>
        <v>0</v>
      </c>
      <c r="AZ212" s="247" t="n">
        <f aca="false">COMMANDE!T212</f>
        <v>0</v>
      </c>
      <c r="BA212" s="248" t="str">
        <f aca="false">_xlfn.IFS(AND($AD212=$AH212,$AD212&gt;0,$AH212&gt;0,AZ212&gt;0), AZ212,     AND(NOT($AD212=$AH212),$AD212&gt;0,$AH212&gt;0,AZ212&gt;0), ($AH212*AZ212)/$AD212,     AND($AD212=0,$AH212&gt;0,$AL212&gt;0), IF(INDEX(AZ$12:AZ$263,MATCH($AL212,$AK$12:$AK$263,0))&gt;0,($AH212*INDEX(AZ$12:AZ$263,MATCH($AL212,$AK$12:$AK$263,0)))/INDEX($AD$12:$AD$263,MATCH($AL212,$AK$12:$AK$263,0)), "-"),     1, "-")</f>
        <v>-</v>
      </c>
      <c r="BB212" s="249" t="n">
        <f aca="false">IF(BA$9&gt;0, IF(OR(BA212="",BA212="-"), 0, BA212*$AO212), AZ212*$AE212)</f>
        <v>0</v>
      </c>
      <c r="BC212" s="247" t="n">
        <f aca="false">COMMANDE!V212</f>
        <v>0</v>
      </c>
      <c r="BD212" s="248" t="str">
        <f aca="false">_xlfn.IFS(AND($AD212=$AH212,$AD212&gt;0,$AH212&gt;0,BC212&gt;0), BC212,     AND(NOT($AD212=$AH212),$AD212&gt;0,$AH212&gt;0,BC212&gt;0), ($AH212*BC212)/$AD212,     AND($AD212=0,$AH212&gt;0,$AL212&gt;0), IF(INDEX(BC$12:BC$263,MATCH($AL212,$AK$12:$AK$263,0))&gt;0,($AH212*INDEX(BC$12:BC$263,MATCH($AL212,$AK$12:$AK$263,0)))/INDEX($AD$12:$AD$263,MATCH($AL212,$AK$12:$AK$263,0)), "-"),     1, "-")</f>
        <v>-</v>
      </c>
      <c r="BE212" s="249" t="n">
        <f aca="false">IF(BD$9&gt;0, IF(OR(BD212="",BD212="-"), 0, BD212*$AO212), BC212*$AE212)</f>
        <v>0</v>
      </c>
      <c r="BF212" s="247" t="n">
        <f aca="false">COMMANDE!X212</f>
        <v>0</v>
      </c>
      <c r="BG212" s="248" t="str">
        <f aca="false">_xlfn.IFS(AND($AD212=$AH212,$AD212&gt;0,$AH212&gt;0,BF212&gt;0), BF212,     AND(NOT($AD212=$AH212),$AD212&gt;0,$AH212&gt;0,BF212&gt;0), ($AH212*BF212)/$AD212,     AND($AD212=0,$AH212&gt;0,$AL212&gt;0), IF(INDEX(BF$12:BF$263,MATCH($AL212,$AK$12:$AK$263,0))&gt;0,($AH212*INDEX(BF$12:BF$263,MATCH($AL212,$AK$12:$AK$263,0)))/INDEX($AD$12:$AD$263,MATCH($AL212,$AK$12:$AK$263,0)), "-"),     1, "-")</f>
        <v>-</v>
      </c>
      <c r="BH212" s="249" t="n">
        <f aca="false">IF(BG$9&gt;0, IF(OR(BG212="",BG212="-"), 0, BG212*$AO212), BF212*$AE212)</f>
        <v>0</v>
      </c>
      <c r="BI212" s="247" t="n">
        <f aca="false">COMMANDE!Z212</f>
        <v>0</v>
      </c>
      <c r="BJ212" s="248" t="str">
        <f aca="false">_xlfn.IFS(AND($AD212=$AH212,$AD212&gt;0,$AH212&gt;0,BI212&gt;0), BI212,     AND(NOT($AD212=$AH212),$AD212&gt;0,$AH212&gt;0,BI212&gt;0), ($AH212*BI212)/$AD212,     AND($AD212=0,$AH212&gt;0,$AL212&gt;0), IF(INDEX(BI$12:BI$263,MATCH($AL212,$AK$12:$AK$263,0))&gt;0,($AH212*INDEX(BI$12:BI$263,MATCH($AL212,$AK$12:$AK$263,0)))/INDEX($AD$12:$AD$263,MATCH($AL212,$AK$12:$AK$263,0)), "-"),     1, "-")</f>
        <v>-</v>
      </c>
      <c r="BK212" s="249" t="n">
        <f aca="false">IF(BJ$9&gt;0, IF(OR(BJ212="",BJ212="-"), 0, BJ212*$AO212), BI212*$AE212)</f>
        <v>0</v>
      </c>
      <c r="BL212" s="247" t="n">
        <f aca="false">COMMANDE!AB212</f>
        <v>0</v>
      </c>
      <c r="BM212" s="248" t="str">
        <f aca="false">_xlfn.IFS(AND($AD212=$AH212,$AD212&gt;0,$AH212&gt;0,BL212&gt;0), BL212,     AND(NOT($AD212=$AH212),$AD212&gt;0,$AH212&gt;0,BL212&gt;0), ($AH212*BL212)/$AD212,     AND($AD212=0,$AH212&gt;0,$AL212&gt;0), IF(INDEX(BL$12:BL$263,MATCH($AL212,$AK$12:$AK$263,0))&gt;0,($AH212*INDEX(BL$12:BL$263,MATCH($AL212,$AK$12:$AK$263,0)))/INDEX($AD$12:$AD$263,MATCH($AL212,$AK$12:$AK$263,0)), "-"),     1, "-")</f>
        <v>-</v>
      </c>
      <c r="BN212" s="249" t="n">
        <f aca="false">IF(BM$9&gt;0, IF(OR(BM212="",BM212="-"), 0, BM212*$AO212), BL212*$AE212)</f>
        <v>0</v>
      </c>
      <c r="BO212" s="247" t="n">
        <f aca="false">COMMANDE!AD212</f>
        <v>0</v>
      </c>
      <c r="BP212" s="248" t="str">
        <f aca="false">_xlfn.IFS(AND($AD212=$AH212,$AD212&gt;0,$AH212&gt;0,BO212&gt;0), BO212,     AND(NOT($AD212=$AH212),$AD212&gt;0,$AH212&gt;0,BO212&gt;0), ($AH212*BO212)/$AD212,     AND($AD212=0,$AH212&gt;0,$AL212&gt;0), IF(INDEX(BO$12:BO$263,MATCH($AL212,$AK$12:$AK$263,0))&gt;0,($AH212*INDEX(BO$12:BO$263,MATCH($AL212,$AK$12:$AK$263,0)))/INDEX($AD$12:$AD$263,MATCH($AL212,$AK$12:$AK$263,0)), "-"),     1, "-")</f>
        <v>-</v>
      </c>
      <c r="BQ212" s="249" t="n">
        <f aca="false">IF(BP$9&gt;0, IF(OR(BP212="",BP212="-"), 0, BP212*$AO212), BO212*$AE212)</f>
        <v>0</v>
      </c>
      <c r="BR212" s="247" t="n">
        <f aca="false">COMMANDE!AF212</f>
        <v>0</v>
      </c>
      <c r="BS212" s="248" t="str">
        <f aca="false">_xlfn.IFS(AND($AD212=$AH212,$AD212&gt;0,$AH212&gt;0,BR212&gt;0), BR212,     AND(NOT($AD212=$AH212),$AD212&gt;0,$AH212&gt;0,BR212&gt;0), ($AH212*BR212)/$AD212,     AND($AD212=0,$AH212&gt;0,$AL212&gt;0), IF(INDEX(BR$12:BR$263,MATCH($AL212,$AK$12:$AK$263,0))&gt;0,($AH212*INDEX(BR$12:BR$263,MATCH($AL212,$AK$12:$AK$263,0)))/INDEX($AD$12:$AD$263,MATCH($AL212,$AK$12:$AK$263,0)), "-"),     1, "-")</f>
        <v>-</v>
      </c>
      <c r="BT212" s="249" t="n">
        <f aca="false">IF(BS$9&gt;0, IF(OR(BS212="",BS212="-"), 0, BS212*$AO212), BR212*$AE212)</f>
        <v>0</v>
      </c>
      <c r="BU212" s="247" t="n">
        <f aca="false">COMMANDE!AH212</f>
        <v>0</v>
      </c>
      <c r="BV212" s="248" t="str">
        <f aca="false">_xlfn.IFS(AND($AD212=$AH212,$AD212&gt;0,$AH212&gt;0,BU212&gt;0), BU212,     AND(NOT($AD212=$AH212),$AD212&gt;0,$AH212&gt;0,BU212&gt;0), ($AH212*BU212)/$AD212,     AND($AD212=0,$AH212&gt;0,$AL212&gt;0), IF(INDEX(BU$12:BU$263,MATCH($AL212,$AK$12:$AK$263,0))&gt;0,($AH212*INDEX(BU$12:BU$263,MATCH($AL212,$AK$12:$AK$263,0)))/INDEX($AD$12:$AD$263,MATCH($AL212,$AK$12:$AK$263,0)), "-"),     1, "-")</f>
        <v>-</v>
      </c>
      <c r="BW212" s="249" t="n">
        <f aca="false">IF(BV$9&gt;0, IF(OR(BV212="",BV212="-"), 0, BV212*$AO212), BU212*$AE212)</f>
        <v>0</v>
      </c>
      <c r="BX212" s="247" t="n">
        <f aca="false">COMMANDE!AJ212</f>
        <v>0</v>
      </c>
      <c r="BY212" s="248" t="str">
        <f aca="false">_xlfn.IFS(AND($AD212=$AH212,$AD212&gt;0,$AH212&gt;0,BX212&gt;0), BX212,     AND(NOT($AD212=$AH212),$AD212&gt;0,$AH212&gt;0,BX212&gt;0), ($AH212*BX212)/$AD212,     AND($AD212=0,$AH212&gt;0,$AL212&gt;0), IF(INDEX(BX$12:BX$263,MATCH($AL212,$AK$12:$AK$263,0))&gt;0,($AH212*INDEX(BX$12:BX$263,MATCH($AL212,$AK$12:$AK$263,0)))/INDEX($AD$12:$AD$263,MATCH($AL212,$AK$12:$AK$263,0)), "-"),     1, "-")</f>
        <v>-</v>
      </c>
      <c r="BZ212" s="249" t="n">
        <f aca="false">IF(BY$9&gt;0, IF(OR(BY212="",BY212="-"), 0, BY212*$AO212), BX212*$AE212)</f>
        <v>0</v>
      </c>
      <c r="CA212" s="247" t="n">
        <f aca="false">COMMANDE!AL212</f>
        <v>0</v>
      </c>
      <c r="CB212" s="248" t="str">
        <f aca="false">_xlfn.IFS(AND($AD212=$AH212,$AD212&gt;0,$AH212&gt;0,CA212&gt;0), CA212,     AND(NOT($AD212=$AH212),$AD212&gt;0,$AH212&gt;0,CA212&gt;0), ($AH212*CA212)/$AD212,     AND($AD212=0,$AH212&gt;0,$AL212&gt;0), IF(INDEX(CA$12:CA$263,MATCH($AL212,$AK$12:$AK$263,0))&gt;0,($AH212*INDEX(CA$12:CA$263,MATCH($AL212,$AK$12:$AK$263,0)))/INDEX($AD$12:$AD$263,MATCH($AL212,$AK$12:$AK$263,0)), "-"),     1, "-")</f>
        <v>-</v>
      </c>
      <c r="CC212" s="249" t="n">
        <f aca="false">IF(CB$9&gt;0, IF(OR(CB212="",CB212="-"), 0, CB212*$AO212), CA212*$AE212)</f>
        <v>0</v>
      </c>
      <c r="CD212" s="247" t="n">
        <f aca="false">COMMANDE!AN212</f>
        <v>0</v>
      </c>
      <c r="CE212" s="248" t="str">
        <f aca="false">_xlfn.IFS(AND($AD212=$AH212,$AD212&gt;0,$AH212&gt;0,CD212&gt;0), CD212,     AND(NOT($AD212=$AH212),$AD212&gt;0,$AH212&gt;0,CD212&gt;0), ($AH212*CD212)/$AD212,     AND($AD212=0,$AH212&gt;0,$AL212&gt;0), IF(INDEX(CD$12:CD$263,MATCH($AL212,$AK$12:$AK$263,0))&gt;0,($AH212*INDEX(CD$12:CD$263,MATCH($AL212,$AK$12:$AK$263,0)))/INDEX($AD$12:$AD$263,MATCH($AL212,$AK$12:$AK$263,0)), "-"),     1, "-")</f>
        <v>-</v>
      </c>
      <c r="CF212" s="249" t="n">
        <f aca="false">IF(CE$9&gt;0, IF(OR(CE212="",CE212="-"), 0, CE212*$AO212), CD212*$AE212)</f>
        <v>0</v>
      </c>
      <c r="CG212" s="247" t="n">
        <f aca="false">COMMANDE!AP212</f>
        <v>0</v>
      </c>
      <c r="CH212" s="248" t="str">
        <f aca="false">_xlfn.IFS(AND($AD212=$AH212,$AD212&gt;0,$AH212&gt;0,CG212&gt;0), CG212,     AND(NOT($AD212=$AH212),$AD212&gt;0,$AH212&gt;0,CG212&gt;0), ($AH212*CG212)/$AD212,     AND($AD212=0,$AH212&gt;0,$AL212&gt;0), IF(INDEX(CG$12:CG$263,MATCH($AL212,$AK$12:$AK$263,0))&gt;0,($AH212*INDEX(CG$12:CG$263,MATCH($AL212,$AK$12:$AK$263,0)))/INDEX($AD$12:$AD$263,MATCH($AL212,$AK$12:$AK$263,0)), "-"),     1, "-")</f>
        <v>-</v>
      </c>
      <c r="CI212" s="249" t="n">
        <f aca="false">IF(CH$9&gt;0, IF(OR(CH212="",CH212="-"), 0, CH212*$AO212), CG212*$AE212)</f>
        <v>0</v>
      </c>
      <c r="CJ212" s="250"/>
    </row>
    <row r="213" customFormat="false" ht="39.95" hidden="false" customHeight="true" outlineLevel="0" collapsed="false">
      <c r="A213" s="230" t="n">
        <f aca="false">IF(OR($AQ213&gt;0, $AS213&gt;0), 1, 0)</f>
        <v>0</v>
      </c>
      <c r="B213" s="230" t="n">
        <f aca="false">IF(OR($AT213&gt;0, $AV213&gt;0), 1, 0)</f>
        <v>0</v>
      </c>
      <c r="C213" s="230" t="n">
        <f aca="false">IF(OR($AW213&gt;0, $AY213&gt;0), 1, 0)</f>
        <v>0</v>
      </c>
      <c r="D213" s="230" t="n">
        <f aca="false">IF(OR($AZ213&gt;0, $BB213&gt;0), 1, 0)</f>
        <v>0</v>
      </c>
      <c r="E213" s="230" t="n">
        <f aca="false">IF(OR($BC213&gt;0, $BE213&gt;0), 1, 0)</f>
        <v>0</v>
      </c>
      <c r="F213" s="230" t="n">
        <f aca="false">IF(OR($BF213&gt;0, $BH213&gt;0), 1, 0)</f>
        <v>0</v>
      </c>
      <c r="G213" s="230" t="n">
        <f aca="false">IF(OR($BI213&gt;0, $BK213&gt;0), 1, 0)</f>
        <v>0</v>
      </c>
      <c r="H213" s="230" t="n">
        <f aca="false">IF(OR($BL213&gt;0, $BN213&gt;0), 1, 0)</f>
        <v>0</v>
      </c>
      <c r="I213" s="230" t="n">
        <f aca="false">IF(OR($BO213&gt;0, $BQ213&gt;0), 1, 0)</f>
        <v>0</v>
      </c>
      <c r="J213" s="230" t="n">
        <f aca="false">IF(OR($BR213&gt;0, $BT213&gt;0), 1, 0)</f>
        <v>0</v>
      </c>
      <c r="K213" s="230" t="n">
        <f aca="false">IF(OR($BU213&gt;0, $BW213&gt;0), 1, 0)</f>
        <v>0</v>
      </c>
      <c r="L213" s="230" t="n">
        <f aca="false">IF(OR($BX213&gt;0, $BZ213&gt;0), 1, 0)</f>
        <v>0</v>
      </c>
      <c r="M213" s="230" t="n">
        <f aca="false">IF(OR($CA213&gt;0, $CC213&gt;0), 1, 0)</f>
        <v>0</v>
      </c>
      <c r="N213" s="230" t="n">
        <f aca="false">IF(OR($CD213&gt;0, $CF213&gt;0), 1, 0)</f>
        <v>0</v>
      </c>
      <c r="O213" s="231" t="n">
        <f aca="false">IF(OR($CG213&gt;0, $CI213&gt;0), 1, 0)</f>
        <v>0</v>
      </c>
      <c r="P213" s="232" t="n">
        <f aca="false">IF(OR($AD213&gt;0,$AH213&gt;0,$AN213&gt;0), 1, 0)</f>
        <v>0</v>
      </c>
      <c r="Q213" s="233" t="n">
        <f aca="false">BDD!A203</f>
        <v>0</v>
      </c>
      <c r="R213" s="234" t="n">
        <f aca="false">BDD!B203</f>
        <v>0</v>
      </c>
      <c r="S213" s="235" t="str">
        <f aca="false">IF(BDD!F203=0, "", BDD!F203)</f>
        <v/>
      </c>
      <c r="T213" s="236" t="n">
        <f aca="false">ROUND(BDD!G203+FDP_CMD_KG, 2)</f>
        <v>1.6</v>
      </c>
      <c r="U213" s="236" t="e">
        <f aca="false">ROUND(BDD!G203+FDP_FACT_KG, 2)</f>
        <v>#DIV/0!</v>
      </c>
      <c r="V213" s="237" t="n">
        <f aca="false">BDD!H203</f>
        <v>0</v>
      </c>
      <c r="W213" s="238" t="str">
        <f aca="false">IF(NOT(ISBLANK(BDD!I203)), ROUND(SUM((BDD!G203*reduc1),FDP_CMD_KG), 2), "")</f>
        <v/>
      </c>
      <c r="X213" s="238" t="str">
        <f aca="false">IF(NOT(ISBLANK(BDD!J203)), ROUND(SUM((BDD!G203*reduc2),FDP_CMD_KG), 2), "")</f>
        <v/>
      </c>
      <c r="Y213" s="238" t="str">
        <f aca="false">IF(NOT(ISBLANK(BDD!K203)), ROUND(SUM((BDD!G203*reduc3),FDP_CMD_KG), 2), "")</f>
        <v/>
      </c>
      <c r="Z213" s="238" t="str">
        <f aca="false">IF(NOT(ISBLANK(BDD!I203)), ROUND(SUM((BDD!G203*reduc1),FDP_FACT_KG), 2), "")</f>
        <v/>
      </c>
      <c r="AA213" s="238" t="str">
        <f aca="false">IF(NOT(ISBLANK(BDD!J203)), ROUND(SUM((BDD!G203*reduc2),FDP_FACT_KG), 2), "")</f>
        <v/>
      </c>
      <c r="AB213" s="238" t="str">
        <f aca="false">IF(NOT(ISBLANK(BDD!K203)), ROUND(SUM((BDD!G203*reduc3),FDP_FACT_KG), 2), "")</f>
        <v/>
      </c>
      <c r="AC213" s="239" t="n">
        <f aca="false">BDD!C203</f>
        <v>0</v>
      </c>
      <c r="AD213" s="240" t="n">
        <f aca="false">SUM(AQ213,AT213,AW213,AZ213,BC213,BF213,BI213,BL213,BO213,BR213,BU213,BX213,CA213,CD213,CG213)</f>
        <v>0</v>
      </c>
      <c r="AE213" s="241" t="n">
        <f aca="false">_xlfn.IFS(AND(AD213&gt;=60,$Y213&lt;&gt;""), $Y213,    AND(AD213&gt;=30,$X213&lt;&gt;""), $X213,    AND(AD213&gt;=10,$W213&lt;&gt;""), $W213,    1, $T213)</f>
        <v>1.6</v>
      </c>
      <c r="AF213" s="242" t="n">
        <f aca="false">$AD213*$AE213</f>
        <v>0</v>
      </c>
      <c r="AG213" s="161"/>
      <c r="AH213" s="243"/>
      <c r="AI213" s="241" t="e">
        <f aca="false">_xlfn.IFS(AND(AH213&gt;=60,$AB213&lt;&gt;""), $AB213,    AND(AH213&gt;=30,$AA213&lt;&gt;""), $AA213,    AND(AH213&gt;=10,$Z213&lt;&gt;""), $Z213,    1, $U213)</f>
        <v>#DIV/0!</v>
      </c>
      <c r="AJ213" s="244" t="e">
        <f aca="false">AH213*AI213</f>
        <v>#DIV/0!</v>
      </c>
      <c r="AK213" s="245"/>
      <c r="AL213" s="245"/>
      <c r="AM213" s="161"/>
      <c r="AN213" s="246" t="n">
        <f aca="false">SUM(AR213,AU213,AX213,BA213,BD213,BG213,BJ213,BM213,BP213,BS213,BV213,BY213,CB213,CE213,CH213)</f>
        <v>0</v>
      </c>
      <c r="AO213" s="241" t="e">
        <f aca="false">_xlfn.IFS(AND(AN213&gt;=60,$AB213&lt;&gt;""), $AB213,    AND(AN213&gt;=30,$AA213&lt;&gt;""), $AA213,    AND(AN213&gt;=10,$Z213&lt;&gt;""), $Z213,    1, $U213)</f>
        <v>#DIV/0!</v>
      </c>
      <c r="AP213" s="242" t="e">
        <f aca="false">$AN213*$AO213</f>
        <v>#DIV/0!</v>
      </c>
      <c r="AQ213" s="247" t="n">
        <f aca="false">COMMANDE!N213</f>
        <v>0</v>
      </c>
      <c r="AR213" s="248" t="str">
        <f aca="false">_xlfn.IFS(AND($AD213=$AH213,$AD213&gt;0,$AH213&gt;0,AQ213&gt;0), AQ213,     AND(NOT($AD213=$AH213),$AD213&gt;0,$AH213&gt;0,AQ213&gt;0), ($AH213*AQ213)/$AD213,     AND($AD213=0,$AH213&gt;0,$AL213&gt;0), IF(INDEX(AQ$12:AQ$263,MATCH($AL213,$AK$12:$AK$263,0))&gt;0,($AH213*INDEX(AQ$12:AQ$263,MATCH($AL213,$AK$12:$AK$263,0)))/INDEX($AD$12:$AD$263,MATCH($AL213,$AK$12:$AK$263,0)), "-"),     1, "-")</f>
        <v>-</v>
      </c>
      <c r="AS213" s="249" t="n">
        <f aca="false">IF(AR$9&gt;0, IF(OR(AR213="",AR213="-"), 0, AR213*$AO213), AQ213*$AE213)</f>
        <v>0</v>
      </c>
      <c r="AT213" s="247" t="n">
        <f aca="false">COMMANDE!P213</f>
        <v>0</v>
      </c>
      <c r="AU213" s="248" t="str">
        <f aca="false">_xlfn.IFS(AND($AD213=$AH213,$AD213&gt;0,$AH213&gt;0,AT213&gt;0), AT213,     AND(NOT($AD213=$AH213),$AD213&gt;0,$AH213&gt;0,AT213&gt;0), ($AH213*AT213)/$AD213,     AND($AD213=0,$AH213&gt;0,$AL213&gt;0), IF(INDEX(AT$12:AT$263,MATCH($AL213,$AK$12:$AK$263,0))&gt;0,($AH213*INDEX(AT$12:AT$263,MATCH($AL213,$AK$12:$AK$263,0)))/INDEX($AD$12:$AD$263,MATCH($AL213,$AK$12:$AK$263,0)), "-"),     1, "-")</f>
        <v>-</v>
      </c>
      <c r="AV213" s="249" t="n">
        <f aca="false">IF(AU$9&gt;0, IF(OR(AU213="",AU213="-"), 0, AU213*$AO213), AT213*$AE213)</f>
        <v>0</v>
      </c>
      <c r="AW213" s="247" t="n">
        <f aca="false">COMMANDE!R213</f>
        <v>0</v>
      </c>
      <c r="AX213" s="248" t="str">
        <f aca="false">_xlfn.IFS(AND($AD213=$AH213,$AD213&gt;0,$AH213&gt;0,AW213&gt;0), AW213,     AND(NOT($AD213=$AH213),$AD213&gt;0,$AH213&gt;0,AW213&gt;0), ($AH213*AW213)/$AD213,     AND($AD213=0,$AH213&gt;0,$AL213&gt;0), IF(INDEX(AW$12:AW$263,MATCH($AL213,$AK$12:$AK$263,0))&gt;0,($AH213*INDEX(AW$12:AW$263,MATCH($AL213,$AK$12:$AK$263,0)))/INDEX($AD$12:$AD$263,MATCH($AL213,$AK$12:$AK$263,0)), "-"),     1, "-")</f>
        <v>-</v>
      </c>
      <c r="AY213" s="249" t="n">
        <f aca="false">IF(AX$9&gt;0, IF(OR(AX213="",AX213="-"), 0, AX213*$AO213), AW213*$AE213)</f>
        <v>0</v>
      </c>
      <c r="AZ213" s="247" t="n">
        <f aca="false">COMMANDE!T213</f>
        <v>0</v>
      </c>
      <c r="BA213" s="248" t="str">
        <f aca="false">_xlfn.IFS(AND($AD213=$AH213,$AD213&gt;0,$AH213&gt;0,AZ213&gt;0), AZ213,     AND(NOT($AD213=$AH213),$AD213&gt;0,$AH213&gt;0,AZ213&gt;0), ($AH213*AZ213)/$AD213,     AND($AD213=0,$AH213&gt;0,$AL213&gt;0), IF(INDEX(AZ$12:AZ$263,MATCH($AL213,$AK$12:$AK$263,0))&gt;0,($AH213*INDEX(AZ$12:AZ$263,MATCH($AL213,$AK$12:$AK$263,0)))/INDEX($AD$12:$AD$263,MATCH($AL213,$AK$12:$AK$263,0)), "-"),     1, "-")</f>
        <v>-</v>
      </c>
      <c r="BB213" s="249" t="n">
        <f aca="false">IF(BA$9&gt;0, IF(OR(BA213="",BA213="-"), 0, BA213*$AO213), AZ213*$AE213)</f>
        <v>0</v>
      </c>
      <c r="BC213" s="247" t="n">
        <f aca="false">COMMANDE!V213</f>
        <v>0</v>
      </c>
      <c r="BD213" s="248" t="str">
        <f aca="false">_xlfn.IFS(AND($AD213=$AH213,$AD213&gt;0,$AH213&gt;0,BC213&gt;0), BC213,     AND(NOT($AD213=$AH213),$AD213&gt;0,$AH213&gt;0,BC213&gt;0), ($AH213*BC213)/$AD213,     AND($AD213=0,$AH213&gt;0,$AL213&gt;0), IF(INDEX(BC$12:BC$263,MATCH($AL213,$AK$12:$AK$263,0))&gt;0,($AH213*INDEX(BC$12:BC$263,MATCH($AL213,$AK$12:$AK$263,0)))/INDEX($AD$12:$AD$263,MATCH($AL213,$AK$12:$AK$263,0)), "-"),     1, "-")</f>
        <v>-</v>
      </c>
      <c r="BE213" s="249" t="n">
        <f aca="false">IF(BD$9&gt;0, IF(OR(BD213="",BD213="-"), 0, BD213*$AO213), BC213*$AE213)</f>
        <v>0</v>
      </c>
      <c r="BF213" s="247" t="n">
        <f aca="false">COMMANDE!X213</f>
        <v>0</v>
      </c>
      <c r="BG213" s="248" t="str">
        <f aca="false">_xlfn.IFS(AND($AD213=$AH213,$AD213&gt;0,$AH213&gt;0,BF213&gt;0), BF213,     AND(NOT($AD213=$AH213),$AD213&gt;0,$AH213&gt;0,BF213&gt;0), ($AH213*BF213)/$AD213,     AND($AD213=0,$AH213&gt;0,$AL213&gt;0), IF(INDEX(BF$12:BF$263,MATCH($AL213,$AK$12:$AK$263,0))&gt;0,($AH213*INDEX(BF$12:BF$263,MATCH($AL213,$AK$12:$AK$263,0)))/INDEX($AD$12:$AD$263,MATCH($AL213,$AK$12:$AK$263,0)), "-"),     1, "-")</f>
        <v>-</v>
      </c>
      <c r="BH213" s="249" t="n">
        <f aca="false">IF(BG$9&gt;0, IF(OR(BG213="",BG213="-"), 0, BG213*$AO213), BF213*$AE213)</f>
        <v>0</v>
      </c>
      <c r="BI213" s="247" t="n">
        <f aca="false">COMMANDE!Z213</f>
        <v>0</v>
      </c>
      <c r="BJ213" s="248" t="str">
        <f aca="false">_xlfn.IFS(AND($AD213=$AH213,$AD213&gt;0,$AH213&gt;0,BI213&gt;0), BI213,     AND(NOT($AD213=$AH213),$AD213&gt;0,$AH213&gt;0,BI213&gt;0), ($AH213*BI213)/$AD213,     AND($AD213=0,$AH213&gt;0,$AL213&gt;0), IF(INDEX(BI$12:BI$263,MATCH($AL213,$AK$12:$AK$263,0))&gt;0,($AH213*INDEX(BI$12:BI$263,MATCH($AL213,$AK$12:$AK$263,0)))/INDEX($AD$12:$AD$263,MATCH($AL213,$AK$12:$AK$263,0)), "-"),     1, "-")</f>
        <v>-</v>
      </c>
      <c r="BK213" s="249" t="n">
        <f aca="false">IF(BJ$9&gt;0, IF(OR(BJ213="",BJ213="-"), 0, BJ213*$AO213), BI213*$AE213)</f>
        <v>0</v>
      </c>
      <c r="BL213" s="247" t="n">
        <f aca="false">COMMANDE!AB213</f>
        <v>0</v>
      </c>
      <c r="BM213" s="248" t="str">
        <f aca="false">_xlfn.IFS(AND($AD213=$AH213,$AD213&gt;0,$AH213&gt;0,BL213&gt;0), BL213,     AND(NOT($AD213=$AH213),$AD213&gt;0,$AH213&gt;0,BL213&gt;0), ($AH213*BL213)/$AD213,     AND($AD213=0,$AH213&gt;0,$AL213&gt;0), IF(INDEX(BL$12:BL$263,MATCH($AL213,$AK$12:$AK$263,0))&gt;0,($AH213*INDEX(BL$12:BL$263,MATCH($AL213,$AK$12:$AK$263,0)))/INDEX($AD$12:$AD$263,MATCH($AL213,$AK$12:$AK$263,0)), "-"),     1, "-")</f>
        <v>-</v>
      </c>
      <c r="BN213" s="249" t="n">
        <f aca="false">IF(BM$9&gt;0, IF(OR(BM213="",BM213="-"), 0, BM213*$AO213), BL213*$AE213)</f>
        <v>0</v>
      </c>
      <c r="BO213" s="247" t="n">
        <f aca="false">COMMANDE!AD213</f>
        <v>0</v>
      </c>
      <c r="BP213" s="248" t="str">
        <f aca="false">_xlfn.IFS(AND($AD213=$AH213,$AD213&gt;0,$AH213&gt;0,BO213&gt;0), BO213,     AND(NOT($AD213=$AH213),$AD213&gt;0,$AH213&gt;0,BO213&gt;0), ($AH213*BO213)/$AD213,     AND($AD213=0,$AH213&gt;0,$AL213&gt;0), IF(INDEX(BO$12:BO$263,MATCH($AL213,$AK$12:$AK$263,0))&gt;0,($AH213*INDEX(BO$12:BO$263,MATCH($AL213,$AK$12:$AK$263,0)))/INDEX($AD$12:$AD$263,MATCH($AL213,$AK$12:$AK$263,0)), "-"),     1, "-")</f>
        <v>-</v>
      </c>
      <c r="BQ213" s="249" t="n">
        <f aca="false">IF(BP$9&gt;0, IF(OR(BP213="",BP213="-"), 0, BP213*$AO213), BO213*$AE213)</f>
        <v>0</v>
      </c>
      <c r="BR213" s="247" t="n">
        <f aca="false">COMMANDE!AF213</f>
        <v>0</v>
      </c>
      <c r="BS213" s="248" t="str">
        <f aca="false">_xlfn.IFS(AND($AD213=$AH213,$AD213&gt;0,$AH213&gt;0,BR213&gt;0), BR213,     AND(NOT($AD213=$AH213),$AD213&gt;0,$AH213&gt;0,BR213&gt;0), ($AH213*BR213)/$AD213,     AND($AD213=0,$AH213&gt;0,$AL213&gt;0), IF(INDEX(BR$12:BR$263,MATCH($AL213,$AK$12:$AK$263,0))&gt;0,($AH213*INDEX(BR$12:BR$263,MATCH($AL213,$AK$12:$AK$263,0)))/INDEX($AD$12:$AD$263,MATCH($AL213,$AK$12:$AK$263,0)), "-"),     1, "-")</f>
        <v>-</v>
      </c>
      <c r="BT213" s="249" t="n">
        <f aca="false">IF(BS$9&gt;0, IF(OR(BS213="",BS213="-"), 0, BS213*$AO213), BR213*$AE213)</f>
        <v>0</v>
      </c>
      <c r="BU213" s="247" t="n">
        <f aca="false">COMMANDE!AH213</f>
        <v>0</v>
      </c>
      <c r="BV213" s="248" t="str">
        <f aca="false">_xlfn.IFS(AND($AD213=$AH213,$AD213&gt;0,$AH213&gt;0,BU213&gt;0), BU213,     AND(NOT($AD213=$AH213),$AD213&gt;0,$AH213&gt;0,BU213&gt;0), ($AH213*BU213)/$AD213,     AND($AD213=0,$AH213&gt;0,$AL213&gt;0), IF(INDEX(BU$12:BU$263,MATCH($AL213,$AK$12:$AK$263,0))&gt;0,($AH213*INDEX(BU$12:BU$263,MATCH($AL213,$AK$12:$AK$263,0)))/INDEX($AD$12:$AD$263,MATCH($AL213,$AK$12:$AK$263,0)), "-"),     1, "-")</f>
        <v>-</v>
      </c>
      <c r="BW213" s="249" t="n">
        <f aca="false">IF(BV$9&gt;0, IF(OR(BV213="",BV213="-"), 0, BV213*$AO213), BU213*$AE213)</f>
        <v>0</v>
      </c>
      <c r="BX213" s="247" t="n">
        <f aca="false">COMMANDE!AJ213</f>
        <v>0</v>
      </c>
      <c r="BY213" s="248" t="str">
        <f aca="false">_xlfn.IFS(AND($AD213=$AH213,$AD213&gt;0,$AH213&gt;0,BX213&gt;0), BX213,     AND(NOT($AD213=$AH213),$AD213&gt;0,$AH213&gt;0,BX213&gt;0), ($AH213*BX213)/$AD213,     AND($AD213=0,$AH213&gt;0,$AL213&gt;0), IF(INDEX(BX$12:BX$263,MATCH($AL213,$AK$12:$AK$263,0))&gt;0,($AH213*INDEX(BX$12:BX$263,MATCH($AL213,$AK$12:$AK$263,0)))/INDEX($AD$12:$AD$263,MATCH($AL213,$AK$12:$AK$263,0)), "-"),     1, "-")</f>
        <v>-</v>
      </c>
      <c r="BZ213" s="249" t="n">
        <f aca="false">IF(BY$9&gt;0, IF(OR(BY213="",BY213="-"), 0, BY213*$AO213), BX213*$AE213)</f>
        <v>0</v>
      </c>
      <c r="CA213" s="247" t="n">
        <f aca="false">COMMANDE!AL213</f>
        <v>0</v>
      </c>
      <c r="CB213" s="248" t="str">
        <f aca="false">_xlfn.IFS(AND($AD213=$AH213,$AD213&gt;0,$AH213&gt;0,CA213&gt;0), CA213,     AND(NOT($AD213=$AH213),$AD213&gt;0,$AH213&gt;0,CA213&gt;0), ($AH213*CA213)/$AD213,     AND($AD213=0,$AH213&gt;0,$AL213&gt;0), IF(INDEX(CA$12:CA$263,MATCH($AL213,$AK$12:$AK$263,0))&gt;0,($AH213*INDEX(CA$12:CA$263,MATCH($AL213,$AK$12:$AK$263,0)))/INDEX($AD$12:$AD$263,MATCH($AL213,$AK$12:$AK$263,0)), "-"),     1, "-")</f>
        <v>-</v>
      </c>
      <c r="CC213" s="249" t="n">
        <f aca="false">IF(CB$9&gt;0, IF(OR(CB213="",CB213="-"), 0, CB213*$AO213), CA213*$AE213)</f>
        <v>0</v>
      </c>
      <c r="CD213" s="247" t="n">
        <f aca="false">COMMANDE!AN213</f>
        <v>0</v>
      </c>
      <c r="CE213" s="248" t="str">
        <f aca="false">_xlfn.IFS(AND($AD213=$AH213,$AD213&gt;0,$AH213&gt;0,CD213&gt;0), CD213,     AND(NOT($AD213=$AH213),$AD213&gt;0,$AH213&gt;0,CD213&gt;0), ($AH213*CD213)/$AD213,     AND($AD213=0,$AH213&gt;0,$AL213&gt;0), IF(INDEX(CD$12:CD$263,MATCH($AL213,$AK$12:$AK$263,0))&gt;0,($AH213*INDEX(CD$12:CD$263,MATCH($AL213,$AK$12:$AK$263,0)))/INDEX($AD$12:$AD$263,MATCH($AL213,$AK$12:$AK$263,0)), "-"),     1, "-")</f>
        <v>-</v>
      </c>
      <c r="CF213" s="249" t="n">
        <f aca="false">IF(CE$9&gt;0, IF(OR(CE213="",CE213="-"), 0, CE213*$AO213), CD213*$AE213)</f>
        <v>0</v>
      </c>
      <c r="CG213" s="247" t="n">
        <f aca="false">COMMANDE!AP213</f>
        <v>0</v>
      </c>
      <c r="CH213" s="248" t="str">
        <f aca="false">_xlfn.IFS(AND($AD213=$AH213,$AD213&gt;0,$AH213&gt;0,CG213&gt;0), CG213,     AND(NOT($AD213=$AH213),$AD213&gt;0,$AH213&gt;0,CG213&gt;0), ($AH213*CG213)/$AD213,     AND($AD213=0,$AH213&gt;0,$AL213&gt;0), IF(INDEX(CG$12:CG$263,MATCH($AL213,$AK$12:$AK$263,0))&gt;0,($AH213*INDEX(CG$12:CG$263,MATCH($AL213,$AK$12:$AK$263,0)))/INDEX($AD$12:$AD$263,MATCH($AL213,$AK$12:$AK$263,0)), "-"),     1, "-")</f>
        <v>-</v>
      </c>
      <c r="CI213" s="249" t="n">
        <f aca="false">IF(CH$9&gt;0, IF(OR(CH213="",CH213="-"), 0, CH213*$AO213), CG213*$AE213)</f>
        <v>0</v>
      </c>
      <c r="CJ213" s="250"/>
    </row>
    <row r="214" customFormat="false" ht="39.95" hidden="false" customHeight="true" outlineLevel="0" collapsed="false">
      <c r="A214" s="230" t="n">
        <f aca="false">IF(OR($AQ214&gt;0, $AS214&gt;0), 1, 0)</f>
        <v>0</v>
      </c>
      <c r="B214" s="230" t="n">
        <f aca="false">IF(OR($AT214&gt;0, $AV214&gt;0), 1, 0)</f>
        <v>0</v>
      </c>
      <c r="C214" s="230" t="n">
        <f aca="false">IF(OR($AW214&gt;0, $AY214&gt;0), 1, 0)</f>
        <v>0</v>
      </c>
      <c r="D214" s="230" t="n">
        <f aca="false">IF(OR($AZ214&gt;0, $BB214&gt;0), 1, 0)</f>
        <v>0</v>
      </c>
      <c r="E214" s="230" t="n">
        <f aca="false">IF(OR($BC214&gt;0, $BE214&gt;0), 1, 0)</f>
        <v>0</v>
      </c>
      <c r="F214" s="230" t="n">
        <f aca="false">IF(OR($BF214&gt;0, $BH214&gt;0), 1, 0)</f>
        <v>0</v>
      </c>
      <c r="G214" s="230" t="n">
        <f aca="false">IF(OR($BI214&gt;0, $BK214&gt;0), 1, 0)</f>
        <v>0</v>
      </c>
      <c r="H214" s="230" t="n">
        <f aca="false">IF(OR($BL214&gt;0, $BN214&gt;0), 1, 0)</f>
        <v>0</v>
      </c>
      <c r="I214" s="230" t="n">
        <f aca="false">IF(OR($BO214&gt;0, $BQ214&gt;0), 1, 0)</f>
        <v>0</v>
      </c>
      <c r="J214" s="230" t="n">
        <f aca="false">IF(OR($BR214&gt;0, $BT214&gt;0), 1, 0)</f>
        <v>0</v>
      </c>
      <c r="K214" s="230" t="n">
        <f aca="false">IF(OR($BU214&gt;0, $BW214&gt;0), 1, 0)</f>
        <v>0</v>
      </c>
      <c r="L214" s="230" t="n">
        <f aca="false">IF(OR($BX214&gt;0, $BZ214&gt;0), 1, 0)</f>
        <v>0</v>
      </c>
      <c r="M214" s="230" t="n">
        <f aca="false">IF(OR($CA214&gt;0, $CC214&gt;0), 1, 0)</f>
        <v>0</v>
      </c>
      <c r="N214" s="230" t="n">
        <f aca="false">IF(OR($CD214&gt;0, $CF214&gt;0), 1, 0)</f>
        <v>0</v>
      </c>
      <c r="O214" s="231" t="n">
        <f aca="false">IF(OR($CG214&gt;0, $CI214&gt;0), 1, 0)</f>
        <v>0</v>
      </c>
      <c r="P214" s="232" t="n">
        <f aca="false">IF(OR($AD214&gt;0,$AH214&gt;0,$AN214&gt;0), 1, 0)</f>
        <v>0</v>
      </c>
      <c r="Q214" s="233" t="n">
        <f aca="false">BDD!A204</f>
        <v>0</v>
      </c>
      <c r="R214" s="234" t="n">
        <f aca="false">BDD!B204</f>
        <v>0</v>
      </c>
      <c r="S214" s="235" t="str">
        <f aca="false">IF(BDD!F204=0, "", BDD!F204)</f>
        <v/>
      </c>
      <c r="T214" s="236" t="n">
        <f aca="false">ROUND(BDD!G204+FDP_CMD_KG, 2)</f>
        <v>1.6</v>
      </c>
      <c r="U214" s="236" t="e">
        <f aca="false">ROUND(BDD!G204+FDP_FACT_KG, 2)</f>
        <v>#DIV/0!</v>
      </c>
      <c r="V214" s="237" t="n">
        <f aca="false">BDD!H204</f>
        <v>0</v>
      </c>
      <c r="W214" s="238" t="str">
        <f aca="false">IF(NOT(ISBLANK(BDD!I204)), ROUND(SUM((BDD!G204*reduc1),FDP_CMD_KG), 2), "")</f>
        <v/>
      </c>
      <c r="X214" s="238" t="str">
        <f aca="false">IF(NOT(ISBLANK(BDD!J204)), ROUND(SUM((BDD!G204*reduc2),FDP_CMD_KG), 2), "")</f>
        <v/>
      </c>
      <c r="Y214" s="238" t="str">
        <f aca="false">IF(NOT(ISBLANK(BDD!K204)), ROUND(SUM((BDD!G204*reduc3),FDP_CMD_KG), 2), "")</f>
        <v/>
      </c>
      <c r="Z214" s="238" t="str">
        <f aca="false">IF(NOT(ISBLANK(BDD!I204)), ROUND(SUM((BDD!G204*reduc1),FDP_FACT_KG), 2), "")</f>
        <v/>
      </c>
      <c r="AA214" s="238" t="str">
        <f aca="false">IF(NOT(ISBLANK(BDD!J204)), ROUND(SUM((BDD!G204*reduc2),FDP_FACT_KG), 2), "")</f>
        <v/>
      </c>
      <c r="AB214" s="238" t="str">
        <f aca="false">IF(NOT(ISBLANK(BDD!K204)), ROUND(SUM((BDD!G204*reduc3),FDP_FACT_KG), 2), "")</f>
        <v/>
      </c>
      <c r="AC214" s="239" t="n">
        <f aca="false">BDD!C204</f>
        <v>0</v>
      </c>
      <c r="AD214" s="240" t="n">
        <f aca="false">SUM(AQ214,AT214,AW214,AZ214,BC214,BF214,BI214,BL214,BO214,BR214,BU214,BX214,CA214,CD214,CG214)</f>
        <v>0</v>
      </c>
      <c r="AE214" s="241" t="n">
        <f aca="false">_xlfn.IFS(AND(AD214&gt;=60,$Y214&lt;&gt;""), $Y214,    AND(AD214&gt;=30,$X214&lt;&gt;""), $X214,    AND(AD214&gt;=10,$W214&lt;&gt;""), $W214,    1, $T214)</f>
        <v>1.6</v>
      </c>
      <c r="AF214" s="242" t="n">
        <f aca="false">$AD214*$AE214</f>
        <v>0</v>
      </c>
      <c r="AG214" s="161"/>
      <c r="AH214" s="243"/>
      <c r="AI214" s="241" t="e">
        <f aca="false">_xlfn.IFS(AND(AH214&gt;=60,$AB214&lt;&gt;""), $AB214,    AND(AH214&gt;=30,$AA214&lt;&gt;""), $AA214,    AND(AH214&gt;=10,$Z214&lt;&gt;""), $Z214,    1, $U214)</f>
        <v>#DIV/0!</v>
      </c>
      <c r="AJ214" s="244" t="e">
        <f aca="false">AH214*AI214</f>
        <v>#DIV/0!</v>
      </c>
      <c r="AK214" s="245"/>
      <c r="AL214" s="245"/>
      <c r="AM214" s="161"/>
      <c r="AN214" s="246" t="n">
        <f aca="false">SUM(AR214,AU214,AX214,BA214,BD214,BG214,BJ214,BM214,BP214,BS214,BV214,BY214,CB214,CE214,CH214)</f>
        <v>0</v>
      </c>
      <c r="AO214" s="241" t="e">
        <f aca="false">_xlfn.IFS(AND(AN214&gt;=60,$AB214&lt;&gt;""), $AB214,    AND(AN214&gt;=30,$AA214&lt;&gt;""), $AA214,    AND(AN214&gt;=10,$Z214&lt;&gt;""), $Z214,    1, $U214)</f>
        <v>#DIV/0!</v>
      </c>
      <c r="AP214" s="242" t="e">
        <f aca="false">$AN214*$AO214</f>
        <v>#DIV/0!</v>
      </c>
      <c r="AQ214" s="247" t="n">
        <f aca="false">COMMANDE!N214</f>
        <v>0</v>
      </c>
      <c r="AR214" s="248" t="str">
        <f aca="false">_xlfn.IFS(AND($AD214=$AH214,$AD214&gt;0,$AH214&gt;0,AQ214&gt;0), AQ214,     AND(NOT($AD214=$AH214),$AD214&gt;0,$AH214&gt;0,AQ214&gt;0), ($AH214*AQ214)/$AD214,     AND($AD214=0,$AH214&gt;0,$AL214&gt;0), IF(INDEX(AQ$12:AQ$263,MATCH($AL214,$AK$12:$AK$263,0))&gt;0,($AH214*INDEX(AQ$12:AQ$263,MATCH($AL214,$AK$12:$AK$263,0)))/INDEX($AD$12:$AD$263,MATCH($AL214,$AK$12:$AK$263,0)), "-"),     1, "-")</f>
        <v>-</v>
      </c>
      <c r="AS214" s="249" t="n">
        <f aca="false">IF(AR$9&gt;0, IF(OR(AR214="",AR214="-"), 0, AR214*$AO214), AQ214*$AE214)</f>
        <v>0</v>
      </c>
      <c r="AT214" s="247" t="n">
        <f aca="false">COMMANDE!P214</f>
        <v>0</v>
      </c>
      <c r="AU214" s="248" t="str">
        <f aca="false">_xlfn.IFS(AND($AD214=$AH214,$AD214&gt;0,$AH214&gt;0,AT214&gt;0), AT214,     AND(NOT($AD214=$AH214),$AD214&gt;0,$AH214&gt;0,AT214&gt;0), ($AH214*AT214)/$AD214,     AND($AD214=0,$AH214&gt;0,$AL214&gt;0), IF(INDEX(AT$12:AT$263,MATCH($AL214,$AK$12:$AK$263,0))&gt;0,($AH214*INDEX(AT$12:AT$263,MATCH($AL214,$AK$12:$AK$263,0)))/INDEX($AD$12:$AD$263,MATCH($AL214,$AK$12:$AK$263,0)), "-"),     1, "-")</f>
        <v>-</v>
      </c>
      <c r="AV214" s="249" t="n">
        <f aca="false">IF(AU$9&gt;0, IF(OR(AU214="",AU214="-"), 0, AU214*$AO214), AT214*$AE214)</f>
        <v>0</v>
      </c>
      <c r="AW214" s="247" t="n">
        <f aca="false">COMMANDE!R214</f>
        <v>0</v>
      </c>
      <c r="AX214" s="248" t="str">
        <f aca="false">_xlfn.IFS(AND($AD214=$AH214,$AD214&gt;0,$AH214&gt;0,AW214&gt;0), AW214,     AND(NOT($AD214=$AH214),$AD214&gt;0,$AH214&gt;0,AW214&gt;0), ($AH214*AW214)/$AD214,     AND($AD214=0,$AH214&gt;0,$AL214&gt;0), IF(INDEX(AW$12:AW$263,MATCH($AL214,$AK$12:$AK$263,0))&gt;0,($AH214*INDEX(AW$12:AW$263,MATCH($AL214,$AK$12:$AK$263,0)))/INDEX($AD$12:$AD$263,MATCH($AL214,$AK$12:$AK$263,0)), "-"),     1, "-")</f>
        <v>-</v>
      </c>
      <c r="AY214" s="249" t="n">
        <f aca="false">IF(AX$9&gt;0, IF(OR(AX214="",AX214="-"), 0, AX214*$AO214), AW214*$AE214)</f>
        <v>0</v>
      </c>
      <c r="AZ214" s="247" t="n">
        <f aca="false">COMMANDE!T214</f>
        <v>0</v>
      </c>
      <c r="BA214" s="248" t="str">
        <f aca="false">_xlfn.IFS(AND($AD214=$AH214,$AD214&gt;0,$AH214&gt;0,AZ214&gt;0), AZ214,     AND(NOT($AD214=$AH214),$AD214&gt;0,$AH214&gt;0,AZ214&gt;0), ($AH214*AZ214)/$AD214,     AND($AD214=0,$AH214&gt;0,$AL214&gt;0), IF(INDEX(AZ$12:AZ$263,MATCH($AL214,$AK$12:$AK$263,0))&gt;0,($AH214*INDEX(AZ$12:AZ$263,MATCH($AL214,$AK$12:$AK$263,0)))/INDEX($AD$12:$AD$263,MATCH($AL214,$AK$12:$AK$263,0)), "-"),     1, "-")</f>
        <v>-</v>
      </c>
      <c r="BB214" s="249" t="n">
        <f aca="false">IF(BA$9&gt;0, IF(OR(BA214="",BA214="-"), 0, BA214*$AO214), AZ214*$AE214)</f>
        <v>0</v>
      </c>
      <c r="BC214" s="247" t="n">
        <f aca="false">COMMANDE!V214</f>
        <v>0</v>
      </c>
      <c r="BD214" s="248" t="str">
        <f aca="false">_xlfn.IFS(AND($AD214=$AH214,$AD214&gt;0,$AH214&gt;0,BC214&gt;0), BC214,     AND(NOT($AD214=$AH214),$AD214&gt;0,$AH214&gt;0,BC214&gt;0), ($AH214*BC214)/$AD214,     AND($AD214=0,$AH214&gt;0,$AL214&gt;0), IF(INDEX(BC$12:BC$263,MATCH($AL214,$AK$12:$AK$263,0))&gt;0,($AH214*INDEX(BC$12:BC$263,MATCH($AL214,$AK$12:$AK$263,0)))/INDEX($AD$12:$AD$263,MATCH($AL214,$AK$12:$AK$263,0)), "-"),     1, "-")</f>
        <v>-</v>
      </c>
      <c r="BE214" s="249" t="n">
        <f aca="false">IF(BD$9&gt;0, IF(OR(BD214="",BD214="-"), 0, BD214*$AO214), BC214*$AE214)</f>
        <v>0</v>
      </c>
      <c r="BF214" s="247" t="n">
        <f aca="false">COMMANDE!X214</f>
        <v>0</v>
      </c>
      <c r="BG214" s="248" t="str">
        <f aca="false">_xlfn.IFS(AND($AD214=$AH214,$AD214&gt;0,$AH214&gt;0,BF214&gt;0), BF214,     AND(NOT($AD214=$AH214),$AD214&gt;0,$AH214&gt;0,BF214&gt;0), ($AH214*BF214)/$AD214,     AND($AD214=0,$AH214&gt;0,$AL214&gt;0), IF(INDEX(BF$12:BF$263,MATCH($AL214,$AK$12:$AK$263,0))&gt;0,($AH214*INDEX(BF$12:BF$263,MATCH($AL214,$AK$12:$AK$263,0)))/INDEX($AD$12:$AD$263,MATCH($AL214,$AK$12:$AK$263,0)), "-"),     1, "-")</f>
        <v>-</v>
      </c>
      <c r="BH214" s="249" t="n">
        <f aca="false">IF(BG$9&gt;0, IF(OR(BG214="",BG214="-"), 0, BG214*$AO214), BF214*$AE214)</f>
        <v>0</v>
      </c>
      <c r="BI214" s="247" t="n">
        <f aca="false">COMMANDE!Z214</f>
        <v>0</v>
      </c>
      <c r="BJ214" s="248" t="str">
        <f aca="false">_xlfn.IFS(AND($AD214=$AH214,$AD214&gt;0,$AH214&gt;0,BI214&gt;0), BI214,     AND(NOT($AD214=$AH214),$AD214&gt;0,$AH214&gt;0,BI214&gt;0), ($AH214*BI214)/$AD214,     AND($AD214=0,$AH214&gt;0,$AL214&gt;0), IF(INDEX(BI$12:BI$263,MATCH($AL214,$AK$12:$AK$263,0))&gt;0,($AH214*INDEX(BI$12:BI$263,MATCH($AL214,$AK$12:$AK$263,0)))/INDEX($AD$12:$AD$263,MATCH($AL214,$AK$12:$AK$263,0)), "-"),     1, "-")</f>
        <v>-</v>
      </c>
      <c r="BK214" s="249" t="n">
        <f aca="false">IF(BJ$9&gt;0, IF(OR(BJ214="",BJ214="-"), 0, BJ214*$AO214), BI214*$AE214)</f>
        <v>0</v>
      </c>
      <c r="BL214" s="247" t="n">
        <f aca="false">COMMANDE!AB214</f>
        <v>0</v>
      </c>
      <c r="BM214" s="248" t="str">
        <f aca="false">_xlfn.IFS(AND($AD214=$AH214,$AD214&gt;0,$AH214&gt;0,BL214&gt;0), BL214,     AND(NOT($AD214=$AH214),$AD214&gt;0,$AH214&gt;0,BL214&gt;0), ($AH214*BL214)/$AD214,     AND($AD214=0,$AH214&gt;0,$AL214&gt;0), IF(INDEX(BL$12:BL$263,MATCH($AL214,$AK$12:$AK$263,0))&gt;0,($AH214*INDEX(BL$12:BL$263,MATCH($AL214,$AK$12:$AK$263,0)))/INDEX($AD$12:$AD$263,MATCH($AL214,$AK$12:$AK$263,0)), "-"),     1, "-")</f>
        <v>-</v>
      </c>
      <c r="BN214" s="249" t="n">
        <f aca="false">IF(BM$9&gt;0, IF(OR(BM214="",BM214="-"), 0, BM214*$AO214), BL214*$AE214)</f>
        <v>0</v>
      </c>
      <c r="BO214" s="247" t="n">
        <f aca="false">COMMANDE!AD214</f>
        <v>0</v>
      </c>
      <c r="BP214" s="248" t="str">
        <f aca="false">_xlfn.IFS(AND($AD214=$AH214,$AD214&gt;0,$AH214&gt;0,BO214&gt;0), BO214,     AND(NOT($AD214=$AH214),$AD214&gt;0,$AH214&gt;0,BO214&gt;0), ($AH214*BO214)/$AD214,     AND($AD214=0,$AH214&gt;0,$AL214&gt;0), IF(INDEX(BO$12:BO$263,MATCH($AL214,$AK$12:$AK$263,0))&gt;0,($AH214*INDEX(BO$12:BO$263,MATCH($AL214,$AK$12:$AK$263,0)))/INDEX($AD$12:$AD$263,MATCH($AL214,$AK$12:$AK$263,0)), "-"),     1, "-")</f>
        <v>-</v>
      </c>
      <c r="BQ214" s="249" t="n">
        <f aca="false">IF(BP$9&gt;0, IF(OR(BP214="",BP214="-"), 0, BP214*$AO214), BO214*$AE214)</f>
        <v>0</v>
      </c>
      <c r="BR214" s="247" t="n">
        <f aca="false">COMMANDE!AF214</f>
        <v>0</v>
      </c>
      <c r="BS214" s="248" t="str">
        <f aca="false">_xlfn.IFS(AND($AD214=$AH214,$AD214&gt;0,$AH214&gt;0,BR214&gt;0), BR214,     AND(NOT($AD214=$AH214),$AD214&gt;0,$AH214&gt;0,BR214&gt;0), ($AH214*BR214)/$AD214,     AND($AD214=0,$AH214&gt;0,$AL214&gt;0), IF(INDEX(BR$12:BR$263,MATCH($AL214,$AK$12:$AK$263,0))&gt;0,($AH214*INDEX(BR$12:BR$263,MATCH($AL214,$AK$12:$AK$263,0)))/INDEX($AD$12:$AD$263,MATCH($AL214,$AK$12:$AK$263,0)), "-"),     1, "-")</f>
        <v>-</v>
      </c>
      <c r="BT214" s="249" t="n">
        <f aca="false">IF(BS$9&gt;0, IF(OR(BS214="",BS214="-"), 0, BS214*$AO214), BR214*$AE214)</f>
        <v>0</v>
      </c>
      <c r="BU214" s="247" t="n">
        <f aca="false">COMMANDE!AH214</f>
        <v>0</v>
      </c>
      <c r="BV214" s="248" t="str">
        <f aca="false">_xlfn.IFS(AND($AD214=$AH214,$AD214&gt;0,$AH214&gt;0,BU214&gt;0), BU214,     AND(NOT($AD214=$AH214),$AD214&gt;0,$AH214&gt;0,BU214&gt;0), ($AH214*BU214)/$AD214,     AND($AD214=0,$AH214&gt;0,$AL214&gt;0), IF(INDEX(BU$12:BU$263,MATCH($AL214,$AK$12:$AK$263,0))&gt;0,($AH214*INDEX(BU$12:BU$263,MATCH($AL214,$AK$12:$AK$263,0)))/INDEX($AD$12:$AD$263,MATCH($AL214,$AK$12:$AK$263,0)), "-"),     1, "-")</f>
        <v>-</v>
      </c>
      <c r="BW214" s="249" t="n">
        <f aca="false">IF(BV$9&gt;0, IF(OR(BV214="",BV214="-"), 0, BV214*$AO214), BU214*$AE214)</f>
        <v>0</v>
      </c>
      <c r="BX214" s="247" t="n">
        <f aca="false">COMMANDE!AJ214</f>
        <v>0</v>
      </c>
      <c r="BY214" s="248" t="str">
        <f aca="false">_xlfn.IFS(AND($AD214=$AH214,$AD214&gt;0,$AH214&gt;0,BX214&gt;0), BX214,     AND(NOT($AD214=$AH214),$AD214&gt;0,$AH214&gt;0,BX214&gt;0), ($AH214*BX214)/$AD214,     AND($AD214=0,$AH214&gt;0,$AL214&gt;0), IF(INDEX(BX$12:BX$263,MATCH($AL214,$AK$12:$AK$263,0))&gt;0,($AH214*INDEX(BX$12:BX$263,MATCH($AL214,$AK$12:$AK$263,0)))/INDEX($AD$12:$AD$263,MATCH($AL214,$AK$12:$AK$263,0)), "-"),     1, "-")</f>
        <v>-</v>
      </c>
      <c r="BZ214" s="249" t="n">
        <f aca="false">IF(BY$9&gt;0, IF(OR(BY214="",BY214="-"), 0, BY214*$AO214), BX214*$AE214)</f>
        <v>0</v>
      </c>
      <c r="CA214" s="247" t="n">
        <f aca="false">COMMANDE!AL214</f>
        <v>0</v>
      </c>
      <c r="CB214" s="248" t="str">
        <f aca="false">_xlfn.IFS(AND($AD214=$AH214,$AD214&gt;0,$AH214&gt;0,CA214&gt;0), CA214,     AND(NOT($AD214=$AH214),$AD214&gt;0,$AH214&gt;0,CA214&gt;0), ($AH214*CA214)/$AD214,     AND($AD214=0,$AH214&gt;0,$AL214&gt;0), IF(INDEX(CA$12:CA$263,MATCH($AL214,$AK$12:$AK$263,0))&gt;0,($AH214*INDEX(CA$12:CA$263,MATCH($AL214,$AK$12:$AK$263,0)))/INDEX($AD$12:$AD$263,MATCH($AL214,$AK$12:$AK$263,0)), "-"),     1, "-")</f>
        <v>-</v>
      </c>
      <c r="CC214" s="249" t="n">
        <f aca="false">IF(CB$9&gt;0, IF(OR(CB214="",CB214="-"), 0, CB214*$AO214), CA214*$AE214)</f>
        <v>0</v>
      </c>
      <c r="CD214" s="247" t="n">
        <f aca="false">COMMANDE!AN214</f>
        <v>0</v>
      </c>
      <c r="CE214" s="248" t="str">
        <f aca="false">_xlfn.IFS(AND($AD214=$AH214,$AD214&gt;0,$AH214&gt;0,CD214&gt;0), CD214,     AND(NOT($AD214=$AH214),$AD214&gt;0,$AH214&gt;0,CD214&gt;0), ($AH214*CD214)/$AD214,     AND($AD214=0,$AH214&gt;0,$AL214&gt;0), IF(INDEX(CD$12:CD$263,MATCH($AL214,$AK$12:$AK$263,0))&gt;0,($AH214*INDEX(CD$12:CD$263,MATCH($AL214,$AK$12:$AK$263,0)))/INDEX($AD$12:$AD$263,MATCH($AL214,$AK$12:$AK$263,0)), "-"),     1, "-")</f>
        <v>-</v>
      </c>
      <c r="CF214" s="249" t="n">
        <f aca="false">IF(CE$9&gt;0, IF(OR(CE214="",CE214="-"), 0, CE214*$AO214), CD214*$AE214)</f>
        <v>0</v>
      </c>
      <c r="CG214" s="247" t="n">
        <f aca="false">COMMANDE!AP214</f>
        <v>0</v>
      </c>
      <c r="CH214" s="248" t="str">
        <f aca="false">_xlfn.IFS(AND($AD214=$AH214,$AD214&gt;0,$AH214&gt;0,CG214&gt;0), CG214,     AND(NOT($AD214=$AH214),$AD214&gt;0,$AH214&gt;0,CG214&gt;0), ($AH214*CG214)/$AD214,     AND($AD214=0,$AH214&gt;0,$AL214&gt;0), IF(INDEX(CG$12:CG$263,MATCH($AL214,$AK$12:$AK$263,0))&gt;0,($AH214*INDEX(CG$12:CG$263,MATCH($AL214,$AK$12:$AK$263,0)))/INDEX($AD$12:$AD$263,MATCH($AL214,$AK$12:$AK$263,0)), "-"),     1, "-")</f>
        <v>-</v>
      </c>
      <c r="CI214" s="249" t="n">
        <f aca="false">IF(CH$9&gt;0, IF(OR(CH214="",CH214="-"), 0, CH214*$AO214), CG214*$AE214)</f>
        <v>0</v>
      </c>
      <c r="CJ214" s="250"/>
    </row>
    <row r="215" customFormat="false" ht="39.95" hidden="false" customHeight="true" outlineLevel="0" collapsed="false">
      <c r="A215" s="230" t="n">
        <f aca="false">IF(OR($AQ215&gt;0, $AS215&gt;0), 1, 0)</f>
        <v>0</v>
      </c>
      <c r="B215" s="230" t="n">
        <f aca="false">IF(OR($AT215&gt;0, $AV215&gt;0), 1, 0)</f>
        <v>0</v>
      </c>
      <c r="C215" s="230" t="n">
        <f aca="false">IF(OR($AW215&gt;0, $AY215&gt;0), 1, 0)</f>
        <v>0</v>
      </c>
      <c r="D215" s="230" t="n">
        <f aca="false">IF(OR($AZ215&gt;0, $BB215&gt;0), 1, 0)</f>
        <v>0</v>
      </c>
      <c r="E215" s="230" t="n">
        <f aca="false">IF(OR($BC215&gt;0, $BE215&gt;0), 1, 0)</f>
        <v>0</v>
      </c>
      <c r="F215" s="230" t="n">
        <f aca="false">IF(OR($BF215&gt;0, $BH215&gt;0), 1, 0)</f>
        <v>0</v>
      </c>
      <c r="G215" s="230" t="n">
        <f aca="false">IF(OR($BI215&gt;0, $BK215&gt;0), 1, 0)</f>
        <v>0</v>
      </c>
      <c r="H215" s="230" t="n">
        <f aca="false">IF(OR($BL215&gt;0, $BN215&gt;0), 1, 0)</f>
        <v>0</v>
      </c>
      <c r="I215" s="230" t="n">
        <f aca="false">IF(OR($BO215&gt;0, $BQ215&gt;0), 1, 0)</f>
        <v>0</v>
      </c>
      <c r="J215" s="230" t="n">
        <f aca="false">IF(OR($BR215&gt;0, $BT215&gt;0), 1, 0)</f>
        <v>0</v>
      </c>
      <c r="K215" s="230" t="n">
        <f aca="false">IF(OR($BU215&gt;0, $BW215&gt;0), 1, 0)</f>
        <v>0</v>
      </c>
      <c r="L215" s="230" t="n">
        <f aca="false">IF(OR($BX215&gt;0, $BZ215&gt;0), 1, 0)</f>
        <v>0</v>
      </c>
      <c r="M215" s="230" t="n">
        <f aca="false">IF(OR($CA215&gt;0, $CC215&gt;0), 1, 0)</f>
        <v>0</v>
      </c>
      <c r="N215" s="230" t="n">
        <f aca="false">IF(OR($CD215&gt;0, $CF215&gt;0), 1, 0)</f>
        <v>0</v>
      </c>
      <c r="O215" s="231" t="n">
        <f aca="false">IF(OR($CG215&gt;0, $CI215&gt;0), 1, 0)</f>
        <v>0</v>
      </c>
      <c r="P215" s="232" t="n">
        <f aca="false">IF(OR($AD215&gt;0,$AH215&gt;0,$AN215&gt;0), 1, 0)</f>
        <v>0</v>
      </c>
      <c r="Q215" s="233" t="n">
        <f aca="false">BDD!A205</f>
        <v>0</v>
      </c>
      <c r="R215" s="234" t="n">
        <f aca="false">BDD!B205</f>
        <v>0</v>
      </c>
      <c r="S215" s="235" t="str">
        <f aca="false">IF(BDD!F205=0, "", BDD!F205)</f>
        <v/>
      </c>
      <c r="T215" s="236" t="n">
        <f aca="false">ROUND(BDD!G205+FDP_CMD_KG, 2)</f>
        <v>1.6</v>
      </c>
      <c r="U215" s="236" t="e">
        <f aca="false">ROUND(BDD!G205+FDP_FACT_KG, 2)</f>
        <v>#DIV/0!</v>
      </c>
      <c r="V215" s="237" t="n">
        <f aca="false">BDD!H205</f>
        <v>0</v>
      </c>
      <c r="W215" s="238" t="str">
        <f aca="false">IF(NOT(ISBLANK(BDD!I205)), ROUND(SUM((BDD!G205*reduc1),FDP_CMD_KG), 2), "")</f>
        <v/>
      </c>
      <c r="X215" s="238" t="str">
        <f aca="false">IF(NOT(ISBLANK(BDD!J205)), ROUND(SUM((BDD!G205*reduc2),FDP_CMD_KG), 2), "")</f>
        <v/>
      </c>
      <c r="Y215" s="238" t="str">
        <f aca="false">IF(NOT(ISBLANK(BDD!K205)), ROUND(SUM((BDD!G205*reduc3),FDP_CMD_KG), 2), "")</f>
        <v/>
      </c>
      <c r="Z215" s="238" t="str">
        <f aca="false">IF(NOT(ISBLANK(BDD!I205)), ROUND(SUM((BDD!G205*reduc1),FDP_FACT_KG), 2), "")</f>
        <v/>
      </c>
      <c r="AA215" s="238" t="str">
        <f aca="false">IF(NOT(ISBLANK(BDD!J205)), ROUND(SUM((BDD!G205*reduc2),FDP_FACT_KG), 2), "")</f>
        <v/>
      </c>
      <c r="AB215" s="238" t="str">
        <f aca="false">IF(NOT(ISBLANK(BDD!K205)), ROUND(SUM((BDD!G205*reduc3),FDP_FACT_KG), 2), "")</f>
        <v/>
      </c>
      <c r="AC215" s="239" t="n">
        <f aca="false">BDD!C205</f>
        <v>0</v>
      </c>
      <c r="AD215" s="240" t="n">
        <f aca="false">SUM(AQ215,AT215,AW215,AZ215,BC215,BF215,BI215,BL215,BO215,BR215,BU215,BX215,CA215,CD215,CG215)</f>
        <v>0</v>
      </c>
      <c r="AE215" s="241" t="n">
        <f aca="false">_xlfn.IFS(AND(AD215&gt;=60,$Y215&lt;&gt;""), $Y215,    AND(AD215&gt;=30,$X215&lt;&gt;""), $X215,    AND(AD215&gt;=10,$W215&lt;&gt;""), $W215,    1, $T215)</f>
        <v>1.6</v>
      </c>
      <c r="AF215" s="242" t="n">
        <f aca="false">$AD215*$AE215</f>
        <v>0</v>
      </c>
      <c r="AG215" s="161"/>
      <c r="AH215" s="243"/>
      <c r="AI215" s="241" t="e">
        <f aca="false">_xlfn.IFS(AND(AH215&gt;=60,$AB215&lt;&gt;""), $AB215,    AND(AH215&gt;=30,$AA215&lt;&gt;""), $AA215,    AND(AH215&gt;=10,$Z215&lt;&gt;""), $Z215,    1, $U215)</f>
        <v>#DIV/0!</v>
      </c>
      <c r="AJ215" s="244" t="e">
        <f aca="false">AH215*AI215</f>
        <v>#DIV/0!</v>
      </c>
      <c r="AK215" s="245"/>
      <c r="AL215" s="245"/>
      <c r="AM215" s="161"/>
      <c r="AN215" s="246" t="n">
        <f aca="false">SUM(AR215,AU215,AX215,BA215,BD215,BG215,BJ215,BM215,BP215,BS215,BV215,BY215,CB215,CE215,CH215)</f>
        <v>0</v>
      </c>
      <c r="AO215" s="241" t="e">
        <f aca="false">_xlfn.IFS(AND(AN215&gt;=60,$AB215&lt;&gt;""), $AB215,    AND(AN215&gt;=30,$AA215&lt;&gt;""), $AA215,    AND(AN215&gt;=10,$Z215&lt;&gt;""), $Z215,    1, $U215)</f>
        <v>#DIV/0!</v>
      </c>
      <c r="AP215" s="242" t="e">
        <f aca="false">$AN215*$AO215</f>
        <v>#DIV/0!</v>
      </c>
      <c r="AQ215" s="247" t="n">
        <f aca="false">COMMANDE!N215</f>
        <v>0</v>
      </c>
      <c r="AR215" s="248" t="str">
        <f aca="false">_xlfn.IFS(AND($AD215=$AH215,$AD215&gt;0,$AH215&gt;0,AQ215&gt;0), AQ215,     AND(NOT($AD215=$AH215),$AD215&gt;0,$AH215&gt;0,AQ215&gt;0), ($AH215*AQ215)/$AD215,     AND($AD215=0,$AH215&gt;0,$AL215&gt;0), IF(INDEX(AQ$12:AQ$263,MATCH($AL215,$AK$12:$AK$263,0))&gt;0,($AH215*INDEX(AQ$12:AQ$263,MATCH($AL215,$AK$12:$AK$263,0)))/INDEX($AD$12:$AD$263,MATCH($AL215,$AK$12:$AK$263,0)), "-"),     1, "-")</f>
        <v>-</v>
      </c>
      <c r="AS215" s="249" t="n">
        <f aca="false">IF(AR$9&gt;0, IF(OR(AR215="",AR215="-"), 0, AR215*$AO215), AQ215*$AE215)</f>
        <v>0</v>
      </c>
      <c r="AT215" s="247" t="n">
        <f aca="false">COMMANDE!P215</f>
        <v>0</v>
      </c>
      <c r="AU215" s="248" t="str">
        <f aca="false">_xlfn.IFS(AND($AD215=$AH215,$AD215&gt;0,$AH215&gt;0,AT215&gt;0), AT215,     AND(NOT($AD215=$AH215),$AD215&gt;0,$AH215&gt;0,AT215&gt;0), ($AH215*AT215)/$AD215,     AND($AD215=0,$AH215&gt;0,$AL215&gt;0), IF(INDEX(AT$12:AT$263,MATCH($AL215,$AK$12:$AK$263,0))&gt;0,($AH215*INDEX(AT$12:AT$263,MATCH($AL215,$AK$12:$AK$263,0)))/INDEX($AD$12:$AD$263,MATCH($AL215,$AK$12:$AK$263,0)), "-"),     1, "-")</f>
        <v>-</v>
      </c>
      <c r="AV215" s="249" t="n">
        <f aca="false">IF(AU$9&gt;0, IF(OR(AU215="",AU215="-"), 0, AU215*$AO215), AT215*$AE215)</f>
        <v>0</v>
      </c>
      <c r="AW215" s="247" t="n">
        <f aca="false">COMMANDE!R215</f>
        <v>0</v>
      </c>
      <c r="AX215" s="248" t="str">
        <f aca="false">_xlfn.IFS(AND($AD215=$AH215,$AD215&gt;0,$AH215&gt;0,AW215&gt;0), AW215,     AND(NOT($AD215=$AH215),$AD215&gt;0,$AH215&gt;0,AW215&gt;0), ($AH215*AW215)/$AD215,     AND($AD215=0,$AH215&gt;0,$AL215&gt;0), IF(INDEX(AW$12:AW$263,MATCH($AL215,$AK$12:$AK$263,0))&gt;0,($AH215*INDEX(AW$12:AW$263,MATCH($AL215,$AK$12:$AK$263,0)))/INDEX($AD$12:$AD$263,MATCH($AL215,$AK$12:$AK$263,0)), "-"),     1, "-")</f>
        <v>-</v>
      </c>
      <c r="AY215" s="249" t="n">
        <f aca="false">IF(AX$9&gt;0, IF(OR(AX215="",AX215="-"), 0, AX215*$AO215), AW215*$AE215)</f>
        <v>0</v>
      </c>
      <c r="AZ215" s="247" t="n">
        <f aca="false">COMMANDE!T215</f>
        <v>0</v>
      </c>
      <c r="BA215" s="248" t="str">
        <f aca="false">_xlfn.IFS(AND($AD215=$AH215,$AD215&gt;0,$AH215&gt;0,AZ215&gt;0), AZ215,     AND(NOT($AD215=$AH215),$AD215&gt;0,$AH215&gt;0,AZ215&gt;0), ($AH215*AZ215)/$AD215,     AND($AD215=0,$AH215&gt;0,$AL215&gt;0), IF(INDEX(AZ$12:AZ$263,MATCH($AL215,$AK$12:$AK$263,0))&gt;0,($AH215*INDEX(AZ$12:AZ$263,MATCH($AL215,$AK$12:$AK$263,0)))/INDEX($AD$12:$AD$263,MATCH($AL215,$AK$12:$AK$263,0)), "-"),     1, "-")</f>
        <v>-</v>
      </c>
      <c r="BB215" s="249" t="n">
        <f aca="false">IF(BA$9&gt;0, IF(OR(BA215="",BA215="-"), 0, BA215*$AO215), AZ215*$AE215)</f>
        <v>0</v>
      </c>
      <c r="BC215" s="247" t="n">
        <f aca="false">COMMANDE!V215</f>
        <v>0</v>
      </c>
      <c r="BD215" s="248" t="str">
        <f aca="false">_xlfn.IFS(AND($AD215=$AH215,$AD215&gt;0,$AH215&gt;0,BC215&gt;0), BC215,     AND(NOT($AD215=$AH215),$AD215&gt;0,$AH215&gt;0,BC215&gt;0), ($AH215*BC215)/$AD215,     AND($AD215=0,$AH215&gt;0,$AL215&gt;0), IF(INDEX(BC$12:BC$263,MATCH($AL215,$AK$12:$AK$263,0))&gt;0,($AH215*INDEX(BC$12:BC$263,MATCH($AL215,$AK$12:$AK$263,0)))/INDEX($AD$12:$AD$263,MATCH($AL215,$AK$12:$AK$263,0)), "-"),     1, "-")</f>
        <v>-</v>
      </c>
      <c r="BE215" s="249" t="n">
        <f aca="false">IF(BD$9&gt;0, IF(OR(BD215="",BD215="-"), 0, BD215*$AO215), BC215*$AE215)</f>
        <v>0</v>
      </c>
      <c r="BF215" s="247" t="n">
        <f aca="false">COMMANDE!X215</f>
        <v>0</v>
      </c>
      <c r="BG215" s="248" t="str">
        <f aca="false">_xlfn.IFS(AND($AD215=$AH215,$AD215&gt;0,$AH215&gt;0,BF215&gt;0), BF215,     AND(NOT($AD215=$AH215),$AD215&gt;0,$AH215&gt;0,BF215&gt;0), ($AH215*BF215)/$AD215,     AND($AD215=0,$AH215&gt;0,$AL215&gt;0), IF(INDEX(BF$12:BF$263,MATCH($AL215,$AK$12:$AK$263,0))&gt;0,($AH215*INDEX(BF$12:BF$263,MATCH($AL215,$AK$12:$AK$263,0)))/INDEX($AD$12:$AD$263,MATCH($AL215,$AK$12:$AK$263,0)), "-"),     1, "-")</f>
        <v>-</v>
      </c>
      <c r="BH215" s="249" t="n">
        <f aca="false">IF(BG$9&gt;0, IF(OR(BG215="",BG215="-"), 0, BG215*$AO215), BF215*$AE215)</f>
        <v>0</v>
      </c>
      <c r="BI215" s="247" t="n">
        <f aca="false">COMMANDE!Z215</f>
        <v>0</v>
      </c>
      <c r="BJ215" s="248" t="str">
        <f aca="false">_xlfn.IFS(AND($AD215=$AH215,$AD215&gt;0,$AH215&gt;0,BI215&gt;0), BI215,     AND(NOT($AD215=$AH215),$AD215&gt;0,$AH215&gt;0,BI215&gt;0), ($AH215*BI215)/$AD215,     AND($AD215=0,$AH215&gt;0,$AL215&gt;0), IF(INDEX(BI$12:BI$263,MATCH($AL215,$AK$12:$AK$263,0))&gt;0,($AH215*INDEX(BI$12:BI$263,MATCH($AL215,$AK$12:$AK$263,0)))/INDEX($AD$12:$AD$263,MATCH($AL215,$AK$12:$AK$263,0)), "-"),     1, "-")</f>
        <v>-</v>
      </c>
      <c r="BK215" s="249" t="n">
        <f aca="false">IF(BJ$9&gt;0, IF(OR(BJ215="",BJ215="-"), 0, BJ215*$AO215), BI215*$AE215)</f>
        <v>0</v>
      </c>
      <c r="BL215" s="247" t="n">
        <f aca="false">COMMANDE!AB215</f>
        <v>0</v>
      </c>
      <c r="BM215" s="248" t="str">
        <f aca="false">_xlfn.IFS(AND($AD215=$AH215,$AD215&gt;0,$AH215&gt;0,BL215&gt;0), BL215,     AND(NOT($AD215=$AH215),$AD215&gt;0,$AH215&gt;0,BL215&gt;0), ($AH215*BL215)/$AD215,     AND($AD215=0,$AH215&gt;0,$AL215&gt;0), IF(INDEX(BL$12:BL$263,MATCH($AL215,$AK$12:$AK$263,0))&gt;0,($AH215*INDEX(BL$12:BL$263,MATCH($AL215,$AK$12:$AK$263,0)))/INDEX($AD$12:$AD$263,MATCH($AL215,$AK$12:$AK$263,0)), "-"),     1, "-")</f>
        <v>-</v>
      </c>
      <c r="BN215" s="249" t="n">
        <f aca="false">IF(BM$9&gt;0, IF(OR(BM215="",BM215="-"), 0, BM215*$AO215), BL215*$AE215)</f>
        <v>0</v>
      </c>
      <c r="BO215" s="247" t="n">
        <f aca="false">COMMANDE!AD215</f>
        <v>0</v>
      </c>
      <c r="BP215" s="248" t="str">
        <f aca="false">_xlfn.IFS(AND($AD215=$AH215,$AD215&gt;0,$AH215&gt;0,BO215&gt;0), BO215,     AND(NOT($AD215=$AH215),$AD215&gt;0,$AH215&gt;0,BO215&gt;0), ($AH215*BO215)/$AD215,     AND($AD215=0,$AH215&gt;0,$AL215&gt;0), IF(INDEX(BO$12:BO$263,MATCH($AL215,$AK$12:$AK$263,0))&gt;0,($AH215*INDEX(BO$12:BO$263,MATCH($AL215,$AK$12:$AK$263,0)))/INDEX($AD$12:$AD$263,MATCH($AL215,$AK$12:$AK$263,0)), "-"),     1, "-")</f>
        <v>-</v>
      </c>
      <c r="BQ215" s="249" t="n">
        <f aca="false">IF(BP$9&gt;0, IF(OR(BP215="",BP215="-"), 0, BP215*$AO215), BO215*$AE215)</f>
        <v>0</v>
      </c>
      <c r="BR215" s="247" t="n">
        <f aca="false">COMMANDE!AF215</f>
        <v>0</v>
      </c>
      <c r="BS215" s="248" t="str">
        <f aca="false">_xlfn.IFS(AND($AD215=$AH215,$AD215&gt;0,$AH215&gt;0,BR215&gt;0), BR215,     AND(NOT($AD215=$AH215),$AD215&gt;0,$AH215&gt;0,BR215&gt;0), ($AH215*BR215)/$AD215,     AND($AD215=0,$AH215&gt;0,$AL215&gt;0), IF(INDEX(BR$12:BR$263,MATCH($AL215,$AK$12:$AK$263,0))&gt;0,($AH215*INDEX(BR$12:BR$263,MATCH($AL215,$AK$12:$AK$263,0)))/INDEX($AD$12:$AD$263,MATCH($AL215,$AK$12:$AK$263,0)), "-"),     1, "-")</f>
        <v>-</v>
      </c>
      <c r="BT215" s="249" t="n">
        <f aca="false">IF(BS$9&gt;0, IF(OR(BS215="",BS215="-"), 0, BS215*$AO215), BR215*$AE215)</f>
        <v>0</v>
      </c>
      <c r="BU215" s="247" t="n">
        <f aca="false">COMMANDE!AH215</f>
        <v>0</v>
      </c>
      <c r="BV215" s="248" t="str">
        <f aca="false">_xlfn.IFS(AND($AD215=$AH215,$AD215&gt;0,$AH215&gt;0,BU215&gt;0), BU215,     AND(NOT($AD215=$AH215),$AD215&gt;0,$AH215&gt;0,BU215&gt;0), ($AH215*BU215)/$AD215,     AND($AD215=0,$AH215&gt;0,$AL215&gt;0), IF(INDEX(BU$12:BU$263,MATCH($AL215,$AK$12:$AK$263,0))&gt;0,($AH215*INDEX(BU$12:BU$263,MATCH($AL215,$AK$12:$AK$263,0)))/INDEX($AD$12:$AD$263,MATCH($AL215,$AK$12:$AK$263,0)), "-"),     1, "-")</f>
        <v>-</v>
      </c>
      <c r="BW215" s="249" t="n">
        <f aca="false">IF(BV$9&gt;0, IF(OR(BV215="",BV215="-"), 0, BV215*$AO215), BU215*$AE215)</f>
        <v>0</v>
      </c>
      <c r="BX215" s="247" t="n">
        <f aca="false">COMMANDE!AJ215</f>
        <v>0</v>
      </c>
      <c r="BY215" s="248" t="str">
        <f aca="false">_xlfn.IFS(AND($AD215=$AH215,$AD215&gt;0,$AH215&gt;0,BX215&gt;0), BX215,     AND(NOT($AD215=$AH215),$AD215&gt;0,$AH215&gt;0,BX215&gt;0), ($AH215*BX215)/$AD215,     AND($AD215=0,$AH215&gt;0,$AL215&gt;0), IF(INDEX(BX$12:BX$263,MATCH($AL215,$AK$12:$AK$263,0))&gt;0,($AH215*INDEX(BX$12:BX$263,MATCH($AL215,$AK$12:$AK$263,0)))/INDEX($AD$12:$AD$263,MATCH($AL215,$AK$12:$AK$263,0)), "-"),     1, "-")</f>
        <v>-</v>
      </c>
      <c r="BZ215" s="249" t="n">
        <f aca="false">IF(BY$9&gt;0, IF(OR(BY215="",BY215="-"), 0, BY215*$AO215), BX215*$AE215)</f>
        <v>0</v>
      </c>
      <c r="CA215" s="247" t="n">
        <f aca="false">COMMANDE!AL215</f>
        <v>0</v>
      </c>
      <c r="CB215" s="248" t="str">
        <f aca="false">_xlfn.IFS(AND($AD215=$AH215,$AD215&gt;0,$AH215&gt;0,CA215&gt;0), CA215,     AND(NOT($AD215=$AH215),$AD215&gt;0,$AH215&gt;0,CA215&gt;0), ($AH215*CA215)/$AD215,     AND($AD215=0,$AH215&gt;0,$AL215&gt;0), IF(INDEX(CA$12:CA$263,MATCH($AL215,$AK$12:$AK$263,0))&gt;0,($AH215*INDEX(CA$12:CA$263,MATCH($AL215,$AK$12:$AK$263,0)))/INDEX($AD$12:$AD$263,MATCH($AL215,$AK$12:$AK$263,0)), "-"),     1, "-")</f>
        <v>-</v>
      </c>
      <c r="CC215" s="249" t="n">
        <f aca="false">IF(CB$9&gt;0, IF(OR(CB215="",CB215="-"), 0, CB215*$AO215), CA215*$AE215)</f>
        <v>0</v>
      </c>
      <c r="CD215" s="247" t="n">
        <f aca="false">COMMANDE!AN215</f>
        <v>0</v>
      </c>
      <c r="CE215" s="248" t="str">
        <f aca="false">_xlfn.IFS(AND($AD215=$AH215,$AD215&gt;0,$AH215&gt;0,CD215&gt;0), CD215,     AND(NOT($AD215=$AH215),$AD215&gt;0,$AH215&gt;0,CD215&gt;0), ($AH215*CD215)/$AD215,     AND($AD215=0,$AH215&gt;0,$AL215&gt;0), IF(INDEX(CD$12:CD$263,MATCH($AL215,$AK$12:$AK$263,0))&gt;0,($AH215*INDEX(CD$12:CD$263,MATCH($AL215,$AK$12:$AK$263,0)))/INDEX($AD$12:$AD$263,MATCH($AL215,$AK$12:$AK$263,0)), "-"),     1, "-")</f>
        <v>-</v>
      </c>
      <c r="CF215" s="249" t="n">
        <f aca="false">IF(CE$9&gt;0, IF(OR(CE215="",CE215="-"), 0, CE215*$AO215), CD215*$AE215)</f>
        <v>0</v>
      </c>
      <c r="CG215" s="247" t="n">
        <f aca="false">COMMANDE!AP215</f>
        <v>0</v>
      </c>
      <c r="CH215" s="248" t="str">
        <f aca="false">_xlfn.IFS(AND($AD215=$AH215,$AD215&gt;0,$AH215&gt;0,CG215&gt;0), CG215,     AND(NOT($AD215=$AH215),$AD215&gt;0,$AH215&gt;0,CG215&gt;0), ($AH215*CG215)/$AD215,     AND($AD215=0,$AH215&gt;0,$AL215&gt;0), IF(INDEX(CG$12:CG$263,MATCH($AL215,$AK$12:$AK$263,0))&gt;0,($AH215*INDEX(CG$12:CG$263,MATCH($AL215,$AK$12:$AK$263,0)))/INDEX($AD$12:$AD$263,MATCH($AL215,$AK$12:$AK$263,0)), "-"),     1, "-")</f>
        <v>-</v>
      </c>
      <c r="CI215" s="249" t="n">
        <f aca="false">IF(CH$9&gt;0, IF(OR(CH215="",CH215="-"), 0, CH215*$AO215), CG215*$AE215)</f>
        <v>0</v>
      </c>
      <c r="CJ215" s="250"/>
    </row>
    <row r="216" customFormat="false" ht="39.95" hidden="false" customHeight="true" outlineLevel="0" collapsed="false">
      <c r="A216" s="230" t="n">
        <f aca="false">IF(OR($AQ216&gt;0, $AS216&gt;0), 1, 0)</f>
        <v>0</v>
      </c>
      <c r="B216" s="230" t="n">
        <f aca="false">IF(OR($AT216&gt;0, $AV216&gt;0), 1, 0)</f>
        <v>0</v>
      </c>
      <c r="C216" s="230" t="n">
        <f aca="false">IF(OR($AW216&gt;0, $AY216&gt;0), 1, 0)</f>
        <v>0</v>
      </c>
      <c r="D216" s="230" t="n">
        <f aca="false">IF(OR($AZ216&gt;0, $BB216&gt;0), 1, 0)</f>
        <v>0</v>
      </c>
      <c r="E216" s="230" t="n">
        <f aca="false">IF(OR($BC216&gt;0, $BE216&gt;0), 1, 0)</f>
        <v>0</v>
      </c>
      <c r="F216" s="230" t="n">
        <f aca="false">IF(OR($BF216&gt;0, $BH216&gt;0), 1, 0)</f>
        <v>0</v>
      </c>
      <c r="G216" s="230" t="n">
        <f aca="false">IF(OR($BI216&gt;0, $BK216&gt;0), 1, 0)</f>
        <v>0</v>
      </c>
      <c r="H216" s="230" t="n">
        <f aca="false">IF(OR($BL216&gt;0, $BN216&gt;0), 1, 0)</f>
        <v>0</v>
      </c>
      <c r="I216" s="230" t="n">
        <f aca="false">IF(OR($BO216&gt;0, $BQ216&gt;0), 1, 0)</f>
        <v>0</v>
      </c>
      <c r="J216" s="230" t="n">
        <f aca="false">IF(OR($BR216&gt;0, $BT216&gt;0), 1, 0)</f>
        <v>0</v>
      </c>
      <c r="K216" s="230" t="n">
        <f aca="false">IF(OR($BU216&gt;0, $BW216&gt;0), 1, 0)</f>
        <v>0</v>
      </c>
      <c r="L216" s="230" t="n">
        <f aca="false">IF(OR($BX216&gt;0, $BZ216&gt;0), 1, 0)</f>
        <v>0</v>
      </c>
      <c r="M216" s="230" t="n">
        <f aca="false">IF(OR($CA216&gt;0, $CC216&gt;0), 1, 0)</f>
        <v>0</v>
      </c>
      <c r="N216" s="230" t="n">
        <f aca="false">IF(OR($CD216&gt;0, $CF216&gt;0), 1, 0)</f>
        <v>0</v>
      </c>
      <c r="O216" s="231" t="n">
        <f aca="false">IF(OR($CG216&gt;0, $CI216&gt;0), 1, 0)</f>
        <v>0</v>
      </c>
      <c r="P216" s="232" t="n">
        <f aca="false">IF(OR($AD216&gt;0,$AH216&gt;0,$AN216&gt;0), 1, 0)</f>
        <v>0</v>
      </c>
      <c r="Q216" s="233" t="n">
        <f aca="false">BDD!A206</f>
        <v>0</v>
      </c>
      <c r="R216" s="234" t="n">
        <f aca="false">BDD!B206</f>
        <v>0</v>
      </c>
      <c r="S216" s="235" t="str">
        <f aca="false">IF(BDD!F206=0, "", BDD!F206)</f>
        <v/>
      </c>
      <c r="T216" s="236" t="n">
        <f aca="false">ROUND(BDD!G206+FDP_CMD_KG, 2)</f>
        <v>1.6</v>
      </c>
      <c r="U216" s="236" t="e">
        <f aca="false">ROUND(BDD!G206+FDP_FACT_KG, 2)</f>
        <v>#DIV/0!</v>
      </c>
      <c r="V216" s="237" t="n">
        <f aca="false">BDD!H206</f>
        <v>0</v>
      </c>
      <c r="W216" s="238" t="str">
        <f aca="false">IF(NOT(ISBLANK(BDD!I206)), ROUND(SUM((BDD!G206*reduc1),FDP_CMD_KG), 2), "")</f>
        <v/>
      </c>
      <c r="X216" s="238" t="str">
        <f aca="false">IF(NOT(ISBLANK(BDD!J206)), ROUND(SUM((BDD!G206*reduc2),FDP_CMD_KG), 2), "")</f>
        <v/>
      </c>
      <c r="Y216" s="238" t="str">
        <f aca="false">IF(NOT(ISBLANK(BDD!K206)), ROUND(SUM((BDD!G206*reduc3),FDP_CMD_KG), 2), "")</f>
        <v/>
      </c>
      <c r="Z216" s="238" t="str">
        <f aca="false">IF(NOT(ISBLANK(BDD!I206)), ROUND(SUM((BDD!G206*reduc1),FDP_FACT_KG), 2), "")</f>
        <v/>
      </c>
      <c r="AA216" s="238" t="str">
        <f aca="false">IF(NOT(ISBLANK(BDD!J206)), ROUND(SUM((BDD!G206*reduc2),FDP_FACT_KG), 2), "")</f>
        <v/>
      </c>
      <c r="AB216" s="238" t="str">
        <f aca="false">IF(NOT(ISBLANK(BDD!K206)), ROUND(SUM((BDD!G206*reduc3),FDP_FACT_KG), 2), "")</f>
        <v/>
      </c>
      <c r="AC216" s="239" t="n">
        <f aca="false">BDD!C206</f>
        <v>0</v>
      </c>
      <c r="AD216" s="240" t="n">
        <f aca="false">SUM(AQ216,AT216,AW216,AZ216,BC216,BF216,BI216,BL216,BO216,BR216,BU216,BX216,CA216,CD216,CG216)</f>
        <v>0</v>
      </c>
      <c r="AE216" s="241" t="n">
        <f aca="false">_xlfn.IFS(AND(AD216&gt;=60,$Y216&lt;&gt;""), $Y216,    AND(AD216&gt;=30,$X216&lt;&gt;""), $X216,    AND(AD216&gt;=10,$W216&lt;&gt;""), $W216,    1, $T216)</f>
        <v>1.6</v>
      </c>
      <c r="AF216" s="242" t="n">
        <f aca="false">$AD216*$AE216</f>
        <v>0</v>
      </c>
      <c r="AG216" s="161"/>
      <c r="AH216" s="243"/>
      <c r="AI216" s="241" t="e">
        <f aca="false">_xlfn.IFS(AND(AH216&gt;=60,$AB216&lt;&gt;""), $AB216,    AND(AH216&gt;=30,$AA216&lt;&gt;""), $AA216,    AND(AH216&gt;=10,$Z216&lt;&gt;""), $Z216,    1, $U216)</f>
        <v>#DIV/0!</v>
      </c>
      <c r="AJ216" s="244" t="e">
        <f aca="false">AH216*AI216</f>
        <v>#DIV/0!</v>
      </c>
      <c r="AK216" s="245"/>
      <c r="AL216" s="245"/>
      <c r="AM216" s="161"/>
      <c r="AN216" s="246" t="n">
        <f aca="false">SUM(AR216,AU216,AX216,BA216,BD216,BG216,BJ216,BM216,BP216,BS216,BV216,BY216,CB216,CE216,CH216)</f>
        <v>0</v>
      </c>
      <c r="AO216" s="241" t="e">
        <f aca="false">_xlfn.IFS(AND(AN216&gt;=60,$AB216&lt;&gt;""), $AB216,    AND(AN216&gt;=30,$AA216&lt;&gt;""), $AA216,    AND(AN216&gt;=10,$Z216&lt;&gt;""), $Z216,    1, $U216)</f>
        <v>#DIV/0!</v>
      </c>
      <c r="AP216" s="242" t="e">
        <f aca="false">$AN216*$AO216</f>
        <v>#DIV/0!</v>
      </c>
      <c r="AQ216" s="247" t="n">
        <f aca="false">COMMANDE!N216</f>
        <v>0</v>
      </c>
      <c r="AR216" s="248" t="str">
        <f aca="false">_xlfn.IFS(AND($AD216=$AH216,$AD216&gt;0,$AH216&gt;0,AQ216&gt;0), AQ216,     AND(NOT($AD216=$AH216),$AD216&gt;0,$AH216&gt;0,AQ216&gt;0), ($AH216*AQ216)/$AD216,     AND($AD216=0,$AH216&gt;0,$AL216&gt;0), IF(INDEX(AQ$12:AQ$263,MATCH($AL216,$AK$12:$AK$263,0))&gt;0,($AH216*INDEX(AQ$12:AQ$263,MATCH($AL216,$AK$12:$AK$263,0)))/INDEX($AD$12:$AD$263,MATCH($AL216,$AK$12:$AK$263,0)), "-"),     1, "-")</f>
        <v>-</v>
      </c>
      <c r="AS216" s="249" t="n">
        <f aca="false">IF(AR$9&gt;0, IF(OR(AR216="",AR216="-"), 0, AR216*$AO216), AQ216*$AE216)</f>
        <v>0</v>
      </c>
      <c r="AT216" s="247" t="n">
        <f aca="false">COMMANDE!P216</f>
        <v>0</v>
      </c>
      <c r="AU216" s="248" t="str">
        <f aca="false">_xlfn.IFS(AND($AD216=$AH216,$AD216&gt;0,$AH216&gt;0,AT216&gt;0), AT216,     AND(NOT($AD216=$AH216),$AD216&gt;0,$AH216&gt;0,AT216&gt;0), ($AH216*AT216)/$AD216,     AND($AD216=0,$AH216&gt;0,$AL216&gt;0), IF(INDEX(AT$12:AT$263,MATCH($AL216,$AK$12:$AK$263,0))&gt;0,($AH216*INDEX(AT$12:AT$263,MATCH($AL216,$AK$12:$AK$263,0)))/INDEX($AD$12:$AD$263,MATCH($AL216,$AK$12:$AK$263,0)), "-"),     1, "-")</f>
        <v>-</v>
      </c>
      <c r="AV216" s="249" t="n">
        <f aca="false">IF(AU$9&gt;0, IF(OR(AU216="",AU216="-"), 0, AU216*$AO216), AT216*$AE216)</f>
        <v>0</v>
      </c>
      <c r="AW216" s="247" t="n">
        <f aca="false">COMMANDE!R216</f>
        <v>0</v>
      </c>
      <c r="AX216" s="248" t="str">
        <f aca="false">_xlfn.IFS(AND($AD216=$AH216,$AD216&gt;0,$AH216&gt;0,AW216&gt;0), AW216,     AND(NOT($AD216=$AH216),$AD216&gt;0,$AH216&gt;0,AW216&gt;0), ($AH216*AW216)/$AD216,     AND($AD216=0,$AH216&gt;0,$AL216&gt;0), IF(INDEX(AW$12:AW$263,MATCH($AL216,$AK$12:$AK$263,0))&gt;0,($AH216*INDEX(AW$12:AW$263,MATCH($AL216,$AK$12:$AK$263,0)))/INDEX($AD$12:$AD$263,MATCH($AL216,$AK$12:$AK$263,0)), "-"),     1, "-")</f>
        <v>-</v>
      </c>
      <c r="AY216" s="249" t="n">
        <f aca="false">IF(AX$9&gt;0, IF(OR(AX216="",AX216="-"), 0, AX216*$AO216), AW216*$AE216)</f>
        <v>0</v>
      </c>
      <c r="AZ216" s="247" t="n">
        <f aca="false">COMMANDE!T216</f>
        <v>0</v>
      </c>
      <c r="BA216" s="248" t="str">
        <f aca="false">_xlfn.IFS(AND($AD216=$AH216,$AD216&gt;0,$AH216&gt;0,AZ216&gt;0), AZ216,     AND(NOT($AD216=$AH216),$AD216&gt;0,$AH216&gt;0,AZ216&gt;0), ($AH216*AZ216)/$AD216,     AND($AD216=0,$AH216&gt;0,$AL216&gt;0), IF(INDEX(AZ$12:AZ$263,MATCH($AL216,$AK$12:$AK$263,0))&gt;0,($AH216*INDEX(AZ$12:AZ$263,MATCH($AL216,$AK$12:$AK$263,0)))/INDEX($AD$12:$AD$263,MATCH($AL216,$AK$12:$AK$263,0)), "-"),     1, "-")</f>
        <v>-</v>
      </c>
      <c r="BB216" s="249" t="n">
        <f aca="false">IF(BA$9&gt;0, IF(OR(BA216="",BA216="-"), 0, BA216*$AO216), AZ216*$AE216)</f>
        <v>0</v>
      </c>
      <c r="BC216" s="247" t="n">
        <f aca="false">COMMANDE!V216</f>
        <v>0</v>
      </c>
      <c r="BD216" s="248" t="str">
        <f aca="false">_xlfn.IFS(AND($AD216=$AH216,$AD216&gt;0,$AH216&gt;0,BC216&gt;0), BC216,     AND(NOT($AD216=$AH216),$AD216&gt;0,$AH216&gt;0,BC216&gt;0), ($AH216*BC216)/$AD216,     AND($AD216=0,$AH216&gt;0,$AL216&gt;0), IF(INDEX(BC$12:BC$263,MATCH($AL216,$AK$12:$AK$263,0))&gt;0,($AH216*INDEX(BC$12:BC$263,MATCH($AL216,$AK$12:$AK$263,0)))/INDEX($AD$12:$AD$263,MATCH($AL216,$AK$12:$AK$263,0)), "-"),     1, "-")</f>
        <v>-</v>
      </c>
      <c r="BE216" s="249" t="n">
        <f aca="false">IF(BD$9&gt;0, IF(OR(BD216="",BD216="-"), 0, BD216*$AO216), BC216*$AE216)</f>
        <v>0</v>
      </c>
      <c r="BF216" s="247" t="n">
        <f aca="false">COMMANDE!X216</f>
        <v>0</v>
      </c>
      <c r="BG216" s="248" t="str">
        <f aca="false">_xlfn.IFS(AND($AD216=$AH216,$AD216&gt;0,$AH216&gt;0,BF216&gt;0), BF216,     AND(NOT($AD216=$AH216),$AD216&gt;0,$AH216&gt;0,BF216&gt;0), ($AH216*BF216)/$AD216,     AND($AD216=0,$AH216&gt;0,$AL216&gt;0), IF(INDEX(BF$12:BF$263,MATCH($AL216,$AK$12:$AK$263,0))&gt;0,($AH216*INDEX(BF$12:BF$263,MATCH($AL216,$AK$12:$AK$263,0)))/INDEX($AD$12:$AD$263,MATCH($AL216,$AK$12:$AK$263,0)), "-"),     1, "-")</f>
        <v>-</v>
      </c>
      <c r="BH216" s="249" t="n">
        <f aca="false">IF(BG$9&gt;0, IF(OR(BG216="",BG216="-"), 0, BG216*$AO216), BF216*$AE216)</f>
        <v>0</v>
      </c>
      <c r="BI216" s="247" t="n">
        <f aca="false">COMMANDE!Z216</f>
        <v>0</v>
      </c>
      <c r="BJ216" s="248" t="str">
        <f aca="false">_xlfn.IFS(AND($AD216=$AH216,$AD216&gt;0,$AH216&gt;0,BI216&gt;0), BI216,     AND(NOT($AD216=$AH216),$AD216&gt;0,$AH216&gt;0,BI216&gt;0), ($AH216*BI216)/$AD216,     AND($AD216=0,$AH216&gt;0,$AL216&gt;0), IF(INDEX(BI$12:BI$263,MATCH($AL216,$AK$12:$AK$263,0))&gt;0,($AH216*INDEX(BI$12:BI$263,MATCH($AL216,$AK$12:$AK$263,0)))/INDEX($AD$12:$AD$263,MATCH($AL216,$AK$12:$AK$263,0)), "-"),     1, "-")</f>
        <v>-</v>
      </c>
      <c r="BK216" s="249" t="n">
        <f aca="false">IF(BJ$9&gt;0, IF(OR(BJ216="",BJ216="-"), 0, BJ216*$AO216), BI216*$AE216)</f>
        <v>0</v>
      </c>
      <c r="BL216" s="247" t="n">
        <f aca="false">COMMANDE!AB216</f>
        <v>0</v>
      </c>
      <c r="BM216" s="248" t="str">
        <f aca="false">_xlfn.IFS(AND($AD216=$AH216,$AD216&gt;0,$AH216&gt;0,BL216&gt;0), BL216,     AND(NOT($AD216=$AH216),$AD216&gt;0,$AH216&gt;0,BL216&gt;0), ($AH216*BL216)/$AD216,     AND($AD216=0,$AH216&gt;0,$AL216&gt;0), IF(INDEX(BL$12:BL$263,MATCH($AL216,$AK$12:$AK$263,0))&gt;0,($AH216*INDEX(BL$12:BL$263,MATCH($AL216,$AK$12:$AK$263,0)))/INDEX($AD$12:$AD$263,MATCH($AL216,$AK$12:$AK$263,0)), "-"),     1, "-")</f>
        <v>-</v>
      </c>
      <c r="BN216" s="249" t="n">
        <f aca="false">IF(BM$9&gt;0, IF(OR(BM216="",BM216="-"), 0, BM216*$AO216), BL216*$AE216)</f>
        <v>0</v>
      </c>
      <c r="BO216" s="247" t="n">
        <f aca="false">COMMANDE!AD216</f>
        <v>0</v>
      </c>
      <c r="BP216" s="248" t="str">
        <f aca="false">_xlfn.IFS(AND($AD216=$AH216,$AD216&gt;0,$AH216&gt;0,BO216&gt;0), BO216,     AND(NOT($AD216=$AH216),$AD216&gt;0,$AH216&gt;0,BO216&gt;0), ($AH216*BO216)/$AD216,     AND($AD216=0,$AH216&gt;0,$AL216&gt;0), IF(INDEX(BO$12:BO$263,MATCH($AL216,$AK$12:$AK$263,0))&gt;0,($AH216*INDEX(BO$12:BO$263,MATCH($AL216,$AK$12:$AK$263,0)))/INDEX($AD$12:$AD$263,MATCH($AL216,$AK$12:$AK$263,0)), "-"),     1, "-")</f>
        <v>-</v>
      </c>
      <c r="BQ216" s="249" t="n">
        <f aca="false">IF(BP$9&gt;0, IF(OR(BP216="",BP216="-"), 0, BP216*$AO216), BO216*$AE216)</f>
        <v>0</v>
      </c>
      <c r="BR216" s="247" t="n">
        <f aca="false">COMMANDE!AF216</f>
        <v>0</v>
      </c>
      <c r="BS216" s="248" t="str">
        <f aca="false">_xlfn.IFS(AND($AD216=$AH216,$AD216&gt;0,$AH216&gt;0,BR216&gt;0), BR216,     AND(NOT($AD216=$AH216),$AD216&gt;0,$AH216&gt;0,BR216&gt;0), ($AH216*BR216)/$AD216,     AND($AD216=0,$AH216&gt;0,$AL216&gt;0), IF(INDEX(BR$12:BR$263,MATCH($AL216,$AK$12:$AK$263,0))&gt;0,($AH216*INDEX(BR$12:BR$263,MATCH($AL216,$AK$12:$AK$263,0)))/INDEX($AD$12:$AD$263,MATCH($AL216,$AK$12:$AK$263,0)), "-"),     1, "-")</f>
        <v>-</v>
      </c>
      <c r="BT216" s="249" t="n">
        <f aca="false">IF(BS$9&gt;0, IF(OR(BS216="",BS216="-"), 0, BS216*$AO216), BR216*$AE216)</f>
        <v>0</v>
      </c>
      <c r="BU216" s="247" t="n">
        <f aca="false">COMMANDE!AH216</f>
        <v>0</v>
      </c>
      <c r="BV216" s="248" t="str">
        <f aca="false">_xlfn.IFS(AND($AD216=$AH216,$AD216&gt;0,$AH216&gt;0,BU216&gt;0), BU216,     AND(NOT($AD216=$AH216),$AD216&gt;0,$AH216&gt;0,BU216&gt;0), ($AH216*BU216)/$AD216,     AND($AD216=0,$AH216&gt;0,$AL216&gt;0), IF(INDEX(BU$12:BU$263,MATCH($AL216,$AK$12:$AK$263,0))&gt;0,($AH216*INDEX(BU$12:BU$263,MATCH($AL216,$AK$12:$AK$263,0)))/INDEX($AD$12:$AD$263,MATCH($AL216,$AK$12:$AK$263,0)), "-"),     1, "-")</f>
        <v>-</v>
      </c>
      <c r="BW216" s="249" t="n">
        <f aca="false">IF(BV$9&gt;0, IF(OR(BV216="",BV216="-"), 0, BV216*$AO216), BU216*$AE216)</f>
        <v>0</v>
      </c>
      <c r="BX216" s="247" t="n">
        <f aca="false">COMMANDE!AJ216</f>
        <v>0</v>
      </c>
      <c r="BY216" s="248" t="str">
        <f aca="false">_xlfn.IFS(AND($AD216=$AH216,$AD216&gt;0,$AH216&gt;0,BX216&gt;0), BX216,     AND(NOT($AD216=$AH216),$AD216&gt;0,$AH216&gt;0,BX216&gt;0), ($AH216*BX216)/$AD216,     AND($AD216=0,$AH216&gt;0,$AL216&gt;0), IF(INDEX(BX$12:BX$263,MATCH($AL216,$AK$12:$AK$263,0))&gt;0,($AH216*INDEX(BX$12:BX$263,MATCH($AL216,$AK$12:$AK$263,0)))/INDEX($AD$12:$AD$263,MATCH($AL216,$AK$12:$AK$263,0)), "-"),     1, "-")</f>
        <v>-</v>
      </c>
      <c r="BZ216" s="249" t="n">
        <f aca="false">IF(BY$9&gt;0, IF(OR(BY216="",BY216="-"), 0, BY216*$AO216), BX216*$AE216)</f>
        <v>0</v>
      </c>
      <c r="CA216" s="247" t="n">
        <f aca="false">COMMANDE!AL216</f>
        <v>0</v>
      </c>
      <c r="CB216" s="248" t="str">
        <f aca="false">_xlfn.IFS(AND($AD216=$AH216,$AD216&gt;0,$AH216&gt;0,CA216&gt;0), CA216,     AND(NOT($AD216=$AH216),$AD216&gt;0,$AH216&gt;0,CA216&gt;0), ($AH216*CA216)/$AD216,     AND($AD216=0,$AH216&gt;0,$AL216&gt;0), IF(INDEX(CA$12:CA$263,MATCH($AL216,$AK$12:$AK$263,0))&gt;0,($AH216*INDEX(CA$12:CA$263,MATCH($AL216,$AK$12:$AK$263,0)))/INDEX($AD$12:$AD$263,MATCH($AL216,$AK$12:$AK$263,0)), "-"),     1, "-")</f>
        <v>-</v>
      </c>
      <c r="CC216" s="249" t="n">
        <f aca="false">IF(CB$9&gt;0, IF(OR(CB216="",CB216="-"), 0, CB216*$AO216), CA216*$AE216)</f>
        <v>0</v>
      </c>
      <c r="CD216" s="247" t="n">
        <f aca="false">COMMANDE!AN216</f>
        <v>0</v>
      </c>
      <c r="CE216" s="248" t="str">
        <f aca="false">_xlfn.IFS(AND($AD216=$AH216,$AD216&gt;0,$AH216&gt;0,CD216&gt;0), CD216,     AND(NOT($AD216=$AH216),$AD216&gt;0,$AH216&gt;0,CD216&gt;0), ($AH216*CD216)/$AD216,     AND($AD216=0,$AH216&gt;0,$AL216&gt;0), IF(INDEX(CD$12:CD$263,MATCH($AL216,$AK$12:$AK$263,0))&gt;0,($AH216*INDEX(CD$12:CD$263,MATCH($AL216,$AK$12:$AK$263,0)))/INDEX($AD$12:$AD$263,MATCH($AL216,$AK$12:$AK$263,0)), "-"),     1, "-")</f>
        <v>-</v>
      </c>
      <c r="CF216" s="249" t="n">
        <f aca="false">IF(CE$9&gt;0, IF(OR(CE216="",CE216="-"), 0, CE216*$AO216), CD216*$AE216)</f>
        <v>0</v>
      </c>
      <c r="CG216" s="247" t="n">
        <f aca="false">COMMANDE!AP216</f>
        <v>0</v>
      </c>
      <c r="CH216" s="248" t="str">
        <f aca="false">_xlfn.IFS(AND($AD216=$AH216,$AD216&gt;0,$AH216&gt;0,CG216&gt;0), CG216,     AND(NOT($AD216=$AH216),$AD216&gt;0,$AH216&gt;0,CG216&gt;0), ($AH216*CG216)/$AD216,     AND($AD216=0,$AH216&gt;0,$AL216&gt;0), IF(INDEX(CG$12:CG$263,MATCH($AL216,$AK$12:$AK$263,0))&gt;0,($AH216*INDEX(CG$12:CG$263,MATCH($AL216,$AK$12:$AK$263,0)))/INDEX($AD$12:$AD$263,MATCH($AL216,$AK$12:$AK$263,0)), "-"),     1, "-")</f>
        <v>-</v>
      </c>
      <c r="CI216" s="249" t="n">
        <f aca="false">IF(CH$9&gt;0, IF(OR(CH216="",CH216="-"), 0, CH216*$AO216), CG216*$AE216)</f>
        <v>0</v>
      </c>
      <c r="CJ216" s="250"/>
    </row>
    <row r="217" customFormat="false" ht="39.95" hidden="false" customHeight="true" outlineLevel="0" collapsed="false">
      <c r="A217" s="230" t="n">
        <f aca="false">IF(OR($AQ217&gt;0, $AS217&gt;0), 1, 0)</f>
        <v>0</v>
      </c>
      <c r="B217" s="230" t="n">
        <f aca="false">IF(OR($AT217&gt;0, $AV217&gt;0), 1, 0)</f>
        <v>0</v>
      </c>
      <c r="C217" s="230" t="n">
        <f aca="false">IF(OR($AW217&gt;0, $AY217&gt;0), 1, 0)</f>
        <v>0</v>
      </c>
      <c r="D217" s="230" t="n">
        <f aca="false">IF(OR($AZ217&gt;0, $BB217&gt;0), 1, 0)</f>
        <v>0</v>
      </c>
      <c r="E217" s="230" t="n">
        <f aca="false">IF(OR($BC217&gt;0, $BE217&gt;0), 1, 0)</f>
        <v>0</v>
      </c>
      <c r="F217" s="230" t="n">
        <f aca="false">IF(OR($BF217&gt;0, $BH217&gt;0), 1, 0)</f>
        <v>0</v>
      </c>
      <c r="G217" s="230" t="n">
        <f aca="false">IF(OR($BI217&gt;0, $BK217&gt;0), 1, 0)</f>
        <v>0</v>
      </c>
      <c r="H217" s="230" t="n">
        <f aca="false">IF(OR($BL217&gt;0, $BN217&gt;0), 1, 0)</f>
        <v>0</v>
      </c>
      <c r="I217" s="230" t="n">
        <f aca="false">IF(OR($BO217&gt;0, $BQ217&gt;0), 1, 0)</f>
        <v>0</v>
      </c>
      <c r="J217" s="230" t="n">
        <f aca="false">IF(OR($BR217&gt;0, $BT217&gt;0), 1, 0)</f>
        <v>0</v>
      </c>
      <c r="K217" s="230" t="n">
        <f aca="false">IF(OR($BU217&gt;0, $BW217&gt;0), 1, 0)</f>
        <v>0</v>
      </c>
      <c r="L217" s="230" t="n">
        <f aca="false">IF(OR($BX217&gt;0, $BZ217&gt;0), 1, 0)</f>
        <v>0</v>
      </c>
      <c r="M217" s="230" t="n">
        <f aca="false">IF(OR($CA217&gt;0, $CC217&gt;0), 1, 0)</f>
        <v>0</v>
      </c>
      <c r="N217" s="230" t="n">
        <f aca="false">IF(OR($CD217&gt;0, $CF217&gt;0), 1, 0)</f>
        <v>0</v>
      </c>
      <c r="O217" s="231" t="n">
        <f aca="false">IF(OR($CG217&gt;0, $CI217&gt;0), 1, 0)</f>
        <v>0</v>
      </c>
      <c r="P217" s="232" t="n">
        <f aca="false">IF(OR($AD217&gt;0,$AH217&gt;0,$AN217&gt;0), 1, 0)</f>
        <v>0</v>
      </c>
      <c r="Q217" s="233" t="n">
        <f aca="false">BDD!A207</f>
        <v>0</v>
      </c>
      <c r="R217" s="234" t="n">
        <f aca="false">BDD!B207</f>
        <v>0</v>
      </c>
      <c r="S217" s="235" t="str">
        <f aca="false">IF(BDD!F207=0, "", BDD!F207)</f>
        <v/>
      </c>
      <c r="T217" s="236" t="n">
        <f aca="false">ROUND(BDD!G207+FDP_CMD_KG, 2)</f>
        <v>1.6</v>
      </c>
      <c r="U217" s="236" t="e">
        <f aca="false">ROUND(BDD!G207+FDP_FACT_KG, 2)</f>
        <v>#DIV/0!</v>
      </c>
      <c r="V217" s="237" t="n">
        <f aca="false">BDD!H207</f>
        <v>0</v>
      </c>
      <c r="W217" s="238" t="str">
        <f aca="false">IF(NOT(ISBLANK(BDD!I207)), ROUND(SUM((BDD!G207*reduc1),FDP_CMD_KG), 2), "")</f>
        <v/>
      </c>
      <c r="X217" s="238" t="str">
        <f aca="false">IF(NOT(ISBLANK(BDD!J207)), ROUND(SUM((BDD!G207*reduc2),FDP_CMD_KG), 2), "")</f>
        <v/>
      </c>
      <c r="Y217" s="238" t="str">
        <f aca="false">IF(NOT(ISBLANK(BDD!K207)), ROUND(SUM((BDD!G207*reduc3),FDP_CMD_KG), 2), "")</f>
        <v/>
      </c>
      <c r="Z217" s="238" t="str">
        <f aca="false">IF(NOT(ISBLANK(BDD!I207)), ROUND(SUM((BDD!G207*reduc1),FDP_FACT_KG), 2), "")</f>
        <v/>
      </c>
      <c r="AA217" s="238" t="str">
        <f aca="false">IF(NOT(ISBLANK(BDD!J207)), ROUND(SUM((BDD!G207*reduc2),FDP_FACT_KG), 2), "")</f>
        <v/>
      </c>
      <c r="AB217" s="238" t="str">
        <f aca="false">IF(NOT(ISBLANK(BDD!K207)), ROUND(SUM((BDD!G207*reduc3),FDP_FACT_KG), 2), "")</f>
        <v/>
      </c>
      <c r="AC217" s="239" t="n">
        <f aca="false">BDD!C207</f>
        <v>0</v>
      </c>
      <c r="AD217" s="240" t="n">
        <f aca="false">SUM(AQ217,AT217,AW217,AZ217,BC217,BF217,BI217,BL217,BO217,BR217,BU217,BX217,CA217,CD217,CG217)</f>
        <v>0</v>
      </c>
      <c r="AE217" s="241" t="n">
        <f aca="false">_xlfn.IFS(AND(AD217&gt;=60,$Y217&lt;&gt;""), $Y217,    AND(AD217&gt;=30,$X217&lt;&gt;""), $X217,    AND(AD217&gt;=10,$W217&lt;&gt;""), $W217,    1, $T217)</f>
        <v>1.6</v>
      </c>
      <c r="AF217" s="242" t="n">
        <f aca="false">$AD217*$AE217</f>
        <v>0</v>
      </c>
      <c r="AG217" s="161"/>
      <c r="AH217" s="243"/>
      <c r="AI217" s="241" t="e">
        <f aca="false">_xlfn.IFS(AND(AH217&gt;=60,$AB217&lt;&gt;""), $AB217,    AND(AH217&gt;=30,$AA217&lt;&gt;""), $AA217,    AND(AH217&gt;=10,$Z217&lt;&gt;""), $Z217,    1, $U217)</f>
        <v>#DIV/0!</v>
      </c>
      <c r="AJ217" s="244" t="e">
        <f aca="false">AH217*AI217</f>
        <v>#DIV/0!</v>
      </c>
      <c r="AK217" s="245"/>
      <c r="AL217" s="245"/>
      <c r="AM217" s="161"/>
      <c r="AN217" s="246" t="n">
        <f aca="false">SUM(AR217,AU217,AX217,BA217,BD217,BG217,BJ217,BM217,BP217,BS217,BV217,BY217,CB217,CE217,CH217)</f>
        <v>0</v>
      </c>
      <c r="AO217" s="241" t="e">
        <f aca="false">_xlfn.IFS(AND(AN217&gt;=60,$AB217&lt;&gt;""), $AB217,    AND(AN217&gt;=30,$AA217&lt;&gt;""), $AA217,    AND(AN217&gt;=10,$Z217&lt;&gt;""), $Z217,    1, $U217)</f>
        <v>#DIV/0!</v>
      </c>
      <c r="AP217" s="242" t="e">
        <f aca="false">$AN217*$AO217</f>
        <v>#DIV/0!</v>
      </c>
      <c r="AQ217" s="247" t="n">
        <f aca="false">COMMANDE!N217</f>
        <v>0</v>
      </c>
      <c r="AR217" s="248" t="str">
        <f aca="false">_xlfn.IFS(AND($AD217=$AH217,$AD217&gt;0,$AH217&gt;0,AQ217&gt;0), AQ217,     AND(NOT($AD217=$AH217),$AD217&gt;0,$AH217&gt;0,AQ217&gt;0), ($AH217*AQ217)/$AD217,     AND($AD217=0,$AH217&gt;0,$AL217&gt;0), IF(INDEX(AQ$12:AQ$263,MATCH($AL217,$AK$12:$AK$263,0))&gt;0,($AH217*INDEX(AQ$12:AQ$263,MATCH($AL217,$AK$12:$AK$263,0)))/INDEX($AD$12:$AD$263,MATCH($AL217,$AK$12:$AK$263,0)), "-"),     1, "-")</f>
        <v>-</v>
      </c>
      <c r="AS217" s="249" t="n">
        <f aca="false">IF(AR$9&gt;0, IF(OR(AR217="",AR217="-"), 0, AR217*$AO217), AQ217*$AE217)</f>
        <v>0</v>
      </c>
      <c r="AT217" s="247" t="n">
        <f aca="false">COMMANDE!P217</f>
        <v>0</v>
      </c>
      <c r="AU217" s="248" t="str">
        <f aca="false">_xlfn.IFS(AND($AD217=$AH217,$AD217&gt;0,$AH217&gt;0,AT217&gt;0), AT217,     AND(NOT($AD217=$AH217),$AD217&gt;0,$AH217&gt;0,AT217&gt;0), ($AH217*AT217)/$AD217,     AND($AD217=0,$AH217&gt;0,$AL217&gt;0), IF(INDEX(AT$12:AT$263,MATCH($AL217,$AK$12:$AK$263,0))&gt;0,($AH217*INDEX(AT$12:AT$263,MATCH($AL217,$AK$12:$AK$263,0)))/INDEX($AD$12:$AD$263,MATCH($AL217,$AK$12:$AK$263,0)), "-"),     1, "-")</f>
        <v>-</v>
      </c>
      <c r="AV217" s="249" t="n">
        <f aca="false">IF(AU$9&gt;0, IF(OR(AU217="",AU217="-"), 0, AU217*$AO217), AT217*$AE217)</f>
        <v>0</v>
      </c>
      <c r="AW217" s="247" t="n">
        <f aca="false">COMMANDE!R217</f>
        <v>0</v>
      </c>
      <c r="AX217" s="248" t="str">
        <f aca="false">_xlfn.IFS(AND($AD217=$AH217,$AD217&gt;0,$AH217&gt;0,AW217&gt;0), AW217,     AND(NOT($AD217=$AH217),$AD217&gt;0,$AH217&gt;0,AW217&gt;0), ($AH217*AW217)/$AD217,     AND($AD217=0,$AH217&gt;0,$AL217&gt;0), IF(INDEX(AW$12:AW$263,MATCH($AL217,$AK$12:$AK$263,0))&gt;0,($AH217*INDEX(AW$12:AW$263,MATCH($AL217,$AK$12:$AK$263,0)))/INDEX($AD$12:$AD$263,MATCH($AL217,$AK$12:$AK$263,0)), "-"),     1, "-")</f>
        <v>-</v>
      </c>
      <c r="AY217" s="249" t="n">
        <f aca="false">IF(AX$9&gt;0, IF(OR(AX217="",AX217="-"), 0, AX217*$AO217), AW217*$AE217)</f>
        <v>0</v>
      </c>
      <c r="AZ217" s="247" t="n">
        <f aca="false">COMMANDE!T217</f>
        <v>0</v>
      </c>
      <c r="BA217" s="248" t="str">
        <f aca="false">_xlfn.IFS(AND($AD217=$AH217,$AD217&gt;0,$AH217&gt;0,AZ217&gt;0), AZ217,     AND(NOT($AD217=$AH217),$AD217&gt;0,$AH217&gt;0,AZ217&gt;0), ($AH217*AZ217)/$AD217,     AND($AD217=0,$AH217&gt;0,$AL217&gt;0), IF(INDEX(AZ$12:AZ$263,MATCH($AL217,$AK$12:$AK$263,0))&gt;0,($AH217*INDEX(AZ$12:AZ$263,MATCH($AL217,$AK$12:$AK$263,0)))/INDEX($AD$12:$AD$263,MATCH($AL217,$AK$12:$AK$263,0)), "-"),     1, "-")</f>
        <v>-</v>
      </c>
      <c r="BB217" s="249" t="n">
        <f aca="false">IF(BA$9&gt;0, IF(OR(BA217="",BA217="-"), 0, BA217*$AO217), AZ217*$AE217)</f>
        <v>0</v>
      </c>
      <c r="BC217" s="247" t="n">
        <f aca="false">COMMANDE!V217</f>
        <v>0</v>
      </c>
      <c r="BD217" s="248" t="str">
        <f aca="false">_xlfn.IFS(AND($AD217=$AH217,$AD217&gt;0,$AH217&gt;0,BC217&gt;0), BC217,     AND(NOT($AD217=$AH217),$AD217&gt;0,$AH217&gt;0,BC217&gt;0), ($AH217*BC217)/$AD217,     AND($AD217=0,$AH217&gt;0,$AL217&gt;0), IF(INDEX(BC$12:BC$263,MATCH($AL217,$AK$12:$AK$263,0))&gt;0,($AH217*INDEX(BC$12:BC$263,MATCH($AL217,$AK$12:$AK$263,0)))/INDEX($AD$12:$AD$263,MATCH($AL217,$AK$12:$AK$263,0)), "-"),     1, "-")</f>
        <v>-</v>
      </c>
      <c r="BE217" s="249" t="n">
        <f aca="false">IF(BD$9&gt;0, IF(OR(BD217="",BD217="-"), 0, BD217*$AO217), BC217*$AE217)</f>
        <v>0</v>
      </c>
      <c r="BF217" s="247" t="n">
        <f aca="false">COMMANDE!X217</f>
        <v>0</v>
      </c>
      <c r="BG217" s="248" t="str">
        <f aca="false">_xlfn.IFS(AND($AD217=$AH217,$AD217&gt;0,$AH217&gt;0,BF217&gt;0), BF217,     AND(NOT($AD217=$AH217),$AD217&gt;0,$AH217&gt;0,BF217&gt;0), ($AH217*BF217)/$AD217,     AND($AD217=0,$AH217&gt;0,$AL217&gt;0), IF(INDEX(BF$12:BF$263,MATCH($AL217,$AK$12:$AK$263,0))&gt;0,($AH217*INDEX(BF$12:BF$263,MATCH($AL217,$AK$12:$AK$263,0)))/INDEX($AD$12:$AD$263,MATCH($AL217,$AK$12:$AK$263,0)), "-"),     1, "-")</f>
        <v>-</v>
      </c>
      <c r="BH217" s="249" t="n">
        <f aca="false">IF(BG$9&gt;0, IF(OR(BG217="",BG217="-"), 0, BG217*$AO217), BF217*$AE217)</f>
        <v>0</v>
      </c>
      <c r="BI217" s="247" t="n">
        <f aca="false">COMMANDE!Z217</f>
        <v>0</v>
      </c>
      <c r="BJ217" s="248" t="str">
        <f aca="false">_xlfn.IFS(AND($AD217=$AH217,$AD217&gt;0,$AH217&gt;0,BI217&gt;0), BI217,     AND(NOT($AD217=$AH217),$AD217&gt;0,$AH217&gt;0,BI217&gt;0), ($AH217*BI217)/$AD217,     AND($AD217=0,$AH217&gt;0,$AL217&gt;0), IF(INDEX(BI$12:BI$263,MATCH($AL217,$AK$12:$AK$263,0))&gt;0,($AH217*INDEX(BI$12:BI$263,MATCH($AL217,$AK$12:$AK$263,0)))/INDEX($AD$12:$AD$263,MATCH($AL217,$AK$12:$AK$263,0)), "-"),     1, "-")</f>
        <v>-</v>
      </c>
      <c r="BK217" s="249" t="n">
        <f aca="false">IF(BJ$9&gt;0, IF(OR(BJ217="",BJ217="-"), 0, BJ217*$AO217), BI217*$AE217)</f>
        <v>0</v>
      </c>
      <c r="BL217" s="247" t="n">
        <f aca="false">COMMANDE!AB217</f>
        <v>0</v>
      </c>
      <c r="BM217" s="248" t="str">
        <f aca="false">_xlfn.IFS(AND($AD217=$AH217,$AD217&gt;0,$AH217&gt;0,BL217&gt;0), BL217,     AND(NOT($AD217=$AH217),$AD217&gt;0,$AH217&gt;0,BL217&gt;0), ($AH217*BL217)/$AD217,     AND($AD217=0,$AH217&gt;0,$AL217&gt;0), IF(INDEX(BL$12:BL$263,MATCH($AL217,$AK$12:$AK$263,0))&gt;0,($AH217*INDEX(BL$12:BL$263,MATCH($AL217,$AK$12:$AK$263,0)))/INDEX($AD$12:$AD$263,MATCH($AL217,$AK$12:$AK$263,0)), "-"),     1, "-")</f>
        <v>-</v>
      </c>
      <c r="BN217" s="249" t="n">
        <f aca="false">IF(BM$9&gt;0, IF(OR(BM217="",BM217="-"), 0, BM217*$AO217), BL217*$AE217)</f>
        <v>0</v>
      </c>
      <c r="BO217" s="247" t="n">
        <f aca="false">COMMANDE!AD217</f>
        <v>0</v>
      </c>
      <c r="BP217" s="248" t="str">
        <f aca="false">_xlfn.IFS(AND($AD217=$AH217,$AD217&gt;0,$AH217&gt;0,BO217&gt;0), BO217,     AND(NOT($AD217=$AH217),$AD217&gt;0,$AH217&gt;0,BO217&gt;0), ($AH217*BO217)/$AD217,     AND($AD217=0,$AH217&gt;0,$AL217&gt;0), IF(INDEX(BO$12:BO$263,MATCH($AL217,$AK$12:$AK$263,0))&gt;0,($AH217*INDEX(BO$12:BO$263,MATCH($AL217,$AK$12:$AK$263,0)))/INDEX($AD$12:$AD$263,MATCH($AL217,$AK$12:$AK$263,0)), "-"),     1, "-")</f>
        <v>-</v>
      </c>
      <c r="BQ217" s="249" t="n">
        <f aca="false">IF(BP$9&gt;0, IF(OR(BP217="",BP217="-"), 0, BP217*$AO217), BO217*$AE217)</f>
        <v>0</v>
      </c>
      <c r="BR217" s="247" t="n">
        <f aca="false">COMMANDE!AF217</f>
        <v>0</v>
      </c>
      <c r="BS217" s="248" t="str">
        <f aca="false">_xlfn.IFS(AND($AD217=$AH217,$AD217&gt;0,$AH217&gt;0,BR217&gt;0), BR217,     AND(NOT($AD217=$AH217),$AD217&gt;0,$AH217&gt;0,BR217&gt;0), ($AH217*BR217)/$AD217,     AND($AD217=0,$AH217&gt;0,$AL217&gt;0), IF(INDEX(BR$12:BR$263,MATCH($AL217,$AK$12:$AK$263,0))&gt;0,($AH217*INDEX(BR$12:BR$263,MATCH($AL217,$AK$12:$AK$263,0)))/INDEX($AD$12:$AD$263,MATCH($AL217,$AK$12:$AK$263,0)), "-"),     1, "-")</f>
        <v>-</v>
      </c>
      <c r="BT217" s="249" t="n">
        <f aca="false">IF(BS$9&gt;0, IF(OR(BS217="",BS217="-"), 0, BS217*$AO217), BR217*$AE217)</f>
        <v>0</v>
      </c>
      <c r="BU217" s="247" t="n">
        <f aca="false">COMMANDE!AH217</f>
        <v>0</v>
      </c>
      <c r="BV217" s="248" t="str">
        <f aca="false">_xlfn.IFS(AND($AD217=$AH217,$AD217&gt;0,$AH217&gt;0,BU217&gt;0), BU217,     AND(NOT($AD217=$AH217),$AD217&gt;0,$AH217&gt;0,BU217&gt;0), ($AH217*BU217)/$AD217,     AND($AD217=0,$AH217&gt;0,$AL217&gt;0), IF(INDEX(BU$12:BU$263,MATCH($AL217,$AK$12:$AK$263,0))&gt;0,($AH217*INDEX(BU$12:BU$263,MATCH($AL217,$AK$12:$AK$263,0)))/INDEX($AD$12:$AD$263,MATCH($AL217,$AK$12:$AK$263,0)), "-"),     1, "-")</f>
        <v>-</v>
      </c>
      <c r="BW217" s="249" t="n">
        <f aca="false">IF(BV$9&gt;0, IF(OR(BV217="",BV217="-"), 0, BV217*$AO217), BU217*$AE217)</f>
        <v>0</v>
      </c>
      <c r="BX217" s="247" t="n">
        <f aca="false">COMMANDE!AJ217</f>
        <v>0</v>
      </c>
      <c r="BY217" s="248" t="str">
        <f aca="false">_xlfn.IFS(AND($AD217=$AH217,$AD217&gt;0,$AH217&gt;0,BX217&gt;0), BX217,     AND(NOT($AD217=$AH217),$AD217&gt;0,$AH217&gt;0,BX217&gt;0), ($AH217*BX217)/$AD217,     AND($AD217=0,$AH217&gt;0,$AL217&gt;0), IF(INDEX(BX$12:BX$263,MATCH($AL217,$AK$12:$AK$263,0))&gt;0,($AH217*INDEX(BX$12:BX$263,MATCH($AL217,$AK$12:$AK$263,0)))/INDEX($AD$12:$AD$263,MATCH($AL217,$AK$12:$AK$263,0)), "-"),     1, "-")</f>
        <v>-</v>
      </c>
      <c r="BZ217" s="249" t="n">
        <f aca="false">IF(BY$9&gt;0, IF(OR(BY217="",BY217="-"), 0, BY217*$AO217), BX217*$AE217)</f>
        <v>0</v>
      </c>
      <c r="CA217" s="247" t="n">
        <f aca="false">COMMANDE!AL217</f>
        <v>0</v>
      </c>
      <c r="CB217" s="248" t="str">
        <f aca="false">_xlfn.IFS(AND($AD217=$AH217,$AD217&gt;0,$AH217&gt;0,CA217&gt;0), CA217,     AND(NOT($AD217=$AH217),$AD217&gt;0,$AH217&gt;0,CA217&gt;0), ($AH217*CA217)/$AD217,     AND($AD217=0,$AH217&gt;0,$AL217&gt;0), IF(INDEX(CA$12:CA$263,MATCH($AL217,$AK$12:$AK$263,0))&gt;0,($AH217*INDEX(CA$12:CA$263,MATCH($AL217,$AK$12:$AK$263,0)))/INDEX($AD$12:$AD$263,MATCH($AL217,$AK$12:$AK$263,0)), "-"),     1, "-")</f>
        <v>-</v>
      </c>
      <c r="CC217" s="249" t="n">
        <f aca="false">IF(CB$9&gt;0, IF(OR(CB217="",CB217="-"), 0, CB217*$AO217), CA217*$AE217)</f>
        <v>0</v>
      </c>
      <c r="CD217" s="247" t="n">
        <f aca="false">COMMANDE!AN217</f>
        <v>0</v>
      </c>
      <c r="CE217" s="248" t="str">
        <f aca="false">_xlfn.IFS(AND($AD217=$AH217,$AD217&gt;0,$AH217&gt;0,CD217&gt;0), CD217,     AND(NOT($AD217=$AH217),$AD217&gt;0,$AH217&gt;0,CD217&gt;0), ($AH217*CD217)/$AD217,     AND($AD217=0,$AH217&gt;0,$AL217&gt;0), IF(INDEX(CD$12:CD$263,MATCH($AL217,$AK$12:$AK$263,0))&gt;0,($AH217*INDEX(CD$12:CD$263,MATCH($AL217,$AK$12:$AK$263,0)))/INDEX($AD$12:$AD$263,MATCH($AL217,$AK$12:$AK$263,0)), "-"),     1, "-")</f>
        <v>-</v>
      </c>
      <c r="CF217" s="249" t="n">
        <f aca="false">IF(CE$9&gt;0, IF(OR(CE217="",CE217="-"), 0, CE217*$AO217), CD217*$AE217)</f>
        <v>0</v>
      </c>
      <c r="CG217" s="247" t="n">
        <f aca="false">COMMANDE!AP217</f>
        <v>0</v>
      </c>
      <c r="CH217" s="248" t="str">
        <f aca="false">_xlfn.IFS(AND($AD217=$AH217,$AD217&gt;0,$AH217&gt;0,CG217&gt;0), CG217,     AND(NOT($AD217=$AH217),$AD217&gt;0,$AH217&gt;0,CG217&gt;0), ($AH217*CG217)/$AD217,     AND($AD217=0,$AH217&gt;0,$AL217&gt;0), IF(INDEX(CG$12:CG$263,MATCH($AL217,$AK$12:$AK$263,0))&gt;0,($AH217*INDEX(CG$12:CG$263,MATCH($AL217,$AK$12:$AK$263,0)))/INDEX($AD$12:$AD$263,MATCH($AL217,$AK$12:$AK$263,0)), "-"),     1, "-")</f>
        <v>-</v>
      </c>
      <c r="CI217" s="249" t="n">
        <f aca="false">IF(CH$9&gt;0, IF(OR(CH217="",CH217="-"), 0, CH217*$AO217), CG217*$AE217)</f>
        <v>0</v>
      </c>
      <c r="CJ217" s="250"/>
    </row>
    <row r="218" customFormat="false" ht="39.95" hidden="false" customHeight="true" outlineLevel="0" collapsed="false">
      <c r="A218" s="151" t="n">
        <f aca="false">IF(OR($AQ218&gt;0, $AS218&gt;0), 1, 0)</f>
        <v>0</v>
      </c>
      <c r="B218" s="151" t="n">
        <f aca="false">IF(OR($AT218&gt;0, $AV218&gt;0), 1, 0)</f>
        <v>0</v>
      </c>
      <c r="C218" s="151" t="n">
        <f aca="false">IF(OR($AW218&gt;0, $AY218&gt;0), 1, 0)</f>
        <v>0</v>
      </c>
      <c r="D218" s="151" t="n">
        <f aca="false">IF(OR($AZ218&gt;0, $BB218&gt;0), 1, 0)</f>
        <v>0</v>
      </c>
      <c r="E218" s="151" t="n">
        <f aca="false">IF(OR($BC218&gt;0, $BE218&gt;0), 1, 0)</f>
        <v>0</v>
      </c>
      <c r="F218" s="151" t="n">
        <f aca="false">IF(OR($BF218&gt;0, $BH218&gt;0), 1, 0)</f>
        <v>0</v>
      </c>
      <c r="G218" s="151" t="n">
        <f aca="false">IF(OR($BI218&gt;0, $BK218&gt;0), 1, 0)</f>
        <v>0</v>
      </c>
      <c r="H218" s="151" t="n">
        <f aca="false">IF(OR($BL218&gt;0, $BN218&gt;0), 1, 0)</f>
        <v>0</v>
      </c>
      <c r="I218" s="151" t="n">
        <f aca="false">IF(OR($BO218&gt;0, $BQ218&gt;0), 1, 0)</f>
        <v>0</v>
      </c>
      <c r="J218" s="151" t="n">
        <f aca="false">IF(OR($BR218&gt;0, $BT218&gt;0), 1, 0)</f>
        <v>0</v>
      </c>
      <c r="K218" s="151" t="n">
        <f aca="false">IF(OR($BU218&gt;0, $BW218&gt;0), 1, 0)</f>
        <v>0</v>
      </c>
      <c r="L218" s="151" t="n">
        <f aca="false">IF(OR($BX218&gt;0, $BZ218&gt;0), 1, 0)</f>
        <v>0</v>
      </c>
      <c r="M218" s="151" t="n">
        <f aca="false">IF(OR($CA218&gt;0, $CC218&gt;0), 1, 0)</f>
        <v>0</v>
      </c>
      <c r="N218" s="151" t="n">
        <f aca="false">IF(OR($CD218&gt;0, $CF218&gt;0), 1, 0)</f>
        <v>0</v>
      </c>
      <c r="O218" s="253" t="n">
        <f aca="false">IF(OR($CG218&gt;0, $CI218&gt;0), 1, 0)</f>
        <v>0</v>
      </c>
      <c r="P218" s="232" t="n">
        <f aca="false">IF(OR($AD218&gt;0,$AH218&gt;0,$AN218&gt;0), 1, 0)</f>
        <v>0</v>
      </c>
      <c r="Q218" s="233" t="n">
        <f aca="false">BDD!A208</f>
        <v>0</v>
      </c>
      <c r="R218" s="234" t="n">
        <f aca="false">BDD!B208</f>
        <v>0</v>
      </c>
      <c r="S218" s="235" t="str">
        <f aca="false">IF(BDD!F208=0, "", BDD!F208)</f>
        <v/>
      </c>
      <c r="T218" s="236" t="n">
        <f aca="false">ROUND(BDD!G208+FDP_CMD_KG, 2)</f>
        <v>1.6</v>
      </c>
      <c r="U218" s="236" t="e">
        <f aca="false">ROUND(BDD!G208+FDP_FACT_KG, 2)</f>
        <v>#DIV/0!</v>
      </c>
      <c r="V218" s="237" t="n">
        <f aca="false">BDD!H208</f>
        <v>0</v>
      </c>
      <c r="W218" s="238" t="str">
        <f aca="false">IF(NOT(ISBLANK(BDD!I208)), ROUND(SUM((BDD!G208*reduc1),FDP_CMD_KG), 2), "")</f>
        <v/>
      </c>
      <c r="X218" s="238" t="str">
        <f aca="false">IF(NOT(ISBLANK(BDD!J208)), ROUND(SUM((BDD!G208*reduc2),FDP_CMD_KG), 2), "")</f>
        <v/>
      </c>
      <c r="Y218" s="238" t="str">
        <f aca="false">IF(NOT(ISBLANK(BDD!K208)), ROUND(SUM((BDD!G208*reduc3),FDP_CMD_KG), 2), "")</f>
        <v/>
      </c>
      <c r="Z218" s="238" t="str">
        <f aca="false">IF(NOT(ISBLANK(BDD!I208)), ROUND(SUM((BDD!G208*reduc1),FDP_FACT_KG), 2), "")</f>
        <v/>
      </c>
      <c r="AA218" s="238" t="str">
        <f aca="false">IF(NOT(ISBLANK(BDD!J208)), ROUND(SUM((BDD!G208*reduc2),FDP_FACT_KG), 2), "")</f>
        <v/>
      </c>
      <c r="AB218" s="238" t="str">
        <f aca="false">IF(NOT(ISBLANK(BDD!K208)), ROUND(SUM((BDD!G208*reduc3),FDP_FACT_KG), 2), "")</f>
        <v/>
      </c>
      <c r="AC218" s="239" t="n">
        <f aca="false">BDD!C208</f>
        <v>0</v>
      </c>
      <c r="AD218" s="240" t="n">
        <f aca="false">SUM(AQ218,AT218,AW218,AZ218,BC218,BF218,BI218,BL218,BO218,BR218,BU218,BX218,CA218,CD218,CG218)</f>
        <v>0</v>
      </c>
      <c r="AE218" s="241" t="n">
        <f aca="false">_xlfn.IFS(AND(AD218&gt;=60,$Y218&lt;&gt;""), $Y218,    AND(AD218&gt;=30,$X218&lt;&gt;""), $X218,    AND(AD218&gt;=10,$W218&lt;&gt;""), $W218,    1, $T218)</f>
        <v>1.6</v>
      </c>
      <c r="AF218" s="242" t="n">
        <f aca="false">$AD218*$AE218</f>
        <v>0</v>
      </c>
      <c r="AG218" s="161"/>
      <c r="AH218" s="243"/>
      <c r="AI218" s="241" t="e">
        <f aca="false">_xlfn.IFS(AND(AH218&gt;=60,$AB218&lt;&gt;""), $AB218,    AND(AH218&gt;=30,$AA218&lt;&gt;""), $AA218,    AND(AH218&gt;=10,$Z218&lt;&gt;""), $Z218,    1, $U218)</f>
        <v>#DIV/0!</v>
      </c>
      <c r="AJ218" s="244" t="e">
        <f aca="false">AH218*AI218</f>
        <v>#DIV/0!</v>
      </c>
      <c r="AK218" s="245"/>
      <c r="AL218" s="245"/>
      <c r="AM218" s="161"/>
      <c r="AN218" s="246" t="n">
        <f aca="false">SUM(AR218,AU218,AX218,BA218,BD218,BG218,BJ218,BM218,BP218,BS218,BV218,BY218,CB218,CE218,CH218)</f>
        <v>0</v>
      </c>
      <c r="AO218" s="241" t="e">
        <f aca="false">_xlfn.IFS(AND(AN218&gt;=60,$AB218&lt;&gt;""), $AB218,    AND(AN218&gt;=30,$AA218&lt;&gt;""), $AA218,    AND(AN218&gt;=10,$Z218&lt;&gt;""), $Z218,    1, $U218)</f>
        <v>#DIV/0!</v>
      </c>
      <c r="AP218" s="242" t="e">
        <f aca="false">$AN218*$AO218</f>
        <v>#DIV/0!</v>
      </c>
      <c r="AQ218" s="247" t="n">
        <f aca="false">COMMANDE!N218</f>
        <v>0</v>
      </c>
      <c r="AR218" s="248" t="str">
        <f aca="false">_xlfn.IFS(AND($AD218=$AH218,$AD218&gt;0,$AH218&gt;0,AQ218&gt;0), AQ218,     AND(NOT($AD218=$AH218),$AD218&gt;0,$AH218&gt;0,AQ218&gt;0), ($AH218*AQ218)/$AD218,     AND($AD218=0,$AH218&gt;0,$AL218&gt;0), IF(INDEX(AQ$12:AQ$263,MATCH($AL218,$AK$12:$AK$263,0))&gt;0,($AH218*INDEX(AQ$12:AQ$263,MATCH($AL218,$AK$12:$AK$263,0)))/INDEX($AD$12:$AD$263,MATCH($AL218,$AK$12:$AK$263,0)), "-"),     1, "-")</f>
        <v>-</v>
      </c>
      <c r="AS218" s="249" t="n">
        <f aca="false">IF(AR$9&gt;0, IF(OR(AR218="",AR218="-"), 0, AR218*$AO218), AQ218*$AE218)</f>
        <v>0</v>
      </c>
      <c r="AT218" s="247" t="n">
        <f aca="false">COMMANDE!P218</f>
        <v>0</v>
      </c>
      <c r="AU218" s="248" t="str">
        <f aca="false">_xlfn.IFS(AND($AD218=$AH218,$AD218&gt;0,$AH218&gt;0,AT218&gt;0), AT218,     AND(NOT($AD218=$AH218),$AD218&gt;0,$AH218&gt;0,AT218&gt;0), ($AH218*AT218)/$AD218,     AND($AD218=0,$AH218&gt;0,$AL218&gt;0), IF(INDEX(AT$12:AT$263,MATCH($AL218,$AK$12:$AK$263,0))&gt;0,($AH218*INDEX(AT$12:AT$263,MATCH($AL218,$AK$12:$AK$263,0)))/INDEX($AD$12:$AD$263,MATCH($AL218,$AK$12:$AK$263,0)), "-"),     1, "-")</f>
        <v>-</v>
      </c>
      <c r="AV218" s="249" t="n">
        <f aca="false">IF(AU$9&gt;0, IF(OR(AU218="",AU218="-"), 0, AU218*$AO218), AT218*$AE218)</f>
        <v>0</v>
      </c>
      <c r="AW218" s="247" t="n">
        <f aca="false">COMMANDE!R218</f>
        <v>0</v>
      </c>
      <c r="AX218" s="248" t="str">
        <f aca="false">_xlfn.IFS(AND($AD218=$AH218,$AD218&gt;0,$AH218&gt;0,AW218&gt;0), AW218,     AND(NOT($AD218=$AH218),$AD218&gt;0,$AH218&gt;0,AW218&gt;0), ($AH218*AW218)/$AD218,     AND($AD218=0,$AH218&gt;0,$AL218&gt;0), IF(INDEX(AW$12:AW$263,MATCH($AL218,$AK$12:$AK$263,0))&gt;0,($AH218*INDEX(AW$12:AW$263,MATCH($AL218,$AK$12:$AK$263,0)))/INDEX($AD$12:$AD$263,MATCH($AL218,$AK$12:$AK$263,0)), "-"),     1, "-")</f>
        <v>-</v>
      </c>
      <c r="AY218" s="249" t="n">
        <f aca="false">IF(AX$9&gt;0, IF(OR(AX218="",AX218="-"), 0, AX218*$AO218), AW218*$AE218)</f>
        <v>0</v>
      </c>
      <c r="AZ218" s="247" t="n">
        <f aca="false">COMMANDE!T218</f>
        <v>0</v>
      </c>
      <c r="BA218" s="248" t="str">
        <f aca="false">_xlfn.IFS(AND($AD218=$AH218,$AD218&gt;0,$AH218&gt;0,AZ218&gt;0), AZ218,     AND(NOT($AD218=$AH218),$AD218&gt;0,$AH218&gt;0,AZ218&gt;0), ($AH218*AZ218)/$AD218,     AND($AD218=0,$AH218&gt;0,$AL218&gt;0), IF(INDEX(AZ$12:AZ$263,MATCH($AL218,$AK$12:$AK$263,0))&gt;0,($AH218*INDEX(AZ$12:AZ$263,MATCH($AL218,$AK$12:$AK$263,0)))/INDEX($AD$12:$AD$263,MATCH($AL218,$AK$12:$AK$263,0)), "-"),     1, "-")</f>
        <v>-</v>
      </c>
      <c r="BB218" s="249" t="n">
        <f aca="false">IF(BA$9&gt;0, IF(OR(BA218="",BA218="-"), 0, BA218*$AO218), AZ218*$AE218)</f>
        <v>0</v>
      </c>
      <c r="BC218" s="247" t="n">
        <f aca="false">COMMANDE!V218</f>
        <v>0</v>
      </c>
      <c r="BD218" s="248" t="str">
        <f aca="false">_xlfn.IFS(AND($AD218=$AH218,$AD218&gt;0,$AH218&gt;0,BC218&gt;0), BC218,     AND(NOT($AD218=$AH218),$AD218&gt;0,$AH218&gt;0,BC218&gt;0), ($AH218*BC218)/$AD218,     AND($AD218=0,$AH218&gt;0,$AL218&gt;0), IF(INDEX(BC$12:BC$263,MATCH($AL218,$AK$12:$AK$263,0))&gt;0,($AH218*INDEX(BC$12:BC$263,MATCH($AL218,$AK$12:$AK$263,0)))/INDEX($AD$12:$AD$263,MATCH($AL218,$AK$12:$AK$263,0)), "-"),     1, "-")</f>
        <v>-</v>
      </c>
      <c r="BE218" s="249" t="n">
        <f aca="false">IF(BD$9&gt;0, IF(OR(BD218="",BD218="-"), 0, BD218*$AO218), BC218*$AE218)</f>
        <v>0</v>
      </c>
      <c r="BF218" s="247" t="n">
        <f aca="false">COMMANDE!X218</f>
        <v>0</v>
      </c>
      <c r="BG218" s="248" t="str">
        <f aca="false">_xlfn.IFS(AND($AD218=$AH218,$AD218&gt;0,$AH218&gt;0,BF218&gt;0), BF218,     AND(NOT($AD218=$AH218),$AD218&gt;0,$AH218&gt;0,BF218&gt;0), ($AH218*BF218)/$AD218,     AND($AD218=0,$AH218&gt;0,$AL218&gt;0), IF(INDEX(BF$12:BF$263,MATCH($AL218,$AK$12:$AK$263,0))&gt;0,($AH218*INDEX(BF$12:BF$263,MATCH($AL218,$AK$12:$AK$263,0)))/INDEX($AD$12:$AD$263,MATCH($AL218,$AK$12:$AK$263,0)), "-"),     1, "-")</f>
        <v>-</v>
      </c>
      <c r="BH218" s="249" t="n">
        <f aca="false">IF(BG$9&gt;0, IF(OR(BG218="",BG218="-"), 0, BG218*$AO218), BF218*$AE218)</f>
        <v>0</v>
      </c>
      <c r="BI218" s="247" t="n">
        <f aca="false">COMMANDE!Z218</f>
        <v>0</v>
      </c>
      <c r="BJ218" s="248" t="str">
        <f aca="false">_xlfn.IFS(AND($AD218=$AH218,$AD218&gt;0,$AH218&gt;0,BI218&gt;0), BI218,     AND(NOT($AD218=$AH218),$AD218&gt;0,$AH218&gt;0,BI218&gt;0), ($AH218*BI218)/$AD218,     AND($AD218=0,$AH218&gt;0,$AL218&gt;0), IF(INDEX(BI$12:BI$263,MATCH($AL218,$AK$12:$AK$263,0))&gt;0,($AH218*INDEX(BI$12:BI$263,MATCH($AL218,$AK$12:$AK$263,0)))/INDEX($AD$12:$AD$263,MATCH($AL218,$AK$12:$AK$263,0)), "-"),     1, "-")</f>
        <v>-</v>
      </c>
      <c r="BK218" s="249" t="n">
        <f aca="false">IF(BJ$9&gt;0, IF(OR(BJ218="",BJ218="-"), 0, BJ218*$AO218), BI218*$AE218)</f>
        <v>0</v>
      </c>
      <c r="BL218" s="247" t="n">
        <f aca="false">COMMANDE!AB218</f>
        <v>0</v>
      </c>
      <c r="BM218" s="248" t="str">
        <f aca="false">_xlfn.IFS(AND($AD218=$AH218,$AD218&gt;0,$AH218&gt;0,BL218&gt;0), BL218,     AND(NOT($AD218=$AH218),$AD218&gt;0,$AH218&gt;0,BL218&gt;0), ($AH218*BL218)/$AD218,     AND($AD218=0,$AH218&gt;0,$AL218&gt;0), IF(INDEX(BL$12:BL$263,MATCH($AL218,$AK$12:$AK$263,0))&gt;0,($AH218*INDEX(BL$12:BL$263,MATCH($AL218,$AK$12:$AK$263,0)))/INDEX($AD$12:$AD$263,MATCH($AL218,$AK$12:$AK$263,0)), "-"),     1, "-")</f>
        <v>-</v>
      </c>
      <c r="BN218" s="249" t="n">
        <f aca="false">IF(BM$9&gt;0, IF(OR(BM218="",BM218="-"), 0, BM218*$AO218), BL218*$AE218)</f>
        <v>0</v>
      </c>
      <c r="BO218" s="247" t="n">
        <f aca="false">COMMANDE!AD218</f>
        <v>0</v>
      </c>
      <c r="BP218" s="248" t="str">
        <f aca="false">_xlfn.IFS(AND($AD218=$AH218,$AD218&gt;0,$AH218&gt;0,BO218&gt;0), BO218,     AND(NOT($AD218=$AH218),$AD218&gt;0,$AH218&gt;0,BO218&gt;0), ($AH218*BO218)/$AD218,     AND($AD218=0,$AH218&gt;0,$AL218&gt;0), IF(INDEX(BO$12:BO$263,MATCH($AL218,$AK$12:$AK$263,0))&gt;0,($AH218*INDEX(BO$12:BO$263,MATCH($AL218,$AK$12:$AK$263,0)))/INDEX($AD$12:$AD$263,MATCH($AL218,$AK$12:$AK$263,0)), "-"),     1, "-")</f>
        <v>-</v>
      </c>
      <c r="BQ218" s="249" t="n">
        <f aca="false">IF(BP$9&gt;0, IF(OR(BP218="",BP218="-"), 0, BP218*$AO218), BO218*$AE218)</f>
        <v>0</v>
      </c>
      <c r="BR218" s="247" t="n">
        <f aca="false">COMMANDE!AF218</f>
        <v>0</v>
      </c>
      <c r="BS218" s="248" t="str">
        <f aca="false">_xlfn.IFS(AND($AD218=$AH218,$AD218&gt;0,$AH218&gt;0,BR218&gt;0), BR218,     AND(NOT($AD218=$AH218),$AD218&gt;0,$AH218&gt;0,BR218&gt;0), ($AH218*BR218)/$AD218,     AND($AD218=0,$AH218&gt;0,$AL218&gt;0), IF(INDEX(BR$12:BR$263,MATCH($AL218,$AK$12:$AK$263,0))&gt;0,($AH218*INDEX(BR$12:BR$263,MATCH($AL218,$AK$12:$AK$263,0)))/INDEX($AD$12:$AD$263,MATCH($AL218,$AK$12:$AK$263,0)), "-"),     1, "-")</f>
        <v>-</v>
      </c>
      <c r="BT218" s="249" t="n">
        <f aca="false">IF(BS$9&gt;0, IF(OR(BS218="",BS218="-"), 0, BS218*$AO218), BR218*$AE218)</f>
        <v>0</v>
      </c>
      <c r="BU218" s="247" t="n">
        <f aca="false">COMMANDE!AH218</f>
        <v>0</v>
      </c>
      <c r="BV218" s="248" t="str">
        <f aca="false">_xlfn.IFS(AND($AD218=$AH218,$AD218&gt;0,$AH218&gt;0,BU218&gt;0), BU218,     AND(NOT($AD218=$AH218),$AD218&gt;0,$AH218&gt;0,BU218&gt;0), ($AH218*BU218)/$AD218,     AND($AD218=0,$AH218&gt;0,$AL218&gt;0), IF(INDEX(BU$12:BU$263,MATCH($AL218,$AK$12:$AK$263,0))&gt;0,($AH218*INDEX(BU$12:BU$263,MATCH($AL218,$AK$12:$AK$263,0)))/INDEX($AD$12:$AD$263,MATCH($AL218,$AK$12:$AK$263,0)), "-"),     1, "-")</f>
        <v>-</v>
      </c>
      <c r="BW218" s="249" t="n">
        <f aca="false">IF(BV$9&gt;0, IF(OR(BV218="",BV218="-"), 0, BV218*$AO218), BU218*$AE218)</f>
        <v>0</v>
      </c>
      <c r="BX218" s="247" t="n">
        <f aca="false">COMMANDE!AJ218</f>
        <v>0</v>
      </c>
      <c r="BY218" s="248" t="str">
        <f aca="false">_xlfn.IFS(AND($AD218=$AH218,$AD218&gt;0,$AH218&gt;0,BX218&gt;0), BX218,     AND(NOT($AD218=$AH218),$AD218&gt;0,$AH218&gt;0,BX218&gt;0), ($AH218*BX218)/$AD218,     AND($AD218=0,$AH218&gt;0,$AL218&gt;0), IF(INDEX(BX$12:BX$263,MATCH($AL218,$AK$12:$AK$263,0))&gt;0,($AH218*INDEX(BX$12:BX$263,MATCH($AL218,$AK$12:$AK$263,0)))/INDEX($AD$12:$AD$263,MATCH($AL218,$AK$12:$AK$263,0)), "-"),     1, "-")</f>
        <v>-</v>
      </c>
      <c r="BZ218" s="249" t="n">
        <f aca="false">IF(BY$9&gt;0, IF(OR(BY218="",BY218="-"), 0, BY218*$AO218), BX218*$AE218)</f>
        <v>0</v>
      </c>
      <c r="CA218" s="247" t="n">
        <f aca="false">COMMANDE!AL218</f>
        <v>0</v>
      </c>
      <c r="CB218" s="248" t="str">
        <f aca="false">_xlfn.IFS(AND($AD218=$AH218,$AD218&gt;0,$AH218&gt;0,CA218&gt;0), CA218,     AND(NOT($AD218=$AH218),$AD218&gt;0,$AH218&gt;0,CA218&gt;0), ($AH218*CA218)/$AD218,     AND($AD218=0,$AH218&gt;0,$AL218&gt;0), IF(INDEX(CA$12:CA$263,MATCH($AL218,$AK$12:$AK$263,0))&gt;0,($AH218*INDEX(CA$12:CA$263,MATCH($AL218,$AK$12:$AK$263,0)))/INDEX($AD$12:$AD$263,MATCH($AL218,$AK$12:$AK$263,0)), "-"),     1, "-")</f>
        <v>-</v>
      </c>
      <c r="CC218" s="249" t="n">
        <f aca="false">IF(CB$9&gt;0, IF(OR(CB218="",CB218="-"), 0, CB218*$AO218), CA218*$AE218)</f>
        <v>0</v>
      </c>
      <c r="CD218" s="247" t="n">
        <f aca="false">COMMANDE!AN218</f>
        <v>0</v>
      </c>
      <c r="CE218" s="248" t="str">
        <f aca="false">_xlfn.IFS(AND($AD218=$AH218,$AD218&gt;0,$AH218&gt;0,CD218&gt;0), CD218,     AND(NOT($AD218=$AH218),$AD218&gt;0,$AH218&gt;0,CD218&gt;0), ($AH218*CD218)/$AD218,     AND($AD218=0,$AH218&gt;0,$AL218&gt;0), IF(INDEX(CD$12:CD$263,MATCH($AL218,$AK$12:$AK$263,0))&gt;0,($AH218*INDEX(CD$12:CD$263,MATCH($AL218,$AK$12:$AK$263,0)))/INDEX($AD$12:$AD$263,MATCH($AL218,$AK$12:$AK$263,0)), "-"),     1, "-")</f>
        <v>-</v>
      </c>
      <c r="CF218" s="249" t="n">
        <f aca="false">IF(CE$9&gt;0, IF(OR(CE218="",CE218="-"), 0, CE218*$AO218), CD218*$AE218)</f>
        <v>0</v>
      </c>
      <c r="CG218" s="247" t="n">
        <f aca="false">COMMANDE!AP218</f>
        <v>0</v>
      </c>
      <c r="CH218" s="248" t="str">
        <f aca="false">_xlfn.IFS(AND($AD218=$AH218,$AD218&gt;0,$AH218&gt;0,CG218&gt;0), CG218,     AND(NOT($AD218=$AH218),$AD218&gt;0,$AH218&gt;0,CG218&gt;0), ($AH218*CG218)/$AD218,     AND($AD218=0,$AH218&gt;0,$AL218&gt;0), IF(INDEX(CG$12:CG$263,MATCH($AL218,$AK$12:$AK$263,0))&gt;0,($AH218*INDEX(CG$12:CG$263,MATCH($AL218,$AK$12:$AK$263,0)))/INDEX($AD$12:$AD$263,MATCH($AL218,$AK$12:$AK$263,0)), "-"),     1, "-")</f>
        <v>-</v>
      </c>
      <c r="CI218" s="249" t="n">
        <f aca="false">IF(CH$9&gt;0, IF(OR(CH218="",CH218="-"), 0, CH218*$AO218), CG218*$AE218)</f>
        <v>0</v>
      </c>
      <c r="CJ218" s="250"/>
    </row>
    <row r="219" customFormat="false" ht="39.95" hidden="false" customHeight="true" outlineLevel="0" collapsed="false">
      <c r="A219" s="151" t="n">
        <f aca="false">IF(OR($AQ219&gt;0, $AS219&gt;0), 1, 0)</f>
        <v>0</v>
      </c>
      <c r="B219" s="151" t="n">
        <f aca="false">IF(OR($AT219&gt;0, $AV219&gt;0), 1, 0)</f>
        <v>0</v>
      </c>
      <c r="C219" s="151" t="n">
        <f aca="false">IF(OR($AW219&gt;0, $AY219&gt;0), 1, 0)</f>
        <v>0</v>
      </c>
      <c r="D219" s="151" t="n">
        <f aca="false">IF(OR($AZ219&gt;0, $BB219&gt;0), 1, 0)</f>
        <v>0</v>
      </c>
      <c r="E219" s="151" t="n">
        <f aca="false">IF(OR($BC219&gt;0, $BE219&gt;0), 1, 0)</f>
        <v>0</v>
      </c>
      <c r="F219" s="151" t="n">
        <f aca="false">IF(OR($BF219&gt;0, $BH219&gt;0), 1, 0)</f>
        <v>0</v>
      </c>
      <c r="G219" s="151" t="n">
        <f aca="false">IF(OR($BI219&gt;0, $BK219&gt;0), 1, 0)</f>
        <v>0</v>
      </c>
      <c r="H219" s="151" t="n">
        <f aca="false">IF(OR($BL219&gt;0, $BN219&gt;0), 1, 0)</f>
        <v>0</v>
      </c>
      <c r="I219" s="151" t="n">
        <f aca="false">IF(OR($BO219&gt;0, $BQ219&gt;0), 1, 0)</f>
        <v>0</v>
      </c>
      <c r="J219" s="151" t="n">
        <f aca="false">IF(OR($BR219&gt;0, $BT219&gt;0), 1, 0)</f>
        <v>0</v>
      </c>
      <c r="K219" s="151" t="n">
        <f aca="false">IF(OR($BU219&gt;0, $BW219&gt;0), 1, 0)</f>
        <v>0</v>
      </c>
      <c r="L219" s="151" t="n">
        <f aca="false">IF(OR($BX219&gt;0, $BZ219&gt;0), 1, 0)</f>
        <v>0</v>
      </c>
      <c r="M219" s="151" t="n">
        <f aca="false">IF(OR($CA219&gt;0, $CC219&gt;0), 1, 0)</f>
        <v>0</v>
      </c>
      <c r="N219" s="151" t="n">
        <f aca="false">IF(OR($CD219&gt;0, $CF219&gt;0), 1, 0)</f>
        <v>0</v>
      </c>
      <c r="O219" s="253" t="n">
        <f aca="false">IF(OR($CG219&gt;0, $CI219&gt;0), 1, 0)</f>
        <v>0</v>
      </c>
      <c r="P219" s="232" t="n">
        <f aca="false">IF(OR($AD219&gt;0,$AH219&gt;0,$AN219&gt;0), 1, 0)</f>
        <v>0</v>
      </c>
      <c r="Q219" s="233" t="n">
        <f aca="false">BDD!A209</f>
        <v>0</v>
      </c>
      <c r="R219" s="234" t="n">
        <f aca="false">BDD!B209</f>
        <v>0</v>
      </c>
      <c r="S219" s="235" t="str">
        <f aca="false">IF(BDD!F209=0, "", BDD!F209)</f>
        <v/>
      </c>
      <c r="T219" s="236" t="n">
        <f aca="false">ROUND(BDD!G209+FDP_CMD_KG, 2)</f>
        <v>1.6</v>
      </c>
      <c r="U219" s="236" t="e">
        <f aca="false">ROUND(BDD!G209+FDP_FACT_KG, 2)</f>
        <v>#DIV/0!</v>
      </c>
      <c r="V219" s="237" t="n">
        <f aca="false">BDD!H209</f>
        <v>0</v>
      </c>
      <c r="W219" s="238" t="str">
        <f aca="false">IF(NOT(ISBLANK(BDD!I209)), ROUND(SUM((BDD!G209*reduc1),FDP_CMD_KG), 2), "")</f>
        <v/>
      </c>
      <c r="X219" s="238" t="str">
        <f aca="false">IF(NOT(ISBLANK(BDD!J209)), ROUND(SUM((BDD!G209*reduc2),FDP_CMD_KG), 2), "")</f>
        <v/>
      </c>
      <c r="Y219" s="238" t="str">
        <f aca="false">IF(NOT(ISBLANK(BDD!K209)), ROUND(SUM((BDD!G209*reduc3),FDP_CMD_KG), 2), "")</f>
        <v/>
      </c>
      <c r="Z219" s="238" t="str">
        <f aca="false">IF(NOT(ISBLANK(BDD!I209)), ROUND(SUM((BDD!G209*reduc1),FDP_FACT_KG), 2), "")</f>
        <v/>
      </c>
      <c r="AA219" s="238" t="str">
        <f aca="false">IF(NOT(ISBLANK(BDD!J209)), ROUND(SUM((BDD!G209*reduc2),FDP_FACT_KG), 2), "")</f>
        <v/>
      </c>
      <c r="AB219" s="238" t="str">
        <f aca="false">IF(NOT(ISBLANK(BDD!K209)), ROUND(SUM((BDD!G209*reduc3),FDP_FACT_KG), 2), "")</f>
        <v/>
      </c>
      <c r="AC219" s="239" t="n">
        <f aca="false">BDD!C209</f>
        <v>0</v>
      </c>
      <c r="AD219" s="240" t="n">
        <f aca="false">SUM(AQ219,AT219,AW219,AZ219,BC219,BF219,BI219,BL219,BO219,BR219,BU219,BX219,CA219,CD219,CG219)</f>
        <v>0</v>
      </c>
      <c r="AE219" s="241" t="n">
        <f aca="false">_xlfn.IFS(AND(AD219&gt;=60,$Y219&lt;&gt;""), $Y219,    AND(AD219&gt;=30,$X219&lt;&gt;""), $X219,    AND(AD219&gt;=10,$W219&lt;&gt;""), $W219,    1, $T219)</f>
        <v>1.6</v>
      </c>
      <c r="AF219" s="242" t="n">
        <f aca="false">$AD219*$AE219</f>
        <v>0</v>
      </c>
      <c r="AG219" s="161"/>
      <c r="AH219" s="243"/>
      <c r="AI219" s="241" t="e">
        <f aca="false">_xlfn.IFS(AND(AH219&gt;=60,$AB219&lt;&gt;""), $AB219,    AND(AH219&gt;=30,$AA219&lt;&gt;""), $AA219,    AND(AH219&gt;=10,$Z219&lt;&gt;""), $Z219,    1, $U219)</f>
        <v>#DIV/0!</v>
      </c>
      <c r="AJ219" s="244" t="e">
        <f aca="false">AH219*AI219</f>
        <v>#DIV/0!</v>
      </c>
      <c r="AK219" s="245"/>
      <c r="AL219" s="245"/>
      <c r="AM219" s="161"/>
      <c r="AN219" s="246" t="n">
        <f aca="false">SUM(AR219,AU219,AX219,BA219,BD219,BG219,BJ219,BM219,BP219,BS219,BV219,BY219,CB219,CE219,CH219)</f>
        <v>0</v>
      </c>
      <c r="AO219" s="241" t="e">
        <f aca="false">_xlfn.IFS(AND(AN219&gt;=60,$AB219&lt;&gt;""), $AB219,    AND(AN219&gt;=30,$AA219&lt;&gt;""), $AA219,    AND(AN219&gt;=10,$Z219&lt;&gt;""), $Z219,    1, $U219)</f>
        <v>#DIV/0!</v>
      </c>
      <c r="AP219" s="242" t="e">
        <f aca="false">$AN219*$AO219</f>
        <v>#DIV/0!</v>
      </c>
      <c r="AQ219" s="247" t="n">
        <f aca="false">COMMANDE!N219</f>
        <v>0</v>
      </c>
      <c r="AR219" s="248" t="str">
        <f aca="false">_xlfn.IFS(AND($AD219=$AH219,$AD219&gt;0,$AH219&gt;0,AQ219&gt;0), AQ219,     AND(NOT($AD219=$AH219),$AD219&gt;0,$AH219&gt;0,AQ219&gt;0), ($AH219*AQ219)/$AD219,     AND($AD219=0,$AH219&gt;0,$AL219&gt;0), IF(INDEX(AQ$12:AQ$263,MATCH($AL219,$AK$12:$AK$263,0))&gt;0,($AH219*INDEX(AQ$12:AQ$263,MATCH($AL219,$AK$12:$AK$263,0)))/INDEX($AD$12:$AD$263,MATCH($AL219,$AK$12:$AK$263,0)), "-"),     1, "-")</f>
        <v>-</v>
      </c>
      <c r="AS219" s="249" t="n">
        <f aca="false">IF(AR$9&gt;0, IF(OR(AR219="",AR219="-"), 0, AR219*$AO219), AQ219*$AE219)</f>
        <v>0</v>
      </c>
      <c r="AT219" s="247" t="n">
        <f aca="false">COMMANDE!P219</f>
        <v>0</v>
      </c>
      <c r="AU219" s="248" t="str">
        <f aca="false">_xlfn.IFS(AND($AD219=$AH219,$AD219&gt;0,$AH219&gt;0,AT219&gt;0), AT219,     AND(NOT($AD219=$AH219),$AD219&gt;0,$AH219&gt;0,AT219&gt;0), ($AH219*AT219)/$AD219,     AND($AD219=0,$AH219&gt;0,$AL219&gt;0), IF(INDEX(AT$12:AT$263,MATCH($AL219,$AK$12:$AK$263,0))&gt;0,($AH219*INDEX(AT$12:AT$263,MATCH($AL219,$AK$12:$AK$263,0)))/INDEX($AD$12:$AD$263,MATCH($AL219,$AK$12:$AK$263,0)), "-"),     1, "-")</f>
        <v>-</v>
      </c>
      <c r="AV219" s="249" t="n">
        <f aca="false">IF(AU$9&gt;0, IF(OR(AU219="",AU219="-"), 0, AU219*$AO219), AT219*$AE219)</f>
        <v>0</v>
      </c>
      <c r="AW219" s="247" t="n">
        <f aca="false">COMMANDE!R219</f>
        <v>0</v>
      </c>
      <c r="AX219" s="248" t="str">
        <f aca="false">_xlfn.IFS(AND($AD219=$AH219,$AD219&gt;0,$AH219&gt;0,AW219&gt;0), AW219,     AND(NOT($AD219=$AH219),$AD219&gt;0,$AH219&gt;0,AW219&gt;0), ($AH219*AW219)/$AD219,     AND($AD219=0,$AH219&gt;0,$AL219&gt;0), IF(INDEX(AW$12:AW$263,MATCH($AL219,$AK$12:$AK$263,0))&gt;0,($AH219*INDEX(AW$12:AW$263,MATCH($AL219,$AK$12:$AK$263,0)))/INDEX($AD$12:$AD$263,MATCH($AL219,$AK$12:$AK$263,0)), "-"),     1, "-")</f>
        <v>-</v>
      </c>
      <c r="AY219" s="249" t="n">
        <f aca="false">IF(AX$9&gt;0, IF(OR(AX219="",AX219="-"), 0, AX219*$AO219), AW219*$AE219)</f>
        <v>0</v>
      </c>
      <c r="AZ219" s="247" t="n">
        <f aca="false">COMMANDE!T219</f>
        <v>0</v>
      </c>
      <c r="BA219" s="248" t="str">
        <f aca="false">_xlfn.IFS(AND($AD219=$AH219,$AD219&gt;0,$AH219&gt;0,AZ219&gt;0), AZ219,     AND(NOT($AD219=$AH219),$AD219&gt;0,$AH219&gt;0,AZ219&gt;0), ($AH219*AZ219)/$AD219,     AND($AD219=0,$AH219&gt;0,$AL219&gt;0), IF(INDEX(AZ$12:AZ$263,MATCH($AL219,$AK$12:$AK$263,0))&gt;0,($AH219*INDEX(AZ$12:AZ$263,MATCH($AL219,$AK$12:$AK$263,0)))/INDEX($AD$12:$AD$263,MATCH($AL219,$AK$12:$AK$263,0)), "-"),     1, "-")</f>
        <v>-</v>
      </c>
      <c r="BB219" s="249" t="n">
        <f aca="false">IF(BA$9&gt;0, IF(OR(BA219="",BA219="-"), 0, BA219*$AO219), AZ219*$AE219)</f>
        <v>0</v>
      </c>
      <c r="BC219" s="247" t="n">
        <f aca="false">COMMANDE!V219</f>
        <v>0</v>
      </c>
      <c r="BD219" s="248" t="str">
        <f aca="false">_xlfn.IFS(AND($AD219=$AH219,$AD219&gt;0,$AH219&gt;0,BC219&gt;0), BC219,     AND(NOT($AD219=$AH219),$AD219&gt;0,$AH219&gt;0,BC219&gt;0), ($AH219*BC219)/$AD219,     AND($AD219=0,$AH219&gt;0,$AL219&gt;0), IF(INDEX(BC$12:BC$263,MATCH($AL219,$AK$12:$AK$263,0))&gt;0,($AH219*INDEX(BC$12:BC$263,MATCH($AL219,$AK$12:$AK$263,0)))/INDEX($AD$12:$AD$263,MATCH($AL219,$AK$12:$AK$263,0)), "-"),     1, "-")</f>
        <v>-</v>
      </c>
      <c r="BE219" s="249" t="n">
        <f aca="false">IF(BD$9&gt;0, IF(OR(BD219="",BD219="-"), 0, BD219*$AO219), BC219*$AE219)</f>
        <v>0</v>
      </c>
      <c r="BF219" s="247" t="n">
        <f aca="false">COMMANDE!X219</f>
        <v>0</v>
      </c>
      <c r="BG219" s="248" t="str">
        <f aca="false">_xlfn.IFS(AND($AD219=$AH219,$AD219&gt;0,$AH219&gt;0,BF219&gt;0), BF219,     AND(NOT($AD219=$AH219),$AD219&gt;0,$AH219&gt;0,BF219&gt;0), ($AH219*BF219)/$AD219,     AND($AD219=0,$AH219&gt;0,$AL219&gt;0), IF(INDEX(BF$12:BF$263,MATCH($AL219,$AK$12:$AK$263,0))&gt;0,($AH219*INDEX(BF$12:BF$263,MATCH($AL219,$AK$12:$AK$263,0)))/INDEX($AD$12:$AD$263,MATCH($AL219,$AK$12:$AK$263,0)), "-"),     1, "-")</f>
        <v>-</v>
      </c>
      <c r="BH219" s="249" t="n">
        <f aca="false">IF(BG$9&gt;0, IF(OR(BG219="",BG219="-"), 0, BG219*$AO219), BF219*$AE219)</f>
        <v>0</v>
      </c>
      <c r="BI219" s="247" t="n">
        <f aca="false">COMMANDE!Z219</f>
        <v>0</v>
      </c>
      <c r="BJ219" s="248" t="str">
        <f aca="false">_xlfn.IFS(AND($AD219=$AH219,$AD219&gt;0,$AH219&gt;0,BI219&gt;0), BI219,     AND(NOT($AD219=$AH219),$AD219&gt;0,$AH219&gt;0,BI219&gt;0), ($AH219*BI219)/$AD219,     AND($AD219=0,$AH219&gt;0,$AL219&gt;0), IF(INDEX(BI$12:BI$263,MATCH($AL219,$AK$12:$AK$263,0))&gt;0,($AH219*INDEX(BI$12:BI$263,MATCH($AL219,$AK$12:$AK$263,0)))/INDEX($AD$12:$AD$263,MATCH($AL219,$AK$12:$AK$263,0)), "-"),     1, "-")</f>
        <v>-</v>
      </c>
      <c r="BK219" s="249" t="n">
        <f aca="false">IF(BJ$9&gt;0, IF(OR(BJ219="",BJ219="-"), 0, BJ219*$AO219), BI219*$AE219)</f>
        <v>0</v>
      </c>
      <c r="BL219" s="247" t="n">
        <f aca="false">COMMANDE!AB219</f>
        <v>0</v>
      </c>
      <c r="BM219" s="248" t="str">
        <f aca="false">_xlfn.IFS(AND($AD219=$AH219,$AD219&gt;0,$AH219&gt;0,BL219&gt;0), BL219,     AND(NOT($AD219=$AH219),$AD219&gt;0,$AH219&gt;0,BL219&gt;0), ($AH219*BL219)/$AD219,     AND($AD219=0,$AH219&gt;0,$AL219&gt;0), IF(INDEX(BL$12:BL$263,MATCH($AL219,$AK$12:$AK$263,0))&gt;0,($AH219*INDEX(BL$12:BL$263,MATCH($AL219,$AK$12:$AK$263,0)))/INDEX($AD$12:$AD$263,MATCH($AL219,$AK$12:$AK$263,0)), "-"),     1, "-")</f>
        <v>-</v>
      </c>
      <c r="BN219" s="249" t="n">
        <f aca="false">IF(BM$9&gt;0, IF(OR(BM219="",BM219="-"), 0, BM219*$AO219), BL219*$AE219)</f>
        <v>0</v>
      </c>
      <c r="BO219" s="247" t="n">
        <f aca="false">COMMANDE!AD219</f>
        <v>0</v>
      </c>
      <c r="BP219" s="248" t="str">
        <f aca="false">_xlfn.IFS(AND($AD219=$AH219,$AD219&gt;0,$AH219&gt;0,BO219&gt;0), BO219,     AND(NOT($AD219=$AH219),$AD219&gt;0,$AH219&gt;0,BO219&gt;0), ($AH219*BO219)/$AD219,     AND($AD219=0,$AH219&gt;0,$AL219&gt;0), IF(INDEX(BO$12:BO$263,MATCH($AL219,$AK$12:$AK$263,0))&gt;0,($AH219*INDEX(BO$12:BO$263,MATCH($AL219,$AK$12:$AK$263,0)))/INDEX($AD$12:$AD$263,MATCH($AL219,$AK$12:$AK$263,0)), "-"),     1, "-")</f>
        <v>-</v>
      </c>
      <c r="BQ219" s="249" t="n">
        <f aca="false">IF(BP$9&gt;0, IF(OR(BP219="",BP219="-"), 0, BP219*$AO219), BO219*$AE219)</f>
        <v>0</v>
      </c>
      <c r="BR219" s="247" t="n">
        <f aca="false">COMMANDE!AF219</f>
        <v>0</v>
      </c>
      <c r="BS219" s="248" t="str">
        <f aca="false">_xlfn.IFS(AND($AD219=$AH219,$AD219&gt;0,$AH219&gt;0,BR219&gt;0), BR219,     AND(NOT($AD219=$AH219),$AD219&gt;0,$AH219&gt;0,BR219&gt;0), ($AH219*BR219)/$AD219,     AND($AD219=0,$AH219&gt;0,$AL219&gt;0), IF(INDEX(BR$12:BR$263,MATCH($AL219,$AK$12:$AK$263,0))&gt;0,($AH219*INDEX(BR$12:BR$263,MATCH($AL219,$AK$12:$AK$263,0)))/INDEX($AD$12:$AD$263,MATCH($AL219,$AK$12:$AK$263,0)), "-"),     1, "-")</f>
        <v>-</v>
      </c>
      <c r="BT219" s="249" t="n">
        <f aca="false">IF(BS$9&gt;0, IF(OR(BS219="",BS219="-"), 0, BS219*$AO219), BR219*$AE219)</f>
        <v>0</v>
      </c>
      <c r="BU219" s="247" t="n">
        <f aca="false">COMMANDE!AH219</f>
        <v>0</v>
      </c>
      <c r="BV219" s="248" t="str">
        <f aca="false">_xlfn.IFS(AND($AD219=$AH219,$AD219&gt;0,$AH219&gt;0,BU219&gt;0), BU219,     AND(NOT($AD219=$AH219),$AD219&gt;0,$AH219&gt;0,BU219&gt;0), ($AH219*BU219)/$AD219,     AND($AD219=0,$AH219&gt;0,$AL219&gt;0), IF(INDEX(BU$12:BU$263,MATCH($AL219,$AK$12:$AK$263,0))&gt;0,($AH219*INDEX(BU$12:BU$263,MATCH($AL219,$AK$12:$AK$263,0)))/INDEX($AD$12:$AD$263,MATCH($AL219,$AK$12:$AK$263,0)), "-"),     1, "-")</f>
        <v>-</v>
      </c>
      <c r="BW219" s="249" t="n">
        <f aca="false">IF(BV$9&gt;0, IF(OR(BV219="",BV219="-"), 0, BV219*$AO219), BU219*$AE219)</f>
        <v>0</v>
      </c>
      <c r="BX219" s="247" t="n">
        <f aca="false">COMMANDE!AJ219</f>
        <v>0</v>
      </c>
      <c r="BY219" s="248" t="str">
        <f aca="false">_xlfn.IFS(AND($AD219=$AH219,$AD219&gt;0,$AH219&gt;0,BX219&gt;0), BX219,     AND(NOT($AD219=$AH219),$AD219&gt;0,$AH219&gt;0,BX219&gt;0), ($AH219*BX219)/$AD219,     AND($AD219=0,$AH219&gt;0,$AL219&gt;0), IF(INDEX(BX$12:BX$263,MATCH($AL219,$AK$12:$AK$263,0))&gt;0,($AH219*INDEX(BX$12:BX$263,MATCH($AL219,$AK$12:$AK$263,0)))/INDEX($AD$12:$AD$263,MATCH($AL219,$AK$12:$AK$263,0)), "-"),     1, "-")</f>
        <v>-</v>
      </c>
      <c r="BZ219" s="249" t="n">
        <f aca="false">IF(BY$9&gt;0, IF(OR(BY219="",BY219="-"), 0, BY219*$AO219), BX219*$AE219)</f>
        <v>0</v>
      </c>
      <c r="CA219" s="247" t="n">
        <f aca="false">COMMANDE!AL219</f>
        <v>0</v>
      </c>
      <c r="CB219" s="248" t="str">
        <f aca="false">_xlfn.IFS(AND($AD219=$AH219,$AD219&gt;0,$AH219&gt;0,CA219&gt;0), CA219,     AND(NOT($AD219=$AH219),$AD219&gt;0,$AH219&gt;0,CA219&gt;0), ($AH219*CA219)/$AD219,     AND($AD219=0,$AH219&gt;0,$AL219&gt;0), IF(INDEX(CA$12:CA$263,MATCH($AL219,$AK$12:$AK$263,0))&gt;0,($AH219*INDEX(CA$12:CA$263,MATCH($AL219,$AK$12:$AK$263,0)))/INDEX($AD$12:$AD$263,MATCH($AL219,$AK$12:$AK$263,0)), "-"),     1, "-")</f>
        <v>-</v>
      </c>
      <c r="CC219" s="249" t="n">
        <f aca="false">IF(CB$9&gt;0, IF(OR(CB219="",CB219="-"), 0, CB219*$AO219), CA219*$AE219)</f>
        <v>0</v>
      </c>
      <c r="CD219" s="247" t="n">
        <f aca="false">COMMANDE!AN219</f>
        <v>0</v>
      </c>
      <c r="CE219" s="248" t="str">
        <f aca="false">_xlfn.IFS(AND($AD219=$AH219,$AD219&gt;0,$AH219&gt;0,CD219&gt;0), CD219,     AND(NOT($AD219=$AH219),$AD219&gt;0,$AH219&gt;0,CD219&gt;0), ($AH219*CD219)/$AD219,     AND($AD219=0,$AH219&gt;0,$AL219&gt;0), IF(INDEX(CD$12:CD$263,MATCH($AL219,$AK$12:$AK$263,0))&gt;0,($AH219*INDEX(CD$12:CD$263,MATCH($AL219,$AK$12:$AK$263,0)))/INDEX($AD$12:$AD$263,MATCH($AL219,$AK$12:$AK$263,0)), "-"),     1, "-")</f>
        <v>-</v>
      </c>
      <c r="CF219" s="249" t="n">
        <f aca="false">IF(CE$9&gt;0, IF(OR(CE219="",CE219="-"), 0, CE219*$AO219), CD219*$AE219)</f>
        <v>0</v>
      </c>
      <c r="CG219" s="247" t="n">
        <f aca="false">COMMANDE!AP219</f>
        <v>0</v>
      </c>
      <c r="CH219" s="248" t="str">
        <f aca="false">_xlfn.IFS(AND($AD219=$AH219,$AD219&gt;0,$AH219&gt;0,CG219&gt;0), CG219,     AND(NOT($AD219=$AH219),$AD219&gt;0,$AH219&gt;0,CG219&gt;0), ($AH219*CG219)/$AD219,     AND($AD219=0,$AH219&gt;0,$AL219&gt;0), IF(INDEX(CG$12:CG$263,MATCH($AL219,$AK$12:$AK$263,0))&gt;0,($AH219*INDEX(CG$12:CG$263,MATCH($AL219,$AK$12:$AK$263,0)))/INDEX($AD$12:$AD$263,MATCH($AL219,$AK$12:$AK$263,0)), "-"),     1, "-")</f>
        <v>-</v>
      </c>
      <c r="CI219" s="249" t="n">
        <f aca="false">IF(CH$9&gt;0, IF(OR(CH219="",CH219="-"), 0, CH219*$AO219), CG219*$AE219)</f>
        <v>0</v>
      </c>
      <c r="CJ219" s="250"/>
    </row>
    <row r="220" customFormat="false" ht="39.95" hidden="false" customHeight="true" outlineLevel="0" collapsed="false">
      <c r="A220" s="230" t="n">
        <f aca="false">IF(OR($AQ220&gt;0, $AS220&gt;0), 1, 0)</f>
        <v>0</v>
      </c>
      <c r="B220" s="230" t="n">
        <f aca="false">IF(OR($AT220&gt;0, $AV220&gt;0), 1, 0)</f>
        <v>0</v>
      </c>
      <c r="C220" s="230" t="n">
        <f aca="false">IF(OR($AW220&gt;0, $AY220&gt;0), 1, 0)</f>
        <v>0</v>
      </c>
      <c r="D220" s="230" t="n">
        <f aca="false">IF(OR($AZ220&gt;0, $BB220&gt;0), 1, 0)</f>
        <v>0</v>
      </c>
      <c r="E220" s="230" t="n">
        <f aca="false">IF(OR($BC220&gt;0, $BE220&gt;0), 1, 0)</f>
        <v>0</v>
      </c>
      <c r="F220" s="230" t="n">
        <f aca="false">IF(OR($BF220&gt;0, $BH220&gt;0), 1, 0)</f>
        <v>0</v>
      </c>
      <c r="G220" s="230" t="n">
        <f aca="false">IF(OR($BI220&gt;0, $BK220&gt;0), 1, 0)</f>
        <v>0</v>
      </c>
      <c r="H220" s="230" t="n">
        <f aca="false">IF(OR($BL220&gt;0, $BN220&gt;0), 1, 0)</f>
        <v>0</v>
      </c>
      <c r="I220" s="230" t="n">
        <f aca="false">IF(OR($BO220&gt;0, $BQ220&gt;0), 1, 0)</f>
        <v>0</v>
      </c>
      <c r="J220" s="230" t="n">
        <f aca="false">IF(OR($BR220&gt;0, $BT220&gt;0), 1, 0)</f>
        <v>0</v>
      </c>
      <c r="K220" s="230" t="n">
        <f aca="false">IF(OR($BU220&gt;0, $BW220&gt;0), 1, 0)</f>
        <v>0</v>
      </c>
      <c r="L220" s="230" t="n">
        <f aca="false">IF(OR($BX220&gt;0, $BZ220&gt;0), 1, 0)</f>
        <v>0</v>
      </c>
      <c r="M220" s="230" t="n">
        <f aca="false">IF(OR($CA220&gt;0, $CC220&gt;0), 1, 0)</f>
        <v>0</v>
      </c>
      <c r="N220" s="230" t="n">
        <f aca="false">IF(OR($CD220&gt;0, $CF220&gt;0), 1, 0)</f>
        <v>0</v>
      </c>
      <c r="O220" s="231" t="n">
        <f aca="false">IF(OR($CG220&gt;0, $CI220&gt;0), 1, 0)</f>
        <v>0</v>
      </c>
      <c r="P220" s="232" t="n">
        <f aca="false">IF(OR($AD220&gt;0,$AH220&gt;0,$AN220&gt;0), 1, 0)</f>
        <v>0</v>
      </c>
      <c r="Q220" s="233" t="n">
        <f aca="false">BDD!A210</f>
        <v>0</v>
      </c>
      <c r="R220" s="234" t="n">
        <f aca="false">BDD!B210</f>
        <v>0</v>
      </c>
      <c r="S220" s="235" t="str">
        <f aca="false">IF(BDD!F210=0, "", BDD!F210)</f>
        <v/>
      </c>
      <c r="T220" s="236" t="n">
        <f aca="false">ROUND(BDD!G210+FDP_CMD_KG, 2)</f>
        <v>1.6</v>
      </c>
      <c r="U220" s="236" t="e">
        <f aca="false">ROUND(BDD!G210+FDP_FACT_KG, 2)</f>
        <v>#DIV/0!</v>
      </c>
      <c r="V220" s="237" t="n">
        <f aca="false">BDD!H210</f>
        <v>0</v>
      </c>
      <c r="W220" s="238" t="str">
        <f aca="false">IF(NOT(ISBLANK(BDD!I210)), ROUND(SUM((BDD!G210*reduc1),FDP_CMD_KG), 2), "")</f>
        <v/>
      </c>
      <c r="X220" s="238" t="str">
        <f aca="false">IF(NOT(ISBLANK(BDD!J210)), ROUND(SUM((BDD!G210*reduc2),FDP_CMD_KG), 2), "")</f>
        <v/>
      </c>
      <c r="Y220" s="238" t="str">
        <f aca="false">IF(NOT(ISBLANK(BDD!K210)), ROUND(SUM((BDD!G210*reduc3),FDP_CMD_KG), 2), "")</f>
        <v/>
      </c>
      <c r="Z220" s="238" t="str">
        <f aca="false">IF(NOT(ISBLANK(BDD!I210)), ROUND(SUM((BDD!G210*reduc1),FDP_FACT_KG), 2), "")</f>
        <v/>
      </c>
      <c r="AA220" s="238" t="str">
        <f aca="false">IF(NOT(ISBLANK(BDD!J210)), ROUND(SUM((BDD!G210*reduc2),FDP_FACT_KG), 2), "")</f>
        <v/>
      </c>
      <c r="AB220" s="238" t="str">
        <f aca="false">IF(NOT(ISBLANK(BDD!K210)), ROUND(SUM((BDD!G210*reduc3),FDP_FACT_KG), 2), "")</f>
        <v/>
      </c>
      <c r="AC220" s="239" t="n">
        <f aca="false">BDD!C210</f>
        <v>0</v>
      </c>
      <c r="AD220" s="240" t="n">
        <f aca="false">SUM(AQ220,AT220,AW220,AZ220,BC220,BF220,BI220,BL220,BO220,BR220,BU220,BX220,CA220,CD220,CG220)</f>
        <v>0</v>
      </c>
      <c r="AE220" s="241" t="n">
        <f aca="false">_xlfn.IFS(AND(AD220&gt;=60,$Y220&lt;&gt;""), $Y220,    AND(AD220&gt;=30,$X220&lt;&gt;""), $X220,    AND(AD220&gt;=10,$W220&lt;&gt;""), $W220,    1, $T220)</f>
        <v>1.6</v>
      </c>
      <c r="AF220" s="242" t="n">
        <f aca="false">$AD220*$AE220</f>
        <v>0</v>
      </c>
      <c r="AG220" s="161"/>
      <c r="AH220" s="243"/>
      <c r="AI220" s="241" t="e">
        <f aca="false">_xlfn.IFS(AND(AH220&gt;=60,$AB220&lt;&gt;""), $AB220,    AND(AH220&gt;=30,$AA220&lt;&gt;""), $AA220,    AND(AH220&gt;=10,$Z220&lt;&gt;""), $Z220,    1, $U220)</f>
        <v>#DIV/0!</v>
      </c>
      <c r="AJ220" s="244" t="e">
        <f aca="false">AH220*AI220</f>
        <v>#DIV/0!</v>
      </c>
      <c r="AK220" s="245"/>
      <c r="AL220" s="245"/>
      <c r="AM220" s="161"/>
      <c r="AN220" s="246" t="n">
        <f aca="false">SUM(AR220,AU220,AX220,BA220,BD220,BG220,BJ220,BM220,BP220,BS220,BV220,BY220,CB220,CE220,CH220)</f>
        <v>0</v>
      </c>
      <c r="AO220" s="241" t="e">
        <f aca="false">_xlfn.IFS(AND(AN220&gt;=60,$AB220&lt;&gt;""), $AB220,    AND(AN220&gt;=30,$AA220&lt;&gt;""), $AA220,    AND(AN220&gt;=10,$Z220&lt;&gt;""), $Z220,    1, $U220)</f>
        <v>#DIV/0!</v>
      </c>
      <c r="AP220" s="242" t="e">
        <f aca="false">$AN220*$AO220</f>
        <v>#DIV/0!</v>
      </c>
      <c r="AQ220" s="247" t="n">
        <f aca="false">COMMANDE!N220</f>
        <v>0</v>
      </c>
      <c r="AR220" s="248" t="str">
        <f aca="false">_xlfn.IFS(AND($AD220=$AH220,$AD220&gt;0,$AH220&gt;0,AQ220&gt;0), AQ220,     AND(NOT($AD220=$AH220),$AD220&gt;0,$AH220&gt;0,AQ220&gt;0), ($AH220*AQ220)/$AD220,     AND($AD220=0,$AH220&gt;0,$AL220&gt;0), IF(INDEX(AQ$12:AQ$263,MATCH($AL220,$AK$12:$AK$263,0))&gt;0,($AH220*INDEX(AQ$12:AQ$263,MATCH($AL220,$AK$12:$AK$263,0)))/INDEX($AD$12:$AD$263,MATCH($AL220,$AK$12:$AK$263,0)), "-"),     1, "-")</f>
        <v>-</v>
      </c>
      <c r="AS220" s="249" t="n">
        <f aca="false">IF(AR$9&gt;0, IF(OR(AR220="",AR220="-"), 0, AR220*$AO220), AQ220*$AE220)</f>
        <v>0</v>
      </c>
      <c r="AT220" s="247" t="n">
        <f aca="false">COMMANDE!P220</f>
        <v>0</v>
      </c>
      <c r="AU220" s="248" t="str">
        <f aca="false">_xlfn.IFS(AND($AD220=$AH220,$AD220&gt;0,$AH220&gt;0,AT220&gt;0), AT220,     AND(NOT($AD220=$AH220),$AD220&gt;0,$AH220&gt;0,AT220&gt;0), ($AH220*AT220)/$AD220,     AND($AD220=0,$AH220&gt;0,$AL220&gt;0), IF(INDEX(AT$12:AT$263,MATCH($AL220,$AK$12:$AK$263,0))&gt;0,($AH220*INDEX(AT$12:AT$263,MATCH($AL220,$AK$12:$AK$263,0)))/INDEX($AD$12:$AD$263,MATCH($AL220,$AK$12:$AK$263,0)), "-"),     1, "-")</f>
        <v>-</v>
      </c>
      <c r="AV220" s="249" t="n">
        <f aca="false">IF(AU$9&gt;0, IF(OR(AU220="",AU220="-"), 0, AU220*$AO220), AT220*$AE220)</f>
        <v>0</v>
      </c>
      <c r="AW220" s="247" t="n">
        <f aca="false">COMMANDE!R220</f>
        <v>0</v>
      </c>
      <c r="AX220" s="248" t="str">
        <f aca="false">_xlfn.IFS(AND($AD220=$AH220,$AD220&gt;0,$AH220&gt;0,AW220&gt;0), AW220,     AND(NOT($AD220=$AH220),$AD220&gt;0,$AH220&gt;0,AW220&gt;0), ($AH220*AW220)/$AD220,     AND($AD220=0,$AH220&gt;0,$AL220&gt;0), IF(INDEX(AW$12:AW$263,MATCH($AL220,$AK$12:$AK$263,0))&gt;0,($AH220*INDEX(AW$12:AW$263,MATCH($AL220,$AK$12:$AK$263,0)))/INDEX($AD$12:$AD$263,MATCH($AL220,$AK$12:$AK$263,0)), "-"),     1, "-")</f>
        <v>-</v>
      </c>
      <c r="AY220" s="249" t="n">
        <f aca="false">IF(AX$9&gt;0, IF(OR(AX220="",AX220="-"), 0, AX220*$AO220), AW220*$AE220)</f>
        <v>0</v>
      </c>
      <c r="AZ220" s="247" t="n">
        <f aca="false">COMMANDE!T220</f>
        <v>0</v>
      </c>
      <c r="BA220" s="248" t="str">
        <f aca="false">_xlfn.IFS(AND($AD220=$AH220,$AD220&gt;0,$AH220&gt;0,AZ220&gt;0), AZ220,     AND(NOT($AD220=$AH220),$AD220&gt;0,$AH220&gt;0,AZ220&gt;0), ($AH220*AZ220)/$AD220,     AND($AD220=0,$AH220&gt;0,$AL220&gt;0), IF(INDEX(AZ$12:AZ$263,MATCH($AL220,$AK$12:$AK$263,0))&gt;0,($AH220*INDEX(AZ$12:AZ$263,MATCH($AL220,$AK$12:$AK$263,0)))/INDEX($AD$12:$AD$263,MATCH($AL220,$AK$12:$AK$263,0)), "-"),     1, "-")</f>
        <v>-</v>
      </c>
      <c r="BB220" s="249" t="n">
        <f aca="false">IF(BA$9&gt;0, IF(OR(BA220="",BA220="-"), 0, BA220*$AO220), AZ220*$AE220)</f>
        <v>0</v>
      </c>
      <c r="BC220" s="247" t="n">
        <f aca="false">COMMANDE!V220</f>
        <v>0</v>
      </c>
      <c r="BD220" s="248" t="str">
        <f aca="false">_xlfn.IFS(AND($AD220=$AH220,$AD220&gt;0,$AH220&gt;0,BC220&gt;0), BC220,     AND(NOT($AD220=$AH220),$AD220&gt;0,$AH220&gt;0,BC220&gt;0), ($AH220*BC220)/$AD220,     AND($AD220=0,$AH220&gt;0,$AL220&gt;0), IF(INDEX(BC$12:BC$263,MATCH($AL220,$AK$12:$AK$263,0))&gt;0,($AH220*INDEX(BC$12:BC$263,MATCH($AL220,$AK$12:$AK$263,0)))/INDEX($AD$12:$AD$263,MATCH($AL220,$AK$12:$AK$263,0)), "-"),     1, "-")</f>
        <v>-</v>
      </c>
      <c r="BE220" s="249" t="n">
        <f aca="false">IF(BD$9&gt;0, IF(OR(BD220="",BD220="-"), 0, BD220*$AO220), BC220*$AE220)</f>
        <v>0</v>
      </c>
      <c r="BF220" s="247" t="n">
        <f aca="false">COMMANDE!X220</f>
        <v>0</v>
      </c>
      <c r="BG220" s="248" t="str">
        <f aca="false">_xlfn.IFS(AND($AD220=$AH220,$AD220&gt;0,$AH220&gt;0,BF220&gt;0), BF220,     AND(NOT($AD220=$AH220),$AD220&gt;0,$AH220&gt;0,BF220&gt;0), ($AH220*BF220)/$AD220,     AND($AD220=0,$AH220&gt;0,$AL220&gt;0), IF(INDEX(BF$12:BF$263,MATCH($AL220,$AK$12:$AK$263,0))&gt;0,($AH220*INDEX(BF$12:BF$263,MATCH($AL220,$AK$12:$AK$263,0)))/INDEX($AD$12:$AD$263,MATCH($AL220,$AK$12:$AK$263,0)), "-"),     1, "-")</f>
        <v>-</v>
      </c>
      <c r="BH220" s="249" t="n">
        <f aca="false">IF(BG$9&gt;0, IF(OR(BG220="",BG220="-"), 0, BG220*$AO220), BF220*$AE220)</f>
        <v>0</v>
      </c>
      <c r="BI220" s="247" t="n">
        <f aca="false">COMMANDE!Z220</f>
        <v>0</v>
      </c>
      <c r="BJ220" s="248" t="str">
        <f aca="false">_xlfn.IFS(AND($AD220=$AH220,$AD220&gt;0,$AH220&gt;0,BI220&gt;0), BI220,     AND(NOT($AD220=$AH220),$AD220&gt;0,$AH220&gt;0,BI220&gt;0), ($AH220*BI220)/$AD220,     AND($AD220=0,$AH220&gt;0,$AL220&gt;0), IF(INDEX(BI$12:BI$263,MATCH($AL220,$AK$12:$AK$263,0))&gt;0,($AH220*INDEX(BI$12:BI$263,MATCH($AL220,$AK$12:$AK$263,0)))/INDEX($AD$12:$AD$263,MATCH($AL220,$AK$12:$AK$263,0)), "-"),     1, "-")</f>
        <v>-</v>
      </c>
      <c r="BK220" s="249" t="n">
        <f aca="false">IF(BJ$9&gt;0, IF(OR(BJ220="",BJ220="-"), 0, BJ220*$AO220), BI220*$AE220)</f>
        <v>0</v>
      </c>
      <c r="BL220" s="247" t="n">
        <f aca="false">COMMANDE!AB220</f>
        <v>0</v>
      </c>
      <c r="BM220" s="248" t="str">
        <f aca="false">_xlfn.IFS(AND($AD220=$AH220,$AD220&gt;0,$AH220&gt;0,BL220&gt;0), BL220,     AND(NOT($AD220=$AH220),$AD220&gt;0,$AH220&gt;0,BL220&gt;0), ($AH220*BL220)/$AD220,     AND($AD220=0,$AH220&gt;0,$AL220&gt;0), IF(INDEX(BL$12:BL$263,MATCH($AL220,$AK$12:$AK$263,0))&gt;0,($AH220*INDEX(BL$12:BL$263,MATCH($AL220,$AK$12:$AK$263,0)))/INDEX($AD$12:$AD$263,MATCH($AL220,$AK$12:$AK$263,0)), "-"),     1, "-")</f>
        <v>-</v>
      </c>
      <c r="BN220" s="249" t="n">
        <f aca="false">IF(BM$9&gt;0, IF(OR(BM220="",BM220="-"), 0, BM220*$AO220), BL220*$AE220)</f>
        <v>0</v>
      </c>
      <c r="BO220" s="247" t="n">
        <f aca="false">COMMANDE!AD220</f>
        <v>0</v>
      </c>
      <c r="BP220" s="248" t="str">
        <f aca="false">_xlfn.IFS(AND($AD220=$AH220,$AD220&gt;0,$AH220&gt;0,BO220&gt;0), BO220,     AND(NOT($AD220=$AH220),$AD220&gt;0,$AH220&gt;0,BO220&gt;0), ($AH220*BO220)/$AD220,     AND($AD220=0,$AH220&gt;0,$AL220&gt;0), IF(INDEX(BO$12:BO$263,MATCH($AL220,$AK$12:$AK$263,0))&gt;0,($AH220*INDEX(BO$12:BO$263,MATCH($AL220,$AK$12:$AK$263,0)))/INDEX($AD$12:$AD$263,MATCH($AL220,$AK$12:$AK$263,0)), "-"),     1, "-")</f>
        <v>-</v>
      </c>
      <c r="BQ220" s="249" t="n">
        <f aca="false">IF(BP$9&gt;0, IF(OR(BP220="",BP220="-"), 0, BP220*$AO220), BO220*$AE220)</f>
        <v>0</v>
      </c>
      <c r="BR220" s="247" t="n">
        <f aca="false">COMMANDE!AF220</f>
        <v>0</v>
      </c>
      <c r="BS220" s="248" t="str">
        <f aca="false">_xlfn.IFS(AND($AD220=$AH220,$AD220&gt;0,$AH220&gt;0,BR220&gt;0), BR220,     AND(NOT($AD220=$AH220),$AD220&gt;0,$AH220&gt;0,BR220&gt;0), ($AH220*BR220)/$AD220,     AND($AD220=0,$AH220&gt;0,$AL220&gt;0), IF(INDEX(BR$12:BR$263,MATCH($AL220,$AK$12:$AK$263,0))&gt;0,($AH220*INDEX(BR$12:BR$263,MATCH($AL220,$AK$12:$AK$263,0)))/INDEX($AD$12:$AD$263,MATCH($AL220,$AK$12:$AK$263,0)), "-"),     1, "-")</f>
        <v>-</v>
      </c>
      <c r="BT220" s="249" t="n">
        <f aca="false">IF(BS$9&gt;0, IF(OR(BS220="",BS220="-"), 0, BS220*$AO220), BR220*$AE220)</f>
        <v>0</v>
      </c>
      <c r="BU220" s="247" t="n">
        <f aca="false">COMMANDE!AH220</f>
        <v>0</v>
      </c>
      <c r="BV220" s="248" t="str">
        <f aca="false">_xlfn.IFS(AND($AD220=$AH220,$AD220&gt;0,$AH220&gt;0,BU220&gt;0), BU220,     AND(NOT($AD220=$AH220),$AD220&gt;0,$AH220&gt;0,BU220&gt;0), ($AH220*BU220)/$AD220,     AND($AD220=0,$AH220&gt;0,$AL220&gt;0), IF(INDEX(BU$12:BU$263,MATCH($AL220,$AK$12:$AK$263,0))&gt;0,($AH220*INDEX(BU$12:BU$263,MATCH($AL220,$AK$12:$AK$263,0)))/INDEX($AD$12:$AD$263,MATCH($AL220,$AK$12:$AK$263,0)), "-"),     1, "-")</f>
        <v>-</v>
      </c>
      <c r="BW220" s="249" t="n">
        <f aca="false">IF(BV$9&gt;0, IF(OR(BV220="",BV220="-"), 0, BV220*$AO220), BU220*$AE220)</f>
        <v>0</v>
      </c>
      <c r="BX220" s="247" t="n">
        <f aca="false">COMMANDE!AJ220</f>
        <v>0</v>
      </c>
      <c r="BY220" s="248" t="str">
        <f aca="false">_xlfn.IFS(AND($AD220=$AH220,$AD220&gt;0,$AH220&gt;0,BX220&gt;0), BX220,     AND(NOT($AD220=$AH220),$AD220&gt;0,$AH220&gt;0,BX220&gt;0), ($AH220*BX220)/$AD220,     AND($AD220=0,$AH220&gt;0,$AL220&gt;0), IF(INDEX(BX$12:BX$263,MATCH($AL220,$AK$12:$AK$263,0))&gt;0,($AH220*INDEX(BX$12:BX$263,MATCH($AL220,$AK$12:$AK$263,0)))/INDEX($AD$12:$AD$263,MATCH($AL220,$AK$12:$AK$263,0)), "-"),     1, "-")</f>
        <v>-</v>
      </c>
      <c r="BZ220" s="249" t="n">
        <f aca="false">IF(BY$9&gt;0, IF(OR(BY220="",BY220="-"), 0, BY220*$AO220), BX220*$AE220)</f>
        <v>0</v>
      </c>
      <c r="CA220" s="247" t="n">
        <f aca="false">COMMANDE!AL220</f>
        <v>0</v>
      </c>
      <c r="CB220" s="248" t="str">
        <f aca="false">_xlfn.IFS(AND($AD220=$AH220,$AD220&gt;0,$AH220&gt;0,CA220&gt;0), CA220,     AND(NOT($AD220=$AH220),$AD220&gt;0,$AH220&gt;0,CA220&gt;0), ($AH220*CA220)/$AD220,     AND($AD220=0,$AH220&gt;0,$AL220&gt;0), IF(INDEX(CA$12:CA$263,MATCH($AL220,$AK$12:$AK$263,0))&gt;0,($AH220*INDEX(CA$12:CA$263,MATCH($AL220,$AK$12:$AK$263,0)))/INDEX($AD$12:$AD$263,MATCH($AL220,$AK$12:$AK$263,0)), "-"),     1, "-")</f>
        <v>-</v>
      </c>
      <c r="CC220" s="249" t="n">
        <f aca="false">IF(CB$9&gt;0, IF(OR(CB220="",CB220="-"), 0, CB220*$AO220), CA220*$AE220)</f>
        <v>0</v>
      </c>
      <c r="CD220" s="247" t="n">
        <f aca="false">COMMANDE!AN220</f>
        <v>0</v>
      </c>
      <c r="CE220" s="248" t="str">
        <f aca="false">_xlfn.IFS(AND($AD220=$AH220,$AD220&gt;0,$AH220&gt;0,CD220&gt;0), CD220,     AND(NOT($AD220=$AH220),$AD220&gt;0,$AH220&gt;0,CD220&gt;0), ($AH220*CD220)/$AD220,     AND($AD220=0,$AH220&gt;0,$AL220&gt;0), IF(INDEX(CD$12:CD$263,MATCH($AL220,$AK$12:$AK$263,0))&gt;0,($AH220*INDEX(CD$12:CD$263,MATCH($AL220,$AK$12:$AK$263,0)))/INDEX($AD$12:$AD$263,MATCH($AL220,$AK$12:$AK$263,0)), "-"),     1, "-")</f>
        <v>-</v>
      </c>
      <c r="CF220" s="249" t="n">
        <f aca="false">IF(CE$9&gt;0, IF(OR(CE220="",CE220="-"), 0, CE220*$AO220), CD220*$AE220)</f>
        <v>0</v>
      </c>
      <c r="CG220" s="247" t="n">
        <f aca="false">COMMANDE!AP220</f>
        <v>0</v>
      </c>
      <c r="CH220" s="248" t="str">
        <f aca="false">_xlfn.IFS(AND($AD220=$AH220,$AD220&gt;0,$AH220&gt;0,CG220&gt;0), CG220,     AND(NOT($AD220=$AH220),$AD220&gt;0,$AH220&gt;0,CG220&gt;0), ($AH220*CG220)/$AD220,     AND($AD220=0,$AH220&gt;0,$AL220&gt;0), IF(INDEX(CG$12:CG$263,MATCH($AL220,$AK$12:$AK$263,0))&gt;0,($AH220*INDEX(CG$12:CG$263,MATCH($AL220,$AK$12:$AK$263,0)))/INDEX($AD$12:$AD$263,MATCH($AL220,$AK$12:$AK$263,0)), "-"),     1, "-")</f>
        <v>-</v>
      </c>
      <c r="CI220" s="249" t="n">
        <f aca="false">IF(CH$9&gt;0, IF(OR(CH220="",CH220="-"), 0, CH220*$AO220), CG220*$AE220)</f>
        <v>0</v>
      </c>
      <c r="CJ220" s="250"/>
    </row>
    <row r="221" customFormat="false" ht="39.95" hidden="false" customHeight="true" outlineLevel="0" collapsed="false">
      <c r="A221" s="230" t="n">
        <f aca="false">IF(OR($AQ221&gt;0, $AS221&gt;0), 1, 0)</f>
        <v>0</v>
      </c>
      <c r="B221" s="230" t="n">
        <f aca="false">IF(OR($AT221&gt;0, $AV221&gt;0), 1, 0)</f>
        <v>0</v>
      </c>
      <c r="C221" s="230" t="n">
        <f aca="false">IF(OR($AW221&gt;0, $AY221&gt;0), 1, 0)</f>
        <v>0</v>
      </c>
      <c r="D221" s="230" t="n">
        <f aca="false">IF(OR($AZ221&gt;0, $BB221&gt;0), 1, 0)</f>
        <v>0</v>
      </c>
      <c r="E221" s="230" t="n">
        <f aca="false">IF(OR($BC221&gt;0, $BE221&gt;0), 1, 0)</f>
        <v>0</v>
      </c>
      <c r="F221" s="230" t="n">
        <f aca="false">IF(OR($BF221&gt;0, $BH221&gt;0), 1, 0)</f>
        <v>0</v>
      </c>
      <c r="G221" s="230" t="n">
        <f aca="false">IF(OR($BI221&gt;0, $BK221&gt;0), 1, 0)</f>
        <v>0</v>
      </c>
      <c r="H221" s="230" t="n">
        <f aca="false">IF(OR($BL221&gt;0, $BN221&gt;0), 1, 0)</f>
        <v>0</v>
      </c>
      <c r="I221" s="230" t="n">
        <f aca="false">IF(OR($BO221&gt;0, $BQ221&gt;0), 1, 0)</f>
        <v>0</v>
      </c>
      <c r="J221" s="230" t="n">
        <f aca="false">IF(OR($BR221&gt;0, $BT221&gt;0), 1, 0)</f>
        <v>0</v>
      </c>
      <c r="K221" s="230" t="n">
        <f aca="false">IF(OR($BU221&gt;0, $BW221&gt;0), 1, 0)</f>
        <v>0</v>
      </c>
      <c r="L221" s="230" t="n">
        <f aca="false">IF(OR($BX221&gt;0, $BZ221&gt;0), 1, 0)</f>
        <v>0</v>
      </c>
      <c r="M221" s="230" t="n">
        <f aca="false">IF(OR($CA221&gt;0, $CC221&gt;0), 1, 0)</f>
        <v>0</v>
      </c>
      <c r="N221" s="230" t="n">
        <f aca="false">IF(OR($CD221&gt;0, $CF221&gt;0), 1, 0)</f>
        <v>0</v>
      </c>
      <c r="O221" s="231" t="n">
        <f aca="false">IF(OR($CG221&gt;0, $CI221&gt;0), 1, 0)</f>
        <v>0</v>
      </c>
      <c r="P221" s="232" t="n">
        <f aca="false">IF(OR($AD221&gt;0,$AH221&gt;0,$AN221&gt;0), 1, 0)</f>
        <v>0</v>
      </c>
      <c r="Q221" s="233" t="n">
        <f aca="false">BDD!A211</f>
        <v>0</v>
      </c>
      <c r="R221" s="234" t="n">
        <f aca="false">BDD!B211</f>
        <v>0</v>
      </c>
      <c r="S221" s="235" t="str">
        <f aca="false">IF(BDD!F211=0, "", BDD!F211)</f>
        <v/>
      </c>
      <c r="T221" s="236" t="n">
        <f aca="false">ROUND(BDD!G211+FDP_CMD_KG, 2)</f>
        <v>1.6</v>
      </c>
      <c r="U221" s="236" t="e">
        <f aca="false">ROUND(BDD!G211+FDP_FACT_KG, 2)</f>
        <v>#DIV/0!</v>
      </c>
      <c r="V221" s="237" t="n">
        <f aca="false">BDD!H211</f>
        <v>0</v>
      </c>
      <c r="W221" s="238" t="str">
        <f aca="false">IF(NOT(ISBLANK(BDD!I211)), ROUND(SUM((BDD!G211*reduc1),FDP_CMD_KG), 2), "")</f>
        <v/>
      </c>
      <c r="X221" s="238" t="str">
        <f aca="false">IF(NOT(ISBLANK(BDD!J211)), ROUND(SUM((BDD!G211*reduc2),FDP_CMD_KG), 2), "")</f>
        <v/>
      </c>
      <c r="Y221" s="238" t="str">
        <f aca="false">IF(NOT(ISBLANK(BDD!K211)), ROUND(SUM((BDD!G211*reduc3),FDP_CMD_KG), 2), "")</f>
        <v/>
      </c>
      <c r="Z221" s="238" t="str">
        <f aca="false">IF(NOT(ISBLANK(BDD!I211)), ROUND(SUM((BDD!G211*reduc1),FDP_FACT_KG), 2), "")</f>
        <v/>
      </c>
      <c r="AA221" s="238" t="str">
        <f aca="false">IF(NOT(ISBLANK(BDD!J211)), ROUND(SUM((BDD!G211*reduc2),FDP_FACT_KG), 2), "")</f>
        <v/>
      </c>
      <c r="AB221" s="238" t="str">
        <f aca="false">IF(NOT(ISBLANK(BDD!K211)), ROUND(SUM((BDD!G211*reduc3),FDP_FACT_KG), 2), "")</f>
        <v/>
      </c>
      <c r="AC221" s="239" t="n">
        <f aca="false">BDD!C211</f>
        <v>0</v>
      </c>
      <c r="AD221" s="240" t="n">
        <f aca="false">SUM(AQ221,AT221,AW221,AZ221,BC221,BF221,BI221,BL221,BO221,BR221,BU221,BX221,CA221,CD221,CG221)</f>
        <v>0</v>
      </c>
      <c r="AE221" s="241" t="n">
        <f aca="false">_xlfn.IFS(AND(AD221&gt;=60,$Y221&lt;&gt;""), $Y221,    AND(AD221&gt;=30,$X221&lt;&gt;""), $X221,    AND(AD221&gt;=10,$W221&lt;&gt;""), $W221,    1, $T221)</f>
        <v>1.6</v>
      </c>
      <c r="AF221" s="242" t="n">
        <f aca="false">$AD221*$AE221</f>
        <v>0</v>
      </c>
      <c r="AG221" s="161"/>
      <c r="AH221" s="243"/>
      <c r="AI221" s="241" t="e">
        <f aca="false">_xlfn.IFS(AND(AH221&gt;=60,$AB221&lt;&gt;""), $AB221,    AND(AH221&gt;=30,$AA221&lt;&gt;""), $AA221,    AND(AH221&gt;=10,$Z221&lt;&gt;""), $Z221,    1, $U221)</f>
        <v>#DIV/0!</v>
      </c>
      <c r="AJ221" s="244" t="e">
        <f aca="false">AH221*AI221</f>
        <v>#DIV/0!</v>
      </c>
      <c r="AK221" s="245"/>
      <c r="AL221" s="245"/>
      <c r="AM221" s="161"/>
      <c r="AN221" s="246" t="n">
        <f aca="false">SUM(AR221,AU221,AX221,BA221,BD221,BG221,BJ221,BM221,BP221,BS221,BV221,BY221,CB221,CE221,CH221)</f>
        <v>0</v>
      </c>
      <c r="AO221" s="241" t="e">
        <f aca="false">_xlfn.IFS(AND(AN221&gt;=60,$AB221&lt;&gt;""), $AB221,    AND(AN221&gt;=30,$AA221&lt;&gt;""), $AA221,    AND(AN221&gt;=10,$Z221&lt;&gt;""), $Z221,    1, $U221)</f>
        <v>#DIV/0!</v>
      </c>
      <c r="AP221" s="242" t="e">
        <f aca="false">$AN221*$AO221</f>
        <v>#DIV/0!</v>
      </c>
      <c r="AQ221" s="247" t="n">
        <f aca="false">COMMANDE!N221</f>
        <v>0</v>
      </c>
      <c r="AR221" s="248" t="str">
        <f aca="false">_xlfn.IFS(AND($AD221=$AH221,$AD221&gt;0,$AH221&gt;0,AQ221&gt;0), AQ221,     AND(NOT($AD221=$AH221),$AD221&gt;0,$AH221&gt;0,AQ221&gt;0), ($AH221*AQ221)/$AD221,     AND($AD221=0,$AH221&gt;0,$AL221&gt;0), IF(INDEX(AQ$12:AQ$263,MATCH($AL221,$AK$12:$AK$263,0))&gt;0,($AH221*INDEX(AQ$12:AQ$263,MATCH($AL221,$AK$12:$AK$263,0)))/INDEX($AD$12:$AD$263,MATCH($AL221,$AK$12:$AK$263,0)), "-"),     1, "-")</f>
        <v>-</v>
      </c>
      <c r="AS221" s="249" t="n">
        <f aca="false">IF(AR$9&gt;0, IF(OR(AR221="",AR221="-"), 0, AR221*$AO221), AQ221*$AE221)</f>
        <v>0</v>
      </c>
      <c r="AT221" s="247" t="n">
        <f aca="false">COMMANDE!P221</f>
        <v>0</v>
      </c>
      <c r="AU221" s="248" t="str">
        <f aca="false">_xlfn.IFS(AND($AD221=$AH221,$AD221&gt;0,$AH221&gt;0,AT221&gt;0), AT221,     AND(NOT($AD221=$AH221),$AD221&gt;0,$AH221&gt;0,AT221&gt;0), ($AH221*AT221)/$AD221,     AND($AD221=0,$AH221&gt;0,$AL221&gt;0), IF(INDEX(AT$12:AT$263,MATCH($AL221,$AK$12:$AK$263,0))&gt;0,($AH221*INDEX(AT$12:AT$263,MATCH($AL221,$AK$12:$AK$263,0)))/INDEX($AD$12:$AD$263,MATCH($AL221,$AK$12:$AK$263,0)), "-"),     1, "-")</f>
        <v>-</v>
      </c>
      <c r="AV221" s="249" t="n">
        <f aca="false">IF(AU$9&gt;0, IF(OR(AU221="",AU221="-"), 0, AU221*$AO221), AT221*$AE221)</f>
        <v>0</v>
      </c>
      <c r="AW221" s="247" t="n">
        <f aca="false">COMMANDE!R221</f>
        <v>0</v>
      </c>
      <c r="AX221" s="248" t="str">
        <f aca="false">_xlfn.IFS(AND($AD221=$AH221,$AD221&gt;0,$AH221&gt;0,AW221&gt;0), AW221,     AND(NOT($AD221=$AH221),$AD221&gt;0,$AH221&gt;0,AW221&gt;0), ($AH221*AW221)/$AD221,     AND($AD221=0,$AH221&gt;0,$AL221&gt;0), IF(INDEX(AW$12:AW$263,MATCH($AL221,$AK$12:$AK$263,0))&gt;0,($AH221*INDEX(AW$12:AW$263,MATCH($AL221,$AK$12:$AK$263,0)))/INDEX($AD$12:$AD$263,MATCH($AL221,$AK$12:$AK$263,0)), "-"),     1, "-")</f>
        <v>-</v>
      </c>
      <c r="AY221" s="249" t="n">
        <f aca="false">IF(AX$9&gt;0, IF(OR(AX221="",AX221="-"), 0, AX221*$AO221), AW221*$AE221)</f>
        <v>0</v>
      </c>
      <c r="AZ221" s="247" t="n">
        <f aca="false">COMMANDE!T221</f>
        <v>0</v>
      </c>
      <c r="BA221" s="248" t="str">
        <f aca="false">_xlfn.IFS(AND($AD221=$AH221,$AD221&gt;0,$AH221&gt;0,AZ221&gt;0), AZ221,     AND(NOT($AD221=$AH221),$AD221&gt;0,$AH221&gt;0,AZ221&gt;0), ($AH221*AZ221)/$AD221,     AND($AD221=0,$AH221&gt;0,$AL221&gt;0), IF(INDEX(AZ$12:AZ$263,MATCH($AL221,$AK$12:$AK$263,0))&gt;0,($AH221*INDEX(AZ$12:AZ$263,MATCH($AL221,$AK$12:$AK$263,0)))/INDEX($AD$12:$AD$263,MATCH($AL221,$AK$12:$AK$263,0)), "-"),     1, "-")</f>
        <v>-</v>
      </c>
      <c r="BB221" s="249" t="n">
        <f aca="false">IF(BA$9&gt;0, IF(OR(BA221="",BA221="-"), 0, BA221*$AO221), AZ221*$AE221)</f>
        <v>0</v>
      </c>
      <c r="BC221" s="247" t="n">
        <f aca="false">COMMANDE!V221</f>
        <v>0</v>
      </c>
      <c r="BD221" s="248" t="str">
        <f aca="false">_xlfn.IFS(AND($AD221=$AH221,$AD221&gt;0,$AH221&gt;0,BC221&gt;0), BC221,     AND(NOT($AD221=$AH221),$AD221&gt;0,$AH221&gt;0,BC221&gt;0), ($AH221*BC221)/$AD221,     AND($AD221=0,$AH221&gt;0,$AL221&gt;0), IF(INDEX(BC$12:BC$263,MATCH($AL221,$AK$12:$AK$263,0))&gt;0,($AH221*INDEX(BC$12:BC$263,MATCH($AL221,$AK$12:$AK$263,0)))/INDEX($AD$12:$AD$263,MATCH($AL221,$AK$12:$AK$263,0)), "-"),     1, "-")</f>
        <v>-</v>
      </c>
      <c r="BE221" s="249" t="n">
        <f aca="false">IF(BD$9&gt;0, IF(OR(BD221="",BD221="-"), 0, BD221*$AO221), BC221*$AE221)</f>
        <v>0</v>
      </c>
      <c r="BF221" s="247" t="n">
        <f aca="false">COMMANDE!X221</f>
        <v>0</v>
      </c>
      <c r="BG221" s="248" t="str">
        <f aca="false">_xlfn.IFS(AND($AD221=$AH221,$AD221&gt;0,$AH221&gt;0,BF221&gt;0), BF221,     AND(NOT($AD221=$AH221),$AD221&gt;0,$AH221&gt;0,BF221&gt;0), ($AH221*BF221)/$AD221,     AND($AD221=0,$AH221&gt;0,$AL221&gt;0), IF(INDEX(BF$12:BF$263,MATCH($AL221,$AK$12:$AK$263,0))&gt;0,($AH221*INDEX(BF$12:BF$263,MATCH($AL221,$AK$12:$AK$263,0)))/INDEX($AD$12:$AD$263,MATCH($AL221,$AK$12:$AK$263,0)), "-"),     1, "-")</f>
        <v>-</v>
      </c>
      <c r="BH221" s="249" t="n">
        <f aca="false">IF(BG$9&gt;0, IF(OR(BG221="",BG221="-"), 0, BG221*$AO221), BF221*$AE221)</f>
        <v>0</v>
      </c>
      <c r="BI221" s="247" t="n">
        <f aca="false">COMMANDE!Z221</f>
        <v>0</v>
      </c>
      <c r="BJ221" s="248" t="str">
        <f aca="false">_xlfn.IFS(AND($AD221=$AH221,$AD221&gt;0,$AH221&gt;0,BI221&gt;0), BI221,     AND(NOT($AD221=$AH221),$AD221&gt;0,$AH221&gt;0,BI221&gt;0), ($AH221*BI221)/$AD221,     AND($AD221=0,$AH221&gt;0,$AL221&gt;0), IF(INDEX(BI$12:BI$263,MATCH($AL221,$AK$12:$AK$263,0))&gt;0,($AH221*INDEX(BI$12:BI$263,MATCH($AL221,$AK$12:$AK$263,0)))/INDEX($AD$12:$AD$263,MATCH($AL221,$AK$12:$AK$263,0)), "-"),     1, "-")</f>
        <v>-</v>
      </c>
      <c r="BK221" s="249" t="n">
        <f aca="false">IF(BJ$9&gt;0, IF(OR(BJ221="",BJ221="-"), 0, BJ221*$AO221), BI221*$AE221)</f>
        <v>0</v>
      </c>
      <c r="BL221" s="247" t="n">
        <f aca="false">COMMANDE!AB221</f>
        <v>0</v>
      </c>
      <c r="BM221" s="248" t="str">
        <f aca="false">_xlfn.IFS(AND($AD221=$AH221,$AD221&gt;0,$AH221&gt;0,BL221&gt;0), BL221,     AND(NOT($AD221=$AH221),$AD221&gt;0,$AH221&gt;0,BL221&gt;0), ($AH221*BL221)/$AD221,     AND($AD221=0,$AH221&gt;0,$AL221&gt;0), IF(INDEX(BL$12:BL$263,MATCH($AL221,$AK$12:$AK$263,0))&gt;0,($AH221*INDEX(BL$12:BL$263,MATCH($AL221,$AK$12:$AK$263,0)))/INDEX($AD$12:$AD$263,MATCH($AL221,$AK$12:$AK$263,0)), "-"),     1, "-")</f>
        <v>-</v>
      </c>
      <c r="BN221" s="249" t="n">
        <f aca="false">IF(BM$9&gt;0, IF(OR(BM221="",BM221="-"), 0, BM221*$AO221), BL221*$AE221)</f>
        <v>0</v>
      </c>
      <c r="BO221" s="247" t="n">
        <f aca="false">COMMANDE!AD221</f>
        <v>0</v>
      </c>
      <c r="BP221" s="248" t="str">
        <f aca="false">_xlfn.IFS(AND($AD221=$AH221,$AD221&gt;0,$AH221&gt;0,BO221&gt;0), BO221,     AND(NOT($AD221=$AH221),$AD221&gt;0,$AH221&gt;0,BO221&gt;0), ($AH221*BO221)/$AD221,     AND($AD221=0,$AH221&gt;0,$AL221&gt;0), IF(INDEX(BO$12:BO$263,MATCH($AL221,$AK$12:$AK$263,0))&gt;0,($AH221*INDEX(BO$12:BO$263,MATCH($AL221,$AK$12:$AK$263,0)))/INDEX($AD$12:$AD$263,MATCH($AL221,$AK$12:$AK$263,0)), "-"),     1, "-")</f>
        <v>-</v>
      </c>
      <c r="BQ221" s="249" t="n">
        <f aca="false">IF(BP$9&gt;0, IF(OR(BP221="",BP221="-"), 0, BP221*$AO221), BO221*$AE221)</f>
        <v>0</v>
      </c>
      <c r="BR221" s="247" t="n">
        <f aca="false">COMMANDE!AF221</f>
        <v>0</v>
      </c>
      <c r="BS221" s="248" t="str">
        <f aca="false">_xlfn.IFS(AND($AD221=$AH221,$AD221&gt;0,$AH221&gt;0,BR221&gt;0), BR221,     AND(NOT($AD221=$AH221),$AD221&gt;0,$AH221&gt;0,BR221&gt;0), ($AH221*BR221)/$AD221,     AND($AD221=0,$AH221&gt;0,$AL221&gt;0), IF(INDEX(BR$12:BR$263,MATCH($AL221,$AK$12:$AK$263,0))&gt;0,($AH221*INDEX(BR$12:BR$263,MATCH($AL221,$AK$12:$AK$263,0)))/INDEX($AD$12:$AD$263,MATCH($AL221,$AK$12:$AK$263,0)), "-"),     1, "-")</f>
        <v>-</v>
      </c>
      <c r="BT221" s="249" t="n">
        <f aca="false">IF(BS$9&gt;0, IF(OR(BS221="",BS221="-"), 0, BS221*$AO221), BR221*$AE221)</f>
        <v>0</v>
      </c>
      <c r="BU221" s="247" t="n">
        <f aca="false">COMMANDE!AH221</f>
        <v>0</v>
      </c>
      <c r="BV221" s="248" t="str">
        <f aca="false">_xlfn.IFS(AND($AD221=$AH221,$AD221&gt;0,$AH221&gt;0,BU221&gt;0), BU221,     AND(NOT($AD221=$AH221),$AD221&gt;0,$AH221&gt;0,BU221&gt;0), ($AH221*BU221)/$AD221,     AND($AD221=0,$AH221&gt;0,$AL221&gt;0), IF(INDEX(BU$12:BU$263,MATCH($AL221,$AK$12:$AK$263,0))&gt;0,($AH221*INDEX(BU$12:BU$263,MATCH($AL221,$AK$12:$AK$263,0)))/INDEX($AD$12:$AD$263,MATCH($AL221,$AK$12:$AK$263,0)), "-"),     1, "-")</f>
        <v>-</v>
      </c>
      <c r="BW221" s="249" t="n">
        <f aca="false">IF(BV$9&gt;0, IF(OR(BV221="",BV221="-"), 0, BV221*$AO221), BU221*$AE221)</f>
        <v>0</v>
      </c>
      <c r="BX221" s="247" t="n">
        <f aca="false">COMMANDE!AJ221</f>
        <v>0</v>
      </c>
      <c r="BY221" s="248" t="str">
        <f aca="false">_xlfn.IFS(AND($AD221=$AH221,$AD221&gt;0,$AH221&gt;0,BX221&gt;0), BX221,     AND(NOT($AD221=$AH221),$AD221&gt;0,$AH221&gt;0,BX221&gt;0), ($AH221*BX221)/$AD221,     AND($AD221=0,$AH221&gt;0,$AL221&gt;0), IF(INDEX(BX$12:BX$263,MATCH($AL221,$AK$12:$AK$263,0))&gt;0,($AH221*INDEX(BX$12:BX$263,MATCH($AL221,$AK$12:$AK$263,0)))/INDEX($AD$12:$AD$263,MATCH($AL221,$AK$12:$AK$263,0)), "-"),     1, "-")</f>
        <v>-</v>
      </c>
      <c r="BZ221" s="249" t="n">
        <f aca="false">IF(BY$9&gt;0, IF(OR(BY221="",BY221="-"), 0, BY221*$AO221), BX221*$AE221)</f>
        <v>0</v>
      </c>
      <c r="CA221" s="247" t="n">
        <f aca="false">COMMANDE!AL221</f>
        <v>0</v>
      </c>
      <c r="CB221" s="248" t="str">
        <f aca="false">_xlfn.IFS(AND($AD221=$AH221,$AD221&gt;0,$AH221&gt;0,CA221&gt;0), CA221,     AND(NOT($AD221=$AH221),$AD221&gt;0,$AH221&gt;0,CA221&gt;0), ($AH221*CA221)/$AD221,     AND($AD221=0,$AH221&gt;0,$AL221&gt;0), IF(INDEX(CA$12:CA$263,MATCH($AL221,$AK$12:$AK$263,0))&gt;0,($AH221*INDEX(CA$12:CA$263,MATCH($AL221,$AK$12:$AK$263,0)))/INDEX($AD$12:$AD$263,MATCH($AL221,$AK$12:$AK$263,0)), "-"),     1, "-")</f>
        <v>-</v>
      </c>
      <c r="CC221" s="249" t="n">
        <f aca="false">IF(CB$9&gt;0, IF(OR(CB221="",CB221="-"), 0, CB221*$AO221), CA221*$AE221)</f>
        <v>0</v>
      </c>
      <c r="CD221" s="247" t="n">
        <f aca="false">COMMANDE!AN221</f>
        <v>0</v>
      </c>
      <c r="CE221" s="248" t="str">
        <f aca="false">_xlfn.IFS(AND($AD221=$AH221,$AD221&gt;0,$AH221&gt;0,CD221&gt;0), CD221,     AND(NOT($AD221=$AH221),$AD221&gt;0,$AH221&gt;0,CD221&gt;0), ($AH221*CD221)/$AD221,     AND($AD221=0,$AH221&gt;0,$AL221&gt;0), IF(INDEX(CD$12:CD$263,MATCH($AL221,$AK$12:$AK$263,0))&gt;0,($AH221*INDEX(CD$12:CD$263,MATCH($AL221,$AK$12:$AK$263,0)))/INDEX($AD$12:$AD$263,MATCH($AL221,$AK$12:$AK$263,0)), "-"),     1, "-")</f>
        <v>-</v>
      </c>
      <c r="CF221" s="249" t="n">
        <f aca="false">IF(CE$9&gt;0, IF(OR(CE221="",CE221="-"), 0, CE221*$AO221), CD221*$AE221)</f>
        <v>0</v>
      </c>
      <c r="CG221" s="247" t="n">
        <f aca="false">COMMANDE!AP221</f>
        <v>0</v>
      </c>
      <c r="CH221" s="248" t="str">
        <f aca="false">_xlfn.IFS(AND($AD221=$AH221,$AD221&gt;0,$AH221&gt;0,CG221&gt;0), CG221,     AND(NOT($AD221=$AH221),$AD221&gt;0,$AH221&gt;0,CG221&gt;0), ($AH221*CG221)/$AD221,     AND($AD221=0,$AH221&gt;0,$AL221&gt;0), IF(INDEX(CG$12:CG$263,MATCH($AL221,$AK$12:$AK$263,0))&gt;0,($AH221*INDEX(CG$12:CG$263,MATCH($AL221,$AK$12:$AK$263,0)))/INDEX($AD$12:$AD$263,MATCH($AL221,$AK$12:$AK$263,0)), "-"),     1, "-")</f>
        <v>-</v>
      </c>
      <c r="CI221" s="249" t="n">
        <f aca="false">IF(CH$9&gt;0, IF(OR(CH221="",CH221="-"), 0, CH221*$AO221), CG221*$AE221)</f>
        <v>0</v>
      </c>
      <c r="CJ221" s="250"/>
    </row>
    <row r="222" customFormat="false" ht="39.95" hidden="false" customHeight="true" outlineLevel="0" collapsed="false">
      <c r="A222" s="230" t="n">
        <f aca="false">IF(OR($AQ222&gt;0, $AS222&gt;0), 1, 0)</f>
        <v>0</v>
      </c>
      <c r="B222" s="230" t="n">
        <f aca="false">IF(OR($AT222&gt;0, $AV222&gt;0), 1, 0)</f>
        <v>0</v>
      </c>
      <c r="C222" s="230" t="n">
        <f aca="false">IF(OR($AW222&gt;0, $AY222&gt;0), 1, 0)</f>
        <v>0</v>
      </c>
      <c r="D222" s="230" t="n">
        <f aca="false">IF(OR($AZ222&gt;0, $BB222&gt;0), 1, 0)</f>
        <v>0</v>
      </c>
      <c r="E222" s="230" t="n">
        <f aca="false">IF(OR($BC222&gt;0, $BE222&gt;0), 1, 0)</f>
        <v>0</v>
      </c>
      <c r="F222" s="230" t="n">
        <f aca="false">IF(OR($BF222&gt;0, $BH222&gt;0), 1, 0)</f>
        <v>0</v>
      </c>
      <c r="G222" s="230" t="n">
        <f aca="false">IF(OR($BI222&gt;0, $BK222&gt;0), 1, 0)</f>
        <v>0</v>
      </c>
      <c r="H222" s="230" t="n">
        <f aca="false">IF(OR($BL222&gt;0, $BN222&gt;0), 1, 0)</f>
        <v>0</v>
      </c>
      <c r="I222" s="230" t="n">
        <f aca="false">IF(OR($BO222&gt;0, $BQ222&gt;0), 1, 0)</f>
        <v>0</v>
      </c>
      <c r="J222" s="230" t="n">
        <f aca="false">IF(OR($BR222&gt;0, $BT222&gt;0), 1, 0)</f>
        <v>0</v>
      </c>
      <c r="K222" s="230" t="n">
        <f aca="false">IF(OR($BU222&gt;0, $BW222&gt;0), 1, 0)</f>
        <v>0</v>
      </c>
      <c r="L222" s="230" t="n">
        <f aca="false">IF(OR($BX222&gt;0, $BZ222&gt;0), 1, 0)</f>
        <v>0</v>
      </c>
      <c r="M222" s="230" t="n">
        <f aca="false">IF(OR($CA222&gt;0, $CC222&gt;0), 1, 0)</f>
        <v>0</v>
      </c>
      <c r="N222" s="230" t="n">
        <f aca="false">IF(OR($CD222&gt;0, $CF222&gt;0), 1, 0)</f>
        <v>0</v>
      </c>
      <c r="O222" s="231" t="n">
        <f aca="false">IF(OR($CG222&gt;0, $CI222&gt;0), 1, 0)</f>
        <v>0</v>
      </c>
      <c r="P222" s="232" t="n">
        <f aca="false">IF(OR($AD222&gt;0,$AH222&gt;0,$AN222&gt;0), 1, 0)</f>
        <v>0</v>
      </c>
      <c r="Q222" s="233" t="n">
        <f aca="false">BDD!A212</f>
        <v>0</v>
      </c>
      <c r="R222" s="234" t="n">
        <f aca="false">BDD!B212</f>
        <v>0</v>
      </c>
      <c r="S222" s="235" t="str">
        <f aca="false">IF(BDD!F212=0, "", BDD!F212)</f>
        <v/>
      </c>
      <c r="T222" s="236" t="n">
        <f aca="false">ROUND(BDD!G212+FDP_CMD_KG, 2)</f>
        <v>1.6</v>
      </c>
      <c r="U222" s="236" t="e">
        <f aca="false">ROUND(BDD!G212+FDP_FACT_KG, 2)</f>
        <v>#DIV/0!</v>
      </c>
      <c r="V222" s="237" t="n">
        <f aca="false">BDD!H212</f>
        <v>0</v>
      </c>
      <c r="W222" s="238" t="str">
        <f aca="false">IF(NOT(ISBLANK(BDD!I212)), ROUND(SUM((BDD!G212*reduc1),FDP_CMD_KG), 2), "")</f>
        <v/>
      </c>
      <c r="X222" s="238" t="str">
        <f aca="false">IF(NOT(ISBLANK(BDD!J212)), ROUND(SUM((BDD!G212*reduc2),FDP_CMD_KG), 2), "")</f>
        <v/>
      </c>
      <c r="Y222" s="238" t="str">
        <f aca="false">IF(NOT(ISBLANK(BDD!K212)), ROUND(SUM((BDD!G212*reduc3),FDP_CMD_KG), 2), "")</f>
        <v/>
      </c>
      <c r="Z222" s="238" t="str">
        <f aca="false">IF(NOT(ISBLANK(BDD!I212)), ROUND(SUM((BDD!G212*reduc1),FDP_FACT_KG), 2), "")</f>
        <v/>
      </c>
      <c r="AA222" s="238" t="str">
        <f aca="false">IF(NOT(ISBLANK(BDD!J212)), ROUND(SUM((BDD!G212*reduc2),FDP_FACT_KG), 2), "")</f>
        <v/>
      </c>
      <c r="AB222" s="238" t="str">
        <f aca="false">IF(NOT(ISBLANK(BDD!K212)), ROUND(SUM((BDD!G212*reduc3),FDP_FACT_KG), 2), "")</f>
        <v/>
      </c>
      <c r="AC222" s="239" t="n">
        <f aca="false">BDD!C212</f>
        <v>0</v>
      </c>
      <c r="AD222" s="240" t="n">
        <f aca="false">SUM(AQ222,AT222,AW222,AZ222,BC222,BF222,BI222,BL222,BO222,BR222,BU222,BX222,CA222,CD222,CG222)</f>
        <v>0</v>
      </c>
      <c r="AE222" s="241" t="n">
        <f aca="false">_xlfn.IFS(AND(AD222&gt;=60,$Y222&lt;&gt;""), $Y222,    AND(AD222&gt;=30,$X222&lt;&gt;""), $X222,    AND(AD222&gt;=10,$W222&lt;&gt;""), $W222,    1, $T222)</f>
        <v>1.6</v>
      </c>
      <c r="AF222" s="242" t="n">
        <f aca="false">$AD222*$AE222</f>
        <v>0</v>
      </c>
      <c r="AG222" s="161"/>
      <c r="AH222" s="243"/>
      <c r="AI222" s="241" t="e">
        <f aca="false">_xlfn.IFS(AND(AH222&gt;=60,$AB222&lt;&gt;""), $AB222,    AND(AH222&gt;=30,$AA222&lt;&gt;""), $AA222,    AND(AH222&gt;=10,$Z222&lt;&gt;""), $Z222,    1, $U222)</f>
        <v>#DIV/0!</v>
      </c>
      <c r="AJ222" s="244" t="e">
        <f aca="false">AH222*AI222</f>
        <v>#DIV/0!</v>
      </c>
      <c r="AK222" s="245"/>
      <c r="AL222" s="245"/>
      <c r="AM222" s="161"/>
      <c r="AN222" s="246" t="n">
        <f aca="false">SUM(AR222,AU222,AX222,BA222,BD222,BG222,BJ222,BM222,BP222,BS222,BV222,BY222,CB222,CE222,CH222)</f>
        <v>0</v>
      </c>
      <c r="AO222" s="241" t="e">
        <f aca="false">_xlfn.IFS(AND(AN222&gt;=60,$AB222&lt;&gt;""), $AB222,    AND(AN222&gt;=30,$AA222&lt;&gt;""), $AA222,    AND(AN222&gt;=10,$Z222&lt;&gt;""), $Z222,    1, $U222)</f>
        <v>#DIV/0!</v>
      </c>
      <c r="AP222" s="242" t="e">
        <f aca="false">$AN222*$AO222</f>
        <v>#DIV/0!</v>
      </c>
      <c r="AQ222" s="247" t="n">
        <f aca="false">COMMANDE!N222</f>
        <v>0</v>
      </c>
      <c r="AR222" s="248" t="str">
        <f aca="false">_xlfn.IFS(AND($AD222=$AH222,$AD222&gt;0,$AH222&gt;0,AQ222&gt;0), AQ222,     AND(NOT($AD222=$AH222),$AD222&gt;0,$AH222&gt;0,AQ222&gt;0), ($AH222*AQ222)/$AD222,     AND($AD222=0,$AH222&gt;0,$AL222&gt;0), IF(INDEX(AQ$12:AQ$263,MATCH($AL222,$AK$12:$AK$263,0))&gt;0,($AH222*INDEX(AQ$12:AQ$263,MATCH($AL222,$AK$12:$AK$263,0)))/INDEX($AD$12:$AD$263,MATCH($AL222,$AK$12:$AK$263,0)), "-"),     1, "-")</f>
        <v>-</v>
      </c>
      <c r="AS222" s="249" t="n">
        <f aca="false">IF(AR$9&gt;0, IF(OR(AR222="",AR222="-"), 0, AR222*$AO222), AQ222*$AE222)</f>
        <v>0</v>
      </c>
      <c r="AT222" s="247" t="n">
        <f aca="false">COMMANDE!P222</f>
        <v>0</v>
      </c>
      <c r="AU222" s="248" t="str">
        <f aca="false">_xlfn.IFS(AND($AD222=$AH222,$AD222&gt;0,$AH222&gt;0,AT222&gt;0), AT222,     AND(NOT($AD222=$AH222),$AD222&gt;0,$AH222&gt;0,AT222&gt;0), ($AH222*AT222)/$AD222,     AND($AD222=0,$AH222&gt;0,$AL222&gt;0), IF(INDEX(AT$12:AT$263,MATCH($AL222,$AK$12:$AK$263,0))&gt;0,($AH222*INDEX(AT$12:AT$263,MATCH($AL222,$AK$12:$AK$263,0)))/INDEX($AD$12:$AD$263,MATCH($AL222,$AK$12:$AK$263,0)), "-"),     1, "-")</f>
        <v>-</v>
      </c>
      <c r="AV222" s="249" t="n">
        <f aca="false">IF(AU$9&gt;0, IF(OR(AU222="",AU222="-"), 0, AU222*$AO222), AT222*$AE222)</f>
        <v>0</v>
      </c>
      <c r="AW222" s="247" t="n">
        <f aca="false">COMMANDE!R222</f>
        <v>0</v>
      </c>
      <c r="AX222" s="248" t="str">
        <f aca="false">_xlfn.IFS(AND($AD222=$AH222,$AD222&gt;0,$AH222&gt;0,AW222&gt;0), AW222,     AND(NOT($AD222=$AH222),$AD222&gt;0,$AH222&gt;0,AW222&gt;0), ($AH222*AW222)/$AD222,     AND($AD222=0,$AH222&gt;0,$AL222&gt;0), IF(INDEX(AW$12:AW$263,MATCH($AL222,$AK$12:$AK$263,0))&gt;0,($AH222*INDEX(AW$12:AW$263,MATCH($AL222,$AK$12:$AK$263,0)))/INDEX($AD$12:$AD$263,MATCH($AL222,$AK$12:$AK$263,0)), "-"),     1, "-")</f>
        <v>-</v>
      </c>
      <c r="AY222" s="249" t="n">
        <f aca="false">IF(AX$9&gt;0, IF(OR(AX222="",AX222="-"), 0, AX222*$AO222), AW222*$AE222)</f>
        <v>0</v>
      </c>
      <c r="AZ222" s="247" t="n">
        <f aca="false">COMMANDE!T222</f>
        <v>0</v>
      </c>
      <c r="BA222" s="248" t="str">
        <f aca="false">_xlfn.IFS(AND($AD222=$AH222,$AD222&gt;0,$AH222&gt;0,AZ222&gt;0), AZ222,     AND(NOT($AD222=$AH222),$AD222&gt;0,$AH222&gt;0,AZ222&gt;0), ($AH222*AZ222)/$AD222,     AND($AD222=0,$AH222&gt;0,$AL222&gt;0), IF(INDEX(AZ$12:AZ$263,MATCH($AL222,$AK$12:$AK$263,0))&gt;0,($AH222*INDEX(AZ$12:AZ$263,MATCH($AL222,$AK$12:$AK$263,0)))/INDEX($AD$12:$AD$263,MATCH($AL222,$AK$12:$AK$263,0)), "-"),     1, "-")</f>
        <v>-</v>
      </c>
      <c r="BB222" s="249" t="n">
        <f aca="false">IF(BA$9&gt;0, IF(OR(BA222="",BA222="-"), 0, BA222*$AO222), AZ222*$AE222)</f>
        <v>0</v>
      </c>
      <c r="BC222" s="247" t="n">
        <f aca="false">COMMANDE!V222</f>
        <v>0</v>
      </c>
      <c r="BD222" s="248" t="str">
        <f aca="false">_xlfn.IFS(AND($AD222=$AH222,$AD222&gt;0,$AH222&gt;0,BC222&gt;0), BC222,     AND(NOT($AD222=$AH222),$AD222&gt;0,$AH222&gt;0,BC222&gt;0), ($AH222*BC222)/$AD222,     AND($AD222=0,$AH222&gt;0,$AL222&gt;0), IF(INDEX(BC$12:BC$263,MATCH($AL222,$AK$12:$AK$263,0))&gt;0,($AH222*INDEX(BC$12:BC$263,MATCH($AL222,$AK$12:$AK$263,0)))/INDEX($AD$12:$AD$263,MATCH($AL222,$AK$12:$AK$263,0)), "-"),     1, "-")</f>
        <v>-</v>
      </c>
      <c r="BE222" s="249" t="n">
        <f aca="false">IF(BD$9&gt;0, IF(OR(BD222="",BD222="-"), 0, BD222*$AO222), BC222*$AE222)</f>
        <v>0</v>
      </c>
      <c r="BF222" s="247" t="n">
        <f aca="false">COMMANDE!X222</f>
        <v>0</v>
      </c>
      <c r="BG222" s="248" t="str">
        <f aca="false">_xlfn.IFS(AND($AD222=$AH222,$AD222&gt;0,$AH222&gt;0,BF222&gt;0), BF222,     AND(NOT($AD222=$AH222),$AD222&gt;0,$AH222&gt;0,BF222&gt;0), ($AH222*BF222)/$AD222,     AND($AD222=0,$AH222&gt;0,$AL222&gt;0), IF(INDEX(BF$12:BF$263,MATCH($AL222,$AK$12:$AK$263,0))&gt;0,($AH222*INDEX(BF$12:BF$263,MATCH($AL222,$AK$12:$AK$263,0)))/INDEX($AD$12:$AD$263,MATCH($AL222,$AK$12:$AK$263,0)), "-"),     1, "-")</f>
        <v>-</v>
      </c>
      <c r="BH222" s="249" t="n">
        <f aca="false">IF(BG$9&gt;0, IF(OR(BG222="",BG222="-"), 0, BG222*$AO222), BF222*$AE222)</f>
        <v>0</v>
      </c>
      <c r="BI222" s="247" t="n">
        <f aca="false">COMMANDE!Z222</f>
        <v>0</v>
      </c>
      <c r="BJ222" s="248" t="str">
        <f aca="false">_xlfn.IFS(AND($AD222=$AH222,$AD222&gt;0,$AH222&gt;0,BI222&gt;0), BI222,     AND(NOT($AD222=$AH222),$AD222&gt;0,$AH222&gt;0,BI222&gt;0), ($AH222*BI222)/$AD222,     AND($AD222=0,$AH222&gt;0,$AL222&gt;0), IF(INDEX(BI$12:BI$263,MATCH($AL222,$AK$12:$AK$263,0))&gt;0,($AH222*INDEX(BI$12:BI$263,MATCH($AL222,$AK$12:$AK$263,0)))/INDEX($AD$12:$AD$263,MATCH($AL222,$AK$12:$AK$263,0)), "-"),     1, "-")</f>
        <v>-</v>
      </c>
      <c r="BK222" s="249" t="n">
        <f aca="false">IF(BJ$9&gt;0, IF(OR(BJ222="",BJ222="-"), 0, BJ222*$AO222), BI222*$AE222)</f>
        <v>0</v>
      </c>
      <c r="BL222" s="247" t="n">
        <f aca="false">COMMANDE!AB222</f>
        <v>0</v>
      </c>
      <c r="BM222" s="248" t="str">
        <f aca="false">_xlfn.IFS(AND($AD222=$AH222,$AD222&gt;0,$AH222&gt;0,BL222&gt;0), BL222,     AND(NOT($AD222=$AH222),$AD222&gt;0,$AH222&gt;0,BL222&gt;0), ($AH222*BL222)/$AD222,     AND($AD222=0,$AH222&gt;0,$AL222&gt;0), IF(INDEX(BL$12:BL$263,MATCH($AL222,$AK$12:$AK$263,0))&gt;0,($AH222*INDEX(BL$12:BL$263,MATCH($AL222,$AK$12:$AK$263,0)))/INDEX($AD$12:$AD$263,MATCH($AL222,$AK$12:$AK$263,0)), "-"),     1, "-")</f>
        <v>-</v>
      </c>
      <c r="BN222" s="249" t="n">
        <f aca="false">IF(BM$9&gt;0, IF(OR(BM222="",BM222="-"), 0, BM222*$AO222), BL222*$AE222)</f>
        <v>0</v>
      </c>
      <c r="BO222" s="247" t="n">
        <f aca="false">COMMANDE!AD222</f>
        <v>0</v>
      </c>
      <c r="BP222" s="248" t="str">
        <f aca="false">_xlfn.IFS(AND($AD222=$AH222,$AD222&gt;0,$AH222&gt;0,BO222&gt;0), BO222,     AND(NOT($AD222=$AH222),$AD222&gt;0,$AH222&gt;0,BO222&gt;0), ($AH222*BO222)/$AD222,     AND($AD222=0,$AH222&gt;0,$AL222&gt;0), IF(INDEX(BO$12:BO$263,MATCH($AL222,$AK$12:$AK$263,0))&gt;0,($AH222*INDEX(BO$12:BO$263,MATCH($AL222,$AK$12:$AK$263,0)))/INDEX($AD$12:$AD$263,MATCH($AL222,$AK$12:$AK$263,0)), "-"),     1, "-")</f>
        <v>-</v>
      </c>
      <c r="BQ222" s="249" t="n">
        <f aca="false">IF(BP$9&gt;0, IF(OR(BP222="",BP222="-"), 0, BP222*$AO222), BO222*$AE222)</f>
        <v>0</v>
      </c>
      <c r="BR222" s="247" t="n">
        <f aca="false">COMMANDE!AF222</f>
        <v>0</v>
      </c>
      <c r="BS222" s="248" t="str">
        <f aca="false">_xlfn.IFS(AND($AD222=$AH222,$AD222&gt;0,$AH222&gt;0,BR222&gt;0), BR222,     AND(NOT($AD222=$AH222),$AD222&gt;0,$AH222&gt;0,BR222&gt;0), ($AH222*BR222)/$AD222,     AND($AD222=0,$AH222&gt;0,$AL222&gt;0), IF(INDEX(BR$12:BR$263,MATCH($AL222,$AK$12:$AK$263,0))&gt;0,($AH222*INDEX(BR$12:BR$263,MATCH($AL222,$AK$12:$AK$263,0)))/INDEX($AD$12:$AD$263,MATCH($AL222,$AK$12:$AK$263,0)), "-"),     1, "-")</f>
        <v>-</v>
      </c>
      <c r="BT222" s="249" t="n">
        <f aca="false">IF(BS$9&gt;0, IF(OR(BS222="",BS222="-"), 0, BS222*$AO222), BR222*$AE222)</f>
        <v>0</v>
      </c>
      <c r="BU222" s="247" t="n">
        <f aca="false">COMMANDE!AH222</f>
        <v>0</v>
      </c>
      <c r="BV222" s="248" t="str">
        <f aca="false">_xlfn.IFS(AND($AD222=$AH222,$AD222&gt;0,$AH222&gt;0,BU222&gt;0), BU222,     AND(NOT($AD222=$AH222),$AD222&gt;0,$AH222&gt;0,BU222&gt;0), ($AH222*BU222)/$AD222,     AND($AD222=0,$AH222&gt;0,$AL222&gt;0), IF(INDEX(BU$12:BU$263,MATCH($AL222,$AK$12:$AK$263,0))&gt;0,($AH222*INDEX(BU$12:BU$263,MATCH($AL222,$AK$12:$AK$263,0)))/INDEX($AD$12:$AD$263,MATCH($AL222,$AK$12:$AK$263,0)), "-"),     1, "-")</f>
        <v>-</v>
      </c>
      <c r="BW222" s="249" t="n">
        <f aca="false">IF(BV$9&gt;0, IF(OR(BV222="",BV222="-"), 0, BV222*$AO222), BU222*$AE222)</f>
        <v>0</v>
      </c>
      <c r="BX222" s="247" t="n">
        <f aca="false">COMMANDE!AJ222</f>
        <v>0</v>
      </c>
      <c r="BY222" s="248" t="str">
        <f aca="false">_xlfn.IFS(AND($AD222=$AH222,$AD222&gt;0,$AH222&gt;0,BX222&gt;0), BX222,     AND(NOT($AD222=$AH222),$AD222&gt;0,$AH222&gt;0,BX222&gt;0), ($AH222*BX222)/$AD222,     AND($AD222=0,$AH222&gt;0,$AL222&gt;0), IF(INDEX(BX$12:BX$263,MATCH($AL222,$AK$12:$AK$263,0))&gt;0,($AH222*INDEX(BX$12:BX$263,MATCH($AL222,$AK$12:$AK$263,0)))/INDEX($AD$12:$AD$263,MATCH($AL222,$AK$12:$AK$263,0)), "-"),     1, "-")</f>
        <v>-</v>
      </c>
      <c r="BZ222" s="249" t="n">
        <f aca="false">IF(BY$9&gt;0, IF(OR(BY222="",BY222="-"), 0, BY222*$AO222), BX222*$AE222)</f>
        <v>0</v>
      </c>
      <c r="CA222" s="247" t="n">
        <f aca="false">COMMANDE!AL222</f>
        <v>0</v>
      </c>
      <c r="CB222" s="248" t="str">
        <f aca="false">_xlfn.IFS(AND($AD222=$AH222,$AD222&gt;0,$AH222&gt;0,CA222&gt;0), CA222,     AND(NOT($AD222=$AH222),$AD222&gt;0,$AH222&gt;0,CA222&gt;0), ($AH222*CA222)/$AD222,     AND($AD222=0,$AH222&gt;0,$AL222&gt;0), IF(INDEX(CA$12:CA$263,MATCH($AL222,$AK$12:$AK$263,0))&gt;0,($AH222*INDEX(CA$12:CA$263,MATCH($AL222,$AK$12:$AK$263,0)))/INDEX($AD$12:$AD$263,MATCH($AL222,$AK$12:$AK$263,0)), "-"),     1, "-")</f>
        <v>-</v>
      </c>
      <c r="CC222" s="249" t="n">
        <f aca="false">IF(CB$9&gt;0, IF(OR(CB222="",CB222="-"), 0, CB222*$AO222), CA222*$AE222)</f>
        <v>0</v>
      </c>
      <c r="CD222" s="247" t="n">
        <f aca="false">COMMANDE!AN222</f>
        <v>0</v>
      </c>
      <c r="CE222" s="248" t="str">
        <f aca="false">_xlfn.IFS(AND($AD222=$AH222,$AD222&gt;0,$AH222&gt;0,CD222&gt;0), CD222,     AND(NOT($AD222=$AH222),$AD222&gt;0,$AH222&gt;0,CD222&gt;0), ($AH222*CD222)/$AD222,     AND($AD222=0,$AH222&gt;0,$AL222&gt;0), IF(INDEX(CD$12:CD$263,MATCH($AL222,$AK$12:$AK$263,0))&gt;0,($AH222*INDEX(CD$12:CD$263,MATCH($AL222,$AK$12:$AK$263,0)))/INDEX($AD$12:$AD$263,MATCH($AL222,$AK$12:$AK$263,0)), "-"),     1, "-")</f>
        <v>-</v>
      </c>
      <c r="CF222" s="249" t="n">
        <f aca="false">IF(CE$9&gt;0, IF(OR(CE222="",CE222="-"), 0, CE222*$AO222), CD222*$AE222)</f>
        <v>0</v>
      </c>
      <c r="CG222" s="247" t="n">
        <f aca="false">COMMANDE!AP222</f>
        <v>0</v>
      </c>
      <c r="CH222" s="248" t="str">
        <f aca="false">_xlfn.IFS(AND($AD222=$AH222,$AD222&gt;0,$AH222&gt;0,CG222&gt;0), CG222,     AND(NOT($AD222=$AH222),$AD222&gt;0,$AH222&gt;0,CG222&gt;0), ($AH222*CG222)/$AD222,     AND($AD222=0,$AH222&gt;0,$AL222&gt;0), IF(INDEX(CG$12:CG$263,MATCH($AL222,$AK$12:$AK$263,0))&gt;0,($AH222*INDEX(CG$12:CG$263,MATCH($AL222,$AK$12:$AK$263,0)))/INDEX($AD$12:$AD$263,MATCH($AL222,$AK$12:$AK$263,0)), "-"),     1, "-")</f>
        <v>-</v>
      </c>
      <c r="CI222" s="249" t="n">
        <f aca="false">IF(CH$9&gt;0, IF(OR(CH222="",CH222="-"), 0, CH222*$AO222), CG222*$AE222)</f>
        <v>0</v>
      </c>
      <c r="CJ222" s="250"/>
    </row>
    <row r="223" customFormat="false" ht="39.95" hidden="false" customHeight="true" outlineLevel="0" collapsed="false">
      <c r="A223" s="230" t="n">
        <f aca="false">IF(OR($AQ223&gt;0, $AS223&gt;0), 1, 0)</f>
        <v>0</v>
      </c>
      <c r="B223" s="230" t="n">
        <f aca="false">IF(OR($AT223&gt;0, $AV223&gt;0), 1, 0)</f>
        <v>0</v>
      </c>
      <c r="C223" s="230" t="n">
        <f aca="false">IF(OR($AW223&gt;0, $AY223&gt;0), 1, 0)</f>
        <v>0</v>
      </c>
      <c r="D223" s="230" t="n">
        <f aca="false">IF(OR($AZ223&gt;0, $BB223&gt;0), 1, 0)</f>
        <v>0</v>
      </c>
      <c r="E223" s="230" t="n">
        <f aca="false">IF(OR($BC223&gt;0, $BE223&gt;0), 1, 0)</f>
        <v>0</v>
      </c>
      <c r="F223" s="230" t="n">
        <f aca="false">IF(OR($BF223&gt;0, $BH223&gt;0), 1, 0)</f>
        <v>0</v>
      </c>
      <c r="G223" s="230" t="n">
        <f aca="false">IF(OR($BI223&gt;0, $BK223&gt;0), 1, 0)</f>
        <v>0</v>
      </c>
      <c r="H223" s="230" t="n">
        <f aca="false">IF(OR($BL223&gt;0, $BN223&gt;0), 1, 0)</f>
        <v>0</v>
      </c>
      <c r="I223" s="230" t="n">
        <f aca="false">IF(OR($BO223&gt;0, $BQ223&gt;0), 1, 0)</f>
        <v>0</v>
      </c>
      <c r="J223" s="230" t="n">
        <f aca="false">IF(OR($BR223&gt;0, $BT223&gt;0), 1, 0)</f>
        <v>0</v>
      </c>
      <c r="K223" s="230" t="n">
        <f aca="false">IF(OR($BU223&gt;0, $BW223&gt;0), 1, 0)</f>
        <v>0</v>
      </c>
      <c r="L223" s="230" t="n">
        <f aca="false">IF(OR($BX223&gt;0, $BZ223&gt;0), 1, 0)</f>
        <v>0</v>
      </c>
      <c r="M223" s="230" t="n">
        <f aca="false">IF(OR($CA223&gt;0, $CC223&gt;0), 1, 0)</f>
        <v>0</v>
      </c>
      <c r="N223" s="230" t="n">
        <f aca="false">IF(OR($CD223&gt;0, $CF223&gt;0), 1, 0)</f>
        <v>0</v>
      </c>
      <c r="O223" s="231" t="n">
        <f aca="false">IF(OR($CG223&gt;0, $CI223&gt;0), 1, 0)</f>
        <v>0</v>
      </c>
      <c r="P223" s="232" t="n">
        <f aca="false">IF(OR($AD223&gt;0,$AH223&gt;0,$AN223&gt;0), 1, 0)</f>
        <v>0</v>
      </c>
      <c r="Q223" s="233" t="n">
        <f aca="false">BDD!A213</f>
        <v>0</v>
      </c>
      <c r="R223" s="234" t="n">
        <f aca="false">BDD!B213</f>
        <v>0</v>
      </c>
      <c r="S223" s="235" t="str">
        <f aca="false">IF(BDD!F213=0, "", BDD!F213)</f>
        <v/>
      </c>
      <c r="T223" s="236" t="n">
        <f aca="false">ROUND(BDD!G213+FDP_CMD_KG, 2)</f>
        <v>1.6</v>
      </c>
      <c r="U223" s="236" t="e">
        <f aca="false">ROUND(BDD!G213+FDP_FACT_KG, 2)</f>
        <v>#DIV/0!</v>
      </c>
      <c r="V223" s="237" t="n">
        <f aca="false">BDD!H213</f>
        <v>0</v>
      </c>
      <c r="W223" s="238" t="str">
        <f aca="false">IF(NOT(ISBLANK(BDD!I213)), ROUND(SUM((BDD!G213*reduc1),FDP_CMD_KG), 2), "")</f>
        <v/>
      </c>
      <c r="X223" s="238" t="str">
        <f aca="false">IF(NOT(ISBLANK(BDD!J213)), ROUND(SUM((BDD!G213*reduc2),FDP_CMD_KG), 2), "")</f>
        <v/>
      </c>
      <c r="Y223" s="238" t="str">
        <f aca="false">IF(NOT(ISBLANK(BDD!K213)), ROUND(SUM((BDD!G213*reduc3),FDP_CMD_KG), 2), "")</f>
        <v/>
      </c>
      <c r="Z223" s="238" t="str">
        <f aca="false">IF(NOT(ISBLANK(BDD!I213)), ROUND(SUM((BDD!G213*reduc1),FDP_FACT_KG), 2), "")</f>
        <v/>
      </c>
      <c r="AA223" s="238" t="str">
        <f aca="false">IF(NOT(ISBLANK(BDD!J213)), ROUND(SUM((BDD!G213*reduc2),FDP_FACT_KG), 2), "")</f>
        <v/>
      </c>
      <c r="AB223" s="238" t="str">
        <f aca="false">IF(NOT(ISBLANK(BDD!K213)), ROUND(SUM((BDD!G213*reduc3),FDP_FACT_KG), 2), "")</f>
        <v/>
      </c>
      <c r="AC223" s="239" t="n">
        <f aca="false">BDD!C213</f>
        <v>0</v>
      </c>
      <c r="AD223" s="240" t="n">
        <f aca="false">SUM(AQ223,AT223,AW223,AZ223,BC223,BF223,BI223,BL223,BO223,BR223,BU223,BX223,CA223,CD223,CG223)</f>
        <v>0</v>
      </c>
      <c r="AE223" s="241" t="n">
        <f aca="false">_xlfn.IFS(AND(AD223&gt;=60,$Y223&lt;&gt;""), $Y223,    AND(AD223&gt;=30,$X223&lt;&gt;""), $X223,    AND(AD223&gt;=10,$W223&lt;&gt;""), $W223,    1, $T223)</f>
        <v>1.6</v>
      </c>
      <c r="AF223" s="242" t="n">
        <f aca="false">$AD223*$AE223</f>
        <v>0</v>
      </c>
      <c r="AG223" s="161"/>
      <c r="AH223" s="243"/>
      <c r="AI223" s="241" t="e">
        <f aca="false">_xlfn.IFS(AND(AH223&gt;=60,$AB223&lt;&gt;""), $AB223,    AND(AH223&gt;=30,$AA223&lt;&gt;""), $AA223,    AND(AH223&gt;=10,$Z223&lt;&gt;""), $Z223,    1, $U223)</f>
        <v>#DIV/0!</v>
      </c>
      <c r="AJ223" s="244" t="e">
        <f aca="false">AH223*AI223</f>
        <v>#DIV/0!</v>
      </c>
      <c r="AK223" s="245"/>
      <c r="AL223" s="245"/>
      <c r="AM223" s="161"/>
      <c r="AN223" s="246" t="n">
        <f aca="false">SUM(AR223,AU223,AX223,BA223,BD223,BG223,BJ223,BM223,BP223,BS223,BV223,BY223,CB223,CE223,CH223)</f>
        <v>0</v>
      </c>
      <c r="AO223" s="241" t="e">
        <f aca="false">_xlfn.IFS(AND(AN223&gt;=60,$AB223&lt;&gt;""), $AB223,    AND(AN223&gt;=30,$AA223&lt;&gt;""), $AA223,    AND(AN223&gt;=10,$Z223&lt;&gt;""), $Z223,    1, $U223)</f>
        <v>#DIV/0!</v>
      </c>
      <c r="AP223" s="242" t="e">
        <f aca="false">$AN223*$AO223</f>
        <v>#DIV/0!</v>
      </c>
      <c r="AQ223" s="247" t="n">
        <f aca="false">COMMANDE!N223</f>
        <v>0</v>
      </c>
      <c r="AR223" s="248" t="str">
        <f aca="false">_xlfn.IFS(AND($AD223=$AH223,$AD223&gt;0,$AH223&gt;0,AQ223&gt;0), AQ223,     AND(NOT($AD223=$AH223),$AD223&gt;0,$AH223&gt;0,AQ223&gt;0), ($AH223*AQ223)/$AD223,     AND($AD223=0,$AH223&gt;0,$AL223&gt;0), IF(INDEX(AQ$12:AQ$263,MATCH($AL223,$AK$12:$AK$263,0))&gt;0,($AH223*INDEX(AQ$12:AQ$263,MATCH($AL223,$AK$12:$AK$263,0)))/INDEX($AD$12:$AD$263,MATCH($AL223,$AK$12:$AK$263,0)), "-"),     1, "-")</f>
        <v>-</v>
      </c>
      <c r="AS223" s="249" t="n">
        <f aca="false">IF(AR$9&gt;0, IF(OR(AR223="",AR223="-"), 0, AR223*$AO223), AQ223*$AE223)</f>
        <v>0</v>
      </c>
      <c r="AT223" s="247" t="n">
        <f aca="false">COMMANDE!P223</f>
        <v>0</v>
      </c>
      <c r="AU223" s="248" t="str">
        <f aca="false">_xlfn.IFS(AND($AD223=$AH223,$AD223&gt;0,$AH223&gt;0,AT223&gt;0), AT223,     AND(NOT($AD223=$AH223),$AD223&gt;0,$AH223&gt;0,AT223&gt;0), ($AH223*AT223)/$AD223,     AND($AD223=0,$AH223&gt;0,$AL223&gt;0), IF(INDEX(AT$12:AT$263,MATCH($AL223,$AK$12:$AK$263,0))&gt;0,($AH223*INDEX(AT$12:AT$263,MATCH($AL223,$AK$12:$AK$263,0)))/INDEX($AD$12:$AD$263,MATCH($AL223,$AK$12:$AK$263,0)), "-"),     1, "-")</f>
        <v>-</v>
      </c>
      <c r="AV223" s="249" t="n">
        <f aca="false">IF(AU$9&gt;0, IF(OR(AU223="",AU223="-"), 0, AU223*$AO223), AT223*$AE223)</f>
        <v>0</v>
      </c>
      <c r="AW223" s="247" t="n">
        <f aca="false">COMMANDE!R223</f>
        <v>0</v>
      </c>
      <c r="AX223" s="248" t="str">
        <f aca="false">_xlfn.IFS(AND($AD223=$AH223,$AD223&gt;0,$AH223&gt;0,AW223&gt;0), AW223,     AND(NOT($AD223=$AH223),$AD223&gt;0,$AH223&gt;0,AW223&gt;0), ($AH223*AW223)/$AD223,     AND($AD223=0,$AH223&gt;0,$AL223&gt;0), IF(INDEX(AW$12:AW$263,MATCH($AL223,$AK$12:$AK$263,0))&gt;0,($AH223*INDEX(AW$12:AW$263,MATCH($AL223,$AK$12:$AK$263,0)))/INDEX($AD$12:$AD$263,MATCH($AL223,$AK$12:$AK$263,0)), "-"),     1, "-")</f>
        <v>-</v>
      </c>
      <c r="AY223" s="249" t="n">
        <f aca="false">IF(AX$9&gt;0, IF(OR(AX223="",AX223="-"), 0, AX223*$AO223), AW223*$AE223)</f>
        <v>0</v>
      </c>
      <c r="AZ223" s="247" t="n">
        <f aca="false">COMMANDE!T223</f>
        <v>0</v>
      </c>
      <c r="BA223" s="248" t="str">
        <f aca="false">_xlfn.IFS(AND($AD223=$AH223,$AD223&gt;0,$AH223&gt;0,AZ223&gt;0), AZ223,     AND(NOT($AD223=$AH223),$AD223&gt;0,$AH223&gt;0,AZ223&gt;0), ($AH223*AZ223)/$AD223,     AND($AD223=0,$AH223&gt;0,$AL223&gt;0), IF(INDEX(AZ$12:AZ$263,MATCH($AL223,$AK$12:$AK$263,0))&gt;0,($AH223*INDEX(AZ$12:AZ$263,MATCH($AL223,$AK$12:$AK$263,0)))/INDEX($AD$12:$AD$263,MATCH($AL223,$AK$12:$AK$263,0)), "-"),     1, "-")</f>
        <v>-</v>
      </c>
      <c r="BB223" s="249" t="n">
        <f aca="false">IF(BA$9&gt;0, IF(OR(BA223="",BA223="-"), 0, BA223*$AO223), AZ223*$AE223)</f>
        <v>0</v>
      </c>
      <c r="BC223" s="247" t="n">
        <f aca="false">COMMANDE!V223</f>
        <v>0</v>
      </c>
      <c r="BD223" s="248" t="str">
        <f aca="false">_xlfn.IFS(AND($AD223=$AH223,$AD223&gt;0,$AH223&gt;0,BC223&gt;0), BC223,     AND(NOT($AD223=$AH223),$AD223&gt;0,$AH223&gt;0,BC223&gt;0), ($AH223*BC223)/$AD223,     AND($AD223=0,$AH223&gt;0,$AL223&gt;0), IF(INDEX(BC$12:BC$263,MATCH($AL223,$AK$12:$AK$263,0))&gt;0,($AH223*INDEX(BC$12:BC$263,MATCH($AL223,$AK$12:$AK$263,0)))/INDEX($AD$12:$AD$263,MATCH($AL223,$AK$12:$AK$263,0)), "-"),     1, "-")</f>
        <v>-</v>
      </c>
      <c r="BE223" s="249" t="n">
        <f aca="false">IF(BD$9&gt;0, IF(OR(BD223="",BD223="-"), 0, BD223*$AO223), BC223*$AE223)</f>
        <v>0</v>
      </c>
      <c r="BF223" s="247" t="n">
        <f aca="false">COMMANDE!X223</f>
        <v>0</v>
      </c>
      <c r="BG223" s="248" t="str">
        <f aca="false">_xlfn.IFS(AND($AD223=$AH223,$AD223&gt;0,$AH223&gt;0,BF223&gt;0), BF223,     AND(NOT($AD223=$AH223),$AD223&gt;0,$AH223&gt;0,BF223&gt;0), ($AH223*BF223)/$AD223,     AND($AD223=0,$AH223&gt;0,$AL223&gt;0), IF(INDEX(BF$12:BF$263,MATCH($AL223,$AK$12:$AK$263,0))&gt;0,($AH223*INDEX(BF$12:BF$263,MATCH($AL223,$AK$12:$AK$263,0)))/INDEX($AD$12:$AD$263,MATCH($AL223,$AK$12:$AK$263,0)), "-"),     1, "-")</f>
        <v>-</v>
      </c>
      <c r="BH223" s="249" t="n">
        <f aca="false">IF(BG$9&gt;0, IF(OR(BG223="",BG223="-"), 0, BG223*$AO223), BF223*$AE223)</f>
        <v>0</v>
      </c>
      <c r="BI223" s="247" t="n">
        <f aca="false">COMMANDE!Z223</f>
        <v>0</v>
      </c>
      <c r="BJ223" s="248" t="str">
        <f aca="false">_xlfn.IFS(AND($AD223=$AH223,$AD223&gt;0,$AH223&gt;0,BI223&gt;0), BI223,     AND(NOT($AD223=$AH223),$AD223&gt;0,$AH223&gt;0,BI223&gt;0), ($AH223*BI223)/$AD223,     AND($AD223=0,$AH223&gt;0,$AL223&gt;0), IF(INDEX(BI$12:BI$263,MATCH($AL223,$AK$12:$AK$263,0))&gt;0,($AH223*INDEX(BI$12:BI$263,MATCH($AL223,$AK$12:$AK$263,0)))/INDEX($AD$12:$AD$263,MATCH($AL223,$AK$12:$AK$263,0)), "-"),     1, "-")</f>
        <v>-</v>
      </c>
      <c r="BK223" s="249" t="n">
        <f aca="false">IF(BJ$9&gt;0, IF(OR(BJ223="",BJ223="-"), 0, BJ223*$AO223), BI223*$AE223)</f>
        <v>0</v>
      </c>
      <c r="BL223" s="247" t="n">
        <f aca="false">COMMANDE!AB223</f>
        <v>0</v>
      </c>
      <c r="BM223" s="248" t="str">
        <f aca="false">_xlfn.IFS(AND($AD223=$AH223,$AD223&gt;0,$AH223&gt;0,BL223&gt;0), BL223,     AND(NOT($AD223=$AH223),$AD223&gt;0,$AH223&gt;0,BL223&gt;0), ($AH223*BL223)/$AD223,     AND($AD223=0,$AH223&gt;0,$AL223&gt;0), IF(INDEX(BL$12:BL$263,MATCH($AL223,$AK$12:$AK$263,0))&gt;0,($AH223*INDEX(BL$12:BL$263,MATCH($AL223,$AK$12:$AK$263,0)))/INDEX($AD$12:$AD$263,MATCH($AL223,$AK$12:$AK$263,0)), "-"),     1, "-")</f>
        <v>-</v>
      </c>
      <c r="BN223" s="249" t="n">
        <f aca="false">IF(BM$9&gt;0, IF(OR(BM223="",BM223="-"), 0, BM223*$AO223), BL223*$AE223)</f>
        <v>0</v>
      </c>
      <c r="BO223" s="247" t="n">
        <f aca="false">COMMANDE!AD223</f>
        <v>0</v>
      </c>
      <c r="BP223" s="248" t="str">
        <f aca="false">_xlfn.IFS(AND($AD223=$AH223,$AD223&gt;0,$AH223&gt;0,BO223&gt;0), BO223,     AND(NOT($AD223=$AH223),$AD223&gt;0,$AH223&gt;0,BO223&gt;0), ($AH223*BO223)/$AD223,     AND($AD223=0,$AH223&gt;0,$AL223&gt;0), IF(INDEX(BO$12:BO$263,MATCH($AL223,$AK$12:$AK$263,0))&gt;0,($AH223*INDEX(BO$12:BO$263,MATCH($AL223,$AK$12:$AK$263,0)))/INDEX($AD$12:$AD$263,MATCH($AL223,$AK$12:$AK$263,0)), "-"),     1, "-")</f>
        <v>-</v>
      </c>
      <c r="BQ223" s="249" t="n">
        <f aca="false">IF(BP$9&gt;0, IF(OR(BP223="",BP223="-"), 0, BP223*$AO223), BO223*$AE223)</f>
        <v>0</v>
      </c>
      <c r="BR223" s="247" t="n">
        <f aca="false">COMMANDE!AF223</f>
        <v>0</v>
      </c>
      <c r="BS223" s="248" t="str">
        <f aca="false">_xlfn.IFS(AND($AD223=$AH223,$AD223&gt;0,$AH223&gt;0,BR223&gt;0), BR223,     AND(NOT($AD223=$AH223),$AD223&gt;0,$AH223&gt;0,BR223&gt;0), ($AH223*BR223)/$AD223,     AND($AD223=0,$AH223&gt;0,$AL223&gt;0), IF(INDEX(BR$12:BR$263,MATCH($AL223,$AK$12:$AK$263,0))&gt;0,($AH223*INDEX(BR$12:BR$263,MATCH($AL223,$AK$12:$AK$263,0)))/INDEX($AD$12:$AD$263,MATCH($AL223,$AK$12:$AK$263,0)), "-"),     1, "-")</f>
        <v>-</v>
      </c>
      <c r="BT223" s="249" t="n">
        <f aca="false">IF(BS$9&gt;0, IF(OR(BS223="",BS223="-"), 0, BS223*$AO223), BR223*$AE223)</f>
        <v>0</v>
      </c>
      <c r="BU223" s="247" t="n">
        <f aca="false">COMMANDE!AH223</f>
        <v>0</v>
      </c>
      <c r="BV223" s="248" t="str">
        <f aca="false">_xlfn.IFS(AND($AD223=$AH223,$AD223&gt;0,$AH223&gt;0,BU223&gt;0), BU223,     AND(NOT($AD223=$AH223),$AD223&gt;0,$AH223&gt;0,BU223&gt;0), ($AH223*BU223)/$AD223,     AND($AD223=0,$AH223&gt;0,$AL223&gt;0), IF(INDEX(BU$12:BU$263,MATCH($AL223,$AK$12:$AK$263,0))&gt;0,($AH223*INDEX(BU$12:BU$263,MATCH($AL223,$AK$12:$AK$263,0)))/INDEX($AD$12:$AD$263,MATCH($AL223,$AK$12:$AK$263,0)), "-"),     1, "-")</f>
        <v>-</v>
      </c>
      <c r="BW223" s="249" t="n">
        <f aca="false">IF(BV$9&gt;0, IF(OR(BV223="",BV223="-"), 0, BV223*$AO223), BU223*$AE223)</f>
        <v>0</v>
      </c>
      <c r="BX223" s="247" t="n">
        <f aca="false">COMMANDE!AJ223</f>
        <v>0</v>
      </c>
      <c r="BY223" s="248" t="str">
        <f aca="false">_xlfn.IFS(AND($AD223=$AH223,$AD223&gt;0,$AH223&gt;0,BX223&gt;0), BX223,     AND(NOT($AD223=$AH223),$AD223&gt;0,$AH223&gt;0,BX223&gt;0), ($AH223*BX223)/$AD223,     AND($AD223=0,$AH223&gt;0,$AL223&gt;0), IF(INDEX(BX$12:BX$263,MATCH($AL223,$AK$12:$AK$263,0))&gt;0,($AH223*INDEX(BX$12:BX$263,MATCH($AL223,$AK$12:$AK$263,0)))/INDEX($AD$12:$AD$263,MATCH($AL223,$AK$12:$AK$263,0)), "-"),     1, "-")</f>
        <v>-</v>
      </c>
      <c r="BZ223" s="249" t="n">
        <f aca="false">IF(BY$9&gt;0, IF(OR(BY223="",BY223="-"), 0, BY223*$AO223), BX223*$AE223)</f>
        <v>0</v>
      </c>
      <c r="CA223" s="247" t="n">
        <f aca="false">COMMANDE!AL223</f>
        <v>0</v>
      </c>
      <c r="CB223" s="248" t="str">
        <f aca="false">_xlfn.IFS(AND($AD223=$AH223,$AD223&gt;0,$AH223&gt;0,CA223&gt;0), CA223,     AND(NOT($AD223=$AH223),$AD223&gt;0,$AH223&gt;0,CA223&gt;0), ($AH223*CA223)/$AD223,     AND($AD223=0,$AH223&gt;0,$AL223&gt;0), IF(INDEX(CA$12:CA$263,MATCH($AL223,$AK$12:$AK$263,0))&gt;0,($AH223*INDEX(CA$12:CA$263,MATCH($AL223,$AK$12:$AK$263,0)))/INDEX($AD$12:$AD$263,MATCH($AL223,$AK$12:$AK$263,0)), "-"),     1, "-")</f>
        <v>-</v>
      </c>
      <c r="CC223" s="249" t="n">
        <f aca="false">IF(CB$9&gt;0, IF(OR(CB223="",CB223="-"), 0, CB223*$AO223), CA223*$AE223)</f>
        <v>0</v>
      </c>
      <c r="CD223" s="247" t="n">
        <f aca="false">COMMANDE!AN223</f>
        <v>0</v>
      </c>
      <c r="CE223" s="248" t="str">
        <f aca="false">_xlfn.IFS(AND($AD223=$AH223,$AD223&gt;0,$AH223&gt;0,CD223&gt;0), CD223,     AND(NOT($AD223=$AH223),$AD223&gt;0,$AH223&gt;0,CD223&gt;0), ($AH223*CD223)/$AD223,     AND($AD223=0,$AH223&gt;0,$AL223&gt;0), IF(INDEX(CD$12:CD$263,MATCH($AL223,$AK$12:$AK$263,0))&gt;0,($AH223*INDEX(CD$12:CD$263,MATCH($AL223,$AK$12:$AK$263,0)))/INDEX($AD$12:$AD$263,MATCH($AL223,$AK$12:$AK$263,0)), "-"),     1, "-")</f>
        <v>-</v>
      </c>
      <c r="CF223" s="249" t="n">
        <f aca="false">IF(CE$9&gt;0, IF(OR(CE223="",CE223="-"), 0, CE223*$AO223), CD223*$AE223)</f>
        <v>0</v>
      </c>
      <c r="CG223" s="247" t="n">
        <f aca="false">COMMANDE!AP223</f>
        <v>0</v>
      </c>
      <c r="CH223" s="248" t="str">
        <f aca="false">_xlfn.IFS(AND($AD223=$AH223,$AD223&gt;0,$AH223&gt;0,CG223&gt;0), CG223,     AND(NOT($AD223=$AH223),$AD223&gt;0,$AH223&gt;0,CG223&gt;0), ($AH223*CG223)/$AD223,     AND($AD223=0,$AH223&gt;0,$AL223&gt;0), IF(INDEX(CG$12:CG$263,MATCH($AL223,$AK$12:$AK$263,0))&gt;0,($AH223*INDEX(CG$12:CG$263,MATCH($AL223,$AK$12:$AK$263,0)))/INDEX($AD$12:$AD$263,MATCH($AL223,$AK$12:$AK$263,0)), "-"),     1, "-")</f>
        <v>-</v>
      </c>
      <c r="CI223" s="249" t="n">
        <f aca="false">IF(CH$9&gt;0, IF(OR(CH223="",CH223="-"), 0, CH223*$AO223), CG223*$AE223)</f>
        <v>0</v>
      </c>
      <c r="CJ223" s="250"/>
    </row>
    <row r="224" customFormat="false" ht="39.95" hidden="false" customHeight="true" outlineLevel="0" collapsed="false">
      <c r="A224" s="230" t="n">
        <f aca="false">IF(OR($AQ224&gt;0, $AS224&gt;0), 1, 0)</f>
        <v>0</v>
      </c>
      <c r="B224" s="230" t="n">
        <f aca="false">IF(OR($AT224&gt;0, $AV224&gt;0), 1, 0)</f>
        <v>0</v>
      </c>
      <c r="C224" s="230" t="n">
        <f aca="false">IF(OR($AW224&gt;0, $AY224&gt;0), 1, 0)</f>
        <v>0</v>
      </c>
      <c r="D224" s="230" t="n">
        <f aca="false">IF(OR($AZ224&gt;0, $BB224&gt;0), 1, 0)</f>
        <v>0</v>
      </c>
      <c r="E224" s="230" t="n">
        <f aca="false">IF(OR($BC224&gt;0, $BE224&gt;0), 1, 0)</f>
        <v>0</v>
      </c>
      <c r="F224" s="230" t="n">
        <f aca="false">IF(OR($BF224&gt;0, $BH224&gt;0), 1, 0)</f>
        <v>0</v>
      </c>
      <c r="G224" s="230" t="n">
        <f aca="false">IF(OR($BI224&gt;0, $BK224&gt;0), 1, 0)</f>
        <v>0</v>
      </c>
      <c r="H224" s="230" t="n">
        <f aca="false">IF(OR($BL224&gt;0, $BN224&gt;0), 1, 0)</f>
        <v>0</v>
      </c>
      <c r="I224" s="230" t="n">
        <f aca="false">IF(OR($BO224&gt;0, $BQ224&gt;0), 1, 0)</f>
        <v>0</v>
      </c>
      <c r="J224" s="230" t="n">
        <f aca="false">IF(OR($BR224&gt;0, $BT224&gt;0), 1, 0)</f>
        <v>0</v>
      </c>
      <c r="K224" s="230" t="n">
        <f aca="false">IF(OR($BU224&gt;0, $BW224&gt;0), 1, 0)</f>
        <v>0</v>
      </c>
      <c r="L224" s="230" t="n">
        <f aca="false">IF(OR($BX224&gt;0, $BZ224&gt;0), 1, 0)</f>
        <v>0</v>
      </c>
      <c r="M224" s="230" t="n">
        <f aca="false">IF(OR($CA224&gt;0, $CC224&gt;0), 1, 0)</f>
        <v>0</v>
      </c>
      <c r="N224" s="230" t="n">
        <f aca="false">IF(OR($CD224&gt;0, $CF224&gt;0), 1, 0)</f>
        <v>0</v>
      </c>
      <c r="O224" s="231" t="n">
        <f aca="false">IF(OR($CG224&gt;0, $CI224&gt;0), 1, 0)</f>
        <v>0</v>
      </c>
      <c r="P224" s="232" t="n">
        <f aca="false">IF(OR($AD224&gt;0,$AH224&gt;0,$AN224&gt;0), 1, 0)</f>
        <v>0</v>
      </c>
      <c r="Q224" s="233" t="n">
        <f aca="false">BDD!A214</f>
        <v>0</v>
      </c>
      <c r="R224" s="234" t="n">
        <f aca="false">BDD!B214</f>
        <v>0</v>
      </c>
      <c r="S224" s="235" t="str">
        <f aca="false">IF(BDD!F214=0, "", BDD!F214)</f>
        <v/>
      </c>
      <c r="T224" s="236" t="n">
        <f aca="false">ROUND(BDD!G214+FDP_CMD_KG, 2)</f>
        <v>1.6</v>
      </c>
      <c r="U224" s="236" t="e">
        <f aca="false">ROUND(BDD!G214+FDP_FACT_KG, 2)</f>
        <v>#DIV/0!</v>
      </c>
      <c r="V224" s="237" t="n">
        <f aca="false">BDD!H214</f>
        <v>0</v>
      </c>
      <c r="W224" s="238" t="str">
        <f aca="false">IF(NOT(ISBLANK(BDD!I214)), ROUND(SUM((BDD!G214*reduc1),FDP_CMD_KG), 2), "")</f>
        <v/>
      </c>
      <c r="X224" s="238" t="str">
        <f aca="false">IF(NOT(ISBLANK(BDD!J214)), ROUND(SUM((BDD!G214*reduc2),FDP_CMD_KG), 2), "")</f>
        <v/>
      </c>
      <c r="Y224" s="238" t="str">
        <f aca="false">IF(NOT(ISBLANK(BDD!K214)), ROUND(SUM((BDD!G214*reduc3),FDP_CMD_KG), 2), "")</f>
        <v/>
      </c>
      <c r="Z224" s="238" t="str">
        <f aca="false">IF(NOT(ISBLANK(BDD!I214)), ROUND(SUM((BDD!G214*reduc1),FDP_FACT_KG), 2), "")</f>
        <v/>
      </c>
      <c r="AA224" s="238" t="str">
        <f aca="false">IF(NOT(ISBLANK(BDD!J214)), ROUND(SUM((BDD!G214*reduc2),FDP_FACT_KG), 2), "")</f>
        <v/>
      </c>
      <c r="AB224" s="238" t="str">
        <f aca="false">IF(NOT(ISBLANK(BDD!K214)), ROUND(SUM((BDD!G214*reduc3),FDP_FACT_KG), 2), "")</f>
        <v/>
      </c>
      <c r="AC224" s="239" t="n">
        <f aca="false">BDD!C214</f>
        <v>0</v>
      </c>
      <c r="AD224" s="240" t="n">
        <f aca="false">SUM(AQ224,AT224,AW224,AZ224,BC224,BF224,BI224,BL224,BO224,BR224,BU224,BX224,CA224,CD224,CG224)</f>
        <v>0</v>
      </c>
      <c r="AE224" s="241" t="n">
        <f aca="false">_xlfn.IFS(AND(AD224&gt;=60,$Y224&lt;&gt;""), $Y224,    AND(AD224&gt;=30,$X224&lt;&gt;""), $X224,    AND(AD224&gt;=10,$W224&lt;&gt;""), $W224,    1, $T224)</f>
        <v>1.6</v>
      </c>
      <c r="AF224" s="242" t="n">
        <f aca="false">$AD224*$AE224</f>
        <v>0</v>
      </c>
      <c r="AG224" s="161"/>
      <c r="AH224" s="243"/>
      <c r="AI224" s="241" t="e">
        <f aca="false">_xlfn.IFS(AND(AH224&gt;=60,$AB224&lt;&gt;""), $AB224,    AND(AH224&gt;=30,$AA224&lt;&gt;""), $AA224,    AND(AH224&gt;=10,$Z224&lt;&gt;""), $Z224,    1, $U224)</f>
        <v>#DIV/0!</v>
      </c>
      <c r="AJ224" s="244" t="e">
        <f aca="false">AH224*AI224</f>
        <v>#DIV/0!</v>
      </c>
      <c r="AK224" s="245"/>
      <c r="AL224" s="245"/>
      <c r="AM224" s="161"/>
      <c r="AN224" s="246" t="n">
        <f aca="false">SUM(AR224,AU224,AX224,BA224,BD224,BG224,BJ224,BM224,BP224,BS224,BV224,BY224,CB224,CE224,CH224)</f>
        <v>0</v>
      </c>
      <c r="AO224" s="241" t="e">
        <f aca="false">_xlfn.IFS(AND(AN224&gt;=60,$AB224&lt;&gt;""), $AB224,    AND(AN224&gt;=30,$AA224&lt;&gt;""), $AA224,    AND(AN224&gt;=10,$Z224&lt;&gt;""), $Z224,    1, $U224)</f>
        <v>#DIV/0!</v>
      </c>
      <c r="AP224" s="242" t="e">
        <f aca="false">$AN224*$AO224</f>
        <v>#DIV/0!</v>
      </c>
      <c r="AQ224" s="247" t="n">
        <f aca="false">COMMANDE!N224</f>
        <v>0</v>
      </c>
      <c r="AR224" s="248" t="str">
        <f aca="false">_xlfn.IFS(AND($AD224=$AH224,$AD224&gt;0,$AH224&gt;0,AQ224&gt;0), AQ224,     AND(NOT($AD224=$AH224),$AD224&gt;0,$AH224&gt;0,AQ224&gt;0), ($AH224*AQ224)/$AD224,     AND($AD224=0,$AH224&gt;0,$AL224&gt;0), IF(INDEX(AQ$12:AQ$263,MATCH($AL224,$AK$12:$AK$263,0))&gt;0,($AH224*INDEX(AQ$12:AQ$263,MATCH($AL224,$AK$12:$AK$263,0)))/INDEX($AD$12:$AD$263,MATCH($AL224,$AK$12:$AK$263,0)), "-"),     1, "-")</f>
        <v>-</v>
      </c>
      <c r="AS224" s="249" t="n">
        <f aca="false">IF(AR$9&gt;0, IF(OR(AR224="",AR224="-"), 0, AR224*$AO224), AQ224*$AE224)</f>
        <v>0</v>
      </c>
      <c r="AT224" s="247" t="n">
        <f aca="false">COMMANDE!P224</f>
        <v>0</v>
      </c>
      <c r="AU224" s="248" t="str">
        <f aca="false">_xlfn.IFS(AND($AD224=$AH224,$AD224&gt;0,$AH224&gt;0,AT224&gt;0), AT224,     AND(NOT($AD224=$AH224),$AD224&gt;0,$AH224&gt;0,AT224&gt;0), ($AH224*AT224)/$AD224,     AND($AD224=0,$AH224&gt;0,$AL224&gt;0), IF(INDEX(AT$12:AT$263,MATCH($AL224,$AK$12:$AK$263,0))&gt;0,($AH224*INDEX(AT$12:AT$263,MATCH($AL224,$AK$12:$AK$263,0)))/INDEX($AD$12:$AD$263,MATCH($AL224,$AK$12:$AK$263,0)), "-"),     1, "-")</f>
        <v>-</v>
      </c>
      <c r="AV224" s="249" t="n">
        <f aca="false">IF(AU$9&gt;0, IF(OR(AU224="",AU224="-"), 0, AU224*$AO224), AT224*$AE224)</f>
        <v>0</v>
      </c>
      <c r="AW224" s="247" t="n">
        <f aca="false">COMMANDE!R224</f>
        <v>0</v>
      </c>
      <c r="AX224" s="248" t="str">
        <f aca="false">_xlfn.IFS(AND($AD224=$AH224,$AD224&gt;0,$AH224&gt;0,AW224&gt;0), AW224,     AND(NOT($AD224=$AH224),$AD224&gt;0,$AH224&gt;0,AW224&gt;0), ($AH224*AW224)/$AD224,     AND($AD224=0,$AH224&gt;0,$AL224&gt;0), IF(INDEX(AW$12:AW$263,MATCH($AL224,$AK$12:$AK$263,0))&gt;0,($AH224*INDEX(AW$12:AW$263,MATCH($AL224,$AK$12:$AK$263,0)))/INDEX($AD$12:$AD$263,MATCH($AL224,$AK$12:$AK$263,0)), "-"),     1, "-")</f>
        <v>-</v>
      </c>
      <c r="AY224" s="249" t="n">
        <f aca="false">IF(AX$9&gt;0, IF(OR(AX224="",AX224="-"), 0, AX224*$AO224), AW224*$AE224)</f>
        <v>0</v>
      </c>
      <c r="AZ224" s="247" t="n">
        <f aca="false">COMMANDE!T224</f>
        <v>0</v>
      </c>
      <c r="BA224" s="248" t="str">
        <f aca="false">_xlfn.IFS(AND($AD224=$AH224,$AD224&gt;0,$AH224&gt;0,AZ224&gt;0), AZ224,     AND(NOT($AD224=$AH224),$AD224&gt;0,$AH224&gt;0,AZ224&gt;0), ($AH224*AZ224)/$AD224,     AND($AD224=0,$AH224&gt;0,$AL224&gt;0), IF(INDEX(AZ$12:AZ$263,MATCH($AL224,$AK$12:$AK$263,0))&gt;0,($AH224*INDEX(AZ$12:AZ$263,MATCH($AL224,$AK$12:$AK$263,0)))/INDEX($AD$12:$AD$263,MATCH($AL224,$AK$12:$AK$263,0)), "-"),     1, "-")</f>
        <v>-</v>
      </c>
      <c r="BB224" s="249" t="n">
        <f aca="false">IF(BA$9&gt;0, IF(OR(BA224="",BA224="-"), 0, BA224*$AO224), AZ224*$AE224)</f>
        <v>0</v>
      </c>
      <c r="BC224" s="247" t="n">
        <f aca="false">COMMANDE!V224</f>
        <v>0</v>
      </c>
      <c r="BD224" s="248" t="str">
        <f aca="false">_xlfn.IFS(AND($AD224=$AH224,$AD224&gt;0,$AH224&gt;0,BC224&gt;0), BC224,     AND(NOT($AD224=$AH224),$AD224&gt;0,$AH224&gt;0,BC224&gt;0), ($AH224*BC224)/$AD224,     AND($AD224=0,$AH224&gt;0,$AL224&gt;0), IF(INDEX(BC$12:BC$263,MATCH($AL224,$AK$12:$AK$263,0))&gt;0,($AH224*INDEX(BC$12:BC$263,MATCH($AL224,$AK$12:$AK$263,0)))/INDEX($AD$12:$AD$263,MATCH($AL224,$AK$12:$AK$263,0)), "-"),     1, "-")</f>
        <v>-</v>
      </c>
      <c r="BE224" s="249" t="n">
        <f aca="false">IF(BD$9&gt;0, IF(OR(BD224="",BD224="-"), 0, BD224*$AO224), BC224*$AE224)</f>
        <v>0</v>
      </c>
      <c r="BF224" s="247" t="n">
        <f aca="false">COMMANDE!X224</f>
        <v>0</v>
      </c>
      <c r="BG224" s="248" t="str">
        <f aca="false">_xlfn.IFS(AND($AD224=$AH224,$AD224&gt;0,$AH224&gt;0,BF224&gt;0), BF224,     AND(NOT($AD224=$AH224),$AD224&gt;0,$AH224&gt;0,BF224&gt;0), ($AH224*BF224)/$AD224,     AND($AD224=0,$AH224&gt;0,$AL224&gt;0), IF(INDEX(BF$12:BF$263,MATCH($AL224,$AK$12:$AK$263,0))&gt;0,($AH224*INDEX(BF$12:BF$263,MATCH($AL224,$AK$12:$AK$263,0)))/INDEX($AD$12:$AD$263,MATCH($AL224,$AK$12:$AK$263,0)), "-"),     1, "-")</f>
        <v>-</v>
      </c>
      <c r="BH224" s="249" t="n">
        <f aca="false">IF(BG$9&gt;0, IF(OR(BG224="",BG224="-"), 0, BG224*$AO224), BF224*$AE224)</f>
        <v>0</v>
      </c>
      <c r="BI224" s="247" t="n">
        <f aca="false">COMMANDE!Z224</f>
        <v>0</v>
      </c>
      <c r="BJ224" s="248" t="str">
        <f aca="false">_xlfn.IFS(AND($AD224=$AH224,$AD224&gt;0,$AH224&gt;0,BI224&gt;0), BI224,     AND(NOT($AD224=$AH224),$AD224&gt;0,$AH224&gt;0,BI224&gt;0), ($AH224*BI224)/$AD224,     AND($AD224=0,$AH224&gt;0,$AL224&gt;0), IF(INDEX(BI$12:BI$263,MATCH($AL224,$AK$12:$AK$263,0))&gt;0,($AH224*INDEX(BI$12:BI$263,MATCH($AL224,$AK$12:$AK$263,0)))/INDEX($AD$12:$AD$263,MATCH($AL224,$AK$12:$AK$263,0)), "-"),     1, "-")</f>
        <v>-</v>
      </c>
      <c r="BK224" s="249" t="n">
        <f aca="false">IF(BJ$9&gt;0, IF(OR(BJ224="",BJ224="-"), 0, BJ224*$AO224), BI224*$AE224)</f>
        <v>0</v>
      </c>
      <c r="BL224" s="247" t="n">
        <f aca="false">COMMANDE!AB224</f>
        <v>0</v>
      </c>
      <c r="BM224" s="248" t="str">
        <f aca="false">_xlfn.IFS(AND($AD224=$AH224,$AD224&gt;0,$AH224&gt;0,BL224&gt;0), BL224,     AND(NOT($AD224=$AH224),$AD224&gt;0,$AH224&gt;0,BL224&gt;0), ($AH224*BL224)/$AD224,     AND($AD224=0,$AH224&gt;0,$AL224&gt;0), IF(INDEX(BL$12:BL$263,MATCH($AL224,$AK$12:$AK$263,0))&gt;0,($AH224*INDEX(BL$12:BL$263,MATCH($AL224,$AK$12:$AK$263,0)))/INDEX($AD$12:$AD$263,MATCH($AL224,$AK$12:$AK$263,0)), "-"),     1, "-")</f>
        <v>-</v>
      </c>
      <c r="BN224" s="249" t="n">
        <f aca="false">IF(BM$9&gt;0, IF(OR(BM224="",BM224="-"), 0, BM224*$AO224), BL224*$AE224)</f>
        <v>0</v>
      </c>
      <c r="BO224" s="247" t="n">
        <f aca="false">COMMANDE!AD224</f>
        <v>0</v>
      </c>
      <c r="BP224" s="248" t="str">
        <f aca="false">_xlfn.IFS(AND($AD224=$AH224,$AD224&gt;0,$AH224&gt;0,BO224&gt;0), BO224,     AND(NOT($AD224=$AH224),$AD224&gt;0,$AH224&gt;0,BO224&gt;0), ($AH224*BO224)/$AD224,     AND($AD224=0,$AH224&gt;0,$AL224&gt;0), IF(INDEX(BO$12:BO$263,MATCH($AL224,$AK$12:$AK$263,0))&gt;0,($AH224*INDEX(BO$12:BO$263,MATCH($AL224,$AK$12:$AK$263,0)))/INDEX($AD$12:$AD$263,MATCH($AL224,$AK$12:$AK$263,0)), "-"),     1, "-")</f>
        <v>-</v>
      </c>
      <c r="BQ224" s="249" t="n">
        <f aca="false">IF(BP$9&gt;0, IF(OR(BP224="",BP224="-"), 0, BP224*$AO224), BO224*$AE224)</f>
        <v>0</v>
      </c>
      <c r="BR224" s="247" t="n">
        <f aca="false">COMMANDE!AF224</f>
        <v>0</v>
      </c>
      <c r="BS224" s="248" t="str">
        <f aca="false">_xlfn.IFS(AND($AD224=$AH224,$AD224&gt;0,$AH224&gt;0,BR224&gt;0), BR224,     AND(NOT($AD224=$AH224),$AD224&gt;0,$AH224&gt;0,BR224&gt;0), ($AH224*BR224)/$AD224,     AND($AD224=0,$AH224&gt;0,$AL224&gt;0), IF(INDEX(BR$12:BR$263,MATCH($AL224,$AK$12:$AK$263,0))&gt;0,($AH224*INDEX(BR$12:BR$263,MATCH($AL224,$AK$12:$AK$263,0)))/INDEX($AD$12:$AD$263,MATCH($AL224,$AK$12:$AK$263,0)), "-"),     1, "-")</f>
        <v>-</v>
      </c>
      <c r="BT224" s="249" t="n">
        <f aca="false">IF(BS$9&gt;0, IF(OR(BS224="",BS224="-"), 0, BS224*$AO224), BR224*$AE224)</f>
        <v>0</v>
      </c>
      <c r="BU224" s="247" t="n">
        <f aca="false">COMMANDE!AH224</f>
        <v>0</v>
      </c>
      <c r="BV224" s="248" t="str">
        <f aca="false">_xlfn.IFS(AND($AD224=$AH224,$AD224&gt;0,$AH224&gt;0,BU224&gt;0), BU224,     AND(NOT($AD224=$AH224),$AD224&gt;0,$AH224&gt;0,BU224&gt;0), ($AH224*BU224)/$AD224,     AND($AD224=0,$AH224&gt;0,$AL224&gt;0), IF(INDEX(BU$12:BU$263,MATCH($AL224,$AK$12:$AK$263,0))&gt;0,($AH224*INDEX(BU$12:BU$263,MATCH($AL224,$AK$12:$AK$263,0)))/INDEX($AD$12:$AD$263,MATCH($AL224,$AK$12:$AK$263,0)), "-"),     1, "-")</f>
        <v>-</v>
      </c>
      <c r="BW224" s="249" t="n">
        <f aca="false">IF(BV$9&gt;0, IF(OR(BV224="",BV224="-"), 0, BV224*$AO224), BU224*$AE224)</f>
        <v>0</v>
      </c>
      <c r="BX224" s="247" t="n">
        <f aca="false">COMMANDE!AJ224</f>
        <v>0</v>
      </c>
      <c r="BY224" s="248" t="str">
        <f aca="false">_xlfn.IFS(AND($AD224=$AH224,$AD224&gt;0,$AH224&gt;0,BX224&gt;0), BX224,     AND(NOT($AD224=$AH224),$AD224&gt;0,$AH224&gt;0,BX224&gt;0), ($AH224*BX224)/$AD224,     AND($AD224=0,$AH224&gt;0,$AL224&gt;0), IF(INDEX(BX$12:BX$263,MATCH($AL224,$AK$12:$AK$263,0))&gt;0,($AH224*INDEX(BX$12:BX$263,MATCH($AL224,$AK$12:$AK$263,0)))/INDEX($AD$12:$AD$263,MATCH($AL224,$AK$12:$AK$263,0)), "-"),     1, "-")</f>
        <v>-</v>
      </c>
      <c r="BZ224" s="249" t="n">
        <f aca="false">IF(BY$9&gt;0, IF(OR(BY224="",BY224="-"), 0, BY224*$AO224), BX224*$AE224)</f>
        <v>0</v>
      </c>
      <c r="CA224" s="247" t="n">
        <f aca="false">COMMANDE!AL224</f>
        <v>0</v>
      </c>
      <c r="CB224" s="248" t="str">
        <f aca="false">_xlfn.IFS(AND($AD224=$AH224,$AD224&gt;0,$AH224&gt;0,CA224&gt;0), CA224,     AND(NOT($AD224=$AH224),$AD224&gt;0,$AH224&gt;0,CA224&gt;0), ($AH224*CA224)/$AD224,     AND($AD224=0,$AH224&gt;0,$AL224&gt;0), IF(INDEX(CA$12:CA$263,MATCH($AL224,$AK$12:$AK$263,0))&gt;0,($AH224*INDEX(CA$12:CA$263,MATCH($AL224,$AK$12:$AK$263,0)))/INDEX($AD$12:$AD$263,MATCH($AL224,$AK$12:$AK$263,0)), "-"),     1, "-")</f>
        <v>-</v>
      </c>
      <c r="CC224" s="249" t="n">
        <f aca="false">IF(CB$9&gt;0, IF(OR(CB224="",CB224="-"), 0, CB224*$AO224), CA224*$AE224)</f>
        <v>0</v>
      </c>
      <c r="CD224" s="247" t="n">
        <f aca="false">COMMANDE!AN224</f>
        <v>0</v>
      </c>
      <c r="CE224" s="248" t="str">
        <f aca="false">_xlfn.IFS(AND($AD224=$AH224,$AD224&gt;0,$AH224&gt;0,CD224&gt;0), CD224,     AND(NOT($AD224=$AH224),$AD224&gt;0,$AH224&gt;0,CD224&gt;0), ($AH224*CD224)/$AD224,     AND($AD224=0,$AH224&gt;0,$AL224&gt;0), IF(INDEX(CD$12:CD$263,MATCH($AL224,$AK$12:$AK$263,0))&gt;0,($AH224*INDEX(CD$12:CD$263,MATCH($AL224,$AK$12:$AK$263,0)))/INDEX($AD$12:$AD$263,MATCH($AL224,$AK$12:$AK$263,0)), "-"),     1, "-")</f>
        <v>-</v>
      </c>
      <c r="CF224" s="249" t="n">
        <f aca="false">IF(CE$9&gt;0, IF(OR(CE224="",CE224="-"), 0, CE224*$AO224), CD224*$AE224)</f>
        <v>0</v>
      </c>
      <c r="CG224" s="247" t="n">
        <f aca="false">COMMANDE!AP224</f>
        <v>0</v>
      </c>
      <c r="CH224" s="248" t="str">
        <f aca="false">_xlfn.IFS(AND($AD224=$AH224,$AD224&gt;0,$AH224&gt;0,CG224&gt;0), CG224,     AND(NOT($AD224=$AH224),$AD224&gt;0,$AH224&gt;0,CG224&gt;0), ($AH224*CG224)/$AD224,     AND($AD224=0,$AH224&gt;0,$AL224&gt;0), IF(INDEX(CG$12:CG$263,MATCH($AL224,$AK$12:$AK$263,0))&gt;0,($AH224*INDEX(CG$12:CG$263,MATCH($AL224,$AK$12:$AK$263,0)))/INDEX($AD$12:$AD$263,MATCH($AL224,$AK$12:$AK$263,0)), "-"),     1, "-")</f>
        <v>-</v>
      </c>
      <c r="CI224" s="249" t="n">
        <f aca="false">IF(CH$9&gt;0, IF(OR(CH224="",CH224="-"), 0, CH224*$AO224), CG224*$AE224)</f>
        <v>0</v>
      </c>
      <c r="CJ224" s="250"/>
    </row>
    <row r="225" customFormat="false" ht="39.95" hidden="false" customHeight="true" outlineLevel="0" collapsed="false">
      <c r="A225" s="151" t="n">
        <f aca="false">IF(OR($AQ225&gt;0, $AS225&gt;0), 1, 0)</f>
        <v>0</v>
      </c>
      <c r="B225" s="151" t="n">
        <f aca="false">IF(OR($AT225&gt;0, $AV225&gt;0), 1, 0)</f>
        <v>0</v>
      </c>
      <c r="C225" s="151" t="n">
        <f aca="false">IF(OR($AW225&gt;0, $AY225&gt;0), 1, 0)</f>
        <v>0</v>
      </c>
      <c r="D225" s="151" t="n">
        <f aca="false">IF(OR($AZ225&gt;0, $BB225&gt;0), 1, 0)</f>
        <v>0</v>
      </c>
      <c r="E225" s="151" t="n">
        <f aca="false">IF(OR($BC225&gt;0, $BE225&gt;0), 1, 0)</f>
        <v>0</v>
      </c>
      <c r="F225" s="151" t="n">
        <f aca="false">IF(OR($BF225&gt;0, $BH225&gt;0), 1, 0)</f>
        <v>0</v>
      </c>
      <c r="G225" s="151" t="n">
        <f aca="false">IF(OR($BI225&gt;0, $BK225&gt;0), 1, 0)</f>
        <v>0</v>
      </c>
      <c r="H225" s="151" t="n">
        <f aca="false">IF(OR($BL225&gt;0, $BN225&gt;0), 1, 0)</f>
        <v>0</v>
      </c>
      <c r="I225" s="151" t="n">
        <f aca="false">IF(OR($BO225&gt;0, $BQ225&gt;0), 1, 0)</f>
        <v>0</v>
      </c>
      <c r="J225" s="151" t="n">
        <f aca="false">IF(OR($BR225&gt;0, $BT225&gt;0), 1, 0)</f>
        <v>0</v>
      </c>
      <c r="K225" s="151" t="n">
        <f aca="false">IF(OR($BU225&gt;0, $BW225&gt;0), 1, 0)</f>
        <v>0</v>
      </c>
      <c r="L225" s="151" t="n">
        <f aca="false">IF(OR($BX225&gt;0, $BZ225&gt;0), 1, 0)</f>
        <v>0</v>
      </c>
      <c r="M225" s="151" t="n">
        <f aca="false">IF(OR($CA225&gt;0, $CC225&gt;0), 1, 0)</f>
        <v>0</v>
      </c>
      <c r="N225" s="151" t="n">
        <f aca="false">IF(OR($CD225&gt;0, $CF225&gt;0), 1, 0)</f>
        <v>0</v>
      </c>
      <c r="O225" s="253" t="n">
        <f aca="false">IF(OR($CG225&gt;0, $CI225&gt;0), 1, 0)</f>
        <v>0</v>
      </c>
      <c r="P225" s="232" t="n">
        <f aca="false">IF(OR($AD225&gt;0,$AH225&gt;0,$AN225&gt;0), 1, 0)</f>
        <v>0</v>
      </c>
      <c r="Q225" s="233" t="n">
        <f aca="false">BDD!A215</f>
        <v>0</v>
      </c>
      <c r="R225" s="234" t="n">
        <f aca="false">BDD!B215</f>
        <v>0</v>
      </c>
      <c r="S225" s="235" t="str">
        <f aca="false">IF(BDD!F215=0, "", BDD!F215)</f>
        <v/>
      </c>
      <c r="T225" s="236" t="n">
        <f aca="false">ROUND(BDD!G215+FDP_CMD_KG, 2)</f>
        <v>1.6</v>
      </c>
      <c r="U225" s="236" t="e">
        <f aca="false">ROUND(BDD!G215+FDP_FACT_KG, 2)</f>
        <v>#DIV/0!</v>
      </c>
      <c r="V225" s="237" t="n">
        <f aca="false">BDD!H215</f>
        <v>0</v>
      </c>
      <c r="W225" s="238" t="str">
        <f aca="false">IF(NOT(ISBLANK(BDD!I215)), ROUND(SUM((BDD!G215*reduc1),FDP_CMD_KG), 2), "")</f>
        <v/>
      </c>
      <c r="X225" s="238" t="str">
        <f aca="false">IF(NOT(ISBLANK(BDD!J215)), ROUND(SUM((BDD!G215*reduc2),FDP_CMD_KG), 2), "")</f>
        <v/>
      </c>
      <c r="Y225" s="238" t="str">
        <f aca="false">IF(NOT(ISBLANK(BDD!K215)), ROUND(SUM((BDD!G215*reduc3),FDP_CMD_KG), 2), "")</f>
        <v/>
      </c>
      <c r="Z225" s="238" t="str">
        <f aca="false">IF(NOT(ISBLANK(BDD!I215)), ROUND(SUM((BDD!G215*reduc1),FDP_FACT_KG), 2), "")</f>
        <v/>
      </c>
      <c r="AA225" s="238" t="str">
        <f aca="false">IF(NOT(ISBLANK(BDD!J215)), ROUND(SUM((BDD!G215*reduc2),FDP_FACT_KG), 2), "")</f>
        <v/>
      </c>
      <c r="AB225" s="238" t="str">
        <f aca="false">IF(NOT(ISBLANK(BDD!K215)), ROUND(SUM((BDD!G215*reduc3),FDP_FACT_KG), 2), "")</f>
        <v/>
      </c>
      <c r="AC225" s="239" t="n">
        <f aca="false">BDD!C215</f>
        <v>0</v>
      </c>
      <c r="AD225" s="240" t="n">
        <f aca="false">SUM(AQ225,AT225,AW225,AZ225,BC225,BF225,BI225,BL225,BO225,BR225,BU225,BX225,CA225,CD225,CG225)</f>
        <v>0</v>
      </c>
      <c r="AE225" s="241" t="n">
        <f aca="false">_xlfn.IFS(AND(AD225&gt;=60,$Y225&lt;&gt;""), $Y225,    AND(AD225&gt;=30,$X225&lt;&gt;""), $X225,    AND(AD225&gt;=10,$W225&lt;&gt;""), $W225,    1, $T225)</f>
        <v>1.6</v>
      </c>
      <c r="AF225" s="242" t="n">
        <f aca="false">$AD225*$AE225</f>
        <v>0</v>
      </c>
      <c r="AG225" s="161"/>
      <c r="AH225" s="243"/>
      <c r="AI225" s="241" t="e">
        <f aca="false">_xlfn.IFS(AND(AH225&gt;=60,$AB225&lt;&gt;""), $AB225,    AND(AH225&gt;=30,$AA225&lt;&gt;""), $AA225,    AND(AH225&gt;=10,$Z225&lt;&gt;""), $Z225,    1, $U225)</f>
        <v>#DIV/0!</v>
      </c>
      <c r="AJ225" s="244" t="e">
        <f aca="false">AH225*AI225</f>
        <v>#DIV/0!</v>
      </c>
      <c r="AK225" s="245"/>
      <c r="AL225" s="245"/>
      <c r="AM225" s="161"/>
      <c r="AN225" s="246" t="n">
        <f aca="false">SUM(AR225,AU225,AX225,BA225,BD225,BG225,BJ225,BM225,BP225,BS225,BV225,BY225,CB225,CE225,CH225)</f>
        <v>0</v>
      </c>
      <c r="AO225" s="241" t="e">
        <f aca="false">_xlfn.IFS(AND(AN225&gt;=60,$AB225&lt;&gt;""), $AB225,    AND(AN225&gt;=30,$AA225&lt;&gt;""), $AA225,    AND(AN225&gt;=10,$Z225&lt;&gt;""), $Z225,    1, $U225)</f>
        <v>#DIV/0!</v>
      </c>
      <c r="AP225" s="242" t="e">
        <f aca="false">$AN225*$AO225</f>
        <v>#DIV/0!</v>
      </c>
      <c r="AQ225" s="247" t="n">
        <f aca="false">COMMANDE!N225</f>
        <v>0</v>
      </c>
      <c r="AR225" s="248" t="str">
        <f aca="false">_xlfn.IFS(AND($AD225=$AH225,$AD225&gt;0,$AH225&gt;0,AQ225&gt;0), AQ225,     AND(NOT($AD225=$AH225),$AD225&gt;0,$AH225&gt;0,AQ225&gt;0), ($AH225*AQ225)/$AD225,     AND($AD225=0,$AH225&gt;0,$AL225&gt;0), IF(INDEX(AQ$12:AQ$263,MATCH($AL225,$AK$12:$AK$263,0))&gt;0,($AH225*INDEX(AQ$12:AQ$263,MATCH($AL225,$AK$12:$AK$263,0)))/INDEX($AD$12:$AD$263,MATCH($AL225,$AK$12:$AK$263,0)), "-"),     1, "-")</f>
        <v>-</v>
      </c>
      <c r="AS225" s="249" t="n">
        <f aca="false">IF(AR$9&gt;0, IF(OR(AR225="",AR225="-"), 0, AR225*$AO225), AQ225*$AE225)</f>
        <v>0</v>
      </c>
      <c r="AT225" s="247" t="n">
        <f aca="false">COMMANDE!P225</f>
        <v>0</v>
      </c>
      <c r="AU225" s="248" t="str">
        <f aca="false">_xlfn.IFS(AND($AD225=$AH225,$AD225&gt;0,$AH225&gt;0,AT225&gt;0), AT225,     AND(NOT($AD225=$AH225),$AD225&gt;0,$AH225&gt;0,AT225&gt;0), ($AH225*AT225)/$AD225,     AND($AD225=0,$AH225&gt;0,$AL225&gt;0), IF(INDEX(AT$12:AT$263,MATCH($AL225,$AK$12:$AK$263,0))&gt;0,($AH225*INDEX(AT$12:AT$263,MATCH($AL225,$AK$12:$AK$263,0)))/INDEX($AD$12:$AD$263,MATCH($AL225,$AK$12:$AK$263,0)), "-"),     1, "-")</f>
        <v>-</v>
      </c>
      <c r="AV225" s="249" t="n">
        <f aca="false">IF(AU$9&gt;0, IF(OR(AU225="",AU225="-"), 0, AU225*$AO225), AT225*$AE225)</f>
        <v>0</v>
      </c>
      <c r="AW225" s="247" t="n">
        <f aca="false">COMMANDE!R225</f>
        <v>0</v>
      </c>
      <c r="AX225" s="248" t="str">
        <f aca="false">_xlfn.IFS(AND($AD225=$AH225,$AD225&gt;0,$AH225&gt;0,AW225&gt;0), AW225,     AND(NOT($AD225=$AH225),$AD225&gt;0,$AH225&gt;0,AW225&gt;0), ($AH225*AW225)/$AD225,     AND($AD225=0,$AH225&gt;0,$AL225&gt;0), IF(INDEX(AW$12:AW$263,MATCH($AL225,$AK$12:$AK$263,0))&gt;0,($AH225*INDEX(AW$12:AW$263,MATCH($AL225,$AK$12:$AK$263,0)))/INDEX($AD$12:$AD$263,MATCH($AL225,$AK$12:$AK$263,0)), "-"),     1, "-")</f>
        <v>-</v>
      </c>
      <c r="AY225" s="249" t="n">
        <f aca="false">IF(AX$9&gt;0, IF(OR(AX225="",AX225="-"), 0, AX225*$AO225), AW225*$AE225)</f>
        <v>0</v>
      </c>
      <c r="AZ225" s="247" t="n">
        <f aca="false">COMMANDE!T225</f>
        <v>0</v>
      </c>
      <c r="BA225" s="248" t="str">
        <f aca="false">_xlfn.IFS(AND($AD225=$AH225,$AD225&gt;0,$AH225&gt;0,AZ225&gt;0), AZ225,     AND(NOT($AD225=$AH225),$AD225&gt;0,$AH225&gt;0,AZ225&gt;0), ($AH225*AZ225)/$AD225,     AND($AD225=0,$AH225&gt;0,$AL225&gt;0), IF(INDEX(AZ$12:AZ$263,MATCH($AL225,$AK$12:$AK$263,0))&gt;0,($AH225*INDEX(AZ$12:AZ$263,MATCH($AL225,$AK$12:$AK$263,0)))/INDEX($AD$12:$AD$263,MATCH($AL225,$AK$12:$AK$263,0)), "-"),     1, "-")</f>
        <v>-</v>
      </c>
      <c r="BB225" s="249" t="n">
        <f aca="false">IF(BA$9&gt;0, IF(OR(BA225="",BA225="-"), 0, BA225*$AO225), AZ225*$AE225)</f>
        <v>0</v>
      </c>
      <c r="BC225" s="247" t="n">
        <f aca="false">COMMANDE!V225</f>
        <v>0</v>
      </c>
      <c r="BD225" s="248" t="str">
        <f aca="false">_xlfn.IFS(AND($AD225=$AH225,$AD225&gt;0,$AH225&gt;0,BC225&gt;0), BC225,     AND(NOT($AD225=$AH225),$AD225&gt;0,$AH225&gt;0,BC225&gt;0), ($AH225*BC225)/$AD225,     AND($AD225=0,$AH225&gt;0,$AL225&gt;0), IF(INDEX(BC$12:BC$263,MATCH($AL225,$AK$12:$AK$263,0))&gt;0,($AH225*INDEX(BC$12:BC$263,MATCH($AL225,$AK$12:$AK$263,0)))/INDEX($AD$12:$AD$263,MATCH($AL225,$AK$12:$AK$263,0)), "-"),     1, "-")</f>
        <v>-</v>
      </c>
      <c r="BE225" s="249" t="n">
        <f aca="false">IF(BD$9&gt;0, IF(OR(BD225="",BD225="-"), 0, BD225*$AO225), BC225*$AE225)</f>
        <v>0</v>
      </c>
      <c r="BF225" s="247" t="n">
        <f aca="false">COMMANDE!X225</f>
        <v>0</v>
      </c>
      <c r="BG225" s="248" t="str">
        <f aca="false">_xlfn.IFS(AND($AD225=$AH225,$AD225&gt;0,$AH225&gt;0,BF225&gt;0), BF225,     AND(NOT($AD225=$AH225),$AD225&gt;0,$AH225&gt;0,BF225&gt;0), ($AH225*BF225)/$AD225,     AND($AD225=0,$AH225&gt;0,$AL225&gt;0), IF(INDEX(BF$12:BF$263,MATCH($AL225,$AK$12:$AK$263,0))&gt;0,($AH225*INDEX(BF$12:BF$263,MATCH($AL225,$AK$12:$AK$263,0)))/INDEX($AD$12:$AD$263,MATCH($AL225,$AK$12:$AK$263,0)), "-"),     1, "-")</f>
        <v>-</v>
      </c>
      <c r="BH225" s="249" t="n">
        <f aca="false">IF(BG$9&gt;0, IF(OR(BG225="",BG225="-"), 0, BG225*$AO225), BF225*$AE225)</f>
        <v>0</v>
      </c>
      <c r="BI225" s="247" t="n">
        <f aca="false">COMMANDE!Z225</f>
        <v>0</v>
      </c>
      <c r="BJ225" s="248" t="str">
        <f aca="false">_xlfn.IFS(AND($AD225=$AH225,$AD225&gt;0,$AH225&gt;0,BI225&gt;0), BI225,     AND(NOT($AD225=$AH225),$AD225&gt;0,$AH225&gt;0,BI225&gt;0), ($AH225*BI225)/$AD225,     AND($AD225=0,$AH225&gt;0,$AL225&gt;0), IF(INDEX(BI$12:BI$263,MATCH($AL225,$AK$12:$AK$263,0))&gt;0,($AH225*INDEX(BI$12:BI$263,MATCH($AL225,$AK$12:$AK$263,0)))/INDEX($AD$12:$AD$263,MATCH($AL225,$AK$12:$AK$263,0)), "-"),     1, "-")</f>
        <v>-</v>
      </c>
      <c r="BK225" s="249" t="n">
        <f aca="false">IF(BJ$9&gt;0, IF(OR(BJ225="",BJ225="-"), 0, BJ225*$AO225), BI225*$AE225)</f>
        <v>0</v>
      </c>
      <c r="BL225" s="247" t="n">
        <f aca="false">COMMANDE!AB225</f>
        <v>0</v>
      </c>
      <c r="BM225" s="248" t="str">
        <f aca="false">_xlfn.IFS(AND($AD225=$AH225,$AD225&gt;0,$AH225&gt;0,BL225&gt;0), BL225,     AND(NOT($AD225=$AH225),$AD225&gt;0,$AH225&gt;0,BL225&gt;0), ($AH225*BL225)/$AD225,     AND($AD225=0,$AH225&gt;0,$AL225&gt;0), IF(INDEX(BL$12:BL$263,MATCH($AL225,$AK$12:$AK$263,0))&gt;0,($AH225*INDEX(BL$12:BL$263,MATCH($AL225,$AK$12:$AK$263,0)))/INDEX($AD$12:$AD$263,MATCH($AL225,$AK$12:$AK$263,0)), "-"),     1, "-")</f>
        <v>-</v>
      </c>
      <c r="BN225" s="249" t="n">
        <f aca="false">IF(BM$9&gt;0, IF(OR(BM225="",BM225="-"), 0, BM225*$AO225), BL225*$AE225)</f>
        <v>0</v>
      </c>
      <c r="BO225" s="247" t="n">
        <f aca="false">COMMANDE!AD225</f>
        <v>0</v>
      </c>
      <c r="BP225" s="248" t="str">
        <f aca="false">_xlfn.IFS(AND($AD225=$AH225,$AD225&gt;0,$AH225&gt;0,BO225&gt;0), BO225,     AND(NOT($AD225=$AH225),$AD225&gt;0,$AH225&gt;0,BO225&gt;0), ($AH225*BO225)/$AD225,     AND($AD225=0,$AH225&gt;0,$AL225&gt;0), IF(INDEX(BO$12:BO$263,MATCH($AL225,$AK$12:$AK$263,0))&gt;0,($AH225*INDEX(BO$12:BO$263,MATCH($AL225,$AK$12:$AK$263,0)))/INDEX($AD$12:$AD$263,MATCH($AL225,$AK$12:$AK$263,0)), "-"),     1, "-")</f>
        <v>-</v>
      </c>
      <c r="BQ225" s="249" t="n">
        <f aca="false">IF(BP$9&gt;0, IF(OR(BP225="",BP225="-"), 0, BP225*$AO225), BO225*$AE225)</f>
        <v>0</v>
      </c>
      <c r="BR225" s="247" t="n">
        <f aca="false">COMMANDE!AF225</f>
        <v>0</v>
      </c>
      <c r="BS225" s="248" t="str">
        <f aca="false">_xlfn.IFS(AND($AD225=$AH225,$AD225&gt;0,$AH225&gt;0,BR225&gt;0), BR225,     AND(NOT($AD225=$AH225),$AD225&gt;0,$AH225&gt;0,BR225&gt;0), ($AH225*BR225)/$AD225,     AND($AD225=0,$AH225&gt;0,$AL225&gt;0), IF(INDEX(BR$12:BR$263,MATCH($AL225,$AK$12:$AK$263,0))&gt;0,($AH225*INDEX(BR$12:BR$263,MATCH($AL225,$AK$12:$AK$263,0)))/INDEX($AD$12:$AD$263,MATCH($AL225,$AK$12:$AK$263,0)), "-"),     1, "-")</f>
        <v>-</v>
      </c>
      <c r="BT225" s="249" t="n">
        <f aca="false">IF(BS$9&gt;0, IF(OR(BS225="",BS225="-"), 0, BS225*$AO225), BR225*$AE225)</f>
        <v>0</v>
      </c>
      <c r="BU225" s="247" t="n">
        <f aca="false">COMMANDE!AH225</f>
        <v>0</v>
      </c>
      <c r="BV225" s="248" t="str">
        <f aca="false">_xlfn.IFS(AND($AD225=$AH225,$AD225&gt;0,$AH225&gt;0,BU225&gt;0), BU225,     AND(NOT($AD225=$AH225),$AD225&gt;0,$AH225&gt;0,BU225&gt;0), ($AH225*BU225)/$AD225,     AND($AD225=0,$AH225&gt;0,$AL225&gt;0), IF(INDEX(BU$12:BU$263,MATCH($AL225,$AK$12:$AK$263,0))&gt;0,($AH225*INDEX(BU$12:BU$263,MATCH($AL225,$AK$12:$AK$263,0)))/INDEX($AD$12:$AD$263,MATCH($AL225,$AK$12:$AK$263,0)), "-"),     1, "-")</f>
        <v>-</v>
      </c>
      <c r="BW225" s="249" t="n">
        <f aca="false">IF(BV$9&gt;0, IF(OR(BV225="",BV225="-"), 0, BV225*$AO225), BU225*$AE225)</f>
        <v>0</v>
      </c>
      <c r="BX225" s="247" t="n">
        <f aca="false">COMMANDE!AJ225</f>
        <v>0</v>
      </c>
      <c r="BY225" s="248" t="str">
        <f aca="false">_xlfn.IFS(AND($AD225=$AH225,$AD225&gt;0,$AH225&gt;0,BX225&gt;0), BX225,     AND(NOT($AD225=$AH225),$AD225&gt;0,$AH225&gt;0,BX225&gt;0), ($AH225*BX225)/$AD225,     AND($AD225=0,$AH225&gt;0,$AL225&gt;0), IF(INDEX(BX$12:BX$263,MATCH($AL225,$AK$12:$AK$263,0))&gt;0,($AH225*INDEX(BX$12:BX$263,MATCH($AL225,$AK$12:$AK$263,0)))/INDEX($AD$12:$AD$263,MATCH($AL225,$AK$12:$AK$263,0)), "-"),     1, "-")</f>
        <v>-</v>
      </c>
      <c r="BZ225" s="249" t="n">
        <f aca="false">IF(BY$9&gt;0, IF(OR(BY225="",BY225="-"), 0, BY225*$AO225), BX225*$AE225)</f>
        <v>0</v>
      </c>
      <c r="CA225" s="247" t="n">
        <f aca="false">COMMANDE!AL225</f>
        <v>0</v>
      </c>
      <c r="CB225" s="248" t="str">
        <f aca="false">_xlfn.IFS(AND($AD225=$AH225,$AD225&gt;0,$AH225&gt;0,CA225&gt;0), CA225,     AND(NOT($AD225=$AH225),$AD225&gt;0,$AH225&gt;0,CA225&gt;0), ($AH225*CA225)/$AD225,     AND($AD225=0,$AH225&gt;0,$AL225&gt;0), IF(INDEX(CA$12:CA$263,MATCH($AL225,$AK$12:$AK$263,0))&gt;0,($AH225*INDEX(CA$12:CA$263,MATCH($AL225,$AK$12:$AK$263,0)))/INDEX($AD$12:$AD$263,MATCH($AL225,$AK$12:$AK$263,0)), "-"),     1, "-")</f>
        <v>-</v>
      </c>
      <c r="CC225" s="249" t="n">
        <f aca="false">IF(CB$9&gt;0, IF(OR(CB225="",CB225="-"), 0, CB225*$AO225), CA225*$AE225)</f>
        <v>0</v>
      </c>
      <c r="CD225" s="247" t="n">
        <f aca="false">COMMANDE!AN225</f>
        <v>0</v>
      </c>
      <c r="CE225" s="248" t="str">
        <f aca="false">_xlfn.IFS(AND($AD225=$AH225,$AD225&gt;0,$AH225&gt;0,CD225&gt;0), CD225,     AND(NOT($AD225=$AH225),$AD225&gt;0,$AH225&gt;0,CD225&gt;0), ($AH225*CD225)/$AD225,     AND($AD225=0,$AH225&gt;0,$AL225&gt;0), IF(INDEX(CD$12:CD$263,MATCH($AL225,$AK$12:$AK$263,0))&gt;0,($AH225*INDEX(CD$12:CD$263,MATCH($AL225,$AK$12:$AK$263,0)))/INDEX($AD$12:$AD$263,MATCH($AL225,$AK$12:$AK$263,0)), "-"),     1, "-")</f>
        <v>-</v>
      </c>
      <c r="CF225" s="249" t="n">
        <f aca="false">IF(CE$9&gt;0, IF(OR(CE225="",CE225="-"), 0, CE225*$AO225), CD225*$AE225)</f>
        <v>0</v>
      </c>
      <c r="CG225" s="247" t="n">
        <f aca="false">COMMANDE!AP225</f>
        <v>0</v>
      </c>
      <c r="CH225" s="248" t="str">
        <f aca="false">_xlfn.IFS(AND($AD225=$AH225,$AD225&gt;0,$AH225&gt;0,CG225&gt;0), CG225,     AND(NOT($AD225=$AH225),$AD225&gt;0,$AH225&gt;0,CG225&gt;0), ($AH225*CG225)/$AD225,     AND($AD225=0,$AH225&gt;0,$AL225&gt;0), IF(INDEX(CG$12:CG$263,MATCH($AL225,$AK$12:$AK$263,0))&gt;0,($AH225*INDEX(CG$12:CG$263,MATCH($AL225,$AK$12:$AK$263,0)))/INDEX($AD$12:$AD$263,MATCH($AL225,$AK$12:$AK$263,0)), "-"),     1, "-")</f>
        <v>-</v>
      </c>
      <c r="CI225" s="249" t="n">
        <f aca="false">IF(CH$9&gt;0, IF(OR(CH225="",CH225="-"), 0, CH225*$AO225), CG225*$AE225)</f>
        <v>0</v>
      </c>
      <c r="CJ225" s="250"/>
    </row>
    <row r="226" customFormat="false" ht="39.95" hidden="false" customHeight="true" outlineLevel="0" collapsed="false">
      <c r="A226" s="151" t="n">
        <f aca="false">IF(OR($AQ226&gt;0, $AS226&gt;0), 1, 0)</f>
        <v>0</v>
      </c>
      <c r="B226" s="151" t="n">
        <f aca="false">IF(OR($AT226&gt;0, $AV226&gt;0), 1, 0)</f>
        <v>0</v>
      </c>
      <c r="C226" s="151" t="n">
        <f aca="false">IF(OR($AW226&gt;0, $AY226&gt;0), 1, 0)</f>
        <v>0</v>
      </c>
      <c r="D226" s="151" t="n">
        <f aca="false">IF(OR($AZ226&gt;0, $BB226&gt;0), 1, 0)</f>
        <v>0</v>
      </c>
      <c r="E226" s="151" t="n">
        <f aca="false">IF(OR($BC226&gt;0, $BE226&gt;0), 1, 0)</f>
        <v>0</v>
      </c>
      <c r="F226" s="151" t="n">
        <f aca="false">IF(OR($BF226&gt;0, $BH226&gt;0), 1, 0)</f>
        <v>0</v>
      </c>
      <c r="G226" s="151" t="n">
        <f aca="false">IF(OR($BI226&gt;0, $BK226&gt;0), 1, 0)</f>
        <v>0</v>
      </c>
      <c r="H226" s="151" t="n">
        <f aca="false">IF(OR($BL226&gt;0, $BN226&gt;0), 1, 0)</f>
        <v>0</v>
      </c>
      <c r="I226" s="151" t="n">
        <f aca="false">IF(OR($BO226&gt;0, $BQ226&gt;0), 1, 0)</f>
        <v>0</v>
      </c>
      <c r="J226" s="151" t="n">
        <f aca="false">IF(OR($BR226&gt;0, $BT226&gt;0), 1, 0)</f>
        <v>0</v>
      </c>
      <c r="K226" s="151" t="n">
        <f aca="false">IF(OR($BU226&gt;0, $BW226&gt;0), 1, 0)</f>
        <v>0</v>
      </c>
      <c r="L226" s="151" t="n">
        <f aca="false">IF(OR($BX226&gt;0, $BZ226&gt;0), 1, 0)</f>
        <v>0</v>
      </c>
      <c r="M226" s="151" t="n">
        <f aca="false">IF(OR($CA226&gt;0, $CC226&gt;0), 1, 0)</f>
        <v>0</v>
      </c>
      <c r="N226" s="151" t="n">
        <f aca="false">IF(OR($CD226&gt;0, $CF226&gt;0), 1, 0)</f>
        <v>0</v>
      </c>
      <c r="O226" s="253" t="n">
        <f aca="false">IF(OR($CG226&gt;0, $CI226&gt;0), 1, 0)</f>
        <v>0</v>
      </c>
      <c r="P226" s="232" t="n">
        <f aca="false">IF(OR($AD226&gt;0,$AH226&gt;0,$AN226&gt;0), 1, 0)</f>
        <v>0</v>
      </c>
      <c r="Q226" s="233" t="n">
        <f aca="false">BDD!A216</f>
        <v>0</v>
      </c>
      <c r="R226" s="234" t="n">
        <f aca="false">BDD!B216</f>
        <v>0</v>
      </c>
      <c r="S226" s="235" t="str">
        <f aca="false">IF(BDD!F216=0, "", BDD!F216)</f>
        <v/>
      </c>
      <c r="T226" s="236" t="n">
        <f aca="false">ROUND(BDD!G216+FDP_CMD_KG, 2)</f>
        <v>1.6</v>
      </c>
      <c r="U226" s="236" t="e">
        <f aca="false">ROUND(BDD!G216+FDP_FACT_KG, 2)</f>
        <v>#DIV/0!</v>
      </c>
      <c r="V226" s="237" t="n">
        <f aca="false">BDD!H216</f>
        <v>0</v>
      </c>
      <c r="W226" s="238" t="str">
        <f aca="false">IF(NOT(ISBLANK(BDD!I216)), ROUND(SUM((BDD!G216*reduc1),FDP_CMD_KG), 2), "")</f>
        <v/>
      </c>
      <c r="X226" s="238" t="str">
        <f aca="false">IF(NOT(ISBLANK(BDD!J216)), ROUND(SUM((BDD!G216*reduc2),FDP_CMD_KG), 2), "")</f>
        <v/>
      </c>
      <c r="Y226" s="238" t="str">
        <f aca="false">IF(NOT(ISBLANK(BDD!K216)), ROUND(SUM((BDD!G216*reduc3),FDP_CMD_KG), 2), "")</f>
        <v/>
      </c>
      <c r="Z226" s="238" t="str">
        <f aca="false">IF(NOT(ISBLANK(BDD!I216)), ROUND(SUM((BDD!G216*reduc1),FDP_FACT_KG), 2), "")</f>
        <v/>
      </c>
      <c r="AA226" s="238" t="str">
        <f aca="false">IF(NOT(ISBLANK(BDD!J216)), ROUND(SUM((BDD!G216*reduc2),FDP_FACT_KG), 2), "")</f>
        <v/>
      </c>
      <c r="AB226" s="238" t="str">
        <f aca="false">IF(NOT(ISBLANK(BDD!K216)), ROUND(SUM((BDD!G216*reduc3),FDP_FACT_KG), 2), "")</f>
        <v/>
      </c>
      <c r="AC226" s="239" t="n">
        <f aca="false">BDD!C216</f>
        <v>0</v>
      </c>
      <c r="AD226" s="240" t="n">
        <f aca="false">SUM(AQ226,AT226,AW226,AZ226,BC226,BF226,BI226,BL226,BO226,BR226,BU226,BX226,CA226,CD226,CG226)</f>
        <v>0</v>
      </c>
      <c r="AE226" s="241" t="n">
        <f aca="false">_xlfn.IFS(AND(AD226&gt;=60,$Y226&lt;&gt;""), $Y226,    AND(AD226&gt;=30,$X226&lt;&gt;""), $X226,    AND(AD226&gt;=10,$W226&lt;&gt;""), $W226,    1, $T226)</f>
        <v>1.6</v>
      </c>
      <c r="AF226" s="242" t="n">
        <f aca="false">$AD226*$AE226</f>
        <v>0</v>
      </c>
      <c r="AG226" s="161"/>
      <c r="AH226" s="243"/>
      <c r="AI226" s="241" t="e">
        <f aca="false">_xlfn.IFS(AND(AH226&gt;=60,$AB226&lt;&gt;""), $AB226,    AND(AH226&gt;=30,$AA226&lt;&gt;""), $AA226,    AND(AH226&gt;=10,$Z226&lt;&gt;""), $Z226,    1, $U226)</f>
        <v>#DIV/0!</v>
      </c>
      <c r="AJ226" s="244" t="e">
        <f aca="false">AH226*AI226</f>
        <v>#DIV/0!</v>
      </c>
      <c r="AK226" s="245"/>
      <c r="AL226" s="245"/>
      <c r="AM226" s="161"/>
      <c r="AN226" s="246" t="n">
        <f aca="false">SUM(AR226,AU226,AX226,BA226,BD226,BG226,BJ226,BM226,BP226,BS226,BV226,BY226,CB226,CE226,CH226)</f>
        <v>0</v>
      </c>
      <c r="AO226" s="241" t="e">
        <f aca="false">_xlfn.IFS(AND(AN226&gt;=60,$AB226&lt;&gt;""), $AB226,    AND(AN226&gt;=30,$AA226&lt;&gt;""), $AA226,    AND(AN226&gt;=10,$Z226&lt;&gt;""), $Z226,    1, $U226)</f>
        <v>#DIV/0!</v>
      </c>
      <c r="AP226" s="242" t="e">
        <f aca="false">$AN226*$AO226</f>
        <v>#DIV/0!</v>
      </c>
      <c r="AQ226" s="247" t="n">
        <f aca="false">COMMANDE!N226</f>
        <v>0</v>
      </c>
      <c r="AR226" s="248" t="str">
        <f aca="false">_xlfn.IFS(AND($AD226=$AH226,$AD226&gt;0,$AH226&gt;0,AQ226&gt;0), AQ226,     AND(NOT($AD226=$AH226),$AD226&gt;0,$AH226&gt;0,AQ226&gt;0), ($AH226*AQ226)/$AD226,     AND($AD226=0,$AH226&gt;0,$AL226&gt;0), IF(INDEX(AQ$12:AQ$263,MATCH($AL226,$AK$12:$AK$263,0))&gt;0,($AH226*INDEX(AQ$12:AQ$263,MATCH($AL226,$AK$12:$AK$263,0)))/INDEX($AD$12:$AD$263,MATCH($AL226,$AK$12:$AK$263,0)), "-"),     1, "-")</f>
        <v>-</v>
      </c>
      <c r="AS226" s="249" t="n">
        <f aca="false">IF(AR$9&gt;0, IF(OR(AR226="",AR226="-"), 0, AR226*$AO226), AQ226*$AE226)</f>
        <v>0</v>
      </c>
      <c r="AT226" s="247" t="n">
        <f aca="false">COMMANDE!P226</f>
        <v>0</v>
      </c>
      <c r="AU226" s="248" t="str">
        <f aca="false">_xlfn.IFS(AND($AD226=$AH226,$AD226&gt;0,$AH226&gt;0,AT226&gt;0), AT226,     AND(NOT($AD226=$AH226),$AD226&gt;0,$AH226&gt;0,AT226&gt;0), ($AH226*AT226)/$AD226,     AND($AD226=0,$AH226&gt;0,$AL226&gt;0), IF(INDEX(AT$12:AT$263,MATCH($AL226,$AK$12:$AK$263,0))&gt;0,($AH226*INDEX(AT$12:AT$263,MATCH($AL226,$AK$12:$AK$263,0)))/INDEX($AD$12:$AD$263,MATCH($AL226,$AK$12:$AK$263,0)), "-"),     1, "-")</f>
        <v>-</v>
      </c>
      <c r="AV226" s="249" t="n">
        <f aca="false">IF(AU$9&gt;0, IF(OR(AU226="",AU226="-"), 0, AU226*$AO226), AT226*$AE226)</f>
        <v>0</v>
      </c>
      <c r="AW226" s="247" t="n">
        <f aca="false">COMMANDE!R226</f>
        <v>0</v>
      </c>
      <c r="AX226" s="248" t="str">
        <f aca="false">_xlfn.IFS(AND($AD226=$AH226,$AD226&gt;0,$AH226&gt;0,AW226&gt;0), AW226,     AND(NOT($AD226=$AH226),$AD226&gt;0,$AH226&gt;0,AW226&gt;0), ($AH226*AW226)/$AD226,     AND($AD226=0,$AH226&gt;0,$AL226&gt;0), IF(INDEX(AW$12:AW$263,MATCH($AL226,$AK$12:$AK$263,0))&gt;0,($AH226*INDEX(AW$12:AW$263,MATCH($AL226,$AK$12:$AK$263,0)))/INDEX($AD$12:$AD$263,MATCH($AL226,$AK$12:$AK$263,0)), "-"),     1, "-")</f>
        <v>-</v>
      </c>
      <c r="AY226" s="249" t="n">
        <f aca="false">IF(AX$9&gt;0, IF(OR(AX226="",AX226="-"), 0, AX226*$AO226), AW226*$AE226)</f>
        <v>0</v>
      </c>
      <c r="AZ226" s="247" t="n">
        <f aca="false">COMMANDE!T226</f>
        <v>0</v>
      </c>
      <c r="BA226" s="248" t="str">
        <f aca="false">_xlfn.IFS(AND($AD226=$AH226,$AD226&gt;0,$AH226&gt;0,AZ226&gt;0), AZ226,     AND(NOT($AD226=$AH226),$AD226&gt;0,$AH226&gt;0,AZ226&gt;0), ($AH226*AZ226)/$AD226,     AND($AD226=0,$AH226&gt;0,$AL226&gt;0), IF(INDEX(AZ$12:AZ$263,MATCH($AL226,$AK$12:$AK$263,0))&gt;0,($AH226*INDEX(AZ$12:AZ$263,MATCH($AL226,$AK$12:$AK$263,0)))/INDEX($AD$12:$AD$263,MATCH($AL226,$AK$12:$AK$263,0)), "-"),     1, "-")</f>
        <v>-</v>
      </c>
      <c r="BB226" s="249" t="n">
        <f aca="false">IF(BA$9&gt;0, IF(OR(BA226="",BA226="-"), 0, BA226*$AO226), AZ226*$AE226)</f>
        <v>0</v>
      </c>
      <c r="BC226" s="247" t="n">
        <f aca="false">COMMANDE!V226</f>
        <v>0</v>
      </c>
      <c r="BD226" s="248" t="str">
        <f aca="false">_xlfn.IFS(AND($AD226=$AH226,$AD226&gt;0,$AH226&gt;0,BC226&gt;0), BC226,     AND(NOT($AD226=$AH226),$AD226&gt;0,$AH226&gt;0,BC226&gt;0), ($AH226*BC226)/$AD226,     AND($AD226=0,$AH226&gt;0,$AL226&gt;0), IF(INDEX(BC$12:BC$263,MATCH($AL226,$AK$12:$AK$263,0))&gt;0,($AH226*INDEX(BC$12:BC$263,MATCH($AL226,$AK$12:$AK$263,0)))/INDEX($AD$12:$AD$263,MATCH($AL226,$AK$12:$AK$263,0)), "-"),     1, "-")</f>
        <v>-</v>
      </c>
      <c r="BE226" s="249" t="n">
        <f aca="false">IF(BD$9&gt;0, IF(OR(BD226="",BD226="-"), 0, BD226*$AO226), BC226*$AE226)</f>
        <v>0</v>
      </c>
      <c r="BF226" s="247" t="n">
        <f aca="false">COMMANDE!X226</f>
        <v>0</v>
      </c>
      <c r="BG226" s="248" t="str">
        <f aca="false">_xlfn.IFS(AND($AD226=$AH226,$AD226&gt;0,$AH226&gt;0,BF226&gt;0), BF226,     AND(NOT($AD226=$AH226),$AD226&gt;0,$AH226&gt;0,BF226&gt;0), ($AH226*BF226)/$AD226,     AND($AD226=0,$AH226&gt;0,$AL226&gt;0), IF(INDEX(BF$12:BF$263,MATCH($AL226,$AK$12:$AK$263,0))&gt;0,($AH226*INDEX(BF$12:BF$263,MATCH($AL226,$AK$12:$AK$263,0)))/INDEX($AD$12:$AD$263,MATCH($AL226,$AK$12:$AK$263,0)), "-"),     1, "-")</f>
        <v>-</v>
      </c>
      <c r="BH226" s="249" t="n">
        <f aca="false">IF(BG$9&gt;0, IF(OR(BG226="",BG226="-"), 0, BG226*$AO226), BF226*$AE226)</f>
        <v>0</v>
      </c>
      <c r="BI226" s="247" t="n">
        <f aca="false">COMMANDE!Z226</f>
        <v>0</v>
      </c>
      <c r="BJ226" s="248" t="str">
        <f aca="false">_xlfn.IFS(AND($AD226=$AH226,$AD226&gt;0,$AH226&gt;0,BI226&gt;0), BI226,     AND(NOT($AD226=$AH226),$AD226&gt;0,$AH226&gt;0,BI226&gt;0), ($AH226*BI226)/$AD226,     AND($AD226=0,$AH226&gt;0,$AL226&gt;0), IF(INDEX(BI$12:BI$263,MATCH($AL226,$AK$12:$AK$263,0))&gt;0,($AH226*INDEX(BI$12:BI$263,MATCH($AL226,$AK$12:$AK$263,0)))/INDEX($AD$12:$AD$263,MATCH($AL226,$AK$12:$AK$263,0)), "-"),     1, "-")</f>
        <v>-</v>
      </c>
      <c r="BK226" s="249" t="n">
        <f aca="false">IF(BJ$9&gt;0, IF(OR(BJ226="",BJ226="-"), 0, BJ226*$AO226), BI226*$AE226)</f>
        <v>0</v>
      </c>
      <c r="BL226" s="247" t="n">
        <f aca="false">COMMANDE!AB226</f>
        <v>0</v>
      </c>
      <c r="BM226" s="248" t="str">
        <f aca="false">_xlfn.IFS(AND($AD226=$AH226,$AD226&gt;0,$AH226&gt;0,BL226&gt;0), BL226,     AND(NOT($AD226=$AH226),$AD226&gt;0,$AH226&gt;0,BL226&gt;0), ($AH226*BL226)/$AD226,     AND($AD226=0,$AH226&gt;0,$AL226&gt;0), IF(INDEX(BL$12:BL$263,MATCH($AL226,$AK$12:$AK$263,0))&gt;0,($AH226*INDEX(BL$12:BL$263,MATCH($AL226,$AK$12:$AK$263,0)))/INDEX($AD$12:$AD$263,MATCH($AL226,$AK$12:$AK$263,0)), "-"),     1, "-")</f>
        <v>-</v>
      </c>
      <c r="BN226" s="249" t="n">
        <f aca="false">IF(BM$9&gt;0, IF(OR(BM226="",BM226="-"), 0, BM226*$AO226), BL226*$AE226)</f>
        <v>0</v>
      </c>
      <c r="BO226" s="247" t="n">
        <f aca="false">COMMANDE!AD226</f>
        <v>0</v>
      </c>
      <c r="BP226" s="248" t="str">
        <f aca="false">_xlfn.IFS(AND($AD226=$AH226,$AD226&gt;0,$AH226&gt;0,BO226&gt;0), BO226,     AND(NOT($AD226=$AH226),$AD226&gt;0,$AH226&gt;0,BO226&gt;0), ($AH226*BO226)/$AD226,     AND($AD226=0,$AH226&gt;0,$AL226&gt;0), IF(INDEX(BO$12:BO$263,MATCH($AL226,$AK$12:$AK$263,0))&gt;0,($AH226*INDEX(BO$12:BO$263,MATCH($AL226,$AK$12:$AK$263,0)))/INDEX($AD$12:$AD$263,MATCH($AL226,$AK$12:$AK$263,0)), "-"),     1, "-")</f>
        <v>-</v>
      </c>
      <c r="BQ226" s="249" t="n">
        <f aca="false">IF(BP$9&gt;0, IF(OR(BP226="",BP226="-"), 0, BP226*$AO226), BO226*$AE226)</f>
        <v>0</v>
      </c>
      <c r="BR226" s="247" t="n">
        <f aca="false">COMMANDE!AF226</f>
        <v>0</v>
      </c>
      <c r="BS226" s="248" t="str">
        <f aca="false">_xlfn.IFS(AND($AD226=$AH226,$AD226&gt;0,$AH226&gt;0,BR226&gt;0), BR226,     AND(NOT($AD226=$AH226),$AD226&gt;0,$AH226&gt;0,BR226&gt;0), ($AH226*BR226)/$AD226,     AND($AD226=0,$AH226&gt;0,$AL226&gt;0), IF(INDEX(BR$12:BR$263,MATCH($AL226,$AK$12:$AK$263,0))&gt;0,($AH226*INDEX(BR$12:BR$263,MATCH($AL226,$AK$12:$AK$263,0)))/INDEX($AD$12:$AD$263,MATCH($AL226,$AK$12:$AK$263,0)), "-"),     1, "-")</f>
        <v>-</v>
      </c>
      <c r="BT226" s="249" t="n">
        <f aca="false">IF(BS$9&gt;0, IF(OR(BS226="",BS226="-"), 0, BS226*$AO226), BR226*$AE226)</f>
        <v>0</v>
      </c>
      <c r="BU226" s="247" t="n">
        <f aca="false">COMMANDE!AH226</f>
        <v>0</v>
      </c>
      <c r="BV226" s="248" t="str">
        <f aca="false">_xlfn.IFS(AND($AD226=$AH226,$AD226&gt;0,$AH226&gt;0,BU226&gt;0), BU226,     AND(NOT($AD226=$AH226),$AD226&gt;0,$AH226&gt;0,BU226&gt;0), ($AH226*BU226)/$AD226,     AND($AD226=0,$AH226&gt;0,$AL226&gt;0), IF(INDEX(BU$12:BU$263,MATCH($AL226,$AK$12:$AK$263,0))&gt;0,($AH226*INDEX(BU$12:BU$263,MATCH($AL226,$AK$12:$AK$263,0)))/INDEX($AD$12:$AD$263,MATCH($AL226,$AK$12:$AK$263,0)), "-"),     1, "-")</f>
        <v>-</v>
      </c>
      <c r="BW226" s="249" t="n">
        <f aca="false">IF(BV$9&gt;0, IF(OR(BV226="",BV226="-"), 0, BV226*$AO226), BU226*$AE226)</f>
        <v>0</v>
      </c>
      <c r="BX226" s="247" t="n">
        <f aca="false">COMMANDE!AJ226</f>
        <v>0</v>
      </c>
      <c r="BY226" s="248" t="str">
        <f aca="false">_xlfn.IFS(AND($AD226=$AH226,$AD226&gt;0,$AH226&gt;0,BX226&gt;0), BX226,     AND(NOT($AD226=$AH226),$AD226&gt;0,$AH226&gt;0,BX226&gt;0), ($AH226*BX226)/$AD226,     AND($AD226=0,$AH226&gt;0,$AL226&gt;0), IF(INDEX(BX$12:BX$263,MATCH($AL226,$AK$12:$AK$263,0))&gt;0,($AH226*INDEX(BX$12:BX$263,MATCH($AL226,$AK$12:$AK$263,0)))/INDEX($AD$12:$AD$263,MATCH($AL226,$AK$12:$AK$263,0)), "-"),     1, "-")</f>
        <v>-</v>
      </c>
      <c r="BZ226" s="249" t="n">
        <f aca="false">IF(BY$9&gt;0, IF(OR(BY226="",BY226="-"), 0, BY226*$AO226), BX226*$AE226)</f>
        <v>0</v>
      </c>
      <c r="CA226" s="247" t="n">
        <f aca="false">COMMANDE!AL226</f>
        <v>0</v>
      </c>
      <c r="CB226" s="248" t="str">
        <f aca="false">_xlfn.IFS(AND($AD226=$AH226,$AD226&gt;0,$AH226&gt;0,CA226&gt;0), CA226,     AND(NOT($AD226=$AH226),$AD226&gt;0,$AH226&gt;0,CA226&gt;0), ($AH226*CA226)/$AD226,     AND($AD226=0,$AH226&gt;0,$AL226&gt;0), IF(INDEX(CA$12:CA$263,MATCH($AL226,$AK$12:$AK$263,0))&gt;0,($AH226*INDEX(CA$12:CA$263,MATCH($AL226,$AK$12:$AK$263,0)))/INDEX($AD$12:$AD$263,MATCH($AL226,$AK$12:$AK$263,0)), "-"),     1, "-")</f>
        <v>-</v>
      </c>
      <c r="CC226" s="249" t="n">
        <f aca="false">IF(CB$9&gt;0, IF(OR(CB226="",CB226="-"), 0, CB226*$AO226), CA226*$AE226)</f>
        <v>0</v>
      </c>
      <c r="CD226" s="247" t="n">
        <f aca="false">COMMANDE!AN226</f>
        <v>0</v>
      </c>
      <c r="CE226" s="248" t="str">
        <f aca="false">_xlfn.IFS(AND($AD226=$AH226,$AD226&gt;0,$AH226&gt;0,CD226&gt;0), CD226,     AND(NOT($AD226=$AH226),$AD226&gt;0,$AH226&gt;0,CD226&gt;0), ($AH226*CD226)/$AD226,     AND($AD226=0,$AH226&gt;0,$AL226&gt;0), IF(INDEX(CD$12:CD$263,MATCH($AL226,$AK$12:$AK$263,0))&gt;0,($AH226*INDEX(CD$12:CD$263,MATCH($AL226,$AK$12:$AK$263,0)))/INDEX($AD$12:$AD$263,MATCH($AL226,$AK$12:$AK$263,0)), "-"),     1, "-")</f>
        <v>-</v>
      </c>
      <c r="CF226" s="249" t="n">
        <f aca="false">IF(CE$9&gt;0, IF(OR(CE226="",CE226="-"), 0, CE226*$AO226), CD226*$AE226)</f>
        <v>0</v>
      </c>
      <c r="CG226" s="247" t="n">
        <f aca="false">COMMANDE!AP226</f>
        <v>0</v>
      </c>
      <c r="CH226" s="248" t="str">
        <f aca="false">_xlfn.IFS(AND($AD226=$AH226,$AD226&gt;0,$AH226&gt;0,CG226&gt;0), CG226,     AND(NOT($AD226=$AH226),$AD226&gt;0,$AH226&gt;0,CG226&gt;0), ($AH226*CG226)/$AD226,     AND($AD226=0,$AH226&gt;0,$AL226&gt;0), IF(INDEX(CG$12:CG$263,MATCH($AL226,$AK$12:$AK$263,0))&gt;0,($AH226*INDEX(CG$12:CG$263,MATCH($AL226,$AK$12:$AK$263,0)))/INDEX($AD$12:$AD$263,MATCH($AL226,$AK$12:$AK$263,0)), "-"),     1, "-")</f>
        <v>-</v>
      </c>
      <c r="CI226" s="249" t="n">
        <f aca="false">IF(CH$9&gt;0, IF(OR(CH226="",CH226="-"), 0, CH226*$AO226), CG226*$AE226)</f>
        <v>0</v>
      </c>
      <c r="CJ226" s="250"/>
    </row>
    <row r="227" customFormat="false" ht="39.95" hidden="false" customHeight="true" outlineLevel="0" collapsed="false">
      <c r="A227" s="230" t="n">
        <f aca="false">IF(OR($AQ227&gt;0, $AS227&gt;0), 1, 0)</f>
        <v>0</v>
      </c>
      <c r="B227" s="230" t="n">
        <f aca="false">IF(OR($AT227&gt;0, $AV227&gt;0), 1, 0)</f>
        <v>0</v>
      </c>
      <c r="C227" s="230" t="n">
        <f aca="false">IF(OR($AW227&gt;0, $AY227&gt;0), 1, 0)</f>
        <v>0</v>
      </c>
      <c r="D227" s="230" t="n">
        <f aca="false">IF(OR($AZ227&gt;0, $BB227&gt;0), 1, 0)</f>
        <v>0</v>
      </c>
      <c r="E227" s="230" t="n">
        <f aca="false">IF(OR($BC227&gt;0, $BE227&gt;0), 1, 0)</f>
        <v>0</v>
      </c>
      <c r="F227" s="230" t="n">
        <f aca="false">IF(OR($BF227&gt;0, $BH227&gt;0), 1, 0)</f>
        <v>0</v>
      </c>
      <c r="G227" s="230" t="n">
        <f aca="false">IF(OR($BI227&gt;0, $BK227&gt;0), 1, 0)</f>
        <v>0</v>
      </c>
      <c r="H227" s="230" t="n">
        <f aca="false">IF(OR($BL227&gt;0, $BN227&gt;0), 1, 0)</f>
        <v>0</v>
      </c>
      <c r="I227" s="230" t="n">
        <f aca="false">IF(OR($BO227&gt;0, $BQ227&gt;0), 1, 0)</f>
        <v>0</v>
      </c>
      <c r="J227" s="230" t="n">
        <f aca="false">IF(OR($BR227&gt;0, $BT227&gt;0), 1, 0)</f>
        <v>0</v>
      </c>
      <c r="K227" s="230" t="n">
        <f aca="false">IF(OR($BU227&gt;0, $BW227&gt;0), 1, 0)</f>
        <v>0</v>
      </c>
      <c r="L227" s="230" t="n">
        <f aca="false">IF(OR($BX227&gt;0, $BZ227&gt;0), 1, 0)</f>
        <v>0</v>
      </c>
      <c r="M227" s="230" t="n">
        <f aca="false">IF(OR($CA227&gt;0, $CC227&gt;0), 1, 0)</f>
        <v>0</v>
      </c>
      <c r="N227" s="230" t="n">
        <f aca="false">IF(OR($CD227&gt;0, $CF227&gt;0), 1, 0)</f>
        <v>0</v>
      </c>
      <c r="O227" s="231" t="n">
        <f aca="false">IF(OR($CG227&gt;0, $CI227&gt;0), 1, 0)</f>
        <v>0</v>
      </c>
      <c r="P227" s="232" t="n">
        <f aca="false">IF(OR($AD227&gt;0,$AH227&gt;0,$AN227&gt;0), 1, 0)</f>
        <v>0</v>
      </c>
      <c r="Q227" s="233" t="n">
        <f aca="false">BDD!A217</f>
        <v>0</v>
      </c>
      <c r="R227" s="234" t="n">
        <f aca="false">BDD!B217</f>
        <v>0</v>
      </c>
      <c r="S227" s="235" t="str">
        <f aca="false">IF(BDD!F217=0, "", BDD!F217)</f>
        <v/>
      </c>
      <c r="T227" s="236" t="n">
        <f aca="false">ROUND(BDD!G217+FDP_CMD_KG, 2)</f>
        <v>1.6</v>
      </c>
      <c r="U227" s="236" t="e">
        <f aca="false">ROUND(BDD!G217+FDP_FACT_KG, 2)</f>
        <v>#DIV/0!</v>
      </c>
      <c r="V227" s="237" t="n">
        <f aca="false">BDD!H217</f>
        <v>0</v>
      </c>
      <c r="W227" s="238" t="str">
        <f aca="false">IF(NOT(ISBLANK(BDD!I217)), ROUND(SUM((BDD!G217*reduc1),FDP_CMD_KG), 2), "")</f>
        <v/>
      </c>
      <c r="X227" s="238" t="str">
        <f aca="false">IF(NOT(ISBLANK(BDD!J217)), ROUND(SUM((BDD!G217*reduc2),FDP_CMD_KG), 2), "")</f>
        <v/>
      </c>
      <c r="Y227" s="238" t="str">
        <f aca="false">IF(NOT(ISBLANK(BDD!K217)), ROUND(SUM((BDD!G217*reduc3),FDP_CMD_KG), 2), "")</f>
        <v/>
      </c>
      <c r="Z227" s="238" t="str">
        <f aca="false">IF(NOT(ISBLANK(BDD!I217)), ROUND(SUM((BDD!G217*reduc1),FDP_FACT_KG), 2), "")</f>
        <v/>
      </c>
      <c r="AA227" s="238" t="str">
        <f aca="false">IF(NOT(ISBLANK(BDD!J217)), ROUND(SUM((BDD!G217*reduc2),FDP_FACT_KG), 2), "")</f>
        <v/>
      </c>
      <c r="AB227" s="238" t="str">
        <f aca="false">IF(NOT(ISBLANK(BDD!K217)), ROUND(SUM((BDD!G217*reduc3),FDP_FACT_KG), 2), "")</f>
        <v/>
      </c>
      <c r="AC227" s="239" t="n">
        <f aca="false">BDD!C217</f>
        <v>0</v>
      </c>
      <c r="AD227" s="240" t="n">
        <f aca="false">SUM(AQ227,AT227,AW227,AZ227,BC227,BF227,BI227,BL227,BO227,BR227,BU227,BX227,CA227,CD227,CG227)</f>
        <v>0</v>
      </c>
      <c r="AE227" s="241" t="n">
        <f aca="false">_xlfn.IFS(AND(AD227&gt;=60,$Y227&lt;&gt;""), $Y227,    AND(AD227&gt;=30,$X227&lt;&gt;""), $X227,    AND(AD227&gt;=10,$W227&lt;&gt;""), $W227,    1, $T227)</f>
        <v>1.6</v>
      </c>
      <c r="AF227" s="242" t="n">
        <f aca="false">$AD227*$AE227</f>
        <v>0</v>
      </c>
      <c r="AG227" s="161"/>
      <c r="AH227" s="243"/>
      <c r="AI227" s="241" t="e">
        <f aca="false">_xlfn.IFS(AND(AH227&gt;=60,$AB227&lt;&gt;""), $AB227,    AND(AH227&gt;=30,$AA227&lt;&gt;""), $AA227,    AND(AH227&gt;=10,$Z227&lt;&gt;""), $Z227,    1, $U227)</f>
        <v>#DIV/0!</v>
      </c>
      <c r="AJ227" s="244" t="e">
        <f aca="false">AH227*AI227</f>
        <v>#DIV/0!</v>
      </c>
      <c r="AK227" s="245"/>
      <c r="AL227" s="245"/>
      <c r="AM227" s="161"/>
      <c r="AN227" s="246" t="n">
        <f aca="false">SUM(AR227,AU227,AX227,BA227,BD227,BG227,BJ227,BM227,BP227,BS227,BV227,BY227,CB227,CE227,CH227)</f>
        <v>0</v>
      </c>
      <c r="AO227" s="241" t="e">
        <f aca="false">_xlfn.IFS(AND(AN227&gt;=60,$AB227&lt;&gt;""), $AB227,    AND(AN227&gt;=30,$AA227&lt;&gt;""), $AA227,    AND(AN227&gt;=10,$Z227&lt;&gt;""), $Z227,    1, $U227)</f>
        <v>#DIV/0!</v>
      </c>
      <c r="AP227" s="242" t="e">
        <f aca="false">$AN227*$AO227</f>
        <v>#DIV/0!</v>
      </c>
      <c r="AQ227" s="247" t="n">
        <f aca="false">COMMANDE!N227</f>
        <v>0</v>
      </c>
      <c r="AR227" s="248" t="str">
        <f aca="false">_xlfn.IFS(AND($AD227=$AH227,$AD227&gt;0,$AH227&gt;0,AQ227&gt;0), AQ227,     AND(NOT($AD227=$AH227),$AD227&gt;0,$AH227&gt;0,AQ227&gt;0), ($AH227*AQ227)/$AD227,     AND($AD227=0,$AH227&gt;0,$AL227&gt;0), IF(INDEX(AQ$12:AQ$263,MATCH($AL227,$AK$12:$AK$263,0))&gt;0,($AH227*INDEX(AQ$12:AQ$263,MATCH($AL227,$AK$12:$AK$263,0)))/INDEX($AD$12:$AD$263,MATCH($AL227,$AK$12:$AK$263,0)), "-"),     1, "-")</f>
        <v>-</v>
      </c>
      <c r="AS227" s="249" t="n">
        <f aca="false">IF(AR$9&gt;0, IF(OR(AR227="",AR227="-"), 0, AR227*$AO227), AQ227*$AE227)</f>
        <v>0</v>
      </c>
      <c r="AT227" s="247" t="n">
        <f aca="false">COMMANDE!P227</f>
        <v>0</v>
      </c>
      <c r="AU227" s="248" t="str">
        <f aca="false">_xlfn.IFS(AND($AD227=$AH227,$AD227&gt;0,$AH227&gt;0,AT227&gt;0), AT227,     AND(NOT($AD227=$AH227),$AD227&gt;0,$AH227&gt;0,AT227&gt;0), ($AH227*AT227)/$AD227,     AND($AD227=0,$AH227&gt;0,$AL227&gt;0), IF(INDEX(AT$12:AT$263,MATCH($AL227,$AK$12:$AK$263,0))&gt;0,($AH227*INDEX(AT$12:AT$263,MATCH($AL227,$AK$12:$AK$263,0)))/INDEX($AD$12:$AD$263,MATCH($AL227,$AK$12:$AK$263,0)), "-"),     1, "-")</f>
        <v>-</v>
      </c>
      <c r="AV227" s="249" t="n">
        <f aca="false">IF(AU$9&gt;0, IF(OR(AU227="",AU227="-"), 0, AU227*$AO227), AT227*$AE227)</f>
        <v>0</v>
      </c>
      <c r="AW227" s="247" t="n">
        <f aca="false">COMMANDE!R227</f>
        <v>0</v>
      </c>
      <c r="AX227" s="248" t="str">
        <f aca="false">_xlfn.IFS(AND($AD227=$AH227,$AD227&gt;0,$AH227&gt;0,AW227&gt;0), AW227,     AND(NOT($AD227=$AH227),$AD227&gt;0,$AH227&gt;0,AW227&gt;0), ($AH227*AW227)/$AD227,     AND($AD227=0,$AH227&gt;0,$AL227&gt;0), IF(INDEX(AW$12:AW$263,MATCH($AL227,$AK$12:$AK$263,0))&gt;0,($AH227*INDEX(AW$12:AW$263,MATCH($AL227,$AK$12:$AK$263,0)))/INDEX($AD$12:$AD$263,MATCH($AL227,$AK$12:$AK$263,0)), "-"),     1, "-")</f>
        <v>-</v>
      </c>
      <c r="AY227" s="249" t="n">
        <f aca="false">IF(AX$9&gt;0, IF(OR(AX227="",AX227="-"), 0, AX227*$AO227), AW227*$AE227)</f>
        <v>0</v>
      </c>
      <c r="AZ227" s="247" t="n">
        <f aca="false">COMMANDE!T227</f>
        <v>0</v>
      </c>
      <c r="BA227" s="248" t="str">
        <f aca="false">_xlfn.IFS(AND($AD227=$AH227,$AD227&gt;0,$AH227&gt;0,AZ227&gt;0), AZ227,     AND(NOT($AD227=$AH227),$AD227&gt;0,$AH227&gt;0,AZ227&gt;0), ($AH227*AZ227)/$AD227,     AND($AD227=0,$AH227&gt;0,$AL227&gt;0), IF(INDEX(AZ$12:AZ$263,MATCH($AL227,$AK$12:$AK$263,0))&gt;0,($AH227*INDEX(AZ$12:AZ$263,MATCH($AL227,$AK$12:$AK$263,0)))/INDEX($AD$12:$AD$263,MATCH($AL227,$AK$12:$AK$263,0)), "-"),     1, "-")</f>
        <v>-</v>
      </c>
      <c r="BB227" s="249" t="n">
        <f aca="false">IF(BA$9&gt;0, IF(OR(BA227="",BA227="-"), 0, BA227*$AO227), AZ227*$AE227)</f>
        <v>0</v>
      </c>
      <c r="BC227" s="247" t="n">
        <f aca="false">COMMANDE!V227</f>
        <v>0</v>
      </c>
      <c r="BD227" s="248" t="str">
        <f aca="false">_xlfn.IFS(AND($AD227=$AH227,$AD227&gt;0,$AH227&gt;0,BC227&gt;0), BC227,     AND(NOT($AD227=$AH227),$AD227&gt;0,$AH227&gt;0,BC227&gt;0), ($AH227*BC227)/$AD227,     AND($AD227=0,$AH227&gt;0,$AL227&gt;0), IF(INDEX(BC$12:BC$263,MATCH($AL227,$AK$12:$AK$263,0))&gt;0,($AH227*INDEX(BC$12:BC$263,MATCH($AL227,$AK$12:$AK$263,0)))/INDEX($AD$12:$AD$263,MATCH($AL227,$AK$12:$AK$263,0)), "-"),     1, "-")</f>
        <v>-</v>
      </c>
      <c r="BE227" s="249" t="n">
        <f aca="false">IF(BD$9&gt;0, IF(OR(BD227="",BD227="-"), 0, BD227*$AO227), BC227*$AE227)</f>
        <v>0</v>
      </c>
      <c r="BF227" s="247" t="n">
        <f aca="false">COMMANDE!X227</f>
        <v>0</v>
      </c>
      <c r="BG227" s="248" t="str">
        <f aca="false">_xlfn.IFS(AND($AD227=$AH227,$AD227&gt;0,$AH227&gt;0,BF227&gt;0), BF227,     AND(NOT($AD227=$AH227),$AD227&gt;0,$AH227&gt;0,BF227&gt;0), ($AH227*BF227)/$AD227,     AND($AD227=0,$AH227&gt;0,$AL227&gt;0), IF(INDEX(BF$12:BF$263,MATCH($AL227,$AK$12:$AK$263,0))&gt;0,($AH227*INDEX(BF$12:BF$263,MATCH($AL227,$AK$12:$AK$263,0)))/INDEX($AD$12:$AD$263,MATCH($AL227,$AK$12:$AK$263,0)), "-"),     1, "-")</f>
        <v>-</v>
      </c>
      <c r="BH227" s="249" t="n">
        <f aca="false">IF(BG$9&gt;0, IF(OR(BG227="",BG227="-"), 0, BG227*$AO227), BF227*$AE227)</f>
        <v>0</v>
      </c>
      <c r="BI227" s="247" t="n">
        <f aca="false">COMMANDE!Z227</f>
        <v>0</v>
      </c>
      <c r="BJ227" s="248" t="str">
        <f aca="false">_xlfn.IFS(AND($AD227=$AH227,$AD227&gt;0,$AH227&gt;0,BI227&gt;0), BI227,     AND(NOT($AD227=$AH227),$AD227&gt;0,$AH227&gt;0,BI227&gt;0), ($AH227*BI227)/$AD227,     AND($AD227=0,$AH227&gt;0,$AL227&gt;0), IF(INDEX(BI$12:BI$263,MATCH($AL227,$AK$12:$AK$263,0))&gt;0,($AH227*INDEX(BI$12:BI$263,MATCH($AL227,$AK$12:$AK$263,0)))/INDEX($AD$12:$AD$263,MATCH($AL227,$AK$12:$AK$263,0)), "-"),     1, "-")</f>
        <v>-</v>
      </c>
      <c r="BK227" s="249" t="n">
        <f aca="false">IF(BJ$9&gt;0, IF(OR(BJ227="",BJ227="-"), 0, BJ227*$AO227), BI227*$AE227)</f>
        <v>0</v>
      </c>
      <c r="BL227" s="247" t="n">
        <f aca="false">COMMANDE!AB227</f>
        <v>0</v>
      </c>
      <c r="BM227" s="248" t="str">
        <f aca="false">_xlfn.IFS(AND($AD227=$AH227,$AD227&gt;0,$AH227&gt;0,BL227&gt;0), BL227,     AND(NOT($AD227=$AH227),$AD227&gt;0,$AH227&gt;0,BL227&gt;0), ($AH227*BL227)/$AD227,     AND($AD227=0,$AH227&gt;0,$AL227&gt;0), IF(INDEX(BL$12:BL$263,MATCH($AL227,$AK$12:$AK$263,0))&gt;0,($AH227*INDEX(BL$12:BL$263,MATCH($AL227,$AK$12:$AK$263,0)))/INDEX($AD$12:$AD$263,MATCH($AL227,$AK$12:$AK$263,0)), "-"),     1, "-")</f>
        <v>-</v>
      </c>
      <c r="BN227" s="249" t="n">
        <f aca="false">IF(BM$9&gt;0, IF(OR(BM227="",BM227="-"), 0, BM227*$AO227), BL227*$AE227)</f>
        <v>0</v>
      </c>
      <c r="BO227" s="247" t="n">
        <f aca="false">COMMANDE!AD227</f>
        <v>0</v>
      </c>
      <c r="BP227" s="248" t="str">
        <f aca="false">_xlfn.IFS(AND($AD227=$AH227,$AD227&gt;0,$AH227&gt;0,BO227&gt;0), BO227,     AND(NOT($AD227=$AH227),$AD227&gt;0,$AH227&gt;0,BO227&gt;0), ($AH227*BO227)/$AD227,     AND($AD227=0,$AH227&gt;0,$AL227&gt;0), IF(INDEX(BO$12:BO$263,MATCH($AL227,$AK$12:$AK$263,0))&gt;0,($AH227*INDEX(BO$12:BO$263,MATCH($AL227,$AK$12:$AK$263,0)))/INDEX($AD$12:$AD$263,MATCH($AL227,$AK$12:$AK$263,0)), "-"),     1, "-")</f>
        <v>-</v>
      </c>
      <c r="BQ227" s="249" t="n">
        <f aca="false">IF(BP$9&gt;0, IF(OR(BP227="",BP227="-"), 0, BP227*$AO227), BO227*$AE227)</f>
        <v>0</v>
      </c>
      <c r="BR227" s="247" t="n">
        <f aca="false">COMMANDE!AF227</f>
        <v>0</v>
      </c>
      <c r="BS227" s="248" t="str">
        <f aca="false">_xlfn.IFS(AND($AD227=$AH227,$AD227&gt;0,$AH227&gt;0,BR227&gt;0), BR227,     AND(NOT($AD227=$AH227),$AD227&gt;0,$AH227&gt;0,BR227&gt;0), ($AH227*BR227)/$AD227,     AND($AD227=0,$AH227&gt;0,$AL227&gt;0), IF(INDEX(BR$12:BR$263,MATCH($AL227,$AK$12:$AK$263,0))&gt;0,($AH227*INDEX(BR$12:BR$263,MATCH($AL227,$AK$12:$AK$263,0)))/INDEX($AD$12:$AD$263,MATCH($AL227,$AK$12:$AK$263,0)), "-"),     1, "-")</f>
        <v>-</v>
      </c>
      <c r="BT227" s="249" t="n">
        <f aca="false">IF(BS$9&gt;0, IF(OR(BS227="",BS227="-"), 0, BS227*$AO227), BR227*$AE227)</f>
        <v>0</v>
      </c>
      <c r="BU227" s="247" t="n">
        <f aca="false">COMMANDE!AH227</f>
        <v>0</v>
      </c>
      <c r="BV227" s="248" t="str">
        <f aca="false">_xlfn.IFS(AND($AD227=$AH227,$AD227&gt;0,$AH227&gt;0,BU227&gt;0), BU227,     AND(NOT($AD227=$AH227),$AD227&gt;0,$AH227&gt;0,BU227&gt;0), ($AH227*BU227)/$AD227,     AND($AD227=0,$AH227&gt;0,$AL227&gt;0), IF(INDEX(BU$12:BU$263,MATCH($AL227,$AK$12:$AK$263,0))&gt;0,($AH227*INDEX(BU$12:BU$263,MATCH($AL227,$AK$12:$AK$263,0)))/INDEX($AD$12:$AD$263,MATCH($AL227,$AK$12:$AK$263,0)), "-"),     1, "-")</f>
        <v>-</v>
      </c>
      <c r="BW227" s="249" t="n">
        <f aca="false">IF(BV$9&gt;0, IF(OR(BV227="",BV227="-"), 0, BV227*$AO227), BU227*$AE227)</f>
        <v>0</v>
      </c>
      <c r="BX227" s="247" t="n">
        <f aca="false">COMMANDE!AJ227</f>
        <v>0</v>
      </c>
      <c r="BY227" s="248" t="str">
        <f aca="false">_xlfn.IFS(AND($AD227=$AH227,$AD227&gt;0,$AH227&gt;0,BX227&gt;0), BX227,     AND(NOT($AD227=$AH227),$AD227&gt;0,$AH227&gt;0,BX227&gt;0), ($AH227*BX227)/$AD227,     AND($AD227=0,$AH227&gt;0,$AL227&gt;0), IF(INDEX(BX$12:BX$263,MATCH($AL227,$AK$12:$AK$263,0))&gt;0,($AH227*INDEX(BX$12:BX$263,MATCH($AL227,$AK$12:$AK$263,0)))/INDEX($AD$12:$AD$263,MATCH($AL227,$AK$12:$AK$263,0)), "-"),     1, "-")</f>
        <v>-</v>
      </c>
      <c r="BZ227" s="249" t="n">
        <f aca="false">IF(BY$9&gt;0, IF(OR(BY227="",BY227="-"), 0, BY227*$AO227), BX227*$AE227)</f>
        <v>0</v>
      </c>
      <c r="CA227" s="247" t="n">
        <f aca="false">COMMANDE!AL227</f>
        <v>0</v>
      </c>
      <c r="CB227" s="248" t="str">
        <f aca="false">_xlfn.IFS(AND($AD227=$AH227,$AD227&gt;0,$AH227&gt;0,CA227&gt;0), CA227,     AND(NOT($AD227=$AH227),$AD227&gt;0,$AH227&gt;0,CA227&gt;0), ($AH227*CA227)/$AD227,     AND($AD227=0,$AH227&gt;0,$AL227&gt;0), IF(INDEX(CA$12:CA$263,MATCH($AL227,$AK$12:$AK$263,0))&gt;0,($AH227*INDEX(CA$12:CA$263,MATCH($AL227,$AK$12:$AK$263,0)))/INDEX($AD$12:$AD$263,MATCH($AL227,$AK$12:$AK$263,0)), "-"),     1, "-")</f>
        <v>-</v>
      </c>
      <c r="CC227" s="249" t="n">
        <f aca="false">IF(CB$9&gt;0, IF(OR(CB227="",CB227="-"), 0, CB227*$AO227), CA227*$AE227)</f>
        <v>0</v>
      </c>
      <c r="CD227" s="247" t="n">
        <f aca="false">COMMANDE!AN227</f>
        <v>0</v>
      </c>
      <c r="CE227" s="248" t="str">
        <f aca="false">_xlfn.IFS(AND($AD227=$AH227,$AD227&gt;0,$AH227&gt;0,CD227&gt;0), CD227,     AND(NOT($AD227=$AH227),$AD227&gt;0,$AH227&gt;0,CD227&gt;0), ($AH227*CD227)/$AD227,     AND($AD227=0,$AH227&gt;0,$AL227&gt;0), IF(INDEX(CD$12:CD$263,MATCH($AL227,$AK$12:$AK$263,0))&gt;0,($AH227*INDEX(CD$12:CD$263,MATCH($AL227,$AK$12:$AK$263,0)))/INDEX($AD$12:$AD$263,MATCH($AL227,$AK$12:$AK$263,0)), "-"),     1, "-")</f>
        <v>-</v>
      </c>
      <c r="CF227" s="249" t="n">
        <f aca="false">IF(CE$9&gt;0, IF(OR(CE227="",CE227="-"), 0, CE227*$AO227), CD227*$AE227)</f>
        <v>0</v>
      </c>
      <c r="CG227" s="247" t="n">
        <f aca="false">COMMANDE!AP227</f>
        <v>0</v>
      </c>
      <c r="CH227" s="248" t="str">
        <f aca="false">_xlfn.IFS(AND($AD227=$AH227,$AD227&gt;0,$AH227&gt;0,CG227&gt;0), CG227,     AND(NOT($AD227=$AH227),$AD227&gt;0,$AH227&gt;0,CG227&gt;0), ($AH227*CG227)/$AD227,     AND($AD227=0,$AH227&gt;0,$AL227&gt;0), IF(INDEX(CG$12:CG$263,MATCH($AL227,$AK$12:$AK$263,0))&gt;0,($AH227*INDEX(CG$12:CG$263,MATCH($AL227,$AK$12:$AK$263,0)))/INDEX($AD$12:$AD$263,MATCH($AL227,$AK$12:$AK$263,0)), "-"),     1, "-")</f>
        <v>-</v>
      </c>
      <c r="CI227" s="249" t="n">
        <f aca="false">IF(CH$9&gt;0, IF(OR(CH227="",CH227="-"), 0, CH227*$AO227), CG227*$AE227)</f>
        <v>0</v>
      </c>
      <c r="CJ227" s="250"/>
    </row>
    <row r="228" customFormat="false" ht="39.95" hidden="false" customHeight="true" outlineLevel="0" collapsed="false">
      <c r="A228" s="230" t="n">
        <f aca="false">IF(OR($AQ228&gt;0, $AS228&gt;0), 1, 0)</f>
        <v>0</v>
      </c>
      <c r="B228" s="230" t="n">
        <f aca="false">IF(OR($AT228&gt;0, $AV228&gt;0), 1, 0)</f>
        <v>0</v>
      </c>
      <c r="C228" s="230" t="n">
        <f aca="false">IF(OR($AW228&gt;0, $AY228&gt;0), 1, 0)</f>
        <v>0</v>
      </c>
      <c r="D228" s="230" t="n">
        <f aca="false">IF(OR($AZ228&gt;0, $BB228&gt;0), 1, 0)</f>
        <v>0</v>
      </c>
      <c r="E228" s="230" t="n">
        <f aca="false">IF(OR($BC228&gt;0, $BE228&gt;0), 1, 0)</f>
        <v>0</v>
      </c>
      <c r="F228" s="230" t="n">
        <f aca="false">IF(OR($BF228&gt;0, $BH228&gt;0), 1, 0)</f>
        <v>0</v>
      </c>
      <c r="G228" s="230" t="n">
        <f aca="false">IF(OR($BI228&gt;0, $BK228&gt;0), 1, 0)</f>
        <v>0</v>
      </c>
      <c r="H228" s="230" t="n">
        <f aca="false">IF(OR($BL228&gt;0, $BN228&gt;0), 1, 0)</f>
        <v>0</v>
      </c>
      <c r="I228" s="230" t="n">
        <f aca="false">IF(OR($BO228&gt;0, $BQ228&gt;0), 1, 0)</f>
        <v>0</v>
      </c>
      <c r="J228" s="230" t="n">
        <f aca="false">IF(OR($BR228&gt;0, $BT228&gt;0), 1, 0)</f>
        <v>0</v>
      </c>
      <c r="K228" s="230" t="n">
        <f aca="false">IF(OR($BU228&gt;0, $BW228&gt;0), 1, 0)</f>
        <v>0</v>
      </c>
      <c r="L228" s="230" t="n">
        <f aca="false">IF(OR($BX228&gt;0, $BZ228&gt;0), 1, 0)</f>
        <v>0</v>
      </c>
      <c r="M228" s="230" t="n">
        <f aca="false">IF(OR($CA228&gt;0, $CC228&gt;0), 1, 0)</f>
        <v>0</v>
      </c>
      <c r="N228" s="230" t="n">
        <f aca="false">IF(OR($CD228&gt;0, $CF228&gt;0), 1, 0)</f>
        <v>0</v>
      </c>
      <c r="O228" s="231" t="n">
        <f aca="false">IF(OR($CG228&gt;0, $CI228&gt;0), 1, 0)</f>
        <v>0</v>
      </c>
      <c r="P228" s="232" t="n">
        <f aca="false">IF(OR($AD228&gt;0,$AH228&gt;0,$AN228&gt;0), 1, 0)</f>
        <v>0</v>
      </c>
      <c r="Q228" s="233" t="n">
        <f aca="false">BDD!A218</f>
        <v>0</v>
      </c>
      <c r="R228" s="234" t="n">
        <f aca="false">BDD!B218</f>
        <v>0</v>
      </c>
      <c r="S228" s="235" t="str">
        <f aca="false">IF(BDD!F218=0, "", BDD!F218)</f>
        <v/>
      </c>
      <c r="T228" s="236" t="n">
        <f aca="false">ROUND(BDD!G218+FDP_CMD_KG, 2)</f>
        <v>1.6</v>
      </c>
      <c r="U228" s="236" t="e">
        <f aca="false">ROUND(BDD!G218+FDP_FACT_KG, 2)</f>
        <v>#DIV/0!</v>
      </c>
      <c r="V228" s="237" t="n">
        <f aca="false">BDD!H218</f>
        <v>0</v>
      </c>
      <c r="W228" s="238" t="str">
        <f aca="false">IF(NOT(ISBLANK(BDD!I218)), ROUND(SUM((BDD!G218*reduc1),FDP_CMD_KG), 2), "")</f>
        <v/>
      </c>
      <c r="X228" s="238" t="str">
        <f aca="false">IF(NOT(ISBLANK(BDD!J218)), ROUND(SUM((BDD!G218*reduc2),FDP_CMD_KG), 2), "")</f>
        <v/>
      </c>
      <c r="Y228" s="238" t="str">
        <f aca="false">IF(NOT(ISBLANK(BDD!K218)), ROUND(SUM((BDD!G218*reduc3),FDP_CMD_KG), 2), "")</f>
        <v/>
      </c>
      <c r="Z228" s="238" t="str">
        <f aca="false">IF(NOT(ISBLANK(BDD!I218)), ROUND(SUM((BDD!G218*reduc1),FDP_FACT_KG), 2), "")</f>
        <v/>
      </c>
      <c r="AA228" s="238" t="str">
        <f aca="false">IF(NOT(ISBLANK(BDD!J218)), ROUND(SUM((BDD!G218*reduc2),FDP_FACT_KG), 2), "")</f>
        <v/>
      </c>
      <c r="AB228" s="238" t="str">
        <f aca="false">IF(NOT(ISBLANK(BDD!K218)), ROUND(SUM((BDD!G218*reduc3),FDP_FACT_KG), 2), "")</f>
        <v/>
      </c>
      <c r="AC228" s="239" t="n">
        <f aca="false">BDD!C218</f>
        <v>0</v>
      </c>
      <c r="AD228" s="240" t="n">
        <f aca="false">SUM(AQ228,AT228,AW228,AZ228,BC228,BF228,BI228,BL228,BO228,BR228,BU228,BX228,CA228,CD228,CG228)</f>
        <v>0</v>
      </c>
      <c r="AE228" s="241" t="n">
        <f aca="false">_xlfn.IFS(AND(AD228&gt;=60,$Y228&lt;&gt;""), $Y228,    AND(AD228&gt;=30,$X228&lt;&gt;""), $X228,    AND(AD228&gt;=10,$W228&lt;&gt;""), $W228,    1, $T228)</f>
        <v>1.6</v>
      </c>
      <c r="AF228" s="242" t="n">
        <f aca="false">$AD228*$AE228</f>
        <v>0</v>
      </c>
      <c r="AG228" s="161"/>
      <c r="AH228" s="243"/>
      <c r="AI228" s="241" t="e">
        <f aca="false">_xlfn.IFS(AND(AH228&gt;=60,$AB228&lt;&gt;""), $AB228,    AND(AH228&gt;=30,$AA228&lt;&gt;""), $AA228,    AND(AH228&gt;=10,$Z228&lt;&gt;""), $Z228,    1, $U228)</f>
        <v>#DIV/0!</v>
      </c>
      <c r="AJ228" s="244" t="e">
        <f aca="false">AH228*AI228</f>
        <v>#DIV/0!</v>
      </c>
      <c r="AK228" s="245"/>
      <c r="AL228" s="245"/>
      <c r="AM228" s="161"/>
      <c r="AN228" s="246" t="n">
        <f aca="false">SUM(AR228,AU228,AX228,BA228,BD228,BG228,BJ228,BM228,BP228,BS228,BV228,BY228,CB228,CE228,CH228)</f>
        <v>0</v>
      </c>
      <c r="AO228" s="241" t="e">
        <f aca="false">_xlfn.IFS(AND(AN228&gt;=60,$AB228&lt;&gt;""), $AB228,    AND(AN228&gt;=30,$AA228&lt;&gt;""), $AA228,    AND(AN228&gt;=10,$Z228&lt;&gt;""), $Z228,    1, $U228)</f>
        <v>#DIV/0!</v>
      </c>
      <c r="AP228" s="242" t="e">
        <f aca="false">$AN228*$AO228</f>
        <v>#DIV/0!</v>
      </c>
      <c r="AQ228" s="247" t="n">
        <f aca="false">COMMANDE!N228</f>
        <v>0</v>
      </c>
      <c r="AR228" s="248" t="str">
        <f aca="false">_xlfn.IFS(AND($AD228=$AH228,$AD228&gt;0,$AH228&gt;0,AQ228&gt;0), AQ228,     AND(NOT($AD228=$AH228),$AD228&gt;0,$AH228&gt;0,AQ228&gt;0), ($AH228*AQ228)/$AD228,     AND($AD228=0,$AH228&gt;0,$AL228&gt;0), IF(INDEX(AQ$12:AQ$263,MATCH($AL228,$AK$12:$AK$263,0))&gt;0,($AH228*INDEX(AQ$12:AQ$263,MATCH($AL228,$AK$12:$AK$263,0)))/INDEX($AD$12:$AD$263,MATCH($AL228,$AK$12:$AK$263,0)), "-"),     1, "-")</f>
        <v>-</v>
      </c>
      <c r="AS228" s="249" t="n">
        <f aca="false">IF(AR$9&gt;0, IF(OR(AR228="",AR228="-"), 0, AR228*$AO228), AQ228*$AE228)</f>
        <v>0</v>
      </c>
      <c r="AT228" s="247" t="n">
        <f aca="false">COMMANDE!P228</f>
        <v>0</v>
      </c>
      <c r="AU228" s="248" t="str">
        <f aca="false">_xlfn.IFS(AND($AD228=$AH228,$AD228&gt;0,$AH228&gt;0,AT228&gt;0), AT228,     AND(NOT($AD228=$AH228),$AD228&gt;0,$AH228&gt;0,AT228&gt;0), ($AH228*AT228)/$AD228,     AND($AD228=0,$AH228&gt;0,$AL228&gt;0), IF(INDEX(AT$12:AT$263,MATCH($AL228,$AK$12:$AK$263,0))&gt;0,($AH228*INDEX(AT$12:AT$263,MATCH($AL228,$AK$12:$AK$263,0)))/INDEX($AD$12:$AD$263,MATCH($AL228,$AK$12:$AK$263,0)), "-"),     1, "-")</f>
        <v>-</v>
      </c>
      <c r="AV228" s="249" t="n">
        <f aca="false">IF(AU$9&gt;0, IF(OR(AU228="",AU228="-"), 0, AU228*$AO228), AT228*$AE228)</f>
        <v>0</v>
      </c>
      <c r="AW228" s="247" t="n">
        <f aca="false">COMMANDE!R228</f>
        <v>0</v>
      </c>
      <c r="AX228" s="248" t="str">
        <f aca="false">_xlfn.IFS(AND($AD228=$AH228,$AD228&gt;0,$AH228&gt;0,AW228&gt;0), AW228,     AND(NOT($AD228=$AH228),$AD228&gt;0,$AH228&gt;0,AW228&gt;0), ($AH228*AW228)/$AD228,     AND($AD228=0,$AH228&gt;0,$AL228&gt;0), IF(INDEX(AW$12:AW$263,MATCH($AL228,$AK$12:$AK$263,0))&gt;0,($AH228*INDEX(AW$12:AW$263,MATCH($AL228,$AK$12:$AK$263,0)))/INDEX($AD$12:$AD$263,MATCH($AL228,$AK$12:$AK$263,0)), "-"),     1, "-")</f>
        <v>-</v>
      </c>
      <c r="AY228" s="249" t="n">
        <f aca="false">IF(AX$9&gt;0, IF(OR(AX228="",AX228="-"), 0, AX228*$AO228), AW228*$AE228)</f>
        <v>0</v>
      </c>
      <c r="AZ228" s="247" t="n">
        <f aca="false">COMMANDE!T228</f>
        <v>0</v>
      </c>
      <c r="BA228" s="248" t="str">
        <f aca="false">_xlfn.IFS(AND($AD228=$AH228,$AD228&gt;0,$AH228&gt;0,AZ228&gt;0), AZ228,     AND(NOT($AD228=$AH228),$AD228&gt;0,$AH228&gt;0,AZ228&gt;0), ($AH228*AZ228)/$AD228,     AND($AD228=0,$AH228&gt;0,$AL228&gt;0), IF(INDEX(AZ$12:AZ$263,MATCH($AL228,$AK$12:$AK$263,0))&gt;0,($AH228*INDEX(AZ$12:AZ$263,MATCH($AL228,$AK$12:$AK$263,0)))/INDEX($AD$12:$AD$263,MATCH($AL228,$AK$12:$AK$263,0)), "-"),     1, "-")</f>
        <v>-</v>
      </c>
      <c r="BB228" s="249" t="n">
        <f aca="false">IF(BA$9&gt;0, IF(OR(BA228="",BA228="-"), 0, BA228*$AO228), AZ228*$AE228)</f>
        <v>0</v>
      </c>
      <c r="BC228" s="247" t="n">
        <f aca="false">COMMANDE!V228</f>
        <v>0</v>
      </c>
      <c r="BD228" s="248" t="str">
        <f aca="false">_xlfn.IFS(AND($AD228=$AH228,$AD228&gt;0,$AH228&gt;0,BC228&gt;0), BC228,     AND(NOT($AD228=$AH228),$AD228&gt;0,$AH228&gt;0,BC228&gt;0), ($AH228*BC228)/$AD228,     AND($AD228=0,$AH228&gt;0,$AL228&gt;0), IF(INDEX(BC$12:BC$263,MATCH($AL228,$AK$12:$AK$263,0))&gt;0,($AH228*INDEX(BC$12:BC$263,MATCH($AL228,$AK$12:$AK$263,0)))/INDEX($AD$12:$AD$263,MATCH($AL228,$AK$12:$AK$263,0)), "-"),     1, "-")</f>
        <v>-</v>
      </c>
      <c r="BE228" s="249" t="n">
        <f aca="false">IF(BD$9&gt;0, IF(OR(BD228="",BD228="-"), 0, BD228*$AO228), BC228*$AE228)</f>
        <v>0</v>
      </c>
      <c r="BF228" s="247" t="n">
        <f aca="false">COMMANDE!X228</f>
        <v>0</v>
      </c>
      <c r="BG228" s="248" t="str">
        <f aca="false">_xlfn.IFS(AND($AD228=$AH228,$AD228&gt;0,$AH228&gt;0,BF228&gt;0), BF228,     AND(NOT($AD228=$AH228),$AD228&gt;0,$AH228&gt;0,BF228&gt;0), ($AH228*BF228)/$AD228,     AND($AD228=0,$AH228&gt;0,$AL228&gt;0), IF(INDEX(BF$12:BF$263,MATCH($AL228,$AK$12:$AK$263,0))&gt;0,($AH228*INDEX(BF$12:BF$263,MATCH($AL228,$AK$12:$AK$263,0)))/INDEX($AD$12:$AD$263,MATCH($AL228,$AK$12:$AK$263,0)), "-"),     1, "-")</f>
        <v>-</v>
      </c>
      <c r="BH228" s="249" t="n">
        <f aca="false">IF(BG$9&gt;0, IF(OR(BG228="",BG228="-"), 0, BG228*$AO228), BF228*$AE228)</f>
        <v>0</v>
      </c>
      <c r="BI228" s="247" t="n">
        <f aca="false">COMMANDE!Z228</f>
        <v>0</v>
      </c>
      <c r="BJ228" s="248" t="str">
        <f aca="false">_xlfn.IFS(AND($AD228=$AH228,$AD228&gt;0,$AH228&gt;0,BI228&gt;0), BI228,     AND(NOT($AD228=$AH228),$AD228&gt;0,$AH228&gt;0,BI228&gt;0), ($AH228*BI228)/$AD228,     AND($AD228=0,$AH228&gt;0,$AL228&gt;0), IF(INDEX(BI$12:BI$263,MATCH($AL228,$AK$12:$AK$263,0))&gt;0,($AH228*INDEX(BI$12:BI$263,MATCH($AL228,$AK$12:$AK$263,0)))/INDEX($AD$12:$AD$263,MATCH($AL228,$AK$12:$AK$263,0)), "-"),     1, "-")</f>
        <v>-</v>
      </c>
      <c r="BK228" s="249" t="n">
        <f aca="false">IF(BJ$9&gt;0, IF(OR(BJ228="",BJ228="-"), 0, BJ228*$AO228), BI228*$AE228)</f>
        <v>0</v>
      </c>
      <c r="BL228" s="247" t="n">
        <f aca="false">COMMANDE!AB228</f>
        <v>0</v>
      </c>
      <c r="BM228" s="248" t="str">
        <f aca="false">_xlfn.IFS(AND($AD228=$AH228,$AD228&gt;0,$AH228&gt;0,BL228&gt;0), BL228,     AND(NOT($AD228=$AH228),$AD228&gt;0,$AH228&gt;0,BL228&gt;0), ($AH228*BL228)/$AD228,     AND($AD228=0,$AH228&gt;0,$AL228&gt;0), IF(INDEX(BL$12:BL$263,MATCH($AL228,$AK$12:$AK$263,0))&gt;0,($AH228*INDEX(BL$12:BL$263,MATCH($AL228,$AK$12:$AK$263,0)))/INDEX($AD$12:$AD$263,MATCH($AL228,$AK$12:$AK$263,0)), "-"),     1, "-")</f>
        <v>-</v>
      </c>
      <c r="BN228" s="249" t="n">
        <f aca="false">IF(BM$9&gt;0, IF(OR(BM228="",BM228="-"), 0, BM228*$AO228), BL228*$AE228)</f>
        <v>0</v>
      </c>
      <c r="BO228" s="247" t="n">
        <f aca="false">COMMANDE!AD228</f>
        <v>0</v>
      </c>
      <c r="BP228" s="248" t="str">
        <f aca="false">_xlfn.IFS(AND($AD228=$AH228,$AD228&gt;0,$AH228&gt;0,BO228&gt;0), BO228,     AND(NOT($AD228=$AH228),$AD228&gt;0,$AH228&gt;0,BO228&gt;0), ($AH228*BO228)/$AD228,     AND($AD228=0,$AH228&gt;0,$AL228&gt;0), IF(INDEX(BO$12:BO$263,MATCH($AL228,$AK$12:$AK$263,0))&gt;0,($AH228*INDEX(BO$12:BO$263,MATCH($AL228,$AK$12:$AK$263,0)))/INDEX($AD$12:$AD$263,MATCH($AL228,$AK$12:$AK$263,0)), "-"),     1, "-")</f>
        <v>-</v>
      </c>
      <c r="BQ228" s="249" t="n">
        <f aca="false">IF(BP$9&gt;0, IF(OR(BP228="",BP228="-"), 0, BP228*$AO228), BO228*$AE228)</f>
        <v>0</v>
      </c>
      <c r="BR228" s="247" t="n">
        <f aca="false">COMMANDE!AF228</f>
        <v>0</v>
      </c>
      <c r="BS228" s="248" t="str">
        <f aca="false">_xlfn.IFS(AND($AD228=$AH228,$AD228&gt;0,$AH228&gt;0,BR228&gt;0), BR228,     AND(NOT($AD228=$AH228),$AD228&gt;0,$AH228&gt;0,BR228&gt;0), ($AH228*BR228)/$AD228,     AND($AD228=0,$AH228&gt;0,$AL228&gt;0), IF(INDEX(BR$12:BR$263,MATCH($AL228,$AK$12:$AK$263,0))&gt;0,($AH228*INDEX(BR$12:BR$263,MATCH($AL228,$AK$12:$AK$263,0)))/INDEX($AD$12:$AD$263,MATCH($AL228,$AK$12:$AK$263,0)), "-"),     1, "-")</f>
        <v>-</v>
      </c>
      <c r="BT228" s="249" t="n">
        <f aca="false">IF(BS$9&gt;0, IF(OR(BS228="",BS228="-"), 0, BS228*$AO228), BR228*$AE228)</f>
        <v>0</v>
      </c>
      <c r="BU228" s="247" t="n">
        <f aca="false">COMMANDE!AH228</f>
        <v>0</v>
      </c>
      <c r="BV228" s="248" t="str">
        <f aca="false">_xlfn.IFS(AND($AD228=$AH228,$AD228&gt;0,$AH228&gt;0,BU228&gt;0), BU228,     AND(NOT($AD228=$AH228),$AD228&gt;0,$AH228&gt;0,BU228&gt;0), ($AH228*BU228)/$AD228,     AND($AD228=0,$AH228&gt;0,$AL228&gt;0), IF(INDEX(BU$12:BU$263,MATCH($AL228,$AK$12:$AK$263,0))&gt;0,($AH228*INDEX(BU$12:BU$263,MATCH($AL228,$AK$12:$AK$263,0)))/INDEX($AD$12:$AD$263,MATCH($AL228,$AK$12:$AK$263,0)), "-"),     1, "-")</f>
        <v>-</v>
      </c>
      <c r="BW228" s="249" t="n">
        <f aca="false">IF(BV$9&gt;0, IF(OR(BV228="",BV228="-"), 0, BV228*$AO228), BU228*$AE228)</f>
        <v>0</v>
      </c>
      <c r="BX228" s="247" t="n">
        <f aca="false">COMMANDE!AJ228</f>
        <v>0</v>
      </c>
      <c r="BY228" s="248" t="str">
        <f aca="false">_xlfn.IFS(AND($AD228=$AH228,$AD228&gt;0,$AH228&gt;0,BX228&gt;0), BX228,     AND(NOT($AD228=$AH228),$AD228&gt;0,$AH228&gt;0,BX228&gt;0), ($AH228*BX228)/$AD228,     AND($AD228=0,$AH228&gt;0,$AL228&gt;0), IF(INDEX(BX$12:BX$263,MATCH($AL228,$AK$12:$AK$263,0))&gt;0,($AH228*INDEX(BX$12:BX$263,MATCH($AL228,$AK$12:$AK$263,0)))/INDEX($AD$12:$AD$263,MATCH($AL228,$AK$12:$AK$263,0)), "-"),     1, "-")</f>
        <v>-</v>
      </c>
      <c r="BZ228" s="249" t="n">
        <f aca="false">IF(BY$9&gt;0, IF(OR(BY228="",BY228="-"), 0, BY228*$AO228), BX228*$AE228)</f>
        <v>0</v>
      </c>
      <c r="CA228" s="247" t="n">
        <f aca="false">COMMANDE!AL228</f>
        <v>0</v>
      </c>
      <c r="CB228" s="248" t="str">
        <f aca="false">_xlfn.IFS(AND($AD228=$AH228,$AD228&gt;0,$AH228&gt;0,CA228&gt;0), CA228,     AND(NOT($AD228=$AH228),$AD228&gt;0,$AH228&gt;0,CA228&gt;0), ($AH228*CA228)/$AD228,     AND($AD228=0,$AH228&gt;0,$AL228&gt;0), IF(INDEX(CA$12:CA$263,MATCH($AL228,$AK$12:$AK$263,0))&gt;0,($AH228*INDEX(CA$12:CA$263,MATCH($AL228,$AK$12:$AK$263,0)))/INDEX($AD$12:$AD$263,MATCH($AL228,$AK$12:$AK$263,0)), "-"),     1, "-")</f>
        <v>-</v>
      </c>
      <c r="CC228" s="249" t="n">
        <f aca="false">IF(CB$9&gt;0, IF(OR(CB228="",CB228="-"), 0, CB228*$AO228), CA228*$AE228)</f>
        <v>0</v>
      </c>
      <c r="CD228" s="247" t="n">
        <f aca="false">COMMANDE!AN228</f>
        <v>0</v>
      </c>
      <c r="CE228" s="248" t="str">
        <f aca="false">_xlfn.IFS(AND($AD228=$AH228,$AD228&gt;0,$AH228&gt;0,CD228&gt;0), CD228,     AND(NOT($AD228=$AH228),$AD228&gt;0,$AH228&gt;0,CD228&gt;0), ($AH228*CD228)/$AD228,     AND($AD228=0,$AH228&gt;0,$AL228&gt;0), IF(INDEX(CD$12:CD$263,MATCH($AL228,$AK$12:$AK$263,0))&gt;0,($AH228*INDEX(CD$12:CD$263,MATCH($AL228,$AK$12:$AK$263,0)))/INDEX($AD$12:$AD$263,MATCH($AL228,$AK$12:$AK$263,0)), "-"),     1, "-")</f>
        <v>-</v>
      </c>
      <c r="CF228" s="249" t="n">
        <f aca="false">IF(CE$9&gt;0, IF(OR(CE228="",CE228="-"), 0, CE228*$AO228), CD228*$AE228)</f>
        <v>0</v>
      </c>
      <c r="CG228" s="247" t="n">
        <f aca="false">COMMANDE!AP228</f>
        <v>0</v>
      </c>
      <c r="CH228" s="248" t="str">
        <f aca="false">_xlfn.IFS(AND($AD228=$AH228,$AD228&gt;0,$AH228&gt;0,CG228&gt;0), CG228,     AND(NOT($AD228=$AH228),$AD228&gt;0,$AH228&gt;0,CG228&gt;0), ($AH228*CG228)/$AD228,     AND($AD228=0,$AH228&gt;0,$AL228&gt;0), IF(INDEX(CG$12:CG$263,MATCH($AL228,$AK$12:$AK$263,0))&gt;0,($AH228*INDEX(CG$12:CG$263,MATCH($AL228,$AK$12:$AK$263,0)))/INDEX($AD$12:$AD$263,MATCH($AL228,$AK$12:$AK$263,0)), "-"),     1, "-")</f>
        <v>-</v>
      </c>
      <c r="CI228" s="249" t="n">
        <f aca="false">IF(CH$9&gt;0, IF(OR(CH228="",CH228="-"), 0, CH228*$AO228), CG228*$AE228)</f>
        <v>0</v>
      </c>
      <c r="CJ228" s="250"/>
    </row>
    <row r="229" customFormat="false" ht="39.95" hidden="false" customHeight="true" outlineLevel="0" collapsed="false">
      <c r="A229" s="230" t="n">
        <f aca="false">IF(OR($AQ229&gt;0, $AS229&gt;0), 1, 0)</f>
        <v>0</v>
      </c>
      <c r="B229" s="230" t="n">
        <f aca="false">IF(OR($AT229&gt;0, $AV229&gt;0), 1, 0)</f>
        <v>0</v>
      </c>
      <c r="C229" s="230" t="n">
        <f aca="false">IF(OR($AW229&gt;0, $AY229&gt;0), 1, 0)</f>
        <v>0</v>
      </c>
      <c r="D229" s="230" t="n">
        <f aca="false">IF(OR($AZ229&gt;0, $BB229&gt;0), 1, 0)</f>
        <v>0</v>
      </c>
      <c r="E229" s="230" t="n">
        <f aca="false">IF(OR($BC229&gt;0, $BE229&gt;0), 1, 0)</f>
        <v>0</v>
      </c>
      <c r="F229" s="230" t="n">
        <f aca="false">IF(OR($BF229&gt;0, $BH229&gt;0), 1, 0)</f>
        <v>0</v>
      </c>
      <c r="G229" s="230" t="n">
        <f aca="false">IF(OR($BI229&gt;0, $BK229&gt;0), 1, 0)</f>
        <v>0</v>
      </c>
      <c r="H229" s="230" t="n">
        <f aca="false">IF(OR($BL229&gt;0, $BN229&gt;0), 1, 0)</f>
        <v>0</v>
      </c>
      <c r="I229" s="230" t="n">
        <f aca="false">IF(OR($BO229&gt;0, $BQ229&gt;0), 1, 0)</f>
        <v>0</v>
      </c>
      <c r="J229" s="230" t="n">
        <f aca="false">IF(OR($BR229&gt;0, $BT229&gt;0), 1, 0)</f>
        <v>0</v>
      </c>
      <c r="K229" s="230" t="n">
        <f aca="false">IF(OR($BU229&gt;0, $BW229&gt;0), 1, 0)</f>
        <v>0</v>
      </c>
      <c r="L229" s="230" t="n">
        <f aca="false">IF(OR($BX229&gt;0, $BZ229&gt;0), 1, 0)</f>
        <v>0</v>
      </c>
      <c r="M229" s="230" t="n">
        <f aca="false">IF(OR($CA229&gt;0, $CC229&gt;0), 1, 0)</f>
        <v>0</v>
      </c>
      <c r="N229" s="230" t="n">
        <f aca="false">IF(OR($CD229&gt;0, $CF229&gt;0), 1, 0)</f>
        <v>0</v>
      </c>
      <c r="O229" s="231" t="n">
        <f aca="false">IF(OR($CG229&gt;0, $CI229&gt;0), 1, 0)</f>
        <v>0</v>
      </c>
      <c r="P229" s="232" t="n">
        <f aca="false">IF(OR($AD229&gt;0,$AH229&gt;0,$AN229&gt;0), 1, 0)</f>
        <v>0</v>
      </c>
      <c r="Q229" s="233" t="n">
        <f aca="false">BDD!A219</f>
        <v>0</v>
      </c>
      <c r="R229" s="234" t="n">
        <f aca="false">BDD!B219</f>
        <v>0</v>
      </c>
      <c r="S229" s="235" t="str">
        <f aca="false">IF(BDD!F219=0, "", BDD!F219)</f>
        <v/>
      </c>
      <c r="T229" s="236" t="n">
        <f aca="false">ROUND(BDD!G219+FDP_CMD_KG, 2)</f>
        <v>1.6</v>
      </c>
      <c r="U229" s="236" t="e">
        <f aca="false">ROUND(BDD!G219+FDP_FACT_KG, 2)</f>
        <v>#DIV/0!</v>
      </c>
      <c r="V229" s="237" t="n">
        <f aca="false">BDD!H219</f>
        <v>0</v>
      </c>
      <c r="W229" s="238" t="str">
        <f aca="false">IF(NOT(ISBLANK(BDD!I219)), ROUND(SUM((BDD!G219*reduc1),FDP_CMD_KG), 2), "")</f>
        <v/>
      </c>
      <c r="X229" s="238" t="str">
        <f aca="false">IF(NOT(ISBLANK(BDD!J219)), ROUND(SUM((BDD!G219*reduc2),FDP_CMD_KG), 2), "")</f>
        <v/>
      </c>
      <c r="Y229" s="238" t="str">
        <f aca="false">IF(NOT(ISBLANK(BDD!K219)), ROUND(SUM((BDD!G219*reduc3),FDP_CMD_KG), 2), "")</f>
        <v/>
      </c>
      <c r="Z229" s="238" t="str">
        <f aca="false">IF(NOT(ISBLANK(BDD!I219)), ROUND(SUM((BDD!G219*reduc1),FDP_FACT_KG), 2), "")</f>
        <v/>
      </c>
      <c r="AA229" s="238" t="str">
        <f aca="false">IF(NOT(ISBLANK(BDD!J219)), ROUND(SUM((BDD!G219*reduc2),FDP_FACT_KG), 2), "")</f>
        <v/>
      </c>
      <c r="AB229" s="238" t="str">
        <f aca="false">IF(NOT(ISBLANK(BDD!K219)), ROUND(SUM((BDD!G219*reduc3),FDP_FACT_KG), 2), "")</f>
        <v/>
      </c>
      <c r="AC229" s="239" t="n">
        <f aca="false">BDD!C219</f>
        <v>0</v>
      </c>
      <c r="AD229" s="240" t="n">
        <f aca="false">SUM(AQ229,AT229,AW229,AZ229,BC229,BF229,BI229,BL229,BO229,BR229,BU229,BX229,CA229,CD229,CG229)</f>
        <v>0</v>
      </c>
      <c r="AE229" s="241" t="n">
        <f aca="false">_xlfn.IFS(AND(AD229&gt;=60,$Y229&lt;&gt;""), $Y229,    AND(AD229&gt;=30,$X229&lt;&gt;""), $X229,    AND(AD229&gt;=10,$W229&lt;&gt;""), $W229,    1, $T229)</f>
        <v>1.6</v>
      </c>
      <c r="AF229" s="242" t="n">
        <f aca="false">$AD229*$AE229</f>
        <v>0</v>
      </c>
      <c r="AG229" s="161"/>
      <c r="AH229" s="243"/>
      <c r="AI229" s="241" t="e">
        <f aca="false">_xlfn.IFS(AND(AH229&gt;=60,$AB229&lt;&gt;""), $AB229,    AND(AH229&gt;=30,$AA229&lt;&gt;""), $AA229,    AND(AH229&gt;=10,$Z229&lt;&gt;""), $Z229,    1, $U229)</f>
        <v>#DIV/0!</v>
      </c>
      <c r="AJ229" s="244" t="e">
        <f aca="false">AH229*AI229</f>
        <v>#DIV/0!</v>
      </c>
      <c r="AK229" s="245"/>
      <c r="AL229" s="245"/>
      <c r="AM229" s="161"/>
      <c r="AN229" s="246" t="n">
        <f aca="false">SUM(AR229,AU229,AX229,BA229,BD229,BG229,BJ229,BM229,BP229,BS229,BV229,BY229,CB229,CE229,CH229)</f>
        <v>0</v>
      </c>
      <c r="AO229" s="241" t="e">
        <f aca="false">_xlfn.IFS(AND(AN229&gt;=60,$AB229&lt;&gt;""), $AB229,    AND(AN229&gt;=30,$AA229&lt;&gt;""), $AA229,    AND(AN229&gt;=10,$Z229&lt;&gt;""), $Z229,    1, $U229)</f>
        <v>#DIV/0!</v>
      </c>
      <c r="AP229" s="242" t="e">
        <f aca="false">$AN229*$AO229</f>
        <v>#DIV/0!</v>
      </c>
      <c r="AQ229" s="247" t="n">
        <f aca="false">COMMANDE!N229</f>
        <v>0</v>
      </c>
      <c r="AR229" s="248" t="str">
        <f aca="false">_xlfn.IFS(AND($AD229=$AH229,$AD229&gt;0,$AH229&gt;0,AQ229&gt;0), AQ229,     AND(NOT($AD229=$AH229),$AD229&gt;0,$AH229&gt;0,AQ229&gt;0), ($AH229*AQ229)/$AD229,     AND($AD229=0,$AH229&gt;0,$AL229&gt;0), IF(INDEX(AQ$12:AQ$263,MATCH($AL229,$AK$12:$AK$263,0))&gt;0,($AH229*INDEX(AQ$12:AQ$263,MATCH($AL229,$AK$12:$AK$263,0)))/INDEX($AD$12:$AD$263,MATCH($AL229,$AK$12:$AK$263,0)), "-"),     1, "-")</f>
        <v>-</v>
      </c>
      <c r="AS229" s="249" t="n">
        <f aca="false">IF(AR$9&gt;0, IF(OR(AR229="",AR229="-"), 0, AR229*$AO229), AQ229*$AE229)</f>
        <v>0</v>
      </c>
      <c r="AT229" s="247" t="n">
        <f aca="false">COMMANDE!P229</f>
        <v>0</v>
      </c>
      <c r="AU229" s="248" t="str">
        <f aca="false">_xlfn.IFS(AND($AD229=$AH229,$AD229&gt;0,$AH229&gt;0,AT229&gt;0), AT229,     AND(NOT($AD229=$AH229),$AD229&gt;0,$AH229&gt;0,AT229&gt;0), ($AH229*AT229)/$AD229,     AND($AD229=0,$AH229&gt;0,$AL229&gt;0), IF(INDEX(AT$12:AT$263,MATCH($AL229,$AK$12:$AK$263,0))&gt;0,($AH229*INDEX(AT$12:AT$263,MATCH($AL229,$AK$12:$AK$263,0)))/INDEX($AD$12:$AD$263,MATCH($AL229,$AK$12:$AK$263,0)), "-"),     1, "-")</f>
        <v>-</v>
      </c>
      <c r="AV229" s="249" t="n">
        <f aca="false">IF(AU$9&gt;0, IF(OR(AU229="",AU229="-"), 0, AU229*$AO229), AT229*$AE229)</f>
        <v>0</v>
      </c>
      <c r="AW229" s="247" t="n">
        <f aca="false">COMMANDE!R229</f>
        <v>0</v>
      </c>
      <c r="AX229" s="248" t="str">
        <f aca="false">_xlfn.IFS(AND($AD229=$AH229,$AD229&gt;0,$AH229&gt;0,AW229&gt;0), AW229,     AND(NOT($AD229=$AH229),$AD229&gt;0,$AH229&gt;0,AW229&gt;0), ($AH229*AW229)/$AD229,     AND($AD229=0,$AH229&gt;0,$AL229&gt;0), IF(INDEX(AW$12:AW$263,MATCH($AL229,$AK$12:$AK$263,0))&gt;0,($AH229*INDEX(AW$12:AW$263,MATCH($AL229,$AK$12:$AK$263,0)))/INDEX($AD$12:$AD$263,MATCH($AL229,$AK$12:$AK$263,0)), "-"),     1, "-")</f>
        <v>-</v>
      </c>
      <c r="AY229" s="249" t="n">
        <f aca="false">IF(AX$9&gt;0, IF(OR(AX229="",AX229="-"), 0, AX229*$AO229), AW229*$AE229)</f>
        <v>0</v>
      </c>
      <c r="AZ229" s="247" t="n">
        <f aca="false">COMMANDE!T229</f>
        <v>0</v>
      </c>
      <c r="BA229" s="248" t="str">
        <f aca="false">_xlfn.IFS(AND($AD229=$AH229,$AD229&gt;0,$AH229&gt;0,AZ229&gt;0), AZ229,     AND(NOT($AD229=$AH229),$AD229&gt;0,$AH229&gt;0,AZ229&gt;0), ($AH229*AZ229)/$AD229,     AND($AD229=0,$AH229&gt;0,$AL229&gt;0), IF(INDEX(AZ$12:AZ$263,MATCH($AL229,$AK$12:$AK$263,0))&gt;0,($AH229*INDEX(AZ$12:AZ$263,MATCH($AL229,$AK$12:$AK$263,0)))/INDEX($AD$12:$AD$263,MATCH($AL229,$AK$12:$AK$263,0)), "-"),     1, "-")</f>
        <v>-</v>
      </c>
      <c r="BB229" s="249" t="n">
        <f aca="false">IF(BA$9&gt;0, IF(OR(BA229="",BA229="-"), 0, BA229*$AO229), AZ229*$AE229)</f>
        <v>0</v>
      </c>
      <c r="BC229" s="247" t="n">
        <f aca="false">COMMANDE!V229</f>
        <v>0</v>
      </c>
      <c r="BD229" s="248" t="str">
        <f aca="false">_xlfn.IFS(AND($AD229=$AH229,$AD229&gt;0,$AH229&gt;0,BC229&gt;0), BC229,     AND(NOT($AD229=$AH229),$AD229&gt;0,$AH229&gt;0,BC229&gt;0), ($AH229*BC229)/$AD229,     AND($AD229=0,$AH229&gt;0,$AL229&gt;0), IF(INDEX(BC$12:BC$263,MATCH($AL229,$AK$12:$AK$263,0))&gt;0,($AH229*INDEX(BC$12:BC$263,MATCH($AL229,$AK$12:$AK$263,0)))/INDEX($AD$12:$AD$263,MATCH($AL229,$AK$12:$AK$263,0)), "-"),     1, "-")</f>
        <v>-</v>
      </c>
      <c r="BE229" s="249" t="n">
        <f aca="false">IF(BD$9&gt;0, IF(OR(BD229="",BD229="-"), 0, BD229*$AO229), BC229*$AE229)</f>
        <v>0</v>
      </c>
      <c r="BF229" s="247" t="n">
        <f aca="false">COMMANDE!X229</f>
        <v>0</v>
      </c>
      <c r="BG229" s="248" t="str">
        <f aca="false">_xlfn.IFS(AND($AD229=$AH229,$AD229&gt;0,$AH229&gt;0,BF229&gt;0), BF229,     AND(NOT($AD229=$AH229),$AD229&gt;0,$AH229&gt;0,BF229&gt;0), ($AH229*BF229)/$AD229,     AND($AD229=0,$AH229&gt;0,$AL229&gt;0), IF(INDEX(BF$12:BF$263,MATCH($AL229,$AK$12:$AK$263,0))&gt;0,($AH229*INDEX(BF$12:BF$263,MATCH($AL229,$AK$12:$AK$263,0)))/INDEX($AD$12:$AD$263,MATCH($AL229,$AK$12:$AK$263,0)), "-"),     1, "-")</f>
        <v>-</v>
      </c>
      <c r="BH229" s="249" t="n">
        <f aca="false">IF(BG$9&gt;0, IF(OR(BG229="",BG229="-"), 0, BG229*$AO229), BF229*$AE229)</f>
        <v>0</v>
      </c>
      <c r="BI229" s="247" t="n">
        <f aca="false">COMMANDE!Z229</f>
        <v>0</v>
      </c>
      <c r="BJ229" s="248" t="str">
        <f aca="false">_xlfn.IFS(AND($AD229=$AH229,$AD229&gt;0,$AH229&gt;0,BI229&gt;0), BI229,     AND(NOT($AD229=$AH229),$AD229&gt;0,$AH229&gt;0,BI229&gt;0), ($AH229*BI229)/$AD229,     AND($AD229=0,$AH229&gt;0,$AL229&gt;0), IF(INDEX(BI$12:BI$263,MATCH($AL229,$AK$12:$AK$263,0))&gt;0,($AH229*INDEX(BI$12:BI$263,MATCH($AL229,$AK$12:$AK$263,0)))/INDEX($AD$12:$AD$263,MATCH($AL229,$AK$12:$AK$263,0)), "-"),     1, "-")</f>
        <v>-</v>
      </c>
      <c r="BK229" s="249" t="n">
        <f aca="false">IF(BJ$9&gt;0, IF(OR(BJ229="",BJ229="-"), 0, BJ229*$AO229), BI229*$AE229)</f>
        <v>0</v>
      </c>
      <c r="BL229" s="247" t="n">
        <f aca="false">COMMANDE!AB229</f>
        <v>0</v>
      </c>
      <c r="BM229" s="248" t="str">
        <f aca="false">_xlfn.IFS(AND($AD229=$AH229,$AD229&gt;0,$AH229&gt;0,BL229&gt;0), BL229,     AND(NOT($AD229=$AH229),$AD229&gt;0,$AH229&gt;0,BL229&gt;0), ($AH229*BL229)/$AD229,     AND($AD229=0,$AH229&gt;0,$AL229&gt;0), IF(INDEX(BL$12:BL$263,MATCH($AL229,$AK$12:$AK$263,0))&gt;0,($AH229*INDEX(BL$12:BL$263,MATCH($AL229,$AK$12:$AK$263,0)))/INDEX($AD$12:$AD$263,MATCH($AL229,$AK$12:$AK$263,0)), "-"),     1, "-")</f>
        <v>-</v>
      </c>
      <c r="BN229" s="249" t="n">
        <f aca="false">IF(BM$9&gt;0, IF(OR(BM229="",BM229="-"), 0, BM229*$AO229), BL229*$AE229)</f>
        <v>0</v>
      </c>
      <c r="BO229" s="247" t="n">
        <f aca="false">COMMANDE!AD229</f>
        <v>0</v>
      </c>
      <c r="BP229" s="248" t="str">
        <f aca="false">_xlfn.IFS(AND($AD229=$AH229,$AD229&gt;0,$AH229&gt;0,BO229&gt;0), BO229,     AND(NOT($AD229=$AH229),$AD229&gt;0,$AH229&gt;0,BO229&gt;0), ($AH229*BO229)/$AD229,     AND($AD229=0,$AH229&gt;0,$AL229&gt;0), IF(INDEX(BO$12:BO$263,MATCH($AL229,$AK$12:$AK$263,0))&gt;0,($AH229*INDEX(BO$12:BO$263,MATCH($AL229,$AK$12:$AK$263,0)))/INDEX($AD$12:$AD$263,MATCH($AL229,$AK$12:$AK$263,0)), "-"),     1, "-")</f>
        <v>-</v>
      </c>
      <c r="BQ229" s="249" t="n">
        <f aca="false">IF(BP$9&gt;0, IF(OR(BP229="",BP229="-"), 0, BP229*$AO229), BO229*$AE229)</f>
        <v>0</v>
      </c>
      <c r="BR229" s="247" t="n">
        <f aca="false">COMMANDE!AF229</f>
        <v>0</v>
      </c>
      <c r="BS229" s="248" t="str">
        <f aca="false">_xlfn.IFS(AND($AD229=$AH229,$AD229&gt;0,$AH229&gt;0,BR229&gt;0), BR229,     AND(NOT($AD229=$AH229),$AD229&gt;0,$AH229&gt;0,BR229&gt;0), ($AH229*BR229)/$AD229,     AND($AD229=0,$AH229&gt;0,$AL229&gt;0), IF(INDEX(BR$12:BR$263,MATCH($AL229,$AK$12:$AK$263,0))&gt;0,($AH229*INDEX(BR$12:BR$263,MATCH($AL229,$AK$12:$AK$263,0)))/INDEX($AD$12:$AD$263,MATCH($AL229,$AK$12:$AK$263,0)), "-"),     1, "-")</f>
        <v>-</v>
      </c>
      <c r="BT229" s="249" t="n">
        <f aca="false">IF(BS$9&gt;0, IF(OR(BS229="",BS229="-"), 0, BS229*$AO229), BR229*$AE229)</f>
        <v>0</v>
      </c>
      <c r="BU229" s="247" t="n">
        <f aca="false">COMMANDE!AH229</f>
        <v>0</v>
      </c>
      <c r="BV229" s="248" t="str">
        <f aca="false">_xlfn.IFS(AND($AD229=$AH229,$AD229&gt;0,$AH229&gt;0,BU229&gt;0), BU229,     AND(NOT($AD229=$AH229),$AD229&gt;0,$AH229&gt;0,BU229&gt;0), ($AH229*BU229)/$AD229,     AND($AD229=0,$AH229&gt;0,$AL229&gt;0), IF(INDEX(BU$12:BU$263,MATCH($AL229,$AK$12:$AK$263,0))&gt;0,($AH229*INDEX(BU$12:BU$263,MATCH($AL229,$AK$12:$AK$263,0)))/INDEX($AD$12:$AD$263,MATCH($AL229,$AK$12:$AK$263,0)), "-"),     1, "-")</f>
        <v>-</v>
      </c>
      <c r="BW229" s="249" t="n">
        <f aca="false">IF(BV$9&gt;0, IF(OR(BV229="",BV229="-"), 0, BV229*$AO229), BU229*$AE229)</f>
        <v>0</v>
      </c>
      <c r="BX229" s="247" t="n">
        <f aca="false">COMMANDE!AJ229</f>
        <v>0</v>
      </c>
      <c r="BY229" s="248" t="str">
        <f aca="false">_xlfn.IFS(AND($AD229=$AH229,$AD229&gt;0,$AH229&gt;0,BX229&gt;0), BX229,     AND(NOT($AD229=$AH229),$AD229&gt;0,$AH229&gt;0,BX229&gt;0), ($AH229*BX229)/$AD229,     AND($AD229=0,$AH229&gt;0,$AL229&gt;0), IF(INDEX(BX$12:BX$263,MATCH($AL229,$AK$12:$AK$263,0))&gt;0,($AH229*INDEX(BX$12:BX$263,MATCH($AL229,$AK$12:$AK$263,0)))/INDEX($AD$12:$AD$263,MATCH($AL229,$AK$12:$AK$263,0)), "-"),     1, "-")</f>
        <v>-</v>
      </c>
      <c r="BZ229" s="249" t="n">
        <f aca="false">IF(BY$9&gt;0, IF(OR(BY229="",BY229="-"), 0, BY229*$AO229), BX229*$AE229)</f>
        <v>0</v>
      </c>
      <c r="CA229" s="247" t="n">
        <f aca="false">COMMANDE!AL229</f>
        <v>0</v>
      </c>
      <c r="CB229" s="248" t="str">
        <f aca="false">_xlfn.IFS(AND($AD229=$AH229,$AD229&gt;0,$AH229&gt;0,CA229&gt;0), CA229,     AND(NOT($AD229=$AH229),$AD229&gt;0,$AH229&gt;0,CA229&gt;0), ($AH229*CA229)/$AD229,     AND($AD229=0,$AH229&gt;0,$AL229&gt;0), IF(INDEX(CA$12:CA$263,MATCH($AL229,$AK$12:$AK$263,0))&gt;0,($AH229*INDEX(CA$12:CA$263,MATCH($AL229,$AK$12:$AK$263,0)))/INDEX($AD$12:$AD$263,MATCH($AL229,$AK$12:$AK$263,0)), "-"),     1, "-")</f>
        <v>-</v>
      </c>
      <c r="CC229" s="249" t="n">
        <f aca="false">IF(CB$9&gt;0, IF(OR(CB229="",CB229="-"), 0, CB229*$AO229), CA229*$AE229)</f>
        <v>0</v>
      </c>
      <c r="CD229" s="247" t="n">
        <f aca="false">COMMANDE!AN229</f>
        <v>0</v>
      </c>
      <c r="CE229" s="248" t="str">
        <f aca="false">_xlfn.IFS(AND($AD229=$AH229,$AD229&gt;0,$AH229&gt;0,CD229&gt;0), CD229,     AND(NOT($AD229=$AH229),$AD229&gt;0,$AH229&gt;0,CD229&gt;0), ($AH229*CD229)/$AD229,     AND($AD229=0,$AH229&gt;0,$AL229&gt;0), IF(INDEX(CD$12:CD$263,MATCH($AL229,$AK$12:$AK$263,0))&gt;0,($AH229*INDEX(CD$12:CD$263,MATCH($AL229,$AK$12:$AK$263,0)))/INDEX($AD$12:$AD$263,MATCH($AL229,$AK$12:$AK$263,0)), "-"),     1, "-")</f>
        <v>-</v>
      </c>
      <c r="CF229" s="249" t="n">
        <f aca="false">IF(CE$9&gt;0, IF(OR(CE229="",CE229="-"), 0, CE229*$AO229), CD229*$AE229)</f>
        <v>0</v>
      </c>
      <c r="CG229" s="247" t="n">
        <f aca="false">COMMANDE!AP229</f>
        <v>0</v>
      </c>
      <c r="CH229" s="248" t="str">
        <f aca="false">_xlfn.IFS(AND($AD229=$AH229,$AD229&gt;0,$AH229&gt;0,CG229&gt;0), CG229,     AND(NOT($AD229=$AH229),$AD229&gt;0,$AH229&gt;0,CG229&gt;0), ($AH229*CG229)/$AD229,     AND($AD229=0,$AH229&gt;0,$AL229&gt;0), IF(INDEX(CG$12:CG$263,MATCH($AL229,$AK$12:$AK$263,0))&gt;0,($AH229*INDEX(CG$12:CG$263,MATCH($AL229,$AK$12:$AK$263,0)))/INDEX($AD$12:$AD$263,MATCH($AL229,$AK$12:$AK$263,0)), "-"),     1, "-")</f>
        <v>-</v>
      </c>
      <c r="CI229" s="249" t="n">
        <f aca="false">IF(CH$9&gt;0, IF(OR(CH229="",CH229="-"), 0, CH229*$AO229), CG229*$AE229)</f>
        <v>0</v>
      </c>
      <c r="CJ229" s="250"/>
    </row>
    <row r="230" customFormat="false" ht="39.95" hidden="false" customHeight="true" outlineLevel="0" collapsed="false">
      <c r="A230" s="230" t="n">
        <f aca="false">IF(OR($AQ230&gt;0, $AS230&gt;0), 1, 0)</f>
        <v>0</v>
      </c>
      <c r="B230" s="230" t="n">
        <f aca="false">IF(OR($AT230&gt;0, $AV230&gt;0), 1, 0)</f>
        <v>0</v>
      </c>
      <c r="C230" s="230" t="n">
        <f aca="false">IF(OR($AW230&gt;0, $AY230&gt;0), 1, 0)</f>
        <v>0</v>
      </c>
      <c r="D230" s="230" t="n">
        <f aca="false">IF(OR($AZ230&gt;0, $BB230&gt;0), 1, 0)</f>
        <v>0</v>
      </c>
      <c r="E230" s="230" t="n">
        <f aca="false">IF(OR($BC230&gt;0, $BE230&gt;0), 1, 0)</f>
        <v>0</v>
      </c>
      <c r="F230" s="230" t="n">
        <f aca="false">IF(OR($BF230&gt;0, $BH230&gt;0), 1, 0)</f>
        <v>0</v>
      </c>
      <c r="G230" s="230" t="n">
        <f aca="false">IF(OR($BI230&gt;0, $BK230&gt;0), 1, 0)</f>
        <v>0</v>
      </c>
      <c r="H230" s="230" t="n">
        <f aca="false">IF(OR($BL230&gt;0, $BN230&gt;0), 1, 0)</f>
        <v>0</v>
      </c>
      <c r="I230" s="230" t="n">
        <f aca="false">IF(OR($BO230&gt;0, $BQ230&gt;0), 1, 0)</f>
        <v>0</v>
      </c>
      <c r="J230" s="230" t="n">
        <f aca="false">IF(OR($BR230&gt;0, $BT230&gt;0), 1, 0)</f>
        <v>0</v>
      </c>
      <c r="K230" s="230" t="n">
        <f aca="false">IF(OR($BU230&gt;0, $BW230&gt;0), 1, 0)</f>
        <v>0</v>
      </c>
      <c r="L230" s="230" t="n">
        <f aca="false">IF(OR($BX230&gt;0, $BZ230&gt;0), 1, 0)</f>
        <v>0</v>
      </c>
      <c r="M230" s="230" t="n">
        <f aca="false">IF(OR($CA230&gt;0, $CC230&gt;0), 1, 0)</f>
        <v>0</v>
      </c>
      <c r="N230" s="230" t="n">
        <f aca="false">IF(OR($CD230&gt;0, $CF230&gt;0), 1, 0)</f>
        <v>0</v>
      </c>
      <c r="O230" s="231" t="n">
        <f aca="false">IF(OR($CG230&gt;0, $CI230&gt;0), 1, 0)</f>
        <v>0</v>
      </c>
      <c r="P230" s="232" t="n">
        <f aca="false">IF(OR($AD230&gt;0,$AH230&gt;0,$AN230&gt;0), 1, 0)</f>
        <v>0</v>
      </c>
      <c r="Q230" s="233" t="n">
        <f aca="false">BDD!A220</f>
        <v>0</v>
      </c>
      <c r="R230" s="234" t="n">
        <f aca="false">BDD!B220</f>
        <v>0</v>
      </c>
      <c r="S230" s="235" t="str">
        <f aca="false">IF(BDD!F220=0, "", BDD!F220)</f>
        <v/>
      </c>
      <c r="T230" s="236" t="n">
        <f aca="false">ROUND(BDD!G220+FDP_CMD_KG, 2)</f>
        <v>1.6</v>
      </c>
      <c r="U230" s="236" t="e">
        <f aca="false">ROUND(BDD!G220+FDP_FACT_KG, 2)</f>
        <v>#DIV/0!</v>
      </c>
      <c r="V230" s="237" t="n">
        <f aca="false">BDD!H220</f>
        <v>0</v>
      </c>
      <c r="W230" s="238" t="str">
        <f aca="false">IF(NOT(ISBLANK(BDD!I220)), ROUND(SUM((BDD!G220*reduc1),FDP_CMD_KG), 2), "")</f>
        <v/>
      </c>
      <c r="X230" s="238" t="str">
        <f aca="false">IF(NOT(ISBLANK(BDD!J220)), ROUND(SUM((BDD!G220*reduc2),FDP_CMD_KG), 2), "")</f>
        <v/>
      </c>
      <c r="Y230" s="238" t="str">
        <f aca="false">IF(NOT(ISBLANK(BDD!K220)), ROUND(SUM((BDD!G220*reduc3),FDP_CMD_KG), 2), "")</f>
        <v/>
      </c>
      <c r="Z230" s="238" t="str">
        <f aca="false">IF(NOT(ISBLANK(BDD!I220)), ROUND(SUM((BDD!G220*reduc1),FDP_FACT_KG), 2), "")</f>
        <v/>
      </c>
      <c r="AA230" s="238" t="str">
        <f aca="false">IF(NOT(ISBLANK(BDD!J220)), ROUND(SUM((BDD!G220*reduc2),FDP_FACT_KG), 2), "")</f>
        <v/>
      </c>
      <c r="AB230" s="238" t="str">
        <f aca="false">IF(NOT(ISBLANK(BDD!K220)), ROUND(SUM((BDD!G220*reduc3),FDP_FACT_KG), 2), "")</f>
        <v/>
      </c>
      <c r="AC230" s="239" t="n">
        <f aca="false">BDD!C220</f>
        <v>0</v>
      </c>
      <c r="AD230" s="240" t="n">
        <f aca="false">SUM(AQ230,AT230,AW230,AZ230,BC230,BF230,BI230,BL230,BO230,BR230,BU230,BX230,CA230,CD230,CG230)</f>
        <v>0</v>
      </c>
      <c r="AE230" s="241" t="n">
        <f aca="false">_xlfn.IFS(AND(AD230&gt;=60,$Y230&lt;&gt;""), $Y230,    AND(AD230&gt;=30,$X230&lt;&gt;""), $X230,    AND(AD230&gt;=10,$W230&lt;&gt;""), $W230,    1, $T230)</f>
        <v>1.6</v>
      </c>
      <c r="AF230" s="242" t="n">
        <f aca="false">$AD230*$AE230</f>
        <v>0</v>
      </c>
      <c r="AG230" s="161"/>
      <c r="AH230" s="243"/>
      <c r="AI230" s="241" t="e">
        <f aca="false">_xlfn.IFS(AND(AH230&gt;=60,$AB230&lt;&gt;""), $AB230,    AND(AH230&gt;=30,$AA230&lt;&gt;""), $AA230,    AND(AH230&gt;=10,$Z230&lt;&gt;""), $Z230,    1, $U230)</f>
        <v>#DIV/0!</v>
      </c>
      <c r="AJ230" s="244" t="e">
        <f aca="false">AH230*AI230</f>
        <v>#DIV/0!</v>
      </c>
      <c r="AK230" s="245"/>
      <c r="AL230" s="245"/>
      <c r="AM230" s="161"/>
      <c r="AN230" s="246" t="n">
        <f aca="false">SUM(AR230,AU230,AX230,BA230,BD230,BG230,BJ230,BM230,BP230,BS230,BV230,BY230,CB230,CE230,CH230)</f>
        <v>0</v>
      </c>
      <c r="AO230" s="241" t="e">
        <f aca="false">_xlfn.IFS(AND(AN230&gt;=60,$AB230&lt;&gt;""), $AB230,    AND(AN230&gt;=30,$AA230&lt;&gt;""), $AA230,    AND(AN230&gt;=10,$Z230&lt;&gt;""), $Z230,    1, $U230)</f>
        <v>#DIV/0!</v>
      </c>
      <c r="AP230" s="242" t="e">
        <f aca="false">$AN230*$AO230</f>
        <v>#DIV/0!</v>
      </c>
      <c r="AQ230" s="247" t="n">
        <f aca="false">COMMANDE!N230</f>
        <v>0</v>
      </c>
      <c r="AR230" s="248" t="str">
        <f aca="false">_xlfn.IFS(AND($AD230=$AH230,$AD230&gt;0,$AH230&gt;0,AQ230&gt;0), AQ230,     AND(NOT($AD230=$AH230),$AD230&gt;0,$AH230&gt;0,AQ230&gt;0), ($AH230*AQ230)/$AD230,     AND($AD230=0,$AH230&gt;0,$AL230&gt;0), IF(INDEX(AQ$12:AQ$263,MATCH($AL230,$AK$12:$AK$263,0))&gt;0,($AH230*INDEX(AQ$12:AQ$263,MATCH($AL230,$AK$12:$AK$263,0)))/INDEX($AD$12:$AD$263,MATCH($AL230,$AK$12:$AK$263,0)), "-"),     1, "-")</f>
        <v>-</v>
      </c>
      <c r="AS230" s="249" t="n">
        <f aca="false">IF(AR$9&gt;0, IF(OR(AR230="",AR230="-"), 0, AR230*$AO230), AQ230*$AE230)</f>
        <v>0</v>
      </c>
      <c r="AT230" s="247" t="n">
        <f aca="false">COMMANDE!P230</f>
        <v>0</v>
      </c>
      <c r="AU230" s="248" t="str">
        <f aca="false">_xlfn.IFS(AND($AD230=$AH230,$AD230&gt;0,$AH230&gt;0,AT230&gt;0), AT230,     AND(NOT($AD230=$AH230),$AD230&gt;0,$AH230&gt;0,AT230&gt;0), ($AH230*AT230)/$AD230,     AND($AD230=0,$AH230&gt;0,$AL230&gt;0), IF(INDEX(AT$12:AT$263,MATCH($AL230,$AK$12:$AK$263,0))&gt;0,($AH230*INDEX(AT$12:AT$263,MATCH($AL230,$AK$12:$AK$263,0)))/INDEX($AD$12:$AD$263,MATCH($AL230,$AK$12:$AK$263,0)), "-"),     1, "-")</f>
        <v>-</v>
      </c>
      <c r="AV230" s="249" t="n">
        <f aca="false">IF(AU$9&gt;0, IF(OR(AU230="",AU230="-"), 0, AU230*$AO230), AT230*$AE230)</f>
        <v>0</v>
      </c>
      <c r="AW230" s="247" t="n">
        <f aca="false">COMMANDE!R230</f>
        <v>0</v>
      </c>
      <c r="AX230" s="248" t="str">
        <f aca="false">_xlfn.IFS(AND($AD230=$AH230,$AD230&gt;0,$AH230&gt;0,AW230&gt;0), AW230,     AND(NOT($AD230=$AH230),$AD230&gt;0,$AH230&gt;0,AW230&gt;0), ($AH230*AW230)/$AD230,     AND($AD230=0,$AH230&gt;0,$AL230&gt;0), IF(INDEX(AW$12:AW$263,MATCH($AL230,$AK$12:$AK$263,0))&gt;0,($AH230*INDEX(AW$12:AW$263,MATCH($AL230,$AK$12:$AK$263,0)))/INDEX($AD$12:$AD$263,MATCH($AL230,$AK$12:$AK$263,0)), "-"),     1, "-")</f>
        <v>-</v>
      </c>
      <c r="AY230" s="249" t="n">
        <f aca="false">IF(AX$9&gt;0, IF(OR(AX230="",AX230="-"), 0, AX230*$AO230), AW230*$AE230)</f>
        <v>0</v>
      </c>
      <c r="AZ230" s="247" t="n">
        <f aca="false">COMMANDE!T230</f>
        <v>0</v>
      </c>
      <c r="BA230" s="248" t="str">
        <f aca="false">_xlfn.IFS(AND($AD230=$AH230,$AD230&gt;0,$AH230&gt;0,AZ230&gt;0), AZ230,     AND(NOT($AD230=$AH230),$AD230&gt;0,$AH230&gt;0,AZ230&gt;0), ($AH230*AZ230)/$AD230,     AND($AD230=0,$AH230&gt;0,$AL230&gt;0), IF(INDEX(AZ$12:AZ$263,MATCH($AL230,$AK$12:$AK$263,0))&gt;0,($AH230*INDEX(AZ$12:AZ$263,MATCH($AL230,$AK$12:$AK$263,0)))/INDEX($AD$12:$AD$263,MATCH($AL230,$AK$12:$AK$263,0)), "-"),     1, "-")</f>
        <v>-</v>
      </c>
      <c r="BB230" s="249" t="n">
        <f aca="false">IF(BA$9&gt;0, IF(OR(BA230="",BA230="-"), 0, BA230*$AO230), AZ230*$AE230)</f>
        <v>0</v>
      </c>
      <c r="BC230" s="247" t="n">
        <f aca="false">COMMANDE!V230</f>
        <v>0</v>
      </c>
      <c r="BD230" s="248" t="str">
        <f aca="false">_xlfn.IFS(AND($AD230=$AH230,$AD230&gt;0,$AH230&gt;0,BC230&gt;0), BC230,     AND(NOT($AD230=$AH230),$AD230&gt;0,$AH230&gt;0,BC230&gt;0), ($AH230*BC230)/$AD230,     AND($AD230=0,$AH230&gt;0,$AL230&gt;0), IF(INDEX(BC$12:BC$263,MATCH($AL230,$AK$12:$AK$263,0))&gt;0,($AH230*INDEX(BC$12:BC$263,MATCH($AL230,$AK$12:$AK$263,0)))/INDEX($AD$12:$AD$263,MATCH($AL230,$AK$12:$AK$263,0)), "-"),     1, "-")</f>
        <v>-</v>
      </c>
      <c r="BE230" s="249" t="n">
        <f aca="false">IF(BD$9&gt;0, IF(OR(BD230="",BD230="-"), 0, BD230*$AO230), BC230*$AE230)</f>
        <v>0</v>
      </c>
      <c r="BF230" s="247" t="n">
        <f aca="false">COMMANDE!X230</f>
        <v>0</v>
      </c>
      <c r="BG230" s="248" t="str">
        <f aca="false">_xlfn.IFS(AND($AD230=$AH230,$AD230&gt;0,$AH230&gt;0,BF230&gt;0), BF230,     AND(NOT($AD230=$AH230),$AD230&gt;0,$AH230&gt;0,BF230&gt;0), ($AH230*BF230)/$AD230,     AND($AD230=0,$AH230&gt;0,$AL230&gt;0), IF(INDEX(BF$12:BF$263,MATCH($AL230,$AK$12:$AK$263,0))&gt;0,($AH230*INDEX(BF$12:BF$263,MATCH($AL230,$AK$12:$AK$263,0)))/INDEX($AD$12:$AD$263,MATCH($AL230,$AK$12:$AK$263,0)), "-"),     1, "-")</f>
        <v>-</v>
      </c>
      <c r="BH230" s="249" t="n">
        <f aca="false">IF(BG$9&gt;0, IF(OR(BG230="",BG230="-"), 0, BG230*$AO230), BF230*$AE230)</f>
        <v>0</v>
      </c>
      <c r="BI230" s="247" t="n">
        <f aca="false">COMMANDE!Z230</f>
        <v>0</v>
      </c>
      <c r="BJ230" s="248" t="str">
        <f aca="false">_xlfn.IFS(AND($AD230=$AH230,$AD230&gt;0,$AH230&gt;0,BI230&gt;0), BI230,     AND(NOT($AD230=$AH230),$AD230&gt;0,$AH230&gt;0,BI230&gt;0), ($AH230*BI230)/$AD230,     AND($AD230=0,$AH230&gt;0,$AL230&gt;0), IF(INDEX(BI$12:BI$263,MATCH($AL230,$AK$12:$AK$263,0))&gt;0,($AH230*INDEX(BI$12:BI$263,MATCH($AL230,$AK$12:$AK$263,0)))/INDEX($AD$12:$AD$263,MATCH($AL230,$AK$12:$AK$263,0)), "-"),     1, "-")</f>
        <v>-</v>
      </c>
      <c r="BK230" s="249" t="n">
        <f aca="false">IF(BJ$9&gt;0, IF(OR(BJ230="",BJ230="-"), 0, BJ230*$AO230), BI230*$AE230)</f>
        <v>0</v>
      </c>
      <c r="BL230" s="247" t="n">
        <f aca="false">COMMANDE!AB230</f>
        <v>0</v>
      </c>
      <c r="BM230" s="248" t="str">
        <f aca="false">_xlfn.IFS(AND($AD230=$AH230,$AD230&gt;0,$AH230&gt;0,BL230&gt;0), BL230,     AND(NOT($AD230=$AH230),$AD230&gt;0,$AH230&gt;0,BL230&gt;0), ($AH230*BL230)/$AD230,     AND($AD230=0,$AH230&gt;0,$AL230&gt;0), IF(INDEX(BL$12:BL$263,MATCH($AL230,$AK$12:$AK$263,0))&gt;0,($AH230*INDEX(BL$12:BL$263,MATCH($AL230,$AK$12:$AK$263,0)))/INDEX($AD$12:$AD$263,MATCH($AL230,$AK$12:$AK$263,0)), "-"),     1, "-")</f>
        <v>-</v>
      </c>
      <c r="BN230" s="249" t="n">
        <f aca="false">IF(BM$9&gt;0, IF(OR(BM230="",BM230="-"), 0, BM230*$AO230), BL230*$AE230)</f>
        <v>0</v>
      </c>
      <c r="BO230" s="247" t="n">
        <f aca="false">COMMANDE!AD230</f>
        <v>0</v>
      </c>
      <c r="BP230" s="248" t="str">
        <f aca="false">_xlfn.IFS(AND($AD230=$AH230,$AD230&gt;0,$AH230&gt;0,BO230&gt;0), BO230,     AND(NOT($AD230=$AH230),$AD230&gt;0,$AH230&gt;0,BO230&gt;0), ($AH230*BO230)/$AD230,     AND($AD230=0,$AH230&gt;0,$AL230&gt;0), IF(INDEX(BO$12:BO$263,MATCH($AL230,$AK$12:$AK$263,0))&gt;0,($AH230*INDEX(BO$12:BO$263,MATCH($AL230,$AK$12:$AK$263,0)))/INDEX($AD$12:$AD$263,MATCH($AL230,$AK$12:$AK$263,0)), "-"),     1, "-")</f>
        <v>-</v>
      </c>
      <c r="BQ230" s="249" t="n">
        <f aca="false">IF(BP$9&gt;0, IF(OR(BP230="",BP230="-"), 0, BP230*$AO230), BO230*$AE230)</f>
        <v>0</v>
      </c>
      <c r="BR230" s="247" t="n">
        <f aca="false">COMMANDE!AF230</f>
        <v>0</v>
      </c>
      <c r="BS230" s="248" t="str">
        <f aca="false">_xlfn.IFS(AND($AD230=$AH230,$AD230&gt;0,$AH230&gt;0,BR230&gt;0), BR230,     AND(NOT($AD230=$AH230),$AD230&gt;0,$AH230&gt;0,BR230&gt;0), ($AH230*BR230)/$AD230,     AND($AD230=0,$AH230&gt;0,$AL230&gt;0), IF(INDEX(BR$12:BR$263,MATCH($AL230,$AK$12:$AK$263,0))&gt;0,($AH230*INDEX(BR$12:BR$263,MATCH($AL230,$AK$12:$AK$263,0)))/INDEX($AD$12:$AD$263,MATCH($AL230,$AK$12:$AK$263,0)), "-"),     1, "-")</f>
        <v>-</v>
      </c>
      <c r="BT230" s="249" t="n">
        <f aca="false">IF(BS$9&gt;0, IF(OR(BS230="",BS230="-"), 0, BS230*$AO230), BR230*$AE230)</f>
        <v>0</v>
      </c>
      <c r="BU230" s="247" t="n">
        <f aca="false">COMMANDE!AH230</f>
        <v>0</v>
      </c>
      <c r="BV230" s="248" t="str">
        <f aca="false">_xlfn.IFS(AND($AD230=$AH230,$AD230&gt;0,$AH230&gt;0,BU230&gt;0), BU230,     AND(NOT($AD230=$AH230),$AD230&gt;0,$AH230&gt;0,BU230&gt;0), ($AH230*BU230)/$AD230,     AND($AD230=0,$AH230&gt;0,$AL230&gt;0), IF(INDEX(BU$12:BU$263,MATCH($AL230,$AK$12:$AK$263,0))&gt;0,($AH230*INDEX(BU$12:BU$263,MATCH($AL230,$AK$12:$AK$263,0)))/INDEX($AD$12:$AD$263,MATCH($AL230,$AK$12:$AK$263,0)), "-"),     1, "-")</f>
        <v>-</v>
      </c>
      <c r="BW230" s="249" t="n">
        <f aca="false">IF(BV$9&gt;0, IF(OR(BV230="",BV230="-"), 0, BV230*$AO230), BU230*$AE230)</f>
        <v>0</v>
      </c>
      <c r="BX230" s="247" t="n">
        <f aca="false">COMMANDE!AJ230</f>
        <v>0</v>
      </c>
      <c r="BY230" s="248" t="str">
        <f aca="false">_xlfn.IFS(AND($AD230=$AH230,$AD230&gt;0,$AH230&gt;0,BX230&gt;0), BX230,     AND(NOT($AD230=$AH230),$AD230&gt;0,$AH230&gt;0,BX230&gt;0), ($AH230*BX230)/$AD230,     AND($AD230=0,$AH230&gt;0,$AL230&gt;0), IF(INDEX(BX$12:BX$263,MATCH($AL230,$AK$12:$AK$263,0))&gt;0,($AH230*INDEX(BX$12:BX$263,MATCH($AL230,$AK$12:$AK$263,0)))/INDEX($AD$12:$AD$263,MATCH($AL230,$AK$12:$AK$263,0)), "-"),     1, "-")</f>
        <v>-</v>
      </c>
      <c r="BZ230" s="249" t="n">
        <f aca="false">IF(BY$9&gt;0, IF(OR(BY230="",BY230="-"), 0, BY230*$AO230), BX230*$AE230)</f>
        <v>0</v>
      </c>
      <c r="CA230" s="247" t="n">
        <f aca="false">COMMANDE!AL230</f>
        <v>0</v>
      </c>
      <c r="CB230" s="248" t="str">
        <f aca="false">_xlfn.IFS(AND($AD230=$AH230,$AD230&gt;0,$AH230&gt;0,CA230&gt;0), CA230,     AND(NOT($AD230=$AH230),$AD230&gt;0,$AH230&gt;0,CA230&gt;0), ($AH230*CA230)/$AD230,     AND($AD230=0,$AH230&gt;0,$AL230&gt;0), IF(INDEX(CA$12:CA$263,MATCH($AL230,$AK$12:$AK$263,0))&gt;0,($AH230*INDEX(CA$12:CA$263,MATCH($AL230,$AK$12:$AK$263,0)))/INDEX($AD$12:$AD$263,MATCH($AL230,$AK$12:$AK$263,0)), "-"),     1, "-")</f>
        <v>-</v>
      </c>
      <c r="CC230" s="249" t="n">
        <f aca="false">IF(CB$9&gt;0, IF(OR(CB230="",CB230="-"), 0, CB230*$AO230), CA230*$AE230)</f>
        <v>0</v>
      </c>
      <c r="CD230" s="247" t="n">
        <f aca="false">COMMANDE!AN230</f>
        <v>0</v>
      </c>
      <c r="CE230" s="248" t="str">
        <f aca="false">_xlfn.IFS(AND($AD230=$AH230,$AD230&gt;0,$AH230&gt;0,CD230&gt;0), CD230,     AND(NOT($AD230=$AH230),$AD230&gt;0,$AH230&gt;0,CD230&gt;0), ($AH230*CD230)/$AD230,     AND($AD230=0,$AH230&gt;0,$AL230&gt;0), IF(INDEX(CD$12:CD$263,MATCH($AL230,$AK$12:$AK$263,0))&gt;0,($AH230*INDEX(CD$12:CD$263,MATCH($AL230,$AK$12:$AK$263,0)))/INDEX($AD$12:$AD$263,MATCH($AL230,$AK$12:$AK$263,0)), "-"),     1, "-")</f>
        <v>-</v>
      </c>
      <c r="CF230" s="249" t="n">
        <f aca="false">IF(CE$9&gt;0, IF(OR(CE230="",CE230="-"), 0, CE230*$AO230), CD230*$AE230)</f>
        <v>0</v>
      </c>
      <c r="CG230" s="247" t="n">
        <f aca="false">COMMANDE!AP230</f>
        <v>0</v>
      </c>
      <c r="CH230" s="248" t="str">
        <f aca="false">_xlfn.IFS(AND($AD230=$AH230,$AD230&gt;0,$AH230&gt;0,CG230&gt;0), CG230,     AND(NOT($AD230=$AH230),$AD230&gt;0,$AH230&gt;0,CG230&gt;0), ($AH230*CG230)/$AD230,     AND($AD230=0,$AH230&gt;0,$AL230&gt;0), IF(INDEX(CG$12:CG$263,MATCH($AL230,$AK$12:$AK$263,0))&gt;0,($AH230*INDEX(CG$12:CG$263,MATCH($AL230,$AK$12:$AK$263,0)))/INDEX($AD$12:$AD$263,MATCH($AL230,$AK$12:$AK$263,0)), "-"),     1, "-")</f>
        <v>-</v>
      </c>
      <c r="CI230" s="249" t="n">
        <f aca="false">IF(CH$9&gt;0, IF(OR(CH230="",CH230="-"), 0, CH230*$AO230), CG230*$AE230)</f>
        <v>0</v>
      </c>
      <c r="CJ230" s="250"/>
    </row>
    <row r="231" customFormat="false" ht="39.95" hidden="false" customHeight="true" outlineLevel="0" collapsed="false">
      <c r="A231" s="151" t="n">
        <f aca="false">IF(OR($AQ231&gt;0, $AS231&gt;0), 1, 0)</f>
        <v>0</v>
      </c>
      <c r="B231" s="151" t="n">
        <f aca="false">IF(OR($AT231&gt;0, $AV231&gt;0), 1, 0)</f>
        <v>0</v>
      </c>
      <c r="C231" s="151" t="n">
        <f aca="false">IF(OR($AW231&gt;0, $AY231&gt;0), 1, 0)</f>
        <v>0</v>
      </c>
      <c r="D231" s="151" t="n">
        <f aca="false">IF(OR($AZ231&gt;0, $BB231&gt;0), 1, 0)</f>
        <v>0</v>
      </c>
      <c r="E231" s="151" t="n">
        <f aca="false">IF(OR($BC231&gt;0, $BE231&gt;0), 1, 0)</f>
        <v>0</v>
      </c>
      <c r="F231" s="151" t="n">
        <f aca="false">IF(OR($BF231&gt;0, $BH231&gt;0), 1, 0)</f>
        <v>0</v>
      </c>
      <c r="G231" s="151" t="n">
        <f aca="false">IF(OR($BI231&gt;0, $BK231&gt;0), 1, 0)</f>
        <v>0</v>
      </c>
      <c r="H231" s="151" t="n">
        <f aca="false">IF(OR($BL231&gt;0, $BN231&gt;0), 1, 0)</f>
        <v>0</v>
      </c>
      <c r="I231" s="151" t="n">
        <f aca="false">IF(OR($BO231&gt;0, $BQ231&gt;0), 1, 0)</f>
        <v>0</v>
      </c>
      <c r="J231" s="151" t="n">
        <f aca="false">IF(OR($BR231&gt;0, $BT231&gt;0), 1, 0)</f>
        <v>0</v>
      </c>
      <c r="K231" s="151" t="n">
        <f aca="false">IF(OR($BU231&gt;0, $BW231&gt;0), 1, 0)</f>
        <v>0</v>
      </c>
      <c r="L231" s="151" t="n">
        <f aca="false">IF(OR($BX231&gt;0, $BZ231&gt;0), 1, 0)</f>
        <v>0</v>
      </c>
      <c r="M231" s="151" t="n">
        <f aca="false">IF(OR($CA231&gt;0, $CC231&gt;0), 1, 0)</f>
        <v>0</v>
      </c>
      <c r="N231" s="151" t="n">
        <f aca="false">IF(OR($CD231&gt;0, $CF231&gt;0), 1, 0)</f>
        <v>0</v>
      </c>
      <c r="O231" s="253" t="n">
        <f aca="false">IF(OR($CG231&gt;0, $CI231&gt;0), 1, 0)</f>
        <v>0</v>
      </c>
      <c r="P231" s="232" t="n">
        <f aca="false">IF(OR($AD231&gt;0,$AH231&gt;0,$AN231&gt;0), 1, 0)</f>
        <v>0</v>
      </c>
      <c r="Q231" s="233" t="n">
        <f aca="false">BDD!A221</f>
        <v>0</v>
      </c>
      <c r="R231" s="234" t="n">
        <f aca="false">BDD!B221</f>
        <v>0</v>
      </c>
      <c r="S231" s="235" t="str">
        <f aca="false">IF(BDD!F221=0, "", BDD!F221)</f>
        <v/>
      </c>
      <c r="T231" s="236" t="n">
        <f aca="false">ROUND(BDD!G221+FDP_CMD_KG, 2)</f>
        <v>1.6</v>
      </c>
      <c r="U231" s="236" t="e">
        <f aca="false">ROUND(BDD!G221+FDP_FACT_KG, 2)</f>
        <v>#DIV/0!</v>
      </c>
      <c r="V231" s="237" t="n">
        <f aca="false">BDD!H221</f>
        <v>0</v>
      </c>
      <c r="W231" s="238" t="str">
        <f aca="false">IF(NOT(ISBLANK(BDD!I221)), ROUND(SUM((BDD!G221*reduc1),FDP_CMD_KG), 2), "")</f>
        <v/>
      </c>
      <c r="X231" s="238" t="str">
        <f aca="false">IF(NOT(ISBLANK(BDD!J221)), ROUND(SUM((BDD!G221*reduc2),FDP_CMD_KG), 2), "")</f>
        <v/>
      </c>
      <c r="Y231" s="238" t="str">
        <f aca="false">IF(NOT(ISBLANK(BDD!K221)), ROUND(SUM((BDD!G221*reduc3),FDP_CMD_KG), 2), "")</f>
        <v/>
      </c>
      <c r="Z231" s="238" t="str">
        <f aca="false">IF(NOT(ISBLANK(BDD!I221)), ROUND(SUM((BDD!G221*reduc1),FDP_FACT_KG), 2), "")</f>
        <v/>
      </c>
      <c r="AA231" s="238" t="str">
        <f aca="false">IF(NOT(ISBLANK(BDD!J221)), ROUND(SUM((BDD!G221*reduc2),FDP_FACT_KG), 2), "")</f>
        <v/>
      </c>
      <c r="AB231" s="238" t="str">
        <f aca="false">IF(NOT(ISBLANK(BDD!K221)), ROUND(SUM((BDD!G221*reduc3),FDP_FACT_KG), 2), "")</f>
        <v/>
      </c>
      <c r="AC231" s="239" t="n">
        <f aca="false">BDD!C221</f>
        <v>0</v>
      </c>
      <c r="AD231" s="240" t="n">
        <f aca="false">SUM(AQ231,AT231,AW231,AZ231,BC231,BF231,BI231,BL231,BO231,BR231,BU231,BX231,CA231,CD231,CG231)</f>
        <v>0</v>
      </c>
      <c r="AE231" s="241" t="n">
        <f aca="false">_xlfn.IFS(AND(AD231&gt;=60,$Y231&lt;&gt;""), $Y231,    AND(AD231&gt;=30,$X231&lt;&gt;""), $X231,    AND(AD231&gt;=10,$W231&lt;&gt;""), $W231,    1, $T231)</f>
        <v>1.6</v>
      </c>
      <c r="AF231" s="242" t="n">
        <f aca="false">$AD231*$AE231</f>
        <v>0</v>
      </c>
      <c r="AG231" s="161"/>
      <c r="AH231" s="243"/>
      <c r="AI231" s="241" t="e">
        <f aca="false">_xlfn.IFS(AND(AH231&gt;=60,$AB231&lt;&gt;""), $AB231,    AND(AH231&gt;=30,$AA231&lt;&gt;""), $AA231,    AND(AH231&gt;=10,$Z231&lt;&gt;""), $Z231,    1, $U231)</f>
        <v>#DIV/0!</v>
      </c>
      <c r="AJ231" s="244" t="e">
        <f aca="false">AH231*AI231</f>
        <v>#DIV/0!</v>
      </c>
      <c r="AK231" s="245"/>
      <c r="AL231" s="245"/>
      <c r="AM231" s="161"/>
      <c r="AN231" s="246" t="n">
        <f aca="false">SUM(AR231,AU231,AX231,BA231,BD231,BG231,BJ231,BM231,BP231,BS231,BV231,BY231,CB231,CE231,CH231)</f>
        <v>0</v>
      </c>
      <c r="AO231" s="241" t="e">
        <f aca="false">_xlfn.IFS(AND(AN231&gt;=60,$AB231&lt;&gt;""), $AB231,    AND(AN231&gt;=30,$AA231&lt;&gt;""), $AA231,    AND(AN231&gt;=10,$Z231&lt;&gt;""), $Z231,    1, $U231)</f>
        <v>#DIV/0!</v>
      </c>
      <c r="AP231" s="242" t="e">
        <f aca="false">$AN231*$AO231</f>
        <v>#DIV/0!</v>
      </c>
      <c r="AQ231" s="247" t="n">
        <f aca="false">COMMANDE!N231</f>
        <v>0</v>
      </c>
      <c r="AR231" s="248" t="str">
        <f aca="false">_xlfn.IFS(AND($AD231=$AH231,$AD231&gt;0,$AH231&gt;0,AQ231&gt;0), AQ231,     AND(NOT($AD231=$AH231),$AD231&gt;0,$AH231&gt;0,AQ231&gt;0), ($AH231*AQ231)/$AD231,     AND($AD231=0,$AH231&gt;0,$AL231&gt;0), IF(INDEX(AQ$12:AQ$263,MATCH($AL231,$AK$12:$AK$263,0))&gt;0,($AH231*INDEX(AQ$12:AQ$263,MATCH($AL231,$AK$12:$AK$263,0)))/INDEX($AD$12:$AD$263,MATCH($AL231,$AK$12:$AK$263,0)), "-"),     1, "-")</f>
        <v>-</v>
      </c>
      <c r="AS231" s="249" t="n">
        <f aca="false">IF(AR$9&gt;0, IF(OR(AR231="",AR231="-"), 0, AR231*$AO231), AQ231*$AE231)</f>
        <v>0</v>
      </c>
      <c r="AT231" s="247" t="n">
        <f aca="false">COMMANDE!P231</f>
        <v>0</v>
      </c>
      <c r="AU231" s="248" t="str">
        <f aca="false">_xlfn.IFS(AND($AD231=$AH231,$AD231&gt;0,$AH231&gt;0,AT231&gt;0), AT231,     AND(NOT($AD231=$AH231),$AD231&gt;0,$AH231&gt;0,AT231&gt;0), ($AH231*AT231)/$AD231,     AND($AD231=0,$AH231&gt;0,$AL231&gt;0), IF(INDEX(AT$12:AT$263,MATCH($AL231,$AK$12:$AK$263,0))&gt;0,($AH231*INDEX(AT$12:AT$263,MATCH($AL231,$AK$12:$AK$263,0)))/INDEX($AD$12:$AD$263,MATCH($AL231,$AK$12:$AK$263,0)), "-"),     1, "-")</f>
        <v>-</v>
      </c>
      <c r="AV231" s="249" t="n">
        <f aca="false">IF(AU$9&gt;0, IF(OR(AU231="",AU231="-"), 0, AU231*$AO231), AT231*$AE231)</f>
        <v>0</v>
      </c>
      <c r="AW231" s="247" t="n">
        <f aca="false">COMMANDE!R231</f>
        <v>0</v>
      </c>
      <c r="AX231" s="248" t="str">
        <f aca="false">_xlfn.IFS(AND($AD231=$AH231,$AD231&gt;0,$AH231&gt;0,AW231&gt;0), AW231,     AND(NOT($AD231=$AH231),$AD231&gt;0,$AH231&gt;0,AW231&gt;0), ($AH231*AW231)/$AD231,     AND($AD231=0,$AH231&gt;0,$AL231&gt;0), IF(INDEX(AW$12:AW$263,MATCH($AL231,$AK$12:$AK$263,0))&gt;0,($AH231*INDEX(AW$12:AW$263,MATCH($AL231,$AK$12:$AK$263,0)))/INDEX($AD$12:$AD$263,MATCH($AL231,$AK$12:$AK$263,0)), "-"),     1, "-")</f>
        <v>-</v>
      </c>
      <c r="AY231" s="249" t="n">
        <f aca="false">IF(AX$9&gt;0, IF(OR(AX231="",AX231="-"), 0, AX231*$AO231), AW231*$AE231)</f>
        <v>0</v>
      </c>
      <c r="AZ231" s="247" t="n">
        <f aca="false">COMMANDE!T231</f>
        <v>0</v>
      </c>
      <c r="BA231" s="248" t="str">
        <f aca="false">_xlfn.IFS(AND($AD231=$AH231,$AD231&gt;0,$AH231&gt;0,AZ231&gt;0), AZ231,     AND(NOT($AD231=$AH231),$AD231&gt;0,$AH231&gt;0,AZ231&gt;0), ($AH231*AZ231)/$AD231,     AND($AD231=0,$AH231&gt;0,$AL231&gt;0), IF(INDEX(AZ$12:AZ$263,MATCH($AL231,$AK$12:$AK$263,0))&gt;0,($AH231*INDEX(AZ$12:AZ$263,MATCH($AL231,$AK$12:$AK$263,0)))/INDEX($AD$12:$AD$263,MATCH($AL231,$AK$12:$AK$263,0)), "-"),     1, "-")</f>
        <v>-</v>
      </c>
      <c r="BB231" s="249" t="n">
        <f aca="false">IF(BA$9&gt;0, IF(OR(BA231="",BA231="-"), 0, BA231*$AO231), AZ231*$AE231)</f>
        <v>0</v>
      </c>
      <c r="BC231" s="247" t="n">
        <f aca="false">COMMANDE!V231</f>
        <v>0</v>
      </c>
      <c r="BD231" s="248" t="str">
        <f aca="false">_xlfn.IFS(AND($AD231=$AH231,$AD231&gt;0,$AH231&gt;0,BC231&gt;0), BC231,     AND(NOT($AD231=$AH231),$AD231&gt;0,$AH231&gt;0,BC231&gt;0), ($AH231*BC231)/$AD231,     AND($AD231=0,$AH231&gt;0,$AL231&gt;0), IF(INDEX(BC$12:BC$263,MATCH($AL231,$AK$12:$AK$263,0))&gt;0,($AH231*INDEX(BC$12:BC$263,MATCH($AL231,$AK$12:$AK$263,0)))/INDEX($AD$12:$AD$263,MATCH($AL231,$AK$12:$AK$263,0)), "-"),     1, "-")</f>
        <v>-</v>
      </c>
      <c r="BE231" s="249" t="n">
        <f aca="false">IF(BD$9&gt;0, IF(OR(BD231="",BD231="-"), 0, BD231*$AO231), BC231*$AE231)</f>
        <v>0</v>
      </c>
      <c r="BF231" s="247" t="n">
        <f aca="false">COMMANDE!X231</f>
        <v>0</v>
      </c>
      <c r="BG231" s="248" t="str">
        <f aca="false">_xlfn.IFS(AND($AD231=$AH231,$AD231&gt;0,$AH231&gt;0,BF231&gt;0), BF231,     AND(NOT($AD231=$AH231),$AD231&gt;0,$AH231&gt;0,BF231&gt;0), ($AH231*BF231)/$AD231,     AND($AD231=0,$AH231&gt;0,$AL231&gt;0), IF(INDEX(BF$12:BF$263,MATCH($AL231,$AK$12:$AK$263,0))&gt;0,($AH231*INDEX(BF$12:BF$263,MATCH($AL231,$AK$12:$AK$263,0)))/INDEX($AD$12:$AD$263,MATCH($AL231,$AK$12:$AK$263,0)), "-"),     1, "-")</f>
        <v>-</v>
      </c>
      <c r="BH231" s="249" t="n">
        <f aca="false">IF(BG$9&gt;0, IF(OR(BG231="",BG231="-"), 0, BG231*$AO231), BF231*$AE231)</f>
        <v>0</v>
      </c>
      <c r="BI231" s="247" t="n">
        <f aca="false">COMMANDE!Z231</f>
        <v>0</v>
      </c>
      <c r="BJ231" s="248" t="str">
        <f aca="false">_xlfn.IFS(AND($AD231=$AH231,$AD231&gt;0,$AH231&gt;0,BI231&gt;0), BI231,     AND(NOT($AD231=$AH231),$AD231&gt;0,$AH231&gt;0,BI231&gt;0), ($AH231*BI231)/$AD231,     AND($AD231=0,$AH231&gt;0,$AL231&gt;0), IF(INDEX(BI$12:BI$263,MATCH($AL231,$AK$12:$AK$263,0))&gt;0,($AH231*INDEX(BI$12:BI$263,MATCH($AL231,$AK$12:$AK$263,0)))/INDEX($AD$12:$AD$263,MATCH($AL231,$AK$12:$AK$263,0)), "-"),     1, "-")</f>
        <v>-</v>
      </c>
      <c r="BK231" s="249" t="n">
        <f aca="false">IF(BJ$9&gt;0, IF(OR(BJ231="",BJ231="-"), 0, BJ231*$AO231), BI231*$AE231)</f>
        <v>0</v>
      </c>
      <c r="BL231" s="247" t="n">
        <f aca="false">COMMANDE!AB231</f>
        <v>0</v>
      </c>
      <c r="BM231" s="248" t="str">
        <f aca="false">_xlfn.IFS(AND($AD231=$AH231,$AD231&gt;0,$AH231&gt;0,BL231&gt;0), BL231,     AND(NOT($AD231=$AH231),$AD231&gt;0,$AH231&gt;0,BL231&gt;0), ($AH231*BL231)/$AD231,     AND($AD231=0,$AH231&gt;0,$AL231&gt;0), IF(INDEX(BL$12:BL$263,MATCH($AL231,$AK$12:$AK$263,0))&gt;0,($AH231*INDEX(BL$12:BL$263,MATCH($AL231,$AK$12:$AK$263,0)))/INDEX($AD$12:$AD$263,MATCH($AL231,$AK$12:$AK$263,0)), "-"),     1, "-")</f>
        <v>-</v>
      </c>
      <c r="BN231" s="249" t="n">
        <f aca="false">IF(BM$9&gt;0, IF(OR(BM231="",BM231="-"), 0, BM231*$AO231), BL231*$AE231)</f>
        <v>0</v>
      </c>
      <c r="BO231" s="247" t="n">
        <f aca="false">COMMANDE!AD231</f>
        <v>0</v>
      </c>
      <c r="BP231" s="248" t="str">
        <f aca="false">_xlfn.IFS(AND($AD231=$AH231,$AD231&gt;0,$AH231&gt;0,BO231&gt;0), BO231,     AND(NOT($AD231=$AH231),$AD231&gt;0,$AH231&gt;0,BO231&gt;0), ($AH231*BO231)/$AD231,     AND($AD231=0,$AH231&gt;0,$AL231&gt;0), IF(INDEX(BO$12:BO$263,MATCH($AL231,$AK$12:$AK$263,0))&gt;0,($AH231*INDEX(BO$12:BO$263,MATCH($AL231,$AK$12:$AK$263,0)))/INDEX($AD$12:$AD$263,MATCH($AL231,$AK$12:$AK$263,0)), "-"),     1, "-")</f>
        <v>-</v>
      </c>
      <c r="BQ231" s="249" t="n">
        <f aca="false">IF(BP$9&gt;0, IF(OR(BP231="",BP231="-"), 0, BP231*$AO231), BO231*$AE231)</f>
        <v>0</v>
      </c>
      <c r="BR231" s="247" t="n">
        <f aca="false">COMMANDE!AF231</f>
        <v>0</v>
      </c>
      <c r="BS231" s="248" t="str">
        <f aca="false">_xlfn.IFS(AND($AD231=$AH231,$AD231&gt;0,$AH231&gt;0,BR231&gt;0), BR231,     AND(NOT($AD231=$AH231),$AD231&gt;0,$AH231&gt;0,BR231&gt;0), ($AH231*BR231)/$AD231,     AND($AD231=0,$AH231&gt;0,$AL231&gt;0), IF(INDEX(BR$12:BR$263,MATCH($AL231,$AK$12:$AK$263,0))&gt;0,($AH231*INDEX(BR$12:BR$263,MATCH($AL231,$AK$12:$AK$263,0)))/INDEX($AD$12:$AD$263,MATCH($AL231,$AK$12:$AK$263,0)), "-"),     1, "-")</f>
        <v>-</v>
      </c>
      <c r="BT231" s="249" t="n">
        <f aca="false">IF(BS$9&gt;0, IF(OR(BS231="",BS231="-"), 0, BS231*$AO231), BR231*$AE231)</f>
        <v>0</v>
      </c>
      <c r="BU231" s="247" t="n">
        <f aca="false">COMMANDE!AH231</f>
        <v>0</v>
      </c>
      <c r="BV231" s="248" t="str">
        <f aca="false">_xlfn.IFS(AND($AD231=$AH231,$AD231&gt;0,$AH231&gt;0,BU231&gt;0), BU231,     AND(NOT($AD231=$AH231),$AD231&gt;0,$AH231&gt;0,BU231&gt;0), ($AH231*BU231)/$AD231,     AND($AD231=0,$AH231&gt;0,$AL231&gt;0), IF(INDEX(BU$12:BU$263,MATCH($AL231,$AK$12:$AK$263,0))&gt;0,($AH231*INDEX(BU$12:BU$263,MATCH($AL231,$AK$12:$AK$263,0)))/INDEX($AD$12:$AD$263,MATCH($AL231,$AK$12:$AK$263,0)), "-"),     1, "-")</f>
        <v>-</v>
      </c>
      <c r="BW231" s="249" t="n">
        <f aca="false">IF(BV$9&gt;0, IF(OR(BV231="",BV231="-"), 0, BV231*$AO231), BU231*$AE231)</f>
        <v>0</v>
      </c>
      <c r="BX231" s="247" t="n">
        <f aca="false">COMMANDE!AJ231</f>
        <v>0</v>
      </c>
      <c r="BY231" s="248" t="str">
        <f aca="false">_xlfn.IFS(AND($AD231=$AH231,$AD231&gt;0,$AH231&gt;0,BX231&gt;0), BX231,     AND(NOT($AD231=$AH231),$AD231&gt;0,$AH231&gt;0,BX231&gt;0), ($AH231*BX231)/$AD231,     AND($AD231=0,$AH231&gt;0,$AL231&gt;0), IF(INDEX(BX$12:BX$263,MATCH($AL231,$AK$12:$AK$263,0))&gt;0,($AH231*INDEX(BX$12:BX$263,MATCH($AL231,$AK$12:$AK$263,0)))/INDEX($AD$12:$AD$263,MATCH($AL231,$AK$12:$AK$263,0)), "-"),     1, "-")</f>
        <v>-</v>
      </c>
      <c r="BZ231" s="249" t="n">
        <f aca="false">IF(BY$9&gt;0, IF(OR(BY231="",BY231="-"), 0, BY231*$AO231), BX231*$AE231)</f>
        <v>0</v>
      </c>
      <c r="CA231" s="247" t="n">
        <f aca="false">COMMANDE!AL231</f>
        <v>0</v>
      </c>
      <c r="CB231" s="248" t="str">
        <f aca="false">_xlfn.IFS(AND($AD231=$AH231,$AD231&gt;0,$AH231&gt;0,CA231&gt;0), CA231,     AND(NOT($AD231=$AH231),$AD231&gt;0,$AH231&gt;0,CA231&gt;0), ($AH231*CA231)/$AD231,     AND($AD231=0,$AH231&gt;0,$AL231&gt;0), IF(INDEX(CA$12:CA$263,MATCH($AL231,$AK$12:$AK$263,0))&gt;0,($AH231*INDEX(CA$12:CA$263,MATCH($AL231,$AK$12:$AK$263,0)))/INDEX($AD$12:$AD$263,MATCH($AL231,$AK$12:$AK$263,0)), "-"),     1, "-")</f>
        <v>-</v>
      </c>
      <c r="CC231" s="249" t="n">
        <f aca="false">IF(CB$9&gt;0, IF(OR(CB231="",CB231="-"), 0, CB231*$AO231), CA231*$AE231)</f>
        <v>0</v>
      </c>
      <c r="CD231" s="247" t="n">
        <f aca="false">COMMANDE!AN231</f>
        <v>0</v>
      </c>
      <c r="CE231" s="248" t="str">
        <f aca="false">_xlfn.IFS(AND($AD231=$AH231,$AD231&gt;0,$AH231&gt;0,CD231&gt;0), CD231,     AND(NOT($AD231=$AH231),$AD231&gt;0,$AH231&gt;0,CD231&gt;0), ($AH231*CD231)/$AD231,     AND($AD231=0,$AH231&gt;0,$AL231&gt;0), IF(INDEX(CD$12:CD$263,MATCH($AL231,$AK$12:$AK$263,0))&gt;0,($AH231*INDEX(CD$12:CD$263,MATCH($AL231,$AK$12:$AK$263,0)))/INDEX($AD$12:$AD$263,MATCH($AL231,$AK$12:$AK$263,0)), "-"),     1, "-")</f>
        <v>-</v>
      </c>
      <c r="CF231" s="249" t="n">
        <f aca="false">IF(CE$9&gt;0, IF(OR(CE231="",CE231="-"), 0, CE231*$AO231), CD231*$AE231)</f>
        <v>0</v>
      </c>
      <c r="CG231" s="247" t="n">
        <f aca="false">COMMANDE!AP231</f>
        <v>0</v>
      </c>
      <c r="CH231" s="248" t="str">
        <f aca="false">_xlfn.IFS(AND($AD231=$AH231,$AD231&gt;0,$AH231&gt;0,CG231&gt;0), CG231,     AND(NOT($AD231=$AH231),$AD231&gt;0,$AH231&gt;0,CG231&gt;0), ($AH231*CG231)/$AD231,     AND($AD231=0,$AH231&gt;0,$AL231&gt;0), IF(INDEX(CG$12:CG$263,MATCH($AL231,$AK$12:$AK$263,0))&gt;0,($AH231*INDEX(CG$12:CG$263,MATCH($AL231,$AK$12:$AK$263,0)))/INDEX($AD$12:$AD$263,MATCH($AL231,$AK$12:$AK$263,0)), "-"),     1, "-")</f>
        <v>-</v>
      </c>
      <c r="CI231" s="249" t="n">
        <f aca="false">IF(CH$9&gt;0, IF(OR(CH231="",CH231="-"), 0, CH231*$AO231), CG231*$AE231)</f>
        <v>0</v>
      </c>
      <c r="CJ231" s="250"/>
    </row>
    <row r="232" customFormat="false" ht="39.95" hidden="false" customHeight="true" outlineLevel="0" collapsed="false">
      <c r="A232" s="151" t="n">
        <f aca="false">IF(OR($AQ232&gt;0, $AS232&gt;0), 1, 0)</f>
        <v>0</v>
      </c>
      <c r="B232" s="151" t="n">
        <f aca="false">IF(OR($AT232&gt;0, $AV232&gt;0), 1, 0)</f>
        <v>0</v>
      </c>
      <c r="C232" s="151" t="n">
        <f aca="false">IF(OR($AW232&gt;0, $AY232&gt;0), 1, 0)</f>
        <v>0</v>
      </c>
      <c r="D232" s="151" t="n">
        <f aca="false">IF(OR($AZ232&gt;0, $BB232&gt;0), 1, 0)</f>
        <v>0</v>
      </c>
      <c r="E232" s="151" t="n">
        <f aca="false">IF(OR($BC232&gt;0, $BE232&gt;0), 1, 0)</f>
        <v>0</v>
      </c>
      <c r="F232" s="151" t="n">
        <f aca="false">IF(OR($BF232&gt;0, $BH232&gt;0), 1, 0)</f>
        <v>0</v>
      </c>
      <c r="G232" s="151" t="n">
        <f aca="false">IF(OR($BI232&gt;0, $BK232&gt;0), 1, 0)</f>
        <v>0</v>
      </c>
      <c r="H232" s="151" t="n">
        <f aca="false">IF(OR($BL232&gt;0, $BN232&gt;0), 1, 0)</f>
        <v>0</v>
      </c>
      <c r="I232" s="151" t="n">
        <f aca="false">IF(OR($BO232&gt;0, $BQ232&gt;0), 1, 0)</f>
        <v>0</v>
      </c>
      <c r="J232" s="151" t="n">
        <f aca="false">IF(OR($BR232&gt;0, $BT232&gt;0), 1, 0)</f>
        <v>0</v>
      </c>
      <c r="K232" s="151" t="n">
        <f aca="false">IF(OR($BU232&gt;0, $BW232&gt;0), 1, 0)</f>
        <v>0</v>
      </c>
      <c r="L232" s="151" t="n">
        <f aca="false">IF(OR($BX232&gt;0, $BZ232&gt;0), 1, 0)</f>
        <v>0</v>
      </c>
      <c r="M232" s="151" t="n">
        <f aca="false">IF(OR($CA232&gt;0, $CC232&gt;0), 1, 0)</f>
        <v>0</v>
      </c>
      <c r="N232" s="151" t="n">
        <f aca="false">IF(OR($CD232&gt;0, $CF232&gt;0), 1, 0)</f>
        <v>0</v>
      </c>
      <c r="O232" s="253" t="n">
        <f aca="false">IF(OR($CG232&gt;0, $CI232&gt;0), 1, 0)</f>
        <v>0</v>
      </c>
      <c r="P232" s="232" t="n">
        <f aca="false">IF(OR($AD232&gt;0,$AH232&gt;0,$AN232&gt;0), 1, 0)</f>
        <v>0</v>
      </c>
      <c r="Q232" s="233" t="n">
        <f aca="false">BDD!A222</f>
        <v>0</v>
      </c>
      <c r="R232" s="234" t="n">
        <f aca="false">BDD!B222</f>
        <v>0</v>
      </c>
      <c r="S232" s="235" t="str">
        <f aca="false">IF(BDD!F222=0, "", BDD!F222)</f>
        <v/>
      </c>
      <c r="T232" s="236" t="n">
        <f aca="false">ROUND(BDD!G222+FDP_CMD_KG, 2)</f>
        <v>1.6</v>
      </c>
      <c r="U232" s="236" t="e">
        <f aca="false">ROUND(BDD!G222+FDP_FACT_KG, 2)</f>
        <v>#DIV/0!</v>
      </c>
      <c r="V232" s="237" t="n">
        <f aca="false">BDD!H222</f>
        <v>0</v>
      </c>
      <c r="W232" s="238" t="str">
        <f aca="false">IF(NOT(ISBLANK(BDD!I222)), ROUND(SUM((BDD!G222*reduc1),FDP_CMD_KG), 2), "")</f>
        <v/>
      </c>
      <c r="X232" s="238" t="str">
        <f aca="false">IF(NOT(ISBLANK(BDD!J222)), ROUND(SUM((BDD!G222*reduc2),FDP_CMD_KG), 2), "")</f>
        <v/>
      </c>
      <c r="Y232" s="238" t="str">
        <f aca="false">IF(NOT(ISBLANK(BDD!K222)), ROUND(SUM((BDD!G222*reduc3),FDP_CMD_KG), 2), "")</f>
        <v/>
      </c>
      <c r="Z232" s="238" t="str">
        <f aca="false">IF(NOT(ISBLANK(BDD!I222)), ROUND(SUM((BDD!G222*reduc1),FDP_FACT_KG), 2), "")</f>
        <v/>
      </c>
      <c r="AA232" s="238" t="str">
        <f aca="false">IF(NOT(ISBLANK(BDD!J222)), ROUND(SUM((BDD!G222*reduc2),FDP_FACT_KG), 2), "")</f>
        <v/>
      </c>
      <c r="AB232" s="238" t="str">
        <f aca="false">IF(NOT(ISBLANK(BDD!K222)), ROUND(SUM((BDD!G222*reduc3),FDP_FACT_KG), 2), "")</f>
        <v/>
      </c>
      <c r="AC232" s="239" t="n">
        <f aca="false">BDD!C222</f>
        <v>0</v>
      </c>
      <c r="AD232" s="240" t="n">
        <f aca="false">SUM(AQ232,AT232,AW232,AZ232,BC232,BF232,BI232,BL232,BO232,BR232,BU232,BX232,CA232,CD232,CG232)</f>
        <v>0</v>
      </c>
      <c r="AE232" s="241" t="n">
        <f aca="false">_xlfn.IFS(AND(AD232&gt;=60,$Y232&lt;&gt;""), $Y232,    AND(AD232&gt;=30,$X232&lt;&gt;""), $X232,    AND(AD232&gt;=10,$W232&lt;&gt;""), $W232,    1, $T232)</f>
        <v>1.6</v>
      </c>
      <c r="AF232" s="242" t="n">
        <f aca="false">$AD232*$AE232</f>
        <v>0</v>
      </c>
      <c r="AG232" s="161"/>
      <c r="AH232" s="243"/>
      <c r="AI232" s="241" t="e">
        <f aca="false">_xlfn.IFS(AND(AH232&gt;=60,$AB232&lt;&gt;""), $AB232,    AND(AH232&gt;=30,$AA232&lt;&gt;""), $AA232,    AND(AH232&gt;=10,$Z232&lt;&gt;""), $Z232,    1, $U232)</f>
        <v>#DIV/0!</v>
      </c>
      <c r="AJ232" s="244" t="e">
        <f aca="false">AH232*AI232</f>
        <v>#DIV/0!</v>
      </c>
      <c r="AK232" s="245"/>
      <c r="AL232" s="245"/>
      <c r="AM232" s="161"/>
      <c r="AN232" s="246" t="n">
        <f aca="false">SUM(AR232,AU232,AX232,BA232,BD232,BG232,BJ232,BM232,BP232,BS232,BV232,BY232,CB232,CE232,CH232)</f>
        <v>0</v>
      </c>
      <c r="AO232" s="241" t="e">
        <f aca="false">_xlfn.IFS(AND(AN232&gt;=60,$AB232&lt;&gt;""), $AB232,    AND(AN232&gt;=30,$AA232&lt;&gt;""), $AA232,    AND(AN232&gt;=10,$Z232&lt;&gt;""), $Z232,    1, $U232)</f>
        <v>#DIV/0!</v>
      </c>
      <c r="AP232" s="242" t="e">
        <f aca="false">$AN232*$AO232</f>
        <v>#DIV/0!</v>
      </c>
      <c r="AQ232" s="247" t="n">
        <f aca="false">COMMANDE!N232</f>
        <v>0</v>
      </c>
      <c r="AR232" s="248" t="str">
        <f aca="false">_xlfn.IFS(AND($AD232=$AH232,$AD232&gt;0,$AH232&gt;0,AQ232&gt;0), AQ232,     AND(NOT($AD232=$AH232),$AD232&gt;0,$AH232&gt;0,AQ232&gt;0), ($AH232*AQ232)/$AD232,     AND($AD232=0,$AH232&gt;0,$AL232&gt;0), IF(INDEX(AQ$12:AQ$263,MATCH($AL232,$AK$12:$AK$263,0))&gt;0,($AH232*INDEX(AQ$12:AQ$263,MATCH($AL232,$AK$12:$AK$263,0)))/INDEX($AD$12:$AD$263,MATCH($AL232,$AK$12:$AK$263,0)), "-"),     1, "-")</f>
        <v>-</v>
      </c>
      <c r="AS232" s="249" t="n">
        <f aca="false">IF(AR$9&gt;0, IF(OR(AR232="",AR232="-"), 0, AR232*$AO232), AQ232*$AE232)</f>
        <v>0</v>
      </c>
      <c r="AT232" s="247" t="n">
        <f aca="false">COMMANDE!P232</f>
        <v>0</v>
      </c>
      <c r="AU232" s="248" t="str">
        <f aca="false">_xlfn.IFS(AND($AD232=$AH232,$AD232&gt;0,$AH232&gt;0,AT232&gt;0), AT232,     AND(NOT($AD232=$AH232),$AD232&gt;0,$AH232&gt;0,AT232&gt;0), ($AH232*AT232)/$AD232,     AND($AD232=0,$AH232&gt;0,$AL232&gt;0), IF(INDEX(AT$12:AT$263,MATCH($AL232,$AK$12:$AK$263,0))&gt;0,($AH232*INDEX(AT$12:AT$263,MATCH($AL232,$AK$12:$AK$263,0)))/INDEX($AD$12:$AD$263,MATCH($AL232,$AK$12:$AK$263,0)), "-"),     1, "-")</f>
        <v>-</v>
      </c>
      <c r="AV232" s="249" t="n">
        <f aca="false">IF(AU$9&gt;0, IF(OR(AU232="",AU232="-"), 0, AU232*$AO232), AT232*$AE232)</f>
        <v>0</v>
      </c>
      <c r="AW232" s="247" t="n">
        <f aca="false">COMMANDE!R232</f>
        <v>0</v>
      </c>
      <c r="AX232" s="248" t="str">
        <f aca="false">_xlfn.IFS(AND($AD232=$AH232,$AD232&gt;0,$AH232&gt;0,AW232&gt;0), AW232,     AND(NOT($AD232=$AH232),$AD232&gt;0,$AH232&gt;0,AW232&gt;0), ($AH232*AW232)/$AD232,     AND($AD232=0,$AH232&gt;0,$AL232&gt;0), IF(INDEX(AW$12:AW$263,MATCH($AL232,$AK$12:$AK$263,0))&gt;0,($AH232*INDEX(AW$12:AW$263,MATCH($AL232,$AK$12:$AK$263,0)))/INDEX($AD$12:$AD$263,MATCH($AL232,$AK$12:$AK$263,0)), "-"),     1, "-")</f>
        <v>-</v>
      </c>
      <c r="AY232" s="249" t="n">
        <f aca="false">IF(AX$9&gt;0, IF(OR(AX232="",AX232="-"), 0, AX232*$AO232), AW232*$AE232)</f>
        <v>0</v>
      </c>
      <c r="AZ232" s="247" t="n">
        <f aca="false">COMMANDE!T232</f>
        <v>0</v>
      </c>
      <c r="BA232" s="248" t="str">
        <f aca="false">_xlfn.IFS(AND($AD232=$AH232,$AD232&gt;0,$AH232&gt;0,AZ232&gt;0), AZ232,     AND(NOT($AD232=$AH232),$AD232&gt;0,$AH232&gt;0,AZ232&gt;0), ($AH232*AZ232)/$AD232,     AND($AD232=0,$AH232&gt;0,$AL232&gt;0), IF(INDEX(AZ$12:AZ$263,MATCH($AL232,$AK$12:$AK$263,0))&gt;0,($AH232*INDEX(AZ$12:AZ$263,MATCH($AL232,$AK$12:$AK$263,0)))/INDEX($AD$12:$AD$263,MATCH($AL232,$AK$12:$AK$263,0)), "-"),     1, "-")</f>
        <v>-</v>
      </c>
      <c r="BB232" s="249" t="n">
        <f aca="false">IF(BA$9&gt;0, IF(OR(BA232="",BA232="-"), 0, BA232*$AO232), AZ232*$AE232)</f>
        <v>0</v>
      </c>
      <c r="BC232" s="247" t="n">
        <f aca="false">COMMANDE!V232</f>
        <v>0</v>
      </c>
      <c r="BD232" s="248" t="str">
        <f aca="false">_xlfn.IFS(AND($AD232=$AH232,$AD232&gt;0,$AH232&gt;0,BC232&gt;0), BC232,     AND(NOT($AD232=$AH232),$AD232&gt;0,$AH232&gt;0,BC232&gt;0), ($AH232*BC232)/$AD232,     AND($AD232=0,$AH232&gt;0,$AL232&gt;0), IF(INDEX(BC$12:BC$263,MATCH($AL232,$AK$12:$AK$263,0))&gt;0,($AH232*INDEX(BC$12:BC$263,MATCH($AL232,$AK$12:$AK$263,0)))/INDEX($AD$12:$AD$263,MATCH($AL232,$AK$12:$AK$263,0)), "-"),     1, "-")</f>
        <v>-</v>
      </c>
      <c r="BE232" s="249" t="n">
        <f aca="false">IF(BD$9&gt;0, IF(OR(BD232="",BD232="-"), 0, BD232*$AO232), BC232*$AE232)</f>
        <v>0</v>
      </c>
      <c r="BF232" s="247" t="n">
        <f aca="false">COMMANDE!X232</f>
        <v>0</v>
      </c>
      <c r="BG232" s="248" t="str">
        <f aca="false">_xlfn.IFS(AND($AD232=$AH232,$AD232&gt;0,$AH232&gt;0,BF232&gt;0), BF232,     AND(NOT($AD232=$AH232),$AD232&gt;0,$AH232&gt;0,BF232&gt;0), ($AH232*BF232)/$AD232,     AND($AD232=0,$AH232&gt;0,$AL232&gt;0), IF(INDEX(BF$12:BF$263,MATCH($AL232,$AK$12:$AK$263,0))&gt;0,($AH232*INDEX(BF$12:BF$263,MATCH($AL232,$AK$12:$AK$263,0)))/INDEX($AD$12:$AD$263,MATCH($AL232,$AK$12:$AK$263,0)), "-"),     1, "-")</f>
        <v>-</v>
      </c>
      <c r="BH232" s="249" t="n">
        <f aca="false">IF(BG$9&gt;0, IF(OR(BG232="",BG232="-"), 0, BG232*$AO232), BF232*$AE232)</f>
        <v>0</v>
      </c>
      <c r="BI232" s="247" t="n">
        <f aca="false">COMMANDE!Z232</f>
        <v>0</v>
      </c>
      <c r="BJ232" s="248" t="str">
        <f aca="false">_xlfn.IFS(AND($AD232=$AH232,$AD232&gt;0,$AH232&gt;0,BI232&gt;0), BI232,     AND(NOT($AD232=$AH232),$AD232&gt;0,$AH232&gt;0,BI232&gt;0), ($AH232*BI232)/$AD232,     AND($AD232=0,$AH232&gt;0,$AL232&gt;0), IF(INDEX(BI$12:BI$263,MATCH($AL232,$AK$12:$AK$263,0))&gt;0,($AH232*INDEX(BI$12:BI$263,MATCH($AL232,$AK$12:$AK$263,0)))/INDEX($AD$12:$AD$263,MATCH($AL232,$AK$12:$AK$263,0)), "-"),     1, "-")</f>
        <v>-</v>
      </c>
      <c r="BK232" s="249" t="n">
        <f aca="false">IF(BJ$9&gt;0, IF(OR(BJ232="",BJ232="-"), 0, BJ232*$AO232), BI232*$AE232)</f>
        <v>0</v>
      </c>
      <c r="BL232" s="247" t="n">
        <f aca="false">COMMANDE!AB232</f>
        <v>0</v>
      </c>
      <c r="BM232" s="248" t="str">
        <f aca="false">_xlfn.IFS(AND($AD232=$AH232,$AD232&gt;0,$AH232&gt;0,BL232&gt;0), BL232,     AND(NOT($AD232=$AH232),$AD232&gt;0,$AH232&gt;0,BL232&gt;0), ($AH232*BL232)/$AD232,     AND($AD232=0,$AH232&gt;0,$AL232&gt;0), IF(INDEX(BL$12:BL$263,MATCH($AL232,$AK$12:$AK$263,0))&gt;0,($AH232*INDEX(BL$12:BL$263,MATCH($AL232,$AK$12:$AK$263,0)))/INDEX($AD$12:$AD$263,MATCH($AL232,$AK$12:$AK$263,0)), "-"),     1, "-")</f>
        <v>-</v>
      </c>
      <c r="BN232" s="249" t="n">
        <f aca="false">IF(BM$9&gt;0, IF(OR(BM232="",BM232="-"), 0, BM232*$AO232), BL232*$AE232)</f>
        <v>0</v>
      </c>
      <c r="BO232" s="247" t="n">
        <f aca="false">COMMANDE!AD232</f>
        <v>0</v>
      </c>
      <c r="BP232" s="248" t="str">
        <f aca="false">_xlfn.IFS(AND($AD232=$AH232,$AD232&gt;0,$AH232&gt;0,BO232&gt;0), BO232,     AND(NOT($AD232=$AH232),$AD232&gt;0,$AH232&gt;0,BO232&gt;0), ($AH232*BO232)/$AD232,     AND($AD232=0,$AH232&gt;0,$AL232&gt;0), IF(INDEX(BO$12:BO$263,MATCH($AL232,$AK$12:$AK$263,0))&gt;0,($AH232*INDEX(BO$12:BO$263,MATCH($AL232,$AK$12:$AK$263,0)))/INDEX($AD$12:$AD$263,MATCH($AL232,$AK$12:$AK$263,0)), "-"),     1, "-")</f>
        <v>-</v>
      </c>
      <c r="BQ232" s="249" t="n">
        <f aca="false">IF(BP$9&gt;0, IF(OR(BP232="",BP232="-"), 0, BP232*$AO232), BO232*$AE232)</f>
        <v>0</v>
      </c>
      <c r="BR232" s="247" t="n">
        <f aca="false">COMMANDE!AF232</f>
        <v>0</v>
      </c>
      <c r="BS232" s="248" t="str">
        <f aca="false">_xlfn.IFS(AND($AD232=$AH232,$AD232&gt;0,$AH232&gt;0,BR232&gt;0), BR232,     AND(NOT($AD232=$AH232),$AD232&gt;0,$AH232&gt;0,BR232&gt;0), ($AH232*BR232)/$AD232,     AND($AD232=0,$AH232&gt;0,$AL232&gt;0), IF(INDEX(BR$12:BR$263,MATCH($AL232,$AK$12:$AK$263,0))&gt;0,($AH232*INDEX(BR$12:BR$263,MATCH($AL232,$AK$12:$AK$263,0)))/INDEX($AD$12:$AD$263,MATCH($AL232,$AK$12:$AK$263,0)), "-"),     1, "-")</f>
        <v>-</v>
      </c>
      <c r="BT232" s="249" t="n">
        <f aca="false">IF(BS$9&gt;0, IF(OR(BS232="",BS232="-"), 0, BS232*$AO232), BR232*$AE232)</f>
        <v>0</v>
      </c>
      <c r="BU232" s="247" t="n">
        <f aca="false">COMMANDE!AH232</f>
        <v>0</v>
      </c>
      <c r="BV232" s="248" t="str">
        <f aca="false">_xlfn.IFS(AND($AD232=$AH232,$AD232&gt;0,$AH232&gt;0,BU232&gt;0), BU232,     AND(NOT($AD232=$AH232),$AD232&gt;0,$AH232&gt;0,BU232&gt;0), ($AH232*BU232)/$AD232,     AND($AD232=0,$AH232&gt;0,$AL232&gt;0), IF(INDEX(BU$12:BU$263,MATCH($AL232,$AK$12:$AK$263,0))&gt;0,($AH232*INDEX(BU$12:BU$263,MATCH($AL232,$AK$12:$AK$263,0)))/INDEX($AD$12:$AD$263,MATCH($AL232,$AK$12:$AK$263,0)), "-"),     1, "-")</f>
        <v>-</v>
      </c>
      <c r="BW232" s="249" t="n">
        <f aca="false">IF(BV$9&gt;0, IF(OR(BV232="",BV232="-"), 0, BV232*$AO232), BU232*$AE232)</f>
        <v>0</v>
      </c>
      <c r="BX232" s="247" t="n">
        <f aca="false">COMMANDE!AJ232</f>
        <v>0</v>
      </c>
      <c r="BY232" s="248" t="str">
        <f aca="false">_xlfn.IFS(AND($AD232=$AH232,$AD232&gt;0,$AH232&gt;0,BX232&gt;0), BX232,     AND(NOT($AD232=$AH232),$AD232&gt;0,$AH232&gt;0,BX232&gt;0), ($AH232*BX232)/$AD232,     AND($AD232=0,$AH232&gt;0,$AL232&gt;0), IF(INDEX(BX$12:BX$263,MATCH($AL232,$AK$12:$AK$263,0))&gt;0,($AH232*INDEX(BX$12:BX$263,MATCH($AL232,$AK$12:$AK$263,0)))/INDEX($AD$12:$AD$263,MATCH($AL232,$AK$12:$AK$263,0)), "-"),     1, "-")</f>
        <v>-</v>
      </c>
      <c r="BZ232" s="249" t="n">
        <f aca="false">IF(BY$9&gt;0, IF(OR(BY232="",BY232="-"), 0, BY232*$AO232), BX232*$AE232)</f>
        <v>0</v>
      </c>
      <c r="CA232" s="247" t="n">
        <f aca="false">COMMANDE!AL232</f>
        <v>0</v>
      </c>
      <c r="CB232" s="248" t="str">
        <f aca="false">_xlfn.IFS(AND($AD232=$AH232,$AD232&gt;0,$AH232&gt;0,CA232&gt;0), CA232,     AND(NOT($AD232=$AH232),$AD232&gt;0,$AH232&gt;0,CA232&gt;0), ($AH232*CA232)/$AD232,     AND($AD232=0,$AH232&gt;0,$AL232&gt;0), IF(INDEX(CA$12:CA$263,MATCH($AL232,$AK$12:$AK$263,0))&gt;0,($AH232*INDEX(CA$12:CA$263,MATCH($AL232,$AK$12:$AK$263,0)))/INDEX($AD$12:$AD$263,MATCH($AL232,$AK$12:$AK$263,0)), "-"),     1, "-")</f>
        <v>-</v>
      </c>
      <c r="CC232" s="249" t="n">
        <f aca="false">IF(CB$9&gt;0, IF(OR(CB232="",CB232="-"), 0, CB232*$AO232), CA232*$AE232)</f>
        <v>0</v>
      </c>
      <c r="CD232" s="247" t="n">
        <f aca="false">COMMANDE!AN232</f>
        <v>0</v>
      </c>
      <c r="CE232" s="248" t="str">
        <f aca="false">_xlfn.IFS(AND($AD232=$AH232,$AD232&gt;0,$AH232&gt;0,CD232&gt;0), CD232,     AND(NOT($AD232=$AH232),$AD232&gt;0,$AH232&gt;0,CD232&gt;0), ($AH232*CD232)/$AD232,     AND($AD232=0,$AH232&gt;0,$AL232&gt;0), IF(INDEX(CD$12:CD$263,MATCH($AL232,$AK$12:$AK$263,0))&gt;0,($AH232*INDEX(CD$12:CD$263,MATCH($AL232,$AK$12:$AK$263,0)))/INDEX($AD$12:$AD$263,MATCH($AL232,$AK$12:$AK$263,0)), "-"),     1, "-")</f>
        <v>-</v>
      </c>
      <c r="CF232" s="249" t="n">
        <f aca="false">IF(CE$9&gt;0, IF(OR(CE232="",CE232="-"), 0, CE232*$AO232), CD232*$AE232)</f>
        <v>0</v>
      </c>
      <c r="CG232" s="247" t="n">
        <f aca="false">COMMANDE!AP232</f>
        <v>0</v>
      </c>
      <c r="CH232" s="248" t="str">
        <f aca="false">_xlfn.IFS(AND($AD232=$AH232,$AD232&gt;0,$AH232&gt;0,CG232&gt;0), CG232,     AND(NOT($AD232=$AH232),$AD232&gt;0,$AH232&gt;0,CG232&gt;0), ($AH232*CG232)/$AD232,     AND($AD232=0,$AH232&gt;0,$AL232&gt;0), IF(INDEX(CG$12:CG$263,MATCH($AL232,$AK$12:$AK$263,0))&gt;0,($AH232*INDEX(CG$12:CG$263,MATCH($AL232,$AK$12:$AK$263,0)))/INDEX($AD$12:$AD$263,MATCH($AL232,$AK$12:$AK$263,0)), "-"),     1, "-")</f>
        <v>-</v>
      </c>
      <c r="CI232" s="249" t="n">
        <f aca="false">IF(CH$9&gt;0, IF(OR(CH232="",CH232="-"), 0, CH232*$AO232), CG232*$AE232)</f>
        <v>0</v>
      </c>
      <c r="CJ232" s="250"/>
    </row>
    <row r="233" customFormat="false" ht="39.95" hidden="false" customHeight="true" outlineLevel="0" collapsed="false">
      <c r="A233" s="230" t="n">
        <f aca="false">IF(OR($AQ233&gt;0, $AS233&gt;0), 1, 0)</f>
        <v>0</v>
      </c>
      <c r="B233" s="230" t="n">
        <f aca="false">IF(OR($AT233&gt;0, $AV233&gt;0), 1, 0)</f>
        <v>0</v>
      </c>
      <c r="C233" s="230" t="n">
        <f aca="false">IF(OR($AW233&gt;0, $AY233&gt;0), 1, 0)</f>
        <v>0</v>
      </c>
      <c r="D233" s="230" t="n">
        <f aca="false">IF(OR($AZ233&gt;0, $BB233&gt;0), 1, 0)</f>
        <v>0</v>
      </c>
      <c r="E233" s="230" t="n">
        <f aca="false">IF(OR($BC233&gt;0, $BE233&gt;0), 1, 0)</f>
        <v>0</v>
      </c>
      <c r="F233" s="230" t="n">
        <f aca="false">IF(OR($BF233&gt;0, $BH233&gt;0), 1, 0)</f>
        <v>0</v>
      </c>
      <c r="G233" s="230" t="n">
        <f aca="false">IF(OR($BI233&gt;0, $BK233&gt;0), 1, 0)</f>
        <v>0</v>
      </c>
      <c r="H233" s="230" t="n">
        <f aca="false">IF(OR($BL233&gt;0, $BN233&gt;0), 1, 0)</f>
        <v>0</v>
      </c>
      <c r="I233" s="230" t="n">
        <f aca="false">IF(OR($BO233&gt;0, $BQ233&gt;0), 1, 0)</f>
        <v>0</v>
      </c>
      <c r="J233" s="230" t="n">
        <f aca="false">IF(OR($BR233&gt;0, $BT233&gt;0), 1, 0)</f>
        <v>0</v>
      </c>
      <c r="K233" s="230" t="n">
        <f aca="false">IF(OR($BU233&gt;0, $BW233&gt;0), 1, 0)</f>
        <v>0</v>
      </c>
      <c r="L233" s="230" t="n">
        <f aca="false">IF(OR($BX233&gt;0, $BZ233&gt;0), 1, 0)</f>
        <v>0</v>
      </c>
      <c r="M233" s="230" t="n">
        <f aca="false">IF(OR($CA233&gt;0, $CC233&gt;0), 1, 0)</f>
        <v>0</v>
      </c>
      <c r="N233" s="230" t="n">
        <f aca="false">IF(OR($CD233&gt;0, $CF233&gt;0), 1, 0)</f>
        <v>0</v>
      </c>
      <c r="O233" s="231" t="n">
        <f aca="false">IF(OR($CG233&gt;0, $CI233&gt;0), 1, 0)</f>
        <v>0</v>
      </c>
      <c r="P233" s="232" t="n">
        <f aca="false">IF(OR($AD233&gt;0,$AH233&gt;0,$AN233&gt;0), 1, 0)</f>
        <v>0</v>
      </c>
      <c r="Q233" s="233" t="n">
        <f aca="false">BDD!A223</f>
        <v>0</v>
      </c>
      <c r="R233" s="234" t="n">
        <f aca="false">BDD!B223</f>
        <v>0</v>
      </c>
      <c r="S233" s="235" t="str">
        <f aca="false">IF(BDD!F223=0, "", BDD!F223)</f>
        <v/>
      </c>
      <c r="T233" s="236" t="n">
        <f aca="false">ROUND(BDD!G223+FDP_CMD_KG, 2)</f>
        <v>1.6</v>
      </c>
      <c r="U233" s="236" t="e">
        <f aca="false">ROUND(BDD!G223+FDP_FACT_KG, 2)</f>
        <v>#DIV/0!</v>
      </c>
      <c r="V233" s="237" t="n">
        <f aca="false">BDD!H223</f>
        <v>0</v>
      </c>
      <c r="W233" s="238" t="str">
        <f aca="false">IF(NOT(ISBLANK(BDD!I223)), ROUND(SUM((BDD!G223*reduc1),FDP_CMD_KG), 2), "")</f>
        <v/>
      </c>
      <c r="X233" s="238" t="str">
        <f aca="false">IF(NOT(ISBLANK(BDD!J223)), ROUND(SUM((BDD!G223*reduc2),FDP_CMD_KG), 2), "")</f>
        <v/>
      </c>
      <c r="Y233" s="238" t="str">
        <f aca="false">IF(NOT(ISBLANK(BDD!K223)), ROUND(SUM((BDD!G223*reduc3),FDP_CMD_KG), 2), "")</f>
        <v/>
      </c>
      <c r="Z233" s="238" t="str">
        <f aca="false">IF(NOT(ISBLANK(BDD!I223)), ROUND(SUM((BDD!G223*reduc1),FDP_FACT_KG), 2), "")</f>
        <v/>
      </c>
      <c r="AA233" s="238" t="str">
        <f aca="false">IF(NOT(ISBLANK(BDD!J223)), ROUND(SUM((BDD!G223*reduc2),FDP_FACT_KG), 2), "")</f>
        <v/>
      </c>
      <c r="AB233" s="238" t="str">
        <f aca="false">IF(NOT(ISBLANK(BDD!K223)), ROUND(SUM((BDD!G223*reduc3),FDP_FACT_KG), 2), "")</f>
        <v/>
      </c>
      <c r="AC233" s="239" t="n">
        <f aca="false">BDD!C223</f>
        <v>0</v>
      </c>
      <c r="AD233" s="240" t="n">
        <f aca="false">SUM(AQ233,AT233,AW233,AZ233,BC233,BF233,BI233,BL233,BO233,BR233,BU233,BX233,CA233,CD233,CG233)</f>
        <v>0</v>
      </c>
      <c r="AE233" s="241" t="n">
        <f aca="false">_xlfn.IFS(AND(AD233&gt;=60,$Y233&lt;&gt;""), $Y233,    AND(AD233&gt;=30,$X233&lt;&gt;""), $X233,    AND(AD233&gt;=10,$W233&lt;&gt;""), $W233,    1, $T233)</f>
        <v>1.6</v>
      </c>
      <c r="AF233" s="242" t="n">
        <f aca="false">$AD233*$AE233</f>
        <v>0</v>
      </c>
      <c r="AG233" s="161"/>
      <c r="AH233" s="243"/>
      <c r="AI233" s="241" t="e">
        <f aca="false">_xlfn.IFS(AND(AH233&gt;=60,$AB233&lt;&gt;""), $AB233,    AND(AH233&gt;=30,$AA233&lt;&gt;""), $AA233,    AND(AH233&gt;=10,$Z233&lt;&gt;""), $Z233,    1, $U233)</f>
        <v>#DIV/0!</v>
      </c>
      <c r="AJ233" s="244" t="e">
        <f aca="false">AH233*AI233</f>
        <v>#DIV/0!</v>
      </c>
      <c r="AK233" s="245"/>
      <c r="AL233" s="245"/>
      <c r="AM233" s="161"/>
      <c r="AN233" s="246" t="n">
        <f aca="false">SUM(AR233,AU233,AX233,BA233,BD233,BG233,BJ233,BM233,BP233,BS233,BV233,BY233,CB233,CE233,CH233)</f>
        <v>0</v>
      </c>
      <c r="AO233" s="241" t="e">
        <f aca="false">_xlfn.IFS(AND(AN233&gt;=60,$AB233&lt;&gt;""), $AB233,    AND(AN233&gt;=30,$AA233&lt;&gt;""), $AA233,    AND(AN233&gt;=10,$Z233&lt;&gt;""), $Z233,    1, $U233)</f>
        <v>#DIV/0!</v>
      </c>
      <c r="AP233" s="242" t="e">
        <f aca="false">$AN233*$AO233</f>
        <v>#DIV/0!</v>
      </c>
      <c r="AQ233" s="247" t="n">
        <f aca="false">COMMANDE!N233</f>
        <v>0</v>
      </c>
      <c r="AR233" s="248" t="str">
        <f aca="false">_xlfn.IFS(AND($AD233=$AH233,$AD233&gt;0,$AH233&gt;0,AQ233&gt;0), AQ233,     AND(NOT($AD233=$AH233),$AD233&gt;0,$AH233&gt;0,AQ233&gt;0), ($AH233*AQ233)/$AD233,     AND($AD233=0,$AH233&gt;0,$AL233&gt;0), IF(INDEX(AQ$12:AQ$263,MATCH($AL233,$AK$12:$AK$263,0))&gt;0,($AH233*INDEX(AQ$12:AQ$263,MATCH($AL233,$AK$12:$AK$263,0)))/INDEX($AD$12:$AD$263,MATCH($AL233,$AK$12:$AK$263,0)), "-"),     1, "-")</f>
        <v>-</v>
      </c>
      <c r="AS233" s="249" t="n">
        <f aca="false">IF(AR$9&gt;0, IF(OR(AR233="",AR233="-"), 0, AR233*$AO233), AQ233*$AE233)</f>
        <v>0</v>
      </c>
      <c r="AT233" s="247" t="n">
        <f aca="false">COMMANDE!P233</f>
        <v>0</v>
      </c>
      <c r="AU233" s="248" t="str">
        <f aca="false">_xlfn.IFS(AND($AD233=$AH233,$AD233&gt;0,$AH233&gt;0,AT233&gt;0), AT233,     AND(NOT($AD233=$AH233),$AD233&gt;0,$AH233&gt;0,AT233&gt;0), ($AH233*AT233)/$AD233,     AND($AD233=0,$AH233&gt;0,$AL233&gt;0), IF(INDEX(AT$12:AT$263,MATCH($AL233,$AK$12:$AK$263,0))&gt;0,($AH233*INDEX(AT$12:AT$263,MATCH($AL233,$AK$12:$AK$263,0)))/INDEX($AD$12:$AD$263,MATCH($AL233,$AK$12:$AK$263,0)), "-"),     1, "-")</f>
        <v>-</v>
      </c>
      <c r="AV233" s="249" t="n">
        <f aca="false">IF(AU$9&gt;0, IF(OR(AU233="",AU233="-"), 0, AU233*$AO233), AT233*$AE233)</f>
        <v>0</v>
      </c>
      <c r="AW233" s="247" t="n">
        <f aca="false">COMMANDE!R233</f>
        <v>0</v>
      </c>
      <c r="AX233" s="248" t="str">
        <f aca="false">_xlfn.IFS(AND($AD233=$AH233,$AD233&gt;0,$AH233&gt;0,AW233&gt;0), AW233,     AND(NOT($AD233=$AH233),$AD233&gt;0,$AH233&gt;0,AW233&gt;0), ($AH233*AW233)/$AD233,     AND($AD233=0,$AH233&gt;0,$AL233&gt;0), IF(INDEX(AW$12:AW$263,MATCH($AL233,$AK$12:$AK$263,0))&gt;0,($AH233*INDEX(AW$12:AW$263,MATCH($AL233,$AK$12:$AK$263,0)))/INDEX($AD$12:$AD$263,MATCH($AL233,$AK$12:$AK$263,0)), "-"),     1, "-")</f>
        <v>-</v>
      </c>
      <c r="AY233" s="249" t="n">
        <f aca="false">IF(AX$9&gt;0, IF(OR(AX233="",AX233="-"), 0, AX233*$AO233), AW233*$AE233)</f>
        <v>0</v>
      </c>
      <c r="AZ233" s="247" t="n">
        <f aca="false">COMMANDE!T233</f>
        <v>0</v>
      </c>
      <c r="BA233" s="248" t="str">
        <f aca="false">_xlfn.IFS(AND($AD233=$AH233,$AD233&gt;0,$AH233&gt;0,AZ233&gt;0), AZ233,     AND(NOT($AD233=$AH233),$AD233&gt;0,$AH233&gt;0,AZ233&gt;0), ($AH233*AZ233)/$AD233,     AND($AD233=0,$AH233&gt;0,$AL233&gt;0), IF(INDEX(AZ$12:AZ$263,MATCH($AL233,$AK$12:$AK$263,0))&gt;0,($AH233*INDEX(AZ$12:AZ$263,MATCH($AL233,$AK$12:$AK$263,0)))/INDEX($AD$12:$AD$263,MATCH($AL233,$AK$12:$AK$263,0)), "-"),     1, "-")</f>
        <v>-</v>
      </c>
      <c r="BB233" s="249" t="n">
        <f aca="false">IF(BA$9&gt;0, IF(OR(BA233="",BA233="-"), 0, BA233*$AO233), AZ233*$AE233)</f>
        <v>0</v>
      </c>
      <c r="BC233" s="247" t="n">
        <f aca="false">COMMANDE!V233</f>
        <v>0</v>
      </c>
      <c r="BD233" s="248" t="str">
        <f aca="false">_xlfn.IFS(AND($AD233=$AH233,$AD233&gt;0,$AH233&gt;0,BC233&gt;0), BC233,     AND(NOT($AD233=$AH233),$AD233&gt;0,$AH233&gt;0,BC233&gt;0), ($AH233*BC233)/$AD233,     AND($AD233=0,$AH233&gt;0,$AL233&gt;0), IF(INDEX(BC$12:BC$263,MATCH($AL233,$AK$12:$AK$263,0))&gt;0,($AH233*INDEX(BC$12:BC$263,MATCH($AL233,$AK$12:$AK$263,0)))/INDEX($AD$12:$AD$263,MATCH($AL233,$AK$12:$AK$263,0)), "-"),     1, "-")</f>
        <v>-</v>
      </c>
      <c r="BE233" s="249" t="n">
        <f aca="false">IF(BD$9&gt;0, IF(OR(BD233="",BD233="-"), 0, BD233*$AO233), BC233*$AE233)</f>
        <v>0</v>
      </c>
      <c r="BF233" s="247" t="n">
        <f aca="false">COMMANDE!X233</f>
        <v>0</v>
      </c>
      <c r="BG233" s="248" t="str">
        <f aca="false">_xlfn.IFS(AND($AD233=$AH233,$AD233&gt;0,$AH233&gt;0,BF233&gt;0), BF233,     AND(NOT($AD233=$AH233),$AD233&gt;0,$AH233&gt;0,BF233&gt;0), ($AH233*BF233)/$AD233,     AND($AD233=0,$AH233&gt;0,$AL233&gt;0), IF(INDEX(BF$12:BF$263,MATCH($AL233,$AK$12:$AK$263,0))&gt;0,($AH233*INDEX(BF$12:BF$263,MATCH($AL233,$AK$12:$AK$263,0)))/INDEX($AD$12:$AD$263,MATCH($AL233,$AK$12:$AK$263,0)), "-"),     1, "-")</f>
        <v>-</v>
      </c>
      <c r="BH233" s="249" t="n">
        <f aca="false">IF(BG$9&gt;0, IF(OR(BG233="",BG233="-"), 0, BG233*$AO233), BF233*$AE233)</f>
        <v>0</v>
      </c>
      <c r="BI233" s="247" t="n">
        <f aca="false">COMMANDE!Z233</f>
        <v>0</v>
      </c>
      <c r="BJ233" s="248" t="str">
        <f aca="false">_xlfn.IFS(AND($AD233=$AH233,$AD233&gt;0,$AH233&gt;0,BI233&gt;0), BI233,     AND(NOT($AD233=$AH233),$AD233&gt;0,$AH233&gt;0,BI233&gt;0), ($AH233*BI233)/$AD233,     AND($AD233=0,$AH233&gt;0,$AL233&gt;0), IF(INDEX(BI$12:BI$263,MATCH($AL233,$AK$12:$AK$263,0))&gt;0,($AH233*INDEX(BI$12:BI$263,MATCH($AL233,$AK$12:$AK$263,0)))/INDEX($AD$12:$AD$263,MATCH($AL233,$AK$12:$AK$263,0)), "-"),     1, "-")</f>
        <v>-</v>
      </c>
      <c r="BK233" s="249" t="n">
        <f aca="false">IF(BJ$9&gt;0, IF(OR(BJ233="",BJ233="-"), 0, BJ233*$AO233), BI233*$AE233)</f>
        <v>0</v>
      </c>
      <c r="BL233" s="247" t="n">
        <f aca="false">COMMANDE!AB233</f>
        <v>0</v>
      </c>
      <c r="BM233" s="248" t="str">
        <f aca="false">_xlfn.IFS(AND($AD233=$AH233,$AD233&gt;0,$AH233&gt;0,BL233&gt;0), BL233,     AND(NOT($AD233=$AH233),$AD233&gt;0,$AH233&gt;0,BL233&gt;0), ($AH233*BL233)/$AD233,     AND($AD233=0,$AH233&gt;0,$AL233&gt;0), IF(INDEX(BL$12:BL$263,MATCH($AL233,$AK$12:$AK$263,0))&gt;0,($AH233*INDEX(BL$12:BL$263,MATCH($AL233,$AK$12:$AK$263,0)))/INDEX($AD$12:$AD$263,MATCH($AL233,$AK$12:$AK$263,0)), "-"),     1, "-")</f>
        <v>-</v>
      </c>
      <c r="BN233" s="249" t="n">
        <f aca="false">IF(BM$9&gt;0, IF(OR(BM233="",BM233="-"), 0, BM233*$AO233), BL233*$AE233)</f>
        <v>0</v>
      </c>
      <c r="BO233" s="247" t="n">
        <f aca="false">COMMANDE!AD233</f>
        <v>0</v>
      </c>
      <c r="BP233" s="248" t="str">
        <f aca="false">_xlfn.IFS(AND($AD233=$AH233,$AD233&gt;0,$AH233&gt;0,BO233&gt;0), BO233,     AND(NOT($AD233=$AH233),$AD233&gt;0,$AH233&gt;0,BO233&gt;0), ($AH233*BO233)/$AD233,     AND($AD233=0,$AH233&gt;0,$AL233&gt;0), IF(INDEX(BO$12:BO$263,MATCH($AL233,$AK$12:$AK$263,0))&gt;0,($AH233*INDEX(BO$12:BO$263,MATCH($AL233,$AK$12:$AK$263,0)))/INDEX($AD$12:$AD$263,MATCH($AL233,$AK$12:$AK$263,0)), "-"),     1, "-")</f>
        <v>-</v>
      </c>
      <c r="BQ233" s="249" t="n">
        <f aca="false">IF(BP$9&gt;0, IF(OR(BP233="",BP233="-"), 0, BP233*$AO233), BO233*$AE233)</f>
        <v>0</v>
      </c>
      <c r="BR233" s="247" t="n">
        <f aca="false">COMMANDE!AF233</f>
        <v>0</v>
      </c>
      <c r="BS233" s="248" t="str">
        <f aca="false">_xlfn.IFS(AND($AD233=$AH233,$AD233&gt;0,$AH233&gt;0,BR233&gt;0), BR233,     AND(NOT($AD233=$AH233),$AD233&gt;0,$AH233&gt;0,BR233&gt;0), ($AH233*BR233)/$AD233,     AND($AD233=0,$AH233&gt;0,$AL233&gt;0), IF(INDEX(BR$12:BR$263,MATCH($AL233,$AK$12:$AK$263,0))&gt;0,($AH233*INDEX(BR$12:BR$263,MATCH($AL233,$AK$12:$AK$263,0)))/INDEX($AD$12:$AD$263,MATCH($AL233,$AK$12:$AK$263,0)), "-"),     1, "-")</f>
        <v>-</v>
      </c>
      <c r="BT233" s="249" t="n">
        <f aca="false">IF(BS$9&gt;0, IF(OR(BS233="",BS233="-"), 0, BS233*$AO233), BR233*$AE233)</f>
        <v>0</v>
      </c>
      <c r="BU233" s="247" t="n">
        <f aca="false">COMMANDE!AH233</f>
        <v>0</v>
      </c>
      <c r="BV233" s="248" t="str">
        <f aca="false">_xlfn.IFS(AND($AD233=$AH233,$AD233&gt;0,$AH233&gt;0,BU233&gt;0), BU233,     AND(NOT($AD233=$AH233),$AD233&gt;0,$AH233&gt;0,BU233&gt;0), ($AH233*BU233)/$AD233,     AND($AD233=0,$AH233&gt;0,$AL233&gt;0), IF(INDEX(BU$12:BU$263,MATCH($AL233,$AK$12:$AK$263,0))&gt;0,($AH233*INDEX(BU$12:BU$263,MATCH($AL233,$AK$12:$AK$263,0)))/INDEX($AD$12:$AD$263,MATCH($AL233,$AK$12:$AK$263,0)), "-"),     1, "-")</f>
        <v>-</v>
      </c>
      <c r="BW233" s="249" t="n">
        <f aca="false">IF(BV$9&gt;0, IF(OR(BV233="",BV233="-"), 0, BV233*$AO233), BU233*$AE233)</f>
        <v>0</v>
      </c>
      <c r="BX233" s="247" t="n">
        <f aca="false">COMMANDE!AJ233</f>
        <v>0</v>
      </c>
      <c r="BY233" s="248" t="str">
        <f aca="false">_xlfn.IFS(AND($AD233=$AH233,$AD233&gt;0,$AH233&gt;0,BX233&gt;0), BX233,     AND(NOT($AD233=$AH233),$AD233&gt;0,$AH233&gt;0,BX233&gt;0), ($AH233*BX233)/$AD233,     AND($AD233=0,$AH233&gt;0,$AL233&gt;0), IF(INDEX(BX$12:BX$263,MATCH($AL233,$AK$12:$AK$263,0))&gt;0,($AH233*INDEX(BX$12:BX$263,MATCH($AL233,$AK$12:$AK$263,0)))/INDEX($AD$12:$AD$263,MATCH($AL233,$AK$12:$AK$263,0)), "-"),     1, "-")</f>
        <v>-</v>
      </c>
      <c r="BZ233" s="249" t="n">
        <f aca="false">IF(BY$9&gt;0, IF(OR(BY233="",BY233="-"), 0, BY233*$AO233), BX233*$AE233)</f>
        <v>0</v>
      </c>
      <c r="CA233" s="247" t="n">
        <f aca="false">COMMANDE!AL233</f>
        <v>0</v>
      </c>
      <c r="CB233" s="248" t="str">
        <f aca="false">_xlfn.IFS(AND($AD233=$AH233,$AD233&gt;0,$AH233&gt;0,CA233&gt;0), CA233,     AND(NOT($AD233=$AH233),$AD233&gt;0,$AH233&gt;0,CA233&gt;0), ($AH233*CA233)/$AD233,     AND($AD233=0,$AH233&gt;0,$AL233&gt;0), IF(INDEX(CA$12:CA$263,MATCH($AL233,$AK$12:$AK$263,0))&gt;0,($AH233*INDEX(CA$12:CA$263,MATCH($AL233,$AK$12:$AK$263,0)))/INDEX($AD$12:$AD$263,MATCH($AL233,$AK$12:$AK$263,0)), "-"),     1, "-")</f>
        <v>-</v>
      </c>
      <c r="CC233" s="249" t="n">
        <f aca="false">IF(CB$9&gt;0, IF(OR(CB233="",CB233="-"), 0, CB233*$AO233), CA233*$AE233)</f>
        <v>0</v>
      </c>
      <c r="CD233" s="247" t="n">
        <f aca="false">COMMANDE!AN233</f>
        <v>0</v>
      </c>
      <c r="CE233" s="248" t="str">
        <f aca="false">_xlfn.IFS(AND($AD233=$AH233,$AD233&gt;0,$AH233&gt;0,CD233&gt;0), CD233,     AND(NOT($AD233=$AH233),$AD233&gt;0,$AH233&gt;0,CD233&gt;0), ($AH233*CD233)/$AD233,     AND($AD233=0,$AH233&gt;0,$AL233&gt;0), IF(INDEX(CD$12:CD$263,MATCH($AL233,$AK$12:$AK$263,0))&gt;0,($AH233*INDEX(CD$12:CD$263,MATCH($AL233,$AK$12:$AK$263,0)))/INDEX($AD$12:$AD$263,MATCH($AL233,$AK$12:$AK$263,0)), "-"),     1, "-")</f>
        <v>-</v>
      </c>
      <c r="CF233" s="249" t="n">
        <f aca="false">IF(CE$9&gt;0, IF(OR(CE233="",CE233="-"), 0, CE233*$AO233), CD233*$AE233)</f>
        <v>0</v>
      </c>
      <c r="CG233" s="247" t="n">
        <f aca="false">COMMANDE!AP233</f>
        <v>0</v>
      </c>
      <c r="CH233" s="248" t="str">
        <f aca="false">_xlfn.IFS(AND($AD233=$AH233,$AD233&gt;0,$AH233&gt;0,CG233&gt;0), CG233,     AND(NOT($AD233=$AH233),$AD233&gt;0,$AH233&gt;0,CG233&gt;0), ($AH233*CG233)/$AD233,     AND($AD233=0,$AH233&gt;0,$AL233&gt;0), IF(INDEX(CG$12:CG$263,MATCH($AL233,$AK$12:$AK$263,0))&gt;0,($AH233*INDEX(CG$12:CG$263,MATCH($AL233,$AK$12:$AK$263,0)))/INDEX($AD$12:$AD$263,MATCH($AL233,$AK$12:$AK$263,0)), "-"),     1, "-")</f>
        <v>-</v>
      </c>
      <c r="CI233" s="249" t="n">
        <f aca="false">IF(CH$9&gt;0, IF(OR(CH233="",CH233="-"), 0, CH233*$AO233), CG233*$AE233)</f>
        <v>0</v>
      </c>
      <c r="CJ233" s="250"/>
    </row>
    <row r="234" customFormat="false" ht="39.95" hidden="false" customHeight="true" outlineLevel="0" collapsed="false">
      <c r="A234" s="230" t="n">
        <f aca="false">IF(OR($AQ234&gt;0, $AS234&gt;0), 1, 0)</f>
        <v>0</v>
      </c>
      <c r="B234" s="230" t="n">
        <f aca="false">IF(OR($AT234&gt;0, $AV234&gt;0), 1, 0)</f>
        <v>0</v>
      </c>
      <c r="C234" s="230" t="n">
        <f aca="false">IF(OR($AW234&gt;0, $AY234&gt;0), 1, 0)</f>
        <v>0</v>
      </c>
      <c r="D234" s="230" t="n">
        <f aca="false">IF(OR($AZ234&gt;0, $BB234&gt;0), 1, 0)</f>
        <v>0</v>
      </c>
      <c r="E234" s="230" t="n">
        <f aca="false">IF(OR($BC234&gt;0, $BE234&gt;0), 1, 0)</f>
        <v>0</v>
      </c>
      <c r="F234" s="230" t="n">
        <f aca="false">IF(OR($BF234&gt;0, $BH234&gt;0), 1, 0)</f>
        <v>0</v>
      </c>
      <c r="G234" s="230" t="n">
        <f aca="false">IF(OR($BI234&gt;0, $BK234&gt;0), 1, 0)</f>
        <v>0</v>
      </c>
      <c r="H234" s="230" t="n">
        <f aca="false">IF(OR($BL234&gt;0, $BN234&gt;0), 1, 0)</f>
        <v>0</v>
      </c>
      <c r="I234" s="230" t="n">
        <f aca="false">IF(OR($BO234&gt;0, $BQ234&gt;0), 1, 0)</f>
        <v>0</v>
      </c>
      <c r="J234" s="230" t="n">
        <f aca="false">IF(OR($BR234&gt;0, $BT234&gt;0), 1, 0)</f>
        <v>0</v>
      </c>
      <c r="K234" s="230" t="n">
        <f aca="false">IF(OR($BU234&gt;0, $BW234&gt;0), 1, 0)</f>
        <v>0</v>
      </c>
      <c r="L234" s="230" t="n">
        <f aca="false">IF(OR($BX234&gt;0, $BZ234&gt;0), 1, 0)</f>
        <v>0</v>
      </c>
      <c r="M234" s="230" t="n">
        <f aca="false">IF(OR($CA234&gt;0, $CC234&gt;0), 1, 0)</f>
        <v>0</v>
      </c>
      <c r="N234" s="230" t="n">
        <f aca="false">IF(OR($CD234&gt;0, $CF234&gt;0), 1, 0)</f>
        <v>0</v>
      </c>
      <c r="O234" s="231" t="n">
        <f aca="false">IF(OR($CG234&gt;0, $CI234&gt;0), 1, 0)</f>
        <v>0</v>
      </c>
      <c r="P234" s="232" t="n">
        <f aca="false">IF(OR($AD234&gt;0,$AH234&gt;0,$AN234&gt;0), 1, 0)</f>
        <v>0</v>
      </c>
      <c r="Q234" s="233" t="n">
        <f aca="false">BDD!A224</f>
        <v>0</v>
      </c>
      <c r="R234" s="234" t="n">
        <f aca="false">BDD!B224</f>
        <v>0</v>
      </c>
      <c r="S234" s="235" t="str">
        <f aca="false">IF(BDD!F224=0, "", BDD!F224)</f>
        <v/>
      </c>
      <c r="T234" s="236" t="n">
        <f aca="false">ROUND(BDD!G224+FDP_CMD_KG, 2)</f>
        <v>1.6</v>
      </c>
      <c r="U234" s="236" t="e">
        <f aca="false">ROUND(BDD!G224+FDP_FACT_KG, 2)</f>
        <v>#DIV/0!</v>
      </c>
      <c r="V234" s="237" t="n">
        <f aca="false">BDD!H224</f>
        <v>0</v>
      </c>
      <c r="W234" s="238" t="str">
        <f aca="false">IF(NOT(ISBLANK(BDD!I224)), ROUND(SUM((BDD!G224*reduc1),FDP_CMD_KG), 2), "")</f>
        <v/>
      </c>
      <c r="X234" s="238" t="str">
        <f aca="false">IF(NOT(ISBLANK(BDD!J224)), ROUND(SUM((BDD!G224*reduc2),FDP_CMD_KG), 2), "")</f>
        <v/>
      </c>
      <c r="Y234" s="238" t="str">
        <f aca="false">IF(NOT(ISBLANK(BDD!K224)), ROUND(SUM((BDD!G224*reduc3),FDP_CMD_KG), 2), "")</f>
        <v/>
      </c>
      <c r="Z234" s="238" t="str">
        <f aca="false">IF(NOT(ISBLANK(BDD!I224)), ROUND(SUM((BDD!G224*reduc1),FDP_FACT_KG), 2), "")</f>
        <v/>
      </c>
      <c r="AA234" s="238" t="str">
        <f aca="false">IF(NOT(ISBLANK(BDD!J224)), ROUND(SUM((BDD!G224*reduc2),FDP_FACT_KG), 2), "")</f>
        <v/>
      </c>
      <c r="AB234" s="238" t="str">
        <f aca="false">IF(NOT(ISBLANK(BDD!K224)), ROUND(SUM((BDD!G224*reduc3),FDP_FACT_KG), 2), "")</f>
        <v/>
      </c>
      <c r="AC234" s="239" t="n">
        <f aca="false">BDD!C224</f>
        <v>0</v>
      </c>
      <c r="AD234" s="240" t="n">
        <f aca="false">SUM(AQ234,AT234,AW234,AZ234,BC234,BF234,BI234,BL234,BO234,BR234,BU234,BX234,CA234,CD234,CG234)</f>
        <v>0</v>
      </c>
      <c r="AE234" s="241" t="n">
        <f aca="false">_xlfn.IFS(AND(AD234&gt;=60,$Y234&lt;&gt;""), $Y234,    AND(AD234&gt;=30,$X234&lt;&gt;""), $X234,    AND(AD234&gt;=10,$W234&lt;&gt;""), $W234,    1, $T234)</f>
        <v>1.6</v>
      </c>
      <c r="AF234" s="242" t="n">
        <f aca="false">$AD234*$AE234</f>
        <v>0</v>
      </c>
      <c r="AG234" s="161"/>
      <c r="AH234" s="243"/>
      <c r="AI234" s="241" t="e">
        <f aca="false">_xlfn.IFS(AND(AH234&gt;=60,$AB234&lt;&gt;""), $AB234,    AND(AH234&gt;=30,$AA234&lt;&gt;""), $AA234,    AND(AH234&gt;=10,$Z234&lt;&gt;""), $Z234,    1, $U234)</f>
        <v>#DIV/0!</v>
      </c>
      <c r="AJ234" s="244" t="e">
        <f aca="false">AH234*AI234</f>
        <v>#DIV/0!</v>
      </c>
      <c r="AK234" s="245"/>
      <c r="AL234" s="245"/>
      <c r="AM234" s="161"/>
      <c r="AN234" s="246" t="n">
        <f aca="false">SUM(AR234,AU234,AX234,BA234,BD234,BG234,BJ234,BM234,BP234,BS234,BV234,BY234,CB234,CE234,CH234)</f>
        <v>0</v>
      </c>
      <c r="AO234" s="241" t="e">
        <f aca="false">_xlfn.IFS(AND(AN234&gt;=60,$AB234&lt;&gt;""), $AB234,    AND(AN234&gt;=30,$AA234&lt;&gt;""), $AA234,    AND(AN234&gt;=10,$Z234&lt;&gt;""), $Z234,    1, $U234)</f>
        <v>#DIV/0!</v>
      </c>
      <c r="AP234" s="242" t="e">
        <f aca="false">$AN234*$AO234</f>
        <v>#DIV/0!</v>
      </c>
      <c r="AQ234" s="247" t="n">
        <f aca="false">COMMANDE!N234</f>
        <v>0</v>
      </c>
      <c r="AR234" s="248" t="str">
        <f aca="false">_xlfn.IFS(AND($AD234=$AH234,$AD234&gt;0,$AH234&gt;0,AQ234&gt;0), AQ234,     AND(NOT($AD234=$AH234),$AD234&gt;0,$AH234&gt;0,AQ234&gt;0), ($AH234*AQ234)/$AD234,     AND($AD234=0,$AH234&gt;0,$AL234&gt;0), IF(INDEX(AQ$12:AQ$263,MATCH($AL234,$AK$12:$AK$263,0))&gt;0,($AH234*INDEX(AQ$12:AQ$263,MATCH($AL234,$AK$12:$AK$263,0)))/INDEX($AD$12:$AD$263,MATCH($AL234,$AK$12:$AK$263,0)), "-"),     1, "-")</f>
        <v>-</v>
      </c>
      <c r="AS234" s="249" t="n">
        <f aca="false">IF(AR$9&gt;0, IF(OR(AR234="",AR234="-"), 0, AR234*$AO234), AQ234*$AE234)</f>
        <v>0</v>
      </c>
      <c r="AT234" s="247" t="n">
        <f aca="false">COMMANDE!P234</f>
        <v>0</v>
      </c>
      <c r="AU234" s="248" t="str">
        <f aca="false">_xlfn.IFS(AND($AD234=$AH234,$AD234&gt;0,$AH234&gt;0,AT234&gt;0), AT234,     AND(NOT($AD234=$AH234),$AD234&gt;0,$AH234&gt;0,AT234&gt;0), ($AH234*AT234)/$AD234,     AND($AD234=0,$AH234&gt;0,$AL234&gt;0), IF(INDEX(AT$12:AT$263,MATCH($AL234,$AK$12:$AK$263,0))&gt;0,($AH234*INDEX(AT$12:AT$263,MATCH($AL234,$AK$12:$AK$263,0)))/INDEX($AD$12:$AD$263,MATCH($AL234,$AK$12:$AK$263,0)), "-"),     1, "-")</f>
        <v>-</v>
      </c>
      <c r="AV234" s="249" t="n">
        <f aca="false">IF(AU$9&gt;0, IF(OR(AU234="",AU234="-"), 0, AU234*$AO234), AT234*$AE234)</f>
        <v>0</v>
      </c>
      <c r="AW234" s="247" t="n">
        <f aca="false">COMMANDE!R234</f>
        <v>0</v>
      </c>
      <c r="AX234" s="248" t="str">
        <f aca="false">_xlfn.IFS(AND($AD234=$AH234,$AD234&gt;0,$AH234&gt;0,AW234&gt;0), AW234,     AND(NOT($AD234=$AH234),$AD234&gt;0,$AH234&gt;0,AW234&gt;0), ($AH234*AW234)/$AD234,     AND($AD234=0,$AH234&gt;0,$AL234&gt;0), IF(INDEX(AW$12:AW$263,MATCH($AL234,$AK$12:$AK$263,0))&gt;0,($AH234*INDEX(AW$12:AW$263,MATCH($AL234,$AK$12:$AK$263,0)))/INDEX($AD$12:$AD$263,MATCH($AL234,$AK$12:$AK$263,0)), "-"),     1, "-")</f>
        <v>-</v>
      </c>
      <c r="AY234" s="249" t="n">
        <f aca="false">IF(AX$9&gt;0, IF(OR(AX234="",AX234="-"), 0, AX234*$AO234), AW234*$AE234)</f>
        <v>0</v>
      </c>
      <c r="AZ234" s="247" t="n">
        <f aca="false">COMMANDE!T234</f>
        <v>0</v>
      </c>
      <c r="BA234" s="248" t="str">
        <f aca="false">_xlfn.IFS(AND($AD234=$AH234,$AD234&gt;0,$AH234&gt;0,AZ234&gt;0), AZ234,     AND(NOT($AD234=$AH234),$AD234&gt;0,$AH234&gt;0,AZ234&gt;0), ($AH234*AZ234)/$AD234,     AND($AD234=0,$AH234&gt;0,$AL234&gt;0), IF(INDEX(AZ$12:AZ$263,MATCH($AL234,$AK$12:$AK$263,0))&gt;0,($AH234*INDEX(AZ$12:AZ$263,MATCH($AL234,$AK$12:$AK$263,0)))/INDEX($AD$12:$AD$263,MATCH($AL234,$AK$12:$AK$263,0)), "-"),     1, "-")</f>
        <v>-</v>
      </c>
      <c r="BB234" s="249" t="n">
        <f aca="false">IF(BA$9&gt;0, IF(OR(BA234="",BA234="-"), 0, BA234*$AO234), AZ234*$AE234)</f>
        <v>0</v>
      </c>
      <c r="BC234" s="247" t="n">
        <f aca="false">COMMANDE!V234</f>
        <v>0</v>
      </c>
      <c r="BD234" s="248" t="str">
        <f aca="false">_xlfn.IFS(AND($AD234=$AH234,$AD234&gt;0,$AH234&gt;0,BC234&gt;0), BC234,     AND(NOT($AD234=$AH234),$AD234&gt;0,$AH234&gt;0,BC234&gt;0), ($AH234*BC234)/$AD234,     AND($AD234=0,$AH234&gt;0,$AL234&gt;0), IF(INDEX(BC$12:BC$263,MATCH($AL234,$AK$12:$AK$263,0))&gt;0,($AH234*INDEX(BC$12:BC$263,MATCH($AL234,$AK$12:$AK$263,0)))/INDEX($AD$12:$AD$263,MATCH($AL234,$AK$12:$AK$263,0)), "-"),     1, "-")</f>
        <v>-</v>
      </c>
      <c r="BE234" s="249" t="n">
        <f aca="false">IF(BD$9&gt;0, IF(OR(BD234="",BD234="-"), 0, BD234*$AO234), BC234*$AE234)</f>
        <v>0</v>
      </c>
      <c r="BF234" s="247" t="n">
        <f aca="false">COMMANDE!X234</f>
        <v>0</v>
      </c>
      <c r="BG234" s="248" t="str">
        <f aca="false">_xlfn.IFS(AND($AD234=$AH234,$AD234&gt;0,$AH234&gt;0,BF234&gt;0), BF234,     AND(NOT($AD234=$AH234),$AD234&gt;0,$AH234&gt;0,BF234&gt;0), ($AH234*BF234)/$AD234,     AND($AD234=0,$AH234&gt;0,$AL234&gt;0), IF(INDEX(BF$12:BF$263,MATCH($AL234,$AK$12:$AK$263,0))&gt;0,($AH234*INDEX(BF$12:BF$263,MATCH($AL234,$AK$12:$AK$263,0)))/INDEX($AD$12:$AD$263,MATCH($AL234,$AK$12:$AK$263,0)), "-"),     1, "-")</f>
        <v>-</v>
      </c>
      <c r="BH234" s="249" t="n">
        <f aca="false">IF(BG$9&gt;0, IF(OR(BG234="",BG234="-"), 0, BG234*$AO234), BF234*$AE234)</f>
        <v>0</v>
      </c>
      <c r="BI234" s="247" t="n">
        <f aca="false">COMMANDE!Z234</f>
        <v>0</v>
      </c>
      <c r="BJ234" s="248" t="str">
        <f aca="false">_xlfn.IFS(AND($AD234=$AH234,$AD234&gt;0,$AH234&gt;0,BI234&gt;0), BI234,     AND(NOT($AD234=$AH234),$AD234&gt;0,$AH234&gt;0,BI234&gt;0), ($AH234*BI234)/$AD234,     AND($AD234=0,$AH234&gt;0,$AL234&gt;0), IF(INDEX(BI$12:BI$263,MATCH($AL234,$AK$12:$AK$263,0))&gt;0,($AH234*INDEX(BI$12:BI$263,MATCH($AL234,$AK$12:$AK$263,0)))/INDEX($AD$12:$AD$263,MATCH($AL234,$AK$12:$AK$263,0)), "-"),     1, "-")</f>
        <v>-</v>
      </c>
      <c r="BK234" s="249" t="n">
        <f aca="false">IF(BJ$9&gt;0, IF(OR(BJ234="",BJ234="-"), 0, BJ234*$AO234), BI234*$AE234)</f>
        <v>0</v>
      </c>
      <c r="BL234" s="247" t="n">
        <f aca="false">COMMANDE!AB234</f>
        <v>0</v>
      </c>
      <c r="BM234" s="248" t="str">
        <f aca="false">_xlfn.IFS(AND($AD234=$AH234,$AD234&gt;0,$AH234&gt;0,BL234&gt;0), BL234,     AND(NOT($AD234=$AH234),$AD234&gt;0,$AH234&gt;0,BL234&gt;0), ($AH234*BL234)/$AD234,     AND($AD234=0,$AH234&gt;0,$AL234&gt;0), IF(INDEX(BL$12:BL$263,MATCH($AL234,$AK$12:$AK$263,0))&gt;0,($AH234*INDEX(BL$12:BL$263,MATCH($AL234,$AK$12:$AK$263,0)))/INDEX($AD$12:$AD$263,MATCH($AL234,$AK$12:$AK$263,0)), "-"),     1, "-")</f>
        <v>-</v>
      </c>
      <c r="BN234" s="249" t="n">
        <f aca="false">IF(BM$9&gt;0, IF(OR(BM234="",BM234="-"), 0, BM234*$AO234), BL234*$AE234)</f>
        <v>0</v>
      </c>
      <c r="BO234" s="247" t="n">
        <f aca="false">COMMANDE!AD234</f>
        <v>0</v>
      </c>
      <c r="BP234" s="248" t="str">
        <f aca="false">_xlfn.IFS(AND($AD234=$AH234,$AD234&gt;0,$AH234&gt;0,BO234&gt;0), BO234,     AND(NOT($AD234=$AH234),$AD234&gt;0,$AH234&gt;0,BO234&gt;0), ($AH234*BO234)/$AD234,     AND($AD234=0,$AH234&gt;0,$AL234&gt;0), IF(INDEX(BO$12:BO$263,MATCH($AL234,$AK$12:$AK$263,0))&gt;0,($AH234*INDEX(BO$12:BO$263,MATCH($AL234,$AK$12:$AK$263,0)))/INDEX($AD$12:$AD$263,MATCH($AL234,$AK$12:$AK$263,0)), "-"),     1, "-")</f>
        <v>-</v>
      </c>
      <c r="BQ234" s="249" t="n">
        <f aca="false">IF(BP$9&gt;0, IF(OR(BP234="",BP234="-"), 0, BP234*$AO234), BO234*$AE234)</f>
        <v>0</v>
      </c>
      <c r="BR234" s="247" t="n">
        <f aca="false">COMMANDE!AF234</f>
        <v>0</v>
      </c>
      <c r="BS234" s="248" t="str">
        <f aca="false">_xlfn.IFS(AND($AD234=$AH234,$AD234&gt;0,$AH234&gt;0,BR234&gt;0), BR234,     AND(NOT($AD234=$AH234),$AD234&gt;0,$AH234&gt;0,BR234&gt;0), ($AH234*BR234)/$AD234,     AND($AD234=0,$AH234&gt;0,$AL234&gt;0), IF(INDEX(BR$12:BR$263,MATCH($AL234,$AK$12:$AK$263,0))&gt;0,($AH234*INDEX(BR$12:BR$263,MATCH($AL234,$AK$12:$AK$263,0)))/INDEX($AD$12:$AD$263,MATCH($AL234,$AK$12:$AK$263,0)), "-"),     1, "-")</f>
        <v>-</v>
      </c>
      <c r="BT234" s="249" t="n">
        <f aca="false">IF(BS$9&gt;0, IF(OR(BS234="",BS234="-"), 0, BS234*$AO234), BR234*$AE234)</f>
        <v>0</v>
      </c>
      <c r="BU234" s="247" t="n">
        <f aca="false">COMMANDE!AH234</f>
        <v>0</v>
      </c>
      <c r="BV234" s="248" t="str">
        <f aca="false">_xlfn.IFS(AND($AD234=$AH234,$AD234&gt;0,$AH234&gt;0,BU234&gt;0), BU234,     AND(NOT($AD234=$AH234),$AD234&gt;0,$AH234&gt;0,BU234&gt;0), ($AH234*BU234)/$AD234,     AND($AD234=0,$AH234&gt;0,$AL234&gt;0), IF(INDEX(BU$12:BU$263,MATCH($AL234,$AK$12:$AK$263,0))&gt;0,($AH234*INDEX(BU$12:BU$263,MATCH($AL234,$AK$12:$AK$263,0)))/INDEX($AD$12:$AD$263,MATCH($AL234,$AK$12:$AK$263,0)), "-"),     1, "-")</f>
        <v>-</v>
      </c>
      <c r="BW234" s="249" t="n">
        <f aca="false">IF(BV$9&gt;0, IF(OR(BV234="",BV234="-"), 0, BV234*$AO234), BU234*$AE234)</f>
        <v>0</v>
      </c>
      <c r="BX234" s="247" t="n">
        <f aca="false">COMMANDE!AJ234</f>
        <v>0</v>
      </c>
      <c r="BY234" s="248" t="str">
        <f aca="false">_xlfn.IFS(AND($AD234=$AH234,$AD234&gt;0,$AH234&gt;0,BX234&gt;0), BX234,     AND(NOT($AD234=$AH234),$AD234&gt;0,$AH234&gt;0,BX234&gt;0), ($AH234*BX234)/$AD234,     AND($AD234=0,$AH234&gt;0,$AL234&gt;0), IF(INDEX(BX$12:BX$263,MATCH($AL234,$AK$12:$AK$263,0))&gt;0,($AH234*INDEX(BX$12:BX$263,MATCH($AL234,$AK$12:$AK$263,0)))/INDEX($AD$12:$AD$263,MATCH($AL234,$AK$12:$AK$263,0)), "-"),     1, "-")</f>
        <v>-</v>
      </c>
      <c r="BZ234" s="249" t="n">
        <f aca="false">IF(BY$9&gt;0, IF(OR(BY234="",BY234="-"), 0, BY234*$AO234), BX234*$AE234)</f>
        <v>0</v>
      </c>
      <c r="CA234" s="247" t="n">
        <f aca="false">COMMANDE!AL234</f>
        <v>0</v>
      </c>
      <c r="CB234" s="248" t="str">
        <f aca="false">_xlfn.IFS(AND($AD234=$AH234,$AD234&gt;0,$AH234&gt;0,CA234&gt;0), CA234,     AND(NOT($AD234=$AH234),$AD234&gt;0,$AH234&gt;0,CA234&gt;0), ($AH234*CA234)/$AD234,     AND($AD234=0,$AH234&gt;0,$AL234&gt;0), IF(INDEX(CA$12:CA$263,MATCH($AL234,$AK$12:$AK$263,0))&gt;0,($AH234*INDEX(CA$12:CA$263,MATCH($AL234,$AK$12:$AK$263,0)))/INDEX($AD$12:$AD$263,MATCH($AL234,$AK$12:$AK$263,0)), "-"),     1, "-")</f>
        <v>-</v>
      </c>
      <c r="CC234" s="249" t="n">
        <f aca="false">IF(CB$9&gt;0, IF(OR(CB234="",CB234="-"), 0, CB234*$AO234), CA234*$AE234)</f>
        <v>0</v>
      </c>
      <c r="CD234" s="247" t="n">
        <f aca="false">COMMANDE!AN234</f>
        <v>0</v>
      </c>
      <c r="CE234" s="248" t="str">
        <f aca="false">_xlfn.IFS(AND($AD234=$AH234,$AD234&gt;0,$AH234&gt;0,CD234&gt;0), CD234,     AND(NOT($AD234=$AH234),$AD234&gt;0,$AH234&gt;0,CD234&gt;0), ($AH234*CD234)/$AD234,     AND($AD234=0,$AH234&gt;0,$AL234&gt;0), IF(INDEX(CD$12:CD$263,MATCH($AL234,$AK$12:$AK$263,0))&gt;0,($AH234*INDEX(CD$12:CD$263,MATCH($AL234,$AK$12:$AK$263,0)))/INDEX($AD$12:$AD$263,MATCH($AL234,$AK$12:$AK$263,0)), "-"),     1, "-")</f>
        <v>-</v>
      </c>
      <c r="CF234" s="249" t="n">
        <f aca="false">IF(CE$9&gt;0, IF(OR(CE234="",CE234="-"), 0, CE234*$AO234), CD234*$AE234)</f>
        <v>0</v>
      </c>
      <c r="CG234" s="247" t="n">
        <f aca="false">COMMANDE!AP234</f>
        <v>0</v>
      </c>
      <c r="CH234" s="248" t="str">
        <f aca="false">_xlfn.IFS(AND($AD234=$AH234,$AD234&gt;0,$AH234&gt;0,CG234&gt;0), CG234,     AND(NOT($AD234=$AH234),$AD234&gt;0,$AH234&gt;0,CG234&gt;0), ($AH234*CG234)/$AD234,     AND($AD234=0,$AH234&gt;0,$AL234&gt;0), IF(INDEX(CG$12:CG$263,MATCH($AL234,$AK$12:$AK$263,0))&gt;0,($AH234*INDEX(CG$12:CG$263,MATCH($AL234,$AK$12:$AK$263,0)))/INDEX($AD$12:$AD$263,MATCH($AL234,$AK$12:$AK$263,0)), "-"),     1, "-")</f>
        <v>-</v>
      </c>
      <c r="CI234" s="249" t="n">
        <f aca="false">IF(CH$9&gt;0, IF(OR(CH234="",CH234="-"), 0, CH234*$AO234), CG234*$AE234)</f>
        <v>0</v>
      </c>
      <c r="CJ234" s="250"/>
    </row>
    <row r="235" customFormat="false" ht="39.95" hidden="false" customHeight="true" outlineLevel="0" collapsed="false">
      <c r="A235" s="230" t="n">
        <f aca="false">IF(OR($AQ235&gt;0, $AS235&gt;0), 1, 0)</f>
        <v>0</v>
      </c>
      <c r="B235" s="230" t="n">
        <f aca="false">IF(OR($AT235&gt;0, $AV235&gt;0), 1, 0)</f>
        <v>0</v>
      </c>
      <c r="C235" s="230" t="n">
        <f aca="false">IF(OR($AW235&gt;0, $AY235&gt;0), 1, 0)</f>
        <v>0</v>
      </c>
      <c r="D235" s="230" t="n">
        <f aca="false">IF(OR($AZ235&gt;0, $BB235&gt;0), 1, 0)</f>
        <v>0</v>
      </c>
      <c r="E235" s="230" t="n">
        <f aca="false">IF(OR($BC235&gt;0, $BE235&gt;0), 1, 0)</f>
        <v>0</v>
      </c>
      <c r="F235" s="230" t="n">
        <f aca="false">IF(OR($BF235&gt;0, $BH235&gt;0), 1, 0)</f>
        <v>0</v>
      </c>
      <c r="G235" s="230" t="n">
        <f aca="false">IF(OR($BI235&gt;0, $BK235&gt;0), 1, 0)</f>
        <v>0</v>
      </c>
      <c r="H235" s="230" t="n">
        <f aca="false">IF(OR($BL235&gt;0, $BN235&gt;0), 1, 0)</f>
        <v>0</v>
      </c>
      <c r="I235" s="230" t="n">
        <f aca="false">IF(OR($BO235&gt;0, $BQ235&gt;0), 1, 0)</f>
        <v>0</v>
      </c>
      <c r="J235" s="230" t="n">
        <f aca="false">IF(OR($BR235&gt;0, $BT235&gt;0), 1, 0)</f>
        <v>0</v>
      </c>
      <c r="K235" s="230" t="n">
        <f aca="false">IF(OR($BU235&gt;0, $BW235&gt;0), 1, 0)</f>
        <v>0</v>
      </c>
      <c r="L235" s="230" t="n">
        <f aca="false">IF(OR($BX235&gt;0, $BZ235&gt;0), 1, 0)</f>
        <v>0</v>
      </c>
      <c r="M235" s="230" t="n">
        <f aca="false">IF(OR($CA235&gt;0, $CC235&gt;0), 1, 0)</f>
        <v>0</v>
      </c>
      <c r="N235" s="230" t="n">
        <f aca="false">IF(OR($CD235&gt;0, $CF235&gt;0), 1, 0)</f>
        <v>0</v>
      </c>
      <c r="O235" s="231" t="n">
        <f aca="false">IF(OR($CG235&gt;0, $CI235&gt;0), 1, 0)</f>
        <v>0</v>
      </c>
      <c r="P235" s="232" t="n">
        <f aca="false">IF(OR($AD235&gt;0,$AH235&gt;0,$AN235&gt;0), 1, 0)</f>
        <v>0</v>
      </c>
      <c r="Q235" s="233" t="n">
        <f aca="false">BDD!A225</f>
        <v>0</v>
      </c>
      <c r="R235" s="234" t="n">
        <f aca="false">BDD!B225</f>
        <v>0</v>
      </c>
      <c r="S235" s="235" t="str">
        <f aca="false">IF(BDD!F225=0, "", BDD!F225)</f>
        <v/>
      </c>
      <c r="T235" s="236" t="n">
        <f aca="false">ROUND(BDD!G225+FDP_CMD_KG, 2)</f>
        <v>1.6</v>
      </c>
      <c r="U235" s="236" t="e">
        <f aca="false">ROUND(BDD!G225+FDP_FACT_KG, 2)</f>
        <v>#DIV/0!</v>
      </c>
      <c r="V235" s="237" t="n">
        <f aca="false">BDD!H225</f>
        <v>0</v>
      </c>
      <c r="W235" s="238" t="str">
        <f aca="false">IF(NOT(ISBLANK(BDD!I225)), ROUND(SUM((BDD!G225*reduc1),FDP_CMD_KG), 2), "")</f>
        <v/>
      </c>
      <c r="X235" s="238" t="str">
        <f aca="false">IF(NOT(ISBLANK(BDD!J225)), ROUND(SUM((BDD!G225*reduc2),FDP_CMD_KG), 2), "")</f>
        <v/>
      </c>
      <c r="Y235" s="238" t="str">
        <f aca="false">IF(NOT(ISBLANK(BDD!K225)), ROUND(SUM((BDD!G225*reduc3),FDP_CMD_KG), 2), "")</f>
        <v/>
      </c>
      <c r="Z235" s="238" t="str">
        <f aca="false">IF(NOT(ISBLANK(BDD!I225)), ROUND(SUM((BDD!G225*reduc1),FDP_FACT_KG), 2), "")</f>
        <v/>
      </c>
      <c r="AA235" s="238" t="str">
        <f aca="false">IF(NOT(ISBLANK(BDD!J225)), ROUND(SUM((BDD!G225*reduc2),FDP_FACT_KG), 2), "")</f>
        <v/>
      </c>
      <c r="AB235" s="238" t="str">
        <f aca="false">IF(NOT(ISBLANK(BDD!K225)), ROUND(SUM((BDD!G225*reduc3),FDP_FACT_KG), 2), "")</f>
        <v/>
      </c>
      <c r="AC235" s="239" t="n">
        <f aca="false">BDD!C225</f>
        <v>0</v>
      </c>
      <c r="AD235" s="240" t="n">
        <f aca="false">SUM(AQ235,AT235,AW235,AZ235,BC235,BF235,BI235,BL235,BO235,BR235,BU235,BX235,CA235,CD235,CG235)</f>
        <v>0</v>
      </c>
      <c r="AE235" s="241" t="n">
        <f aca="false">_xlfn.IFS(AND(AD235&gt;=60,$Y235&lt;&gt;""), $Y235,    AND(AD235&gt;=30,$X235&lt;&gt;""), $X235,    AND(AD235&gt;=10,$W235&lt;&gt;""), $W235,    1, $T235)</f>
        <v>1.6</v>
      </c>
      <c r="AF235" s="242" t="n">
        <f aca="false">$AD235*$AE235</f>
        <v>0</v>
      </c>
      <c r="AG235" s="161"/>
      <c r="AH235" s="243"/>
      <c r="AI235" s="241" t="e">
        <f aca="false">_xlfn.IFS(AND(AH235&gt;=60,$AB235&lt;&gt;""), $AB235,    AND(AH235&gt;=30,$AA235&lt;&gt;""), $AA235,    AND(AH235&gt;=10,$Z235&lt;&gt;""), $Z235,    1, $U235)</f>
        <v>#DIV/0!</v>
      </c>
      <c r="AJ235" s="244" t="e">
        <f aca="false">AH235*AI235</f>
        <v>#DIV/0!</v>
      </c>
      <c r="AK235" s="245"/>
      <c r="AL235" s="245"/>
      <c r="AM235" s="161"/>
      <c r="AN235" s="246" t="n">
        <f aca="false">SUM(AR235,AU235,AX235,BA235,BD235,BG235,BJ235,BM235,BP235,BS235,BV235,BY235,CB235,CE235,CH235)</f>
        <v>0</v>
      </c>
      <c r="AO235" s="241" t="e">
        <f aca="false">_xlfn.IFS(AND(AN235&gt;=60,$AB235&lt;&gt;""), $AB235,    AND(AN235&gt;=30,$AA235&lt;&gt;""), $AA235,    AND(AN235&gt;=10,$Z235&lt;&gt;""), $Z235,    1, $U235)</f>
        <v>#DIV/0!</v>
      </c>
      <c r="AP235" s="242" t="e">
        <f aca="false">$AN235*$AO235</f>
        <v>#DIV/0!</v>
      </c>
      <c r="AQ235" s="247" t="n">
        <f aca="false">COMMANDE!N235</f>
        <v>0</v>
      </c>
      <c r="AR235" s="248" t="str">
        <f aca="false">_xlfn.IFS(AND($AD235=$AH235,$AD235&gt;0,$AH235&gt;0,AQ235&gt;0), AQ235,     AND(NOT($AD235=$AH235),$AD235&gt;0,$AH235&gt;0,AQ235&gt;0), ($AH235*AQ235)/$AD235,     AND($AD235=0,$AH235&gt;0,$AL235&gt;0), IF(INDEX(AQ$12:AQ$263,MATCH($AL235,$AK$12:$AK$263,0))&gt;0,($AH235*INDEX(AQ$12:AQ$263,MATCH($AL235,$AK$12:$AK$263,0)))/INDEX($AD$12:$AD$263,MATCH($AL235,$AK$12:$AK$263,0)), "-"),     1, "-")</f>
        <v>-</v>
      </c>
      <c r="AS235" s="249" t="n">
        <f aca="false">IF(AR$9&gt;0, IF(OR(AR235="",AR235="-"), 0, AR235*$AO235), AQ235*$AE235)</f>
        <v>0</v>
      </c>
      <c r="AT235" s="247" t="n">
        <f aca="false">COMMANDE!P235</f>
        <v>0</v>
      </c>
      <c r="AU235" s="248" t="str">
        <f aca="false">_xlfn.IFS(AND($AD235=$AH235,$AD235&gt;0,$AH235&gt;0,AT235&gt;0), AT235,     AND(NOT($AD235=$AH235),$AD235&gt;0,$AH235&gt;0,AT235&gt;0), ($AH235*AT235)/$AD235,     AND($AD235=0,$AH235&gt;0,$AL235&gt;0), IF(INDEX(AT$12:AT$263,MATCH($AL235,$AK$12:$AK$263,0))&gt;0,($AH235*INDEX(AT$12:AT$263,MATCH($AL235,$AK$12:$AK$263,0)))/INDEX($AD$12:$AD$263,MATCH($AL235,$AK$12:$AK$263,0)), "-"),     1, "-")</f>
        <v>-</v>
      </c>
      <c r="AV235" s="249" t="n">
        <f aca="false">IF(AU$9&gt;0, IF(OR(AU235="",AU235="-"), 0, AU235*$AO235), AT235*$AE235)</f>
        <v>0</v>
      </c>
      <c r="AW235" s="247" t="n">
        <f aca="false">COMMANDE!R235</f>
        <v>0</v>
      </c>
      <c r="AX235" s="248" t="str">
        <f aca="false">_xlfn.IFS(AND($AD235=$AH235,$AD235&gt;0,$AH235&gt;0,AW235&gt;0), AW235,     AND(NOT($AD235=$AH235),$AD235&gt;0,$AH235&gt;0,AW235&gt;0), ($AH235*AW235)/$AD235,     AND($AD235=0,$AH235&gt;0,$AL235&gt;0), IF(INDEX(AW$12:AW$263,MATCH($AL235,$AK$12:$AK$263,0))&gt;0,($AH235*INDEX(AW$12:AW$263,MATCH($AL235,$AK$12:$AK$263,0)))/INDEX($AD$12:$AD$263,MATCH($AL235,$AK$12:$AK$263,0)), "-"),     1, "-")</f>
        <v>-</v>
      </c>
      <c r="AY235" s="249" t="n">
        <f aca="false">IF(AX$9&gt;0, IF(OR(AX235="",AX235="-"), 0, AX235*$AO235), AW235*$AE235)</f>
        <v>0</v>
      </c>
      <c r="AZ235" s="247" t="n">
        <f aca="false">COMMANDE!T235</f>
        <v>0</v>
      </c>
      <c r="BA235" s="248" t="str">
        <f aca="false">_xlfn.IFS(AND($AD235=$AH235,$AD235&gt;0,$AH235&gt;0,AZ235&gt;0), AZ235,     AND(NOT($AD235=$AH235),$AD235&gt;0,$AH235&gt;0,AZ235&gt;0), ($AH235*AZ235)/$AD235,     AND($AD235=0,$AH235&gt;0,$AL235&gt;0), IF(INDEX(AZ$12:AZ$263,MATCH($AL235,$AK$12:$AK$263,0))&gt;0,($AH235*INDEX(AZ$12:AZ$263,MATCH($AL235,$AK$12:$AK$263,0)))/INDEX($AD$12:$AD$263,MATCH($AL235,$AK$12:$AK$263,0)), "-"),     1, "-")</f>
        <v>-</v>
      </c>
      <c r="BB235" s="249" t="n">
        <f aca="false">IF(BA$9&gt;0, IF(OR(BA235="",BA235="-"), 0, BA235*$AO235), AZ235*$AE235)</f>
        <v>0</v>
      </c>
      <c r="BC235" s="247" t="n">
        <f aca="false">COMMANDE!V235</f>
        <v>0</v>
      </c>
      <c r="BD235" s="248" t="str">
        <f aca="false">_xlfn.IFS(AND($AD235=$AH235,$AD235&gt;0,$AH235&gt;0,BC235&gt;0), BC235,     AND(NOT($AD235=$AH235),$AD235&gt;0,$AH235&gt;0,BC235&gt;0), ($AH235*BC235)/$AD235,     AND($AD235=0,$AH235&gt;0,$AL235&gt;0), IF(INDEX(BC$12:BC$263,MATCH($AL235,$AK$12:$AK$263,0))&gt;0,($AH235*INDEX(BC$12:BC$263,MATCH($AL235,$AK$12:$AK$263,0)))/INDEX($AD$12:$AD$263,MATCH($AL235,$AK$12:$AK$263,0)), "-"),     1, "-")</f>
        <v>-</v>
      </c>
      <c r="BE235" s="249" t="n">
        <f aca="false">IF(BD$9&gt;0, IF(OR(BD235="",BD235="-"), 0, BD235*$AO235), BC235*$AE235)</f>
        <v>0</v>
      </c>
      <c r="BF235" s="247" t="n">
        <f aca="false">COMMANDE!X235</f>
        <v>0</v>
      </c>
      <c r="BG235" s="248" t="str">
        <f aca="false">_xlfn.IFS(AND($AD235=$AH235,$AD235&gt;0,$AH235&gt;0,BF235&gt;0), BF235,     AND(NOT($AD235=$AH235),$AD235&gt;0,$AH235&gt;0,BF235&gt;0), ($AH235*BF235)/$AD235,     AND($AD235=0,$AH235&gt;0,$AL235&gt;0), IF(INDEX(BF$12:BF$263,MATCH($AL235,$AK$12:$AK$263,0))&gt;0,($AH235*INDEX(BF$12:BF$263,MATCH($AL235,$AK$12:$AK$263,0)))/INDEX($AD$12:$AD$263,MATCH($AL235,$AK$12:$AK$263,0)), "-"),     1, "-")</f>
        <v>-</v>
      </c>
      <c r="BH235" s="249" t="n">
        <f aca="false">IF(BG$9&gt;0, IF(OR(BG235="",BG235="-"), 0, BG235*$AO235), BF235*$AE235)</f>
        <v>0</v>
      </c>
      <c r="BI235" s="247" t="n">
        <f aca="false">COMMANDE!Z235</f>
        <v>0</v>
      </c>
      <c r="BJ235" s="248" t="str">
        <f aca="false">_xlfn.IFS(AND($AD235=$AH235,$AD235&gt;0,$AH235&gt;0,BI235&gt;0), BI235,     AND(NOT($AD235=$AH235),$AD235&gt;0,$AH235&gt;0,BI235&gt;0), ($AH235*BI235)/$AD235,     AND($AD235=0,$AH235&gt;0,$AL235&gt;0), IF(INDEX(BI$12:BI$263,MATCH($AL235,$AK$12:$AK$263,0))&gt;0,($AH235*INDEX(BI$12:BI$263,MATCH($AL235,$AK$12:$AK$263,0)))/INDEX($AD$12:$AD$263,MATCH($AL235,$AK$12:$AK$263,0)), "-"),     1, "-")</f>
        <v>-</v>
      </c>
      <c r="BK235" s="249" t="n">
        <f aca="false">IF(BJ$9&gt;0, IF(OR(BJ235="",BJ235="-"), 0, BJ235*$AO235), BI235*$AE235)</f>
        <v>0</v>
      </c>
      <c r="BL235" s="247" t="n">
        <f aca="false">COMMANDE!AB235</f>
        <v>0</v>
      </c>
      <c r="BM235" s="248" t="str">
        <f aca="false">_xlfn.IFS(AND($AD235=$AH235,$AD235&gt;0,$AH235&gt;0,BL235&gt;0), BL235,     AND(NOT($AD235=$AH235),$AD235&gt;0,$AH235&gt;0,BL235&gt;0), ($AH235*BL235)/$AD235,     AND($AD235=0,$AH235&gt;0,$AL235&gt;0), IF(INDEX(BL$12:BL$263,MATCH($AL235,$AK$12:$AK$263,0))&gt;0,($AH235*INDEX(BL$12:BL$263,MATCH($AL235,$AK$12:$AK$263,0)))/INDEX($AD$12:$AD$263,MATCH($AL235,$AK$12:$AK$263,0)), "-"),     1, "-")</f>
        <v>-</v>
      </c>
      <c r="BN235" s="249" t="n">
        <f aca="false">IF(BM$9&gt;0, IF(OR(BM235="",BM235="-"), 0, BM235*$AO235), BL235*$AE235)</f>
        <v>0</v>
      </c>
      <c r="BO235" s="247" t="n">
        <f aca="false">COMMANDE!AD235</f>
        <v>0</v>
      </c>
      <c r="BP235" s="248" t="str">
        <f aca="false">_xlfn.IFS(AND($AD235=$AH235,$AD235&gt;0,$AH235&gt;0,BO235&gt;0), BO235,     AND(NOT($AD235=$AH235),$AD235&gt;0,$AH235&gt;0,BO235&gt;0), ($AH235*BO235)/$AD235,     AND($AD235=0,$AH235&gt;0,$AL235&gt;0), IF(INDEX(BO$12:BO$263,MATCH($AL235,$AK$12:$AK$263,0))&gt;0,($AH235*INDEX(BO$12:BO$263,MATCH($AL235,$AK$12:$AK$263,0)))/INDEX($AD$12:$AD$263,MATCH($AL235,$AK$12:$AK$263,0)), "-"),     1, "-")</f>
        <v>-</v>
      </c>
      <c r="BQ235" s="249" t="n">
        <f aca="false">IF(BP$9&gt;0, IF(OR(BP235="",BP235="-"), 0, BP235*$AO235), BO235*$AE235)</f>
        <v>0</v>
      </c>
      <c r="BR235" s="247" t="n">
        <f aca="false">COMMANDE!AF235</f>
        <v>0</v>
      </c>
      <c r="BS235" s="248" t="str">
        <f aca="false">_xlfn.IFS(AND($AD235=$AH235,$AD235&gt;0,$AH235&gt;0,BR235&gt;0), BR235,     AND(NOT($AD235=$AH235),$AD235&gt;0,$AH235&gt;0,BR235&gt;0), ($AH235*BR235)/$AD235,     AND($AD235=0,$AH235&gt;0,$AL235&gt;0), IF(INDEX(BR$12:BR$263,MATCH($AL235,$AK$12:$AK$263,0))&gt;0,($AH235*INDEX(BR$12:BR$263,MATCH($AL235,$AK$12:$AK$263,0)))/INDEX($AD$12:$AD$263,MATCH($AL235,$AK$12:$AK$263,0)), "-"),     1, "-")</f>
        <v>-</v>
      </c>
      <c r="BT235" s="249" t="n">
        <f aca="false">IF(BS$9&gt;0, IF(OR(BS235="",BS235="-"), 0, BS235*$AO235), BR235*$AE235)</f>
        <v>0</v>
      </c>
      <c r="BU235" s="247" t="n">
        <f aca="false">COMMANDE!AH235</f>
        <v>0</v>
      </c>
      <c r="BV235" s="248" t="str">
        <f aca="false">_xlfn.IFS(AND($AD235=$AH235,$AD235&gt;0,$AH235&gt;0,BU235&gt;0), BU235,     AND(NOT($AD235=$AH235),$AD235&gt;0,$AH235&gt;0,BU235&gt;0), ($AH235*BU235)/$AD235,     AND($AD235=0,$AH235&gt;0,$AL235&gt;0), IF(INDEX(BU$12:BU$263,MATCH($AL235,$AK$12:$AK$263,0))&gt;0,($AH235*INDEX(BU$12:BU$263,MATCH($AL235,$AK$12:$AK$263,0)))/INDEX($AD$12:$AD$263,MATCH($AL235,$AK$12:$AK$263,0)), "-"),     1, "-")</f>
        <v>-</v>
      </c>
      <c r="BW235" s="249" t="n">
        <f aca="false">IF(BV$9&gt;0, IF(OR(BV235="",BV235="-"), 0, BV235*$AO235), BU235*$AE235)</f>
        <v>0</v>
      </c>
      <c r="BX235" s="247" t="n">
        <f aca="false">COMMANDE!AJ235</f>
        <v>0</v>
      </c>
      <c r="BY235" s="248" t="str">
        <f aca="false">_xlfn.IFS(AND($AD235=$AH235,$AD235&gt;0,$AH235&gt;0,BX235&gt;0), BX235,     AND(NOT($AD235=$AH235),$AD235&gt;0,$AH235&gt;0,BX235&gt;0), ($AH235*BX235)/$AD235,     AND($AD235=0,$AH235&gt;0,$AL235&gt;0), IF(INDEX(BX$12:BX$263,MATCH($AL235,$AK$12:$AK$263,0))&gt;0,($AH235*INDEX(BX$12:BX$263,MATCH($AL235,$AK$12:$AK$263,0)))/INDEX($AD$12:$AD$263,MATCH($AL235,$AK$12:$AK$263,0)), "-"),     1, "-")</f>
        <v>-</v>
      </c>
      <c r="BZ235" s="249" t="n">
        <f aca="false">IF(BY$9&gt;0, IF(OR(BY235="",BY235="-"), 0, BY235*$AO235), BX235*$AE235)</f>
        <v>0</v>
      </c>
      <c r="CA235" s="247" t="n">
        <f aca="false">COMMANDE!AL235</f>
        <v>0</v>
      </c>
      <c r="CB235" s="248" t="str">
        <f aca="false">_xlfn.IFS(AND($AD235=$AH235,$AD235&gt;0,$AH235&gt;0,CA235&gt;0), CA235,     AND(NOT($AD235=$AH235),$AD235&gt;0,$AH235&gt;0,CA235&gt;0), ($AH235*CA235)/$AD235,     AND($AD235=0,$AH235&gt;0,$AL235&gt;0), IF(INDEX(CA$12:CA$263,MATCH($AL235,$AK$12:$AK$263,0))&gt;0,($AH235*INDEX(CA$12:CA$263,MATCH($AL235,$AK$12:$AK$263,0)))/INDEX($AD$12:$AD$263,MATCH($AL235,$AK$12:$AK$263,0)), "-"),     1, "-")</f>
        <v>-</v>
      </c>
      <c r="CC235" s="249" t="n">
        <f aca="false">IF(CB$9&gt;0, IF(OR(CB235="",CB235="-"), 0, CB235*$AO235), CA235*$AE235)</f>
        <v>0</v>
      </c>
      <c r="CD235" s="247" t="n">
        <f aca="false">COMMANDE!AN235</f>
        <v>0</v>
      </c>
      <c r="CE235" s="248" t="str">
        <f aca="false">_xlfn.IFS(AND($AD235=$AH235,$AD235&gt;0,$AH235&gt;0,CD235&gt;0), CD235,     AND(NOT($AD235=$AH235),$AD235&gt;0,$AH235&gt;0,CD235&gt;0), ($AH235*CD235)/$AD235,     AND($AD235=0,$AH235&gt;0,$AL235&gt;0), IF(INDEX(CD$12:CD$263,MATCH($AL235,$AK$12:$AK$263,0))&gt;0,($AH235*INDEX(CD$12:CD$263,MATCH($AL235,$AK$12:$AK$263,0)))/INDEX($AD$12:$AD$263,MATCH($AL235,$AK$12:$AK$263,0)), "-"),     1, "-")</f>
        <v>-</v>
      </c>
      <c r="CF235" s="249" t="n">
        <f aca="false">IF(CE$9&gt;0, IF(OR(CE235="",CE235="-"), 0, CE235*$AO235), CD235*$AE235)</f>
        <v>0</v>
      </c>
      <c r="CG235" s="247" t="n">
        <f aca="false">COMMANDE!AP235</f>
        <v>0</v>
      </c>
      <c r="CH235" s="248" t="str">
        <f aca="false">_xlfn.IFS(AND($AD235=$AH235,$AD235&gt;0,$AH235&gt;0,CG235&gt;0), CG235,     AND(NOT($AD235=$AH235),$AD235&gt;0,$AH235&gt;0,CG235&gt;0), ($AH235*CG235)/$AD235,     AND($AD235=0,$AH235&gt;0,$AL235&gt;0), IF(INDEX(CG$12:CG$263,MATCH($AL235,$AK$12:$AK$263,0))&gt;0,($AH235*INDEX(CG$12:CG$263,MATCH($AL235,$AK$12:$AK$263,0)))/INDEX($AD$12:$AD$263,MATCH($AL235,$AK$12:$AK$263,0)), "-"),     1, "-")</f>
        <v>-</v>
      </c>
      <c r="CI235" s="249" t="n">
        <f aca="false">IF(CH$9&gt;0, IF(OR(CH235="",CH235="-"), 0, CH235*$AO235), CG235*$AE235)</f>
        <v>0</v>
      </c>
      <c r="CJ235" s="250"/>
    </row>
    <row r="236" customFormat="false" ht="39.95" hidden="false" customHeight="true" outlineLevel="0" collapsed="false">
      <c r="A236" s="230" t="n">
        <f aca="false">IF(OR($AQ236&gt;0, $AS236&gt;0), 1, 0)</f>
        <v>0</v>
      </c>
      <c r="B236" s="230" t="n">
        <f aca="false">IF(OR($AT236&gt;0, $AV236&gt;0), 1, 0)</f>
        <v>0</v>
      </c>
      <c r="C236" s="230" t="n">
        <f aca="false">IF(OR($AW236&gt;0, $AY236&gt;0), 1, 0)</f>
        <v>0</v>
      </c>
      <c r="D236" s="230" t="n">
        <f aca="false">IF(OR($AZ236&gt;0, $BB236&gt;0), 1, 0)</f>
        <v>0</v>
      </c>
      <c r="E236" s="230" t="n">
        <f aca="false">IF(OR($BC236&gt;0, $BE236&gt;0), 1, 0)</f>
        <v>0</v>
      </c>
      <c r="F236" s="230" t="n">
        <f aca="false">IF(OR($BF236&gt;0, $BH236&gt;0), 1, 0)</f>
        <v>0</v>
      </c>
      <c r="G236" s="230" t="n">
        <f aca="false">IF(OR($BI236&gt;0, $BK236&gt;0), 1, 0)</f>
        <v>0</v>
      </c>
      <c r="H236" s="230" t="n">
        <f aca="false">IF(OR($BL236&gt;0, $BN236&gt;0), 1, 0)</f>
        <v>0</v>
      </c>
      <c r="I236" s="230" t="n">
        <f aca="false">IF(OR($BO236&gt;0, $BQ236&gt;0), 1, 0)</f>
        <v>0</v>
      </c>
      <c r="J236" s="230" t="n">
        <f aca="false">IF(OR($BR236&gt;0, $BT236&gt;0), 1, 0)</f>
        <v>0</v>
      </c>
      <c r="K236" s="230" t="n">
        <f aca="false">IF(OR($BU236&gt;0, $BW236&gt;0), 1, 0)</f>
        <v>0</v>
      </c>
      <c r="L236" s="230" t="n">
        <f aca="false">IF(OR($BX236&gt;0, $BZ236&gt;0), 1, 0)</f>
        <v>0</v>
      </c>
      <c r="M236" s="230" t="n">
        <f aca="false">IF(OR($CA236&gt;0, $CC236&gt;0), 1, 0)</f>
        <v>0</v>
      </c>
      <c r="N236" s="230" t="n">
        <f aca="false">IF(OR($CD236&gt;0, $CF236&gt;0), 1, 0)</f>
        <v>0</v>
      </c>
      <c r="O236" s="231" t="n">
        <f aca="false">IF(OR($CG236&gt;0, $CI236&gt;0), 1, 0)</f>
        <v>0</v>
      </c>
      <c r="P236" s="232" t="n">
        <f aca="false">IF(OR($AD236&gt;0,$AH236&gt;0,$AN236&gt;0), 1, 0)</f>
        <v>0</v>
      </c>
      <c r="Q236" s="233" t="n">
        <f aca="false">BDD!A226</f>
        <v>0</v>
      </c>
      <c r="R236" s="234" t="n">
        <f aca="false">BDD!B226</f>
        <v>0</v>
      </c>
      <c r="S236" s="235" t="str">
        <f aca="false">IF(BDD!F226=0, "", BDD!F226)</f>
        <v/>
      </c>
      <c r="T236" s="236" t="n">
        <f aca="false">ROUND(BDD!G226+FDP_CMD_KG, 2)</f>
        <v>1.6</v>
      </c>
      <c r="U236" s="236" t="e">
        <f aca="false">ROUND(BDD!G226+FDP_FACT_KG, 2)</f>
        <v>#DIV/0!</v>
      </c>
      <c r="V236" s="237" t="n">
        <f aca="false">BDD!H226</f>
        <v>0</v>
      </c>
      <c r="W236" s="238" t="str">
        <f aca="false">IF(NOT(ISBLANK(BDD!I226)), ROUND(SUM((BDD!G226*reduc1),FDP_CMD_KG), 2), "")</f>
        <v/>
      </c>
      <c r="X236" s="238" t="str">
        <f aca="false">IF(NOT(ISBLANK(BDD!J226)), ROUND(SUM((BDD!G226*reduc2),FDP_CMD_KG), 2), "")</f>
        <v/>
      </c>
      <c r="Y236" s="238" t="str">
        <f aca="false">IF(NOT(ISBLANK(BDD!K226)), ROUND(SUM((BDD!G226*reduc3),FDP_CMD_KG), 2), "")</f>
        <v/>
      </c>
      <c r="Z236" s="238" t="str">
        <f aca="false">IF(NOT(ISBLANK(BDD!I226)), ROUND(SUM((BDD!G226*reduc1),FDP_FACT_KG), 2), "")</f>
        <v/>
      </c>
      <c r="AA236" s="238" t="str">
        <f aca="false">IF(NOT(ISBLANK(BDD!J226)), ROUND(SUM((BDD!G226*reduc2),FDP_FACT_KG), 2), "")</f>
        <v/>
      </c>
      <c r="AB236" s="238" t="str">
        <f aca="false">IF(NOT(ISBLANK(BDD!K226)), ROUND(SUM((BDD!G226*reduc3),FDP_FACT_KG), 2), "")</f>
        <v/>
      </c>
      <c r="AC236" s="239" t="n">
        <f aca="false">BDD!C226</f>
        <v>0</v>
      </c>
      <c r="AD236" s="240" t="n">
        <f aca="false">SUM(AQ236,AT236,AW236,AZ236,BC236,BF236,BI236,BL236,BO236,BR236,BU236,BX236,CA236,CD236,CG236)</f>
        <v>0</v>
      </c>
      <c r="AE236" s="241" t="n">
        <f aca="false">_xlfn.IFS(AND(AD236&gt;=60,$Y236&lt;&gt;""), $Y236,    AND(AD236&gt;=30,$X236&lt;&gt;""), $X236,    AND(AD236&gt;=10,$W236&lt;&gt;""), $W236,    1, $T236)</f>
        <v>1.6</v>
      </c>
      <c r="AF236" s="242" t="n">
        <f aca="false">$AD236*$AE236</f>
        <v>0</v>
      </c>
      <c r="AG236" s="161"/>
      <c r="AH236" s="243"/>
      <c r="AI236" s="241" t="e">
        <f aca="false">_xlfn.IFS(AND(AH236&gt;=60,$AB236&lt;&gt;""), $AB236,    AND(AH236&gt;=30,$AA236&lt;&gt;""), $AA236,    AND(AH236&gt;=10,$Z236&lt;&gt;""), $Z236,    1, $U236)</f>
        <v>#DIV/0!</v>
      </c>
      <c r="AJ236" s="244" t="e">
        <f aca="false">AH236*AI236</f>
        <v>#DIV/0!</v>
      </c>
      <c r="AK236" s="245"/>
      <c r="AL236" s="245"/>
      <c r="AM236" s="161"/>
      <c r="AN236" s="246" t="n">
        <f aca="false">SUM(AR236,AU236,AX236,BA236,BD236,BG236,BJ236,BM236,BP236,BS236,BV236,BY236,CB236,CE236,CH236)</f>
        <v>0</v>
      </c>
      <c r="AO236" s="241" t="e">
        <f aca="false">_xlfn.IFS(AND(AN236&gt;=60,$AB236&lt;&gt;""), $AB236,    AND(AN236&gt;=30,$AA236&lt;&gt;""), $AA236,    AND(AN236&gt;=10,$Z236&lt;&gt;""), $Z236,    1, $U236)</f>
        <v>#DIV/0!</v>
      </c>
      <c r="AP236" s="242" t="e">
        <f aca="false">$AN236*$AO236</f>
        <v>#DIV/0!</v>
      </c>
      <c r="AQ236" s="247" t="n">
        <f aca="false">COMMANDE!N236</f>
        <v>0</v>
      </c>
      <c r="AR236" s="248" t="str">
        <f aca="false">_xlfn.IFS(AND($AD236=$AH236,$AD236&gt;0,$AH236&gt;0,AQ236&gt;0), AQ236,     AND(NOT($AD236=$AH236),$AD236&gt;0,$AH236&gt;0,AQ236&gt;0), ($AH236*AQ236)/$AD236,     AND($AD236=0,$AH236&gt;0,$AL236&gt;0), IF(INDEX(AQ$12:AQ$263,MATCH($AL236,$AK$12:$AK$263,0))&gt;0,($AH236*INDEX(AQ$12:AQ$263,MATCH($AL236,$AK$12:$AK$263,0)))/INDEX($AD$12:$AD$263,MATCH($AL236,$AK$12:$AK$263,0)), "-"),     1, "-")</f>
        <v>-</v>
      </c>
      <c r="AS236" s="249" t="n">
        <f aca="false">IF(AR$9&gt;0, IF(OR(AR236="",AR236="-"), 0, AR236*$AO236), AQ236*$AE236)</f>
        <v>0</v>
      </c>
      <c r="AT236" s="247" t="n">
        <f aca="false">COMMANDE!P236</f>
        <v>0</v>
      </c>
      <c r="AU236" s="248" t="str">
        <f aca="false">_xlfn.IFS(AND($AD236=$AH236,$AD236&gt;0,$AH236&gt;0,AT236&gt;0), AT236,     AND(NOT($AD236=$AH236),$AD236&gt;0,$AH236&gt;0,AT236&gt;0), ($AH236*AT236)/$AD236,     AND($AD236=0,$AH236&gt;0,$AL236&gt;0), IF(INDEX(AT$12:AT$263,MATCH($AL236,$AK$12:$AK$263,0))&gt;0,($AH236*INDEX(AT$12:AT$263,MATCH($AL236,$AK$12:$AK$263,0)))/INDEX($AD$12:$AD$263,MATCH($AL236,$AK$12:$AK$263,0)), "-"),     1, "-")</f>
        <v>-</v>
      </c>
      <c r="AV236" s="249" t="n">
        <f aca="false">IF(AU$9&gt;0, IF(OR(AU236="",AU236="-"), 0, AU236*$AO236), AT236*$AE236)</f>
        <v>0</v>
      </c>
      <c r="AW236" s="247" t="n">
        <f aca="false">COMMANDE!R236</f>
        <v>0</v>
      </c>
      <c r="AX236" s="248" t="str">
        <f aca="false">_xlfn.IFS(AND($AD236=$AH236,$AD236&gt;0,$AH236&gt;0,AW236&gt;0), AW236,     AND(NOT($AD236=$AH236),$AD236&gt;0,$AH236&gt;0,AW236&gt;0), ($AH236*AW236)/$AD236,     AND($AD236=0,$AH236&gt;0,$AL236&gt;0), IF(INDEX(AW$12:AW$263,MATCH($AL236,$AK$12:$AK$263,0))&gt;0,($AH236*INDEX(AW$12:AW$263,MATCH($AL236,$AK$12:$AK$263,0)))/INDEX($AD$12:$AD$263,MATCH($AL236,$AK$12:$AK$263,0)), "-"),     1, "-")</f>
        <v>-</v>
      </c>
      <c r="AY236" s="249" t="n">
        <f aca="false">IF(AX$9&gt;0, IF(OR(AX236="",AX236="-"), 0, AX236*$AO236), AW236*$AE236)</f>
        <v>0</v>
      </c>
      <c r="AZ236" s="247" t="n">
        <f aca="false">COMMANDE!T236</f>
        <v>0</v>
      </c>
      <c r="BA236" s="248" t="str">
        <f aca="false">_xlfn.IFS(AND($AD236=$AH236,$AD236&gt;0,$AH236&gt;0,AZ236&gt;0), AZ236,     AND(NOT($AD236=$AH236),$AD236&gt;0,$AH236&gt;0,AZ236&gt;0), ($AH236*AZ236)/$AD236,     AND($AD236=0,$AH236&gt;0,$AL236&gt;0), IF(INDEX(AZ$12:AZ$263,MATCH($AL236,$AK$12:$AK$263,0))&gt;0,($AH236*INDEX(AZ$12:AZ$263,MATCH($AL236,$AK$12:$AK$263,0)))/INDEX($AD$12:$AD$263,MATCH($AL236,$AK$12:$AK$263,0)), "-"),     1, "-")</f>
        <v>-</v>
      </c>
      <c r="BB236" s="249" t="n">
        <f aca="false">IF(BA$9&gt;0, IF(OR(BA236="",BA236="-"), 0, BA236*$AO236), AZ236*$AE236)</f>
        <v>0</v>
      </c>
      <c r="BC236" s="247" t="n">
        <f aca="false">COMMANDE!V236</f>
        <v>0</v>
      </c>
      <c r="BD236" s="248" t="str">
        <f aca="false">_xlfn.IFS(AND($AD236=$AH236,$AD236&gt;0,$AH236&gt;0,BC236&gt;0), BC236,     AND(NOT($AD236=$AH236),$AD236&gt;0,$AH236&gt;0,BC236&gt;0), ($AH236*BC236)/$AD236,     AND($AD236=0,$AH236&gt;0,$AL236&gt;0), IF(INDEX(BC$12:BC$263,MATCH($AL236,$AK$12:$AK$263,0))&gt;0,($AH236*INDEX(BC$12:BC$263,MATCH($AL236,$AK$12:$AK$263,0)))/INDEX($AD$12:$AD$263,MATCH($AL236,$AK$12:$AK$263,0)), "-"),     1, "-")</f>
        <v>-</v>
      </c>
      <c r="BE236" s="249" t="n">
        <f aca="false">IF(BD$9&gt;0, IF(OR(BD236="",BD236="-"), 0, BD236*$AO236), BC236*$AE236)</f>
        <v>0</v>
      </c>
      <c r="BF236" s="247" t="n">
        <f aca="false">COMMANDE!X236</f>
        <v>0</v>
      </c>
      <c r="BG236" s="248" t="str">
        <f aca="false">_xlfn.IFS(AND($AD236=$AH236,$AD236&gt;0,$AH236&gt;0,BF236&gt;0), BF236,     AND(NOT($AD236=$AH236),$AD236&gt;0,$AH236&gt;0,BF236&gt;0), ($AH236*BF236)/$AD236,     AND($AD236=0,$AH236&gt;0,$AL236&gt;0), IF(INDEX(BF$12:BF$263,MATCH($AL236,$AK$12:$AK$263,0))&gt;0,($AH236*INDEX(BF$12:BF$263,MATCH($AL236,$AK$12:$AK$263,0)))/INDEX($AD$12:$AD$263,MATCH($AL236,$AK$12:$AK$263,0)), "-"),     1, "-")</f>
        <v>-</v>
      </c>
      <c r="BH236" s="249" t="n">
        <f aca="false">IF(BG$9&gt;0, IF(OR(BG236="",BG236="-"), 0, BG236*$AO236), BF236*$AE236)</f>
        <v>0</v>
      </c>
      <c r="BI236" s="247" t="n">
        <f aca="false">COMMANDE!Z236</f>
        <v>0</v>
      </c>
      <c r="BJ236" s="248" t="str">
        <f aca="false">_xlfn.IFS(AND($AD236=$AH236,$AD236&gt;0,$AH236&gt;0,BI236&gt;0), BI236,     AND(NOT($AD236=$AH236),$AD236&gt;0,$AH236&gt;0,BI236&gt;0), ($AH236*BI236)/$AD236,     AND($AD236=0,$AH236&gt;0,$AL236&gt;0), IF(INDEX(BI$12:BI$263,MATCH($AL236,$AK$12:$AK$263,0))&gt;0,($AH236*INDEX(BI$12:BI$263,MATCH($AL236,$AK$12:$AK$263,0)))/INDEX($AD$12:$AD$263,MATCH($AL236,$AK$12:$AK$263,0)), "-"),     1, "-")</f>
        <v>-</v>
      </c>
      <c r="BK236" s="249" t="n">
        <f aca="false">IF(BJ$9&gt;0, IF(OR(BJ236="",BJ236="-"), 0, BJ236*$AO236), BI236*$AE236)</f>
        <v>0</v>
      </c>
      <c r="BL236" s="247" t="n">
        <f aca="false">COMMANDE!AB236</f>
        <v>0</v>
      </c>
      <c r="BM236" s="248" t="str">
        <f aca="false">_xlfn.IFS(AND($AD236=$AH236,$AD236&gt;0,$AH236&gt;0,BL236&gt;0), BL236,     AND(NOT($AD236=$AH236),$AD236&gt;0,$AH236&gt;0,BL236&gt;0), ($AH236*BL236)/$AD236,     AND($AD236=0,$AH236&gt;0,$AL236&gt;0), IF(INDEX(BL$12:BL$263,MATCH($AL236,$AK$12:$AK$263,0))&gt;0,($AH236*INDEX(BL$12:BL$263,MATCH($AL236,$AK$12:$AK$263,0)))/INDEX($AD$12:$AD$263,MATCH($AL236,$AK$12:$AK$263,0)), "-"),     1, "-")</f>
        <v>-</v>
      </c>
      <c r="BN236" s="249" t="n">
        <f aca="false">IF(BM$9&gt;0, IF(OR(BM236="",BM236="-"), 0, BM236*$AO236), BL236*$AE236)</f>
        <v>0</v>
      </c>
      <c r="BO236" s="247" t="n">
        <f aca="false">COMMANDE!AD236</f>
        <v>0</v>
      </c>
      <c r="BP236" s="248" t="str">
        <f aca="false">_xlfn.IFS(AND($AD236=$AH236,$AD236&gt;0,$AH236&gt;0,BO236&gt;0), BO236,     AND(NOT($AD236=$AH236),$AD236&gt;0,$AH236&gt;0,BO236&gt;0), ($AH236*BO236)/$AD236,     AND($AD236=0,$AH236&gt;0,$AL236&gt;0), IF(INDEX(BO$12:BO$263,MATCH($AL236,$AK$12:$AK$263,0))&gt;0,($AH236*INDEX(BO$12:BO$263,MATCH($AL236,$AK$12:$AK$263,0)))/INDEX($AD$12:$AD$263,MATCH($AL236,$AK$12:$AK$263,0)), "-"),     1, "-")</f>
        <v>-</v>
      </c>
      <c r="BQ236" s="249" t="n">
        <f aca="false">IF(BP$9&gt;0, IF(OR(BP236="",BP236="-"), 0, BP236*$AO236), BO236*$AE236)</f>
        <v>0</v>
      </c>
      <c r="BR236" s="247" t="n">
        <f aca="false">COMMANDE!AF236</f>
        <v>0</v>
      </c>
      <c r="BS236" s="248" t="str">
        <f aca="false">_xlfn.IFS(AND($AD236=$AH236,$AD236&gt;0,$AH236&gt;0,BR236&gt;0), BR236,     AND(NOT($AD236=$AH236),$AD236&gt;0,$AH236&gt;0,BR236&gt;0), ($AH236*BR236)/$AD236,     AND($AD236=0,$AH236&gt;0,$AL236&gt;0), IF(INDEX(BR$12:BR$263,MATCH($AL236,$AK$12:$AK$263,0))&gt;0,($AH236*INDEX(BR$12:BR$263,MATCH($AL236,$AK$12:$AK$263,0)))/INDEX($AD$12:$AD$263,MATCH($AL236,$AK$12:$AK$263,0)), "-"),     1, "-")</f>
        <v>-</v>
      </c>
      <c r="BT236" s="249" t="n">
        <f aca="false">IF(BS$9&gt;0, IF(OR(BS236="",BS236="-"), 0, BS236*$AO236), BR236*$AE236)</f>
        <v>0</v>
      </c>
      <c r="BU236" s="247" t="n">
        <f aca="false">COMMANDE!AH236</f>
        <v>0</v>
      </c>
      <c r="BV236" s="248" t="str">
        <f aca="false">_xlfn.IFS(AND($AD236=$AH236,$AD236&gt;0,$AH236&gt;0,BU236&gt;0), BU236,     AND(NOT($AD236=$AH236),$AD236&gt;0,$AH236&gt;0,BU236&gt;0), ($AH236*BU236)/$AD236,     AND($AD236=0,$AH236&gt;0,$AL236&gt;0), IF(INDEX(BU$12:BU$263,MATCH($AL236,$AK$12:$AK$263,0))&gt;0,($AH236*INDEX(BU$12:BU$263,MATCH($AL236,$AK$12:$AK$263,0)))/INDEX($AD$12:$AD$263,MATCH($AL236,$AK$12:$AK$263,0)), "-"),     1, "-")</f>
        <v>-</v>
      </c>
      <c r="BW236" s="249" t="n">
        <f aca="false">IF(BV$9&gt;0, IF(OR(BV236="",BV236="-"), 0, BV236*$AO236), BU236*$AE236)</f>
        <v>0</v>
      </c>
      <c r="BX236" s="247" t="n">
        <f aca="false">COMMANDE!AJ236</f>
        <v>0</v>
      </c>
      <c r="BY236" s="248" t="str">
        <f aca="false">_xlfn.IFS(AND($AD236=$AH236,$AD236&gt;0,$AH236&gt;0,BX236&gt;0), BX236,     AND(NOT($AD236=$AH236),$AD236&gt;0,$AH236&gt;0,BX236&gt;0), ($AH236*BX236)/$AD236,     AND($AD236=0,$AH236&gt;0,$AL236&gt;0), IF(INDEX(BX$12:BX$263,MATCH($AL236,$AK$12:$AK$263,0))&gt;0,($AH236*INDEX(BX$12:BX$263,MATCH($AL236,$AK$12:$AK$263,0)))/INDEX($AD$12:$AD$263,MATCH($AL236,$AK$12:$AK$263,0)), "-"),     1, "-")</f>
        <v>-</v>
      </c>
      <c r="BZ236" s="249" t="n">
        <f aca="false">IF(BY$9&gt;0, IF(OR(BY236="",BY236="-"), 0, BY236*$AO236), BX236*$AE236)</f>
        <v>0</v>
      </c>
      <c r="CA236" s="247" t="n">
        <f aca="false">COMMANDE!AL236</f>
        <v>0</v>
      </c>
      <c r="CB236" s="248" t="str">
        <f aca="false">_xlfn.IFS(AND($AD236=$AH236,$AD236&gt;0,$AH236&gt;0,CA236&gt;0), CA236,     AND(NOT($AD236=$AH236),$AD236&gt;0,$AH236&gt;0,CA236&gt;0), ($AH236*CA236)/$AD236,     AND($AD236=0,$AH236&gt;0,$AL236&gt;0), IF(INDEX(CA$12:CA$263,MATCH($AL236,$AK$12:$AK$263,0))&gt;0,($AH236*INDEX(CA$12:CA$263,MATCH($AL236,$AK$12:$AK$263,0)))/INDEX($AD$12:$AD$263,MATCH($AL236,$AK$12:$AK$263,0)), "-"),     1, "-")</f>
        <v>-</v>
      </c>
      <c r="CC236" s="249" t="n">
        <f aca="false">IF(CB$9&gt;0, IF(OR(CB236="",CB236="-"), 0, CB236*$AO236), CA236*$AE236)</f>
        <v>0</v>
      </c>
      <c r="CD236" s="247" t="n">
        <f aca="false">COMMANDE!AN236</f>
        <v>0</v>
      </c>
      <c r="CE236" s="248" t="str">
        <f aca="false">_xlfn.IFS(AND($AD236=$AH236,$AD236&gt;0,$AH236&gt;0,CD236&gt;0), CD236,     AND(NOT($AD236=$AH236),$AD236&gt;0,$AH236&gt;0,CD236&gt;0), ($AH236*CD236)/$AD236,     AND($AD236=0,$AH236&gt;0,$AL236&gt;0), IF(INDEX(CD$12:CD$263,MATCH($AL236,$AK$12:$AK$263,0))&gt;0,($AH236*INDEX(CD$12:CD$263,MATCH($AL236,$AK$12:$AK$263,0)))/INDEX($AD$12:$AD$263,MATCH($AL236,$AK$12:$AK$263,0)), "-"),     1, "-")</f>
        <v>-</v>
      </c>
      <c r="CF236" s="249" t="n">
        <f aca="false">IF(CE$9&gt;0, IF(OR(CE236="",CE236="-"), 0, CE236*$AO236), CD236*$AE236)</f>
        <v>0</v>
      </c>
      <c r="CG236" s="247" t="n">
        <f aca="false">COMMANDE!AP236</f>
        <v>0</v>
      </c>
      <c r="CH236" s="248" t="str">
        <f aca="false">_xlfn.IFS(AND($AD236=$AH236,$AD236&gt;0,$AH236&gt;0,CG236&gt;0), CG236,     AND(NOT($AD236=$AH236),$AD236&gt;0,$AH236&gt;0,CG236&gt;0), ($AH236*CG236)/$AD236,     AND($AD236=0,$AH236&gt;0,$AL236&gt;0), IF(INDEX(CG$12:CG$263,MATCH($AL236,$AK$12:$AK$263,0))&gt;0,($AH236*INDEX(CG$12:CG$263,MATCH($AL236,$AK$12:$AK$263,0)))/INDEX($AD$12:$AD$263,MATCH($AL236,$AK$12:$AK$263,0)), "-"),     1, "-")</f>
        <v>-</v>
      </c>
      <c r="CI236" s="249" t="n">
        <f aca="false">IF(CH$9&gt;0, IF(OR(CH236="",CH236="-"), 0, CH236*$AO236), CG236*$AE236)</f>
        <v>0</v>
      </c>
      <c r="CJ236" s="250"/>
    </row>
    <row r="237" customFormat="false" ht="39.95" hidden="false" customHeight="true" outlineLevel="0" collapsed="false">
      <c r="A237" s="230" t="n">
        <f aca="false">IF(OR($AQ237&gt;0, $AS237&gt;0), 1, 0)</f>
        <v>0</v>
      </c>
      <c r="B237" s="230" t="n">
        <f aca="false">IF(OR($AT237&gt;0, $AV237&gt;0), 1, 0)</f>
        <v>0</v>
      </c>
      <c r="C237" s="230" t="n">
        <f aca="false">IF(OR($AW237&gt;0, $AY237&gt;0), 1, 0)</f>
        <v>0</v>
      </c>
      <c r="D237" s="230" t="n">
        <f aca="false">IF(OR($AZ237&gt;0, $BB237&gt;0), 1, 0)</f>
        <v>0</v>
      </c>
      <c r="E237" s="230" t="n">
        <f aca="false">IF(OR($BC237&gt;0, $BE237&gt;0), 1, 0)</f>
        <v>0</v>
      </c>
      <c r="F237" s="230" t="n">
        <f aca="false">IF(OR($BF237&gt;0, $BH237&gt;0), 1, 0)</f>
        <v>0</v>
      </c>
      <c r="G237" s="230" t="n">
        <f aca="false">IF(OR($BI237&gt;0, $BK237&gt;0), 1, 0)</f>
        <v>0</v>
      </c>
      <c r="H237" s="230" t="n">
        <f aca="false">IF(OR($BL237&gt;0, $BN237&gt;0), 1, 0)</f>
        <v>0</v>
      </c>
      <c r="I237" s="230" t="n">
        <f aca="false">IF(OR($BO237&gt;0, $BQ237&gt;0), 1, 0)</f>
        <v>0</v>
      </c>
      <c r="J237" s="230" t="n">
        <f aca="false">IF(OR($BR237&gt;0, $BT237&gt;0), 1, 0)</f>
        <v>0</v>
      </c>
      <c r="K237" s="230" t="n">
        <f aca="false">IF(OR($BU237&gt;0, $BW237&gt;0), 1, 0)</f>
        <v>0</v>
      </c>
      <c r="L237" s="230" t="n">
        <f aca="false">IF(OR($BX237&gt;0, $BZ237&gt;0), 1, 0)</f>
        <v>0</v>
      </c>
      <c r="M237" s="230" t="n">
        <f aca="false">IF(OR($CA237&gt;0, $CC237&gt;0), 1, 0)</f>
        <v>0</v>
      </c>
      <c r="N237" s="230" t="n">
        <f aca="false">IF(OR($CD237&gt;0, $CF237&gt;0), 1, 0)</f>
        <v>0</v>
      </c>
      <c r="O237" s="231" t="n">
        <f aca="false">IF(OR($CG237&gt;0, $CI237&gt;0), 1, 0)</f>
        <v>0</v>
      </c>
      <c r="P237" s="232" t="n">
        <f aca="false">IF(OR($AD237&gt;0,$AH237&gt;0,$AN237&gt;0), 1, 0)</f>
        <v>0</v>
      </c>
      <c r="Q237" s="233" t="n">
        <f aca="false">BDD!A227</f>
        <v>0</v>
      </c>
      <c r="R237" s="234" t="n">
        <f aca="false">BDD!B227</f>
        <v>0</v>
      </c>
      <c r="S237" s="235" t="str">
        <f aca="false">IF(BDD!F227=0, "", BDD!F227)</f>
        <v/>
      </c>
      <c r="T237" s="236" t="n">
        <f aca="false">ROUND(BDD!G227+FDP_CMD_KG, 2)</f>
        <v>1.6</v>
      </c>
      <c r="U237" s="236" t="e">
        <f aca="false">ROUND(BDD!G227+FDP_FACT_KG, 2)</f>
        <v>#DIV/0!</v>
      </c>
      <c r="V237" s="237" t="n">
        <f aca="false">BDD!H227</f>
        <v>0</v>
      </c>
      <c r="W237" s="238" t="str">
        <f aca="false">IF(NOT(ISBLANK(BDD!I227)), ROUND(SUM((BDD!G227*reduc1),FDP_CMD_KG), 2), "")</f>
        <v/>
      </c>
      <c r="X237" s="238" t="str">
        <f aca="false">IF(NOT(ISBLANK(BDD!J227)), ROUND(SUM((BDD!G227*reduc2),FDP_CMD_KG), 2), "")</f>
        <v/>
      </c>
      <c r="Y237" s="238" t="str">
        <f aca="false">IF(NOT(ISBLANK(BDD!K227)), ROUND(SUM((BDD!G227*reduc3),FDP_CMD_KG), 2), "")</f>
        <v/>
      </c>
      <c r="Z237" s="238" t="str">
        <f aca="false">IF(NOT(ISBLANK(BDD!I227)), ROUND(SUM((BDD!G227*reduc1),FDP_FACT_KG), 2), "")</f>
        <v/>
      </c>
      <c r="AA237" s="238" t="str">
        <f aca="false">IF(NOT(ISBLANK(BDD!J227)), ROUND(SUM((BDD!G227*reduc2),FDP_FACT_KG), 2), "")</f>
        <v/>
      </c>
      <c r="AB237" s="238" t="str">
        <f aca="false">IF(NOT(ISBLANK(BDD!K227)), ROUND(SUM((BDD!G227*reduc3),FDP_FACT_KG), 2), "")</f>
        <v/>
      </c>
      <c r="AC237" s="239" t="n">
        <f aca="false">BDD!C227</f>
        <v>0</v>
      </c>
      <c r="AD237" s="240" t="n">
        <f aca="false">SUM(AQ237,AT237,AW237,AZ237,BC237,BF237,BI237,BL237,BO237,BR237,BU237,BX237,CA237,CD237,CG237)</f>
        <v>0</v>
      </c>
      <c r="AE237" s="241" t="n">
        <f aca="false">_xlfn.IFS(AND(AD237&gt;=60,$Y237&lt;&gt;""), $Y237,    AND(AD237&gt;=30,$X237&lt;&gt;""), $X237,    AND(AD237&gt;=10,$W237&lt;&gt;""), $W237,    1, $T237)</f>
        <v>1.6</v>
      </c>
      <c r="AF237" s="242" t="n">
        <f aca="false">$AD237*$AE237</f>
        <v>0</v>
      </c>
      <c r="AG237" s="161"/>
      <c r="AH237" s="243"/>
      <c r="AI237" s="241" t="e">
        <f aca="false">_xlfn.IFS(AND(AH237&gt;=60,$AB237&lt;&gt;""), $AB237,    AND(AH237&gt;=30,$AA237&lt;&gt;""), $AA237,    AND(AH237&gt;=10,$Z237&lt;&gt;""), $Z237,    1, $U237)</f>
        <v>#DIV/0!</v>
      </c>
      <c r="AJ237" s="244" t="e">
        <f aca="false">AH237*AI237</f>
        <v>#DIV/0!</v>
      </c>
      <c r="AK237" s="245"/>
      <c r="AL237" s="245"/>
      <c r="AM237" s="161"/>
      <c r="AN237" s="246" t="n">
        <f aca="false">SUM(AR237,AU237,AX237,BA237,BD237,BG237,BJ237,BM237,BP237,BS237,BV237,BY237,CB237,CE237,CH237)</f>
        <v>0</v>
      </c>
      <c r="AO237" s="241" t="e">
        <f aca="false">_xlfn.IFS(AND(AN237&gt;=60,$AB237&lt;&gt;""), $AB237,    AND(AN237&gt;=30,$AA237&lt;&gt;""), $AA237,    AND(AN237&gt;=10,$Z237&lt;&gt;""), $Z237,    1, $U237)</f>
        <v>#DIV/0!</v>
      </c>
      <c r="AP237" s="242" t="e">
        <f aca="false">$AN237*$AO237</f>
        <v>#DIV/0!</v>
      </c>
      <c r="AQ237" s="247" t="n">
        <f aca="false">COMMANDE!N237</f>
        <v>0</v>
      </c>
      <c r="AR237" s="248" t="str">
        <f aca="false">_xlfn.IFS(AND($AD237=$AH237,$AD237&gt;0,$AH237&gt;0,AQ237&gt;0), AQ237,     AND(NOT($AD237=$AH237),$AD237&gt;0,$AH237&gt;0,AQ237&gt;0), ($AH237*AQ237)/$AD237,     AND($AD237=0,$AH237&gt;0,$AL237&gt;0), IF(INDEX(AQ$12:AQ$263,MATCH($AL237,$AK$12:$AK$263,0))&gt;0,($AH237*INDEX(AQ$12:AQ$263,MATCH($AL237,$AK$12:$AK$263,0)))/INDEX($AD$12:$AD$263,MATCH($AL237,$AK$12:$AK$263,0)), "-"),     1, "-")</f>
        <v>-</v>
      </c>
      <c r="AS237" s="249" t="n">
        <f aca="false">IF(AR$9&gt;0, IF(OR(AR237="",AR237="-"), 0, AR237*$AO237), AQ237*$AE237)</f>
        <v>0</v>
      </c>
      <c r="AT237" s="247" t="n">
        <f aca="false">COMMANDE!P237</f>
        <v>0</v>
      </c>
      <c r="AU237" s="248" t="str">
        <f aca="false">_xlfn.IFS(AND($AD237=$AH237,$AD237&gt;0,$AH237&gt;0,AT237&gt;0), AT237,     AND(NOT($AD237=$AH237),$AD237&gt;0,$AH237&gt;0,AT237&gt;0), ($AH237*AT237)/$AD237,     AND($AD237=0,$AH237&gt;0,$AL237&gt;0), IF(INDEX(AT$12:AT$263,MATCH($AL237,$AK$12:$AK$263,0))&gt;0,($AH237*INDEX(AT$12:AT$263,MATCH($AL237,$AK$12:$AK$263,0)))/INDEX($AD$12:$AD$263,MATCH($AL237,$AK$12:$AK$263,0)), "-"),     1, "-")</f>
        <v>-</v>
      </c>
      <c r="AV237" s="249" t="n">
        <f aca="false">IF(AU$9&gt;0, IF(OR(AU237="",AU237="-"), 0, AU237*$AO237), AT237*$AE237)</f>
        <v>0</v>
      </c>
      <c r="AW237" s="247" t="n">
        <f aca="false">COMMANDE!R237</f>
        <v>0</v>
      </c>
      <c r="AX237" s="248" t="str">
        <f aca="false">_xlfn.IFS(AND($AD237=$AH237,$AD237&gt;0,$AH237&gt;0,AW237&gt;0), AW237,     AND(NOT($AD237=$AH237),$AD237&gt;0,$AH237&gt;0,AW237&gt;0), ($AH237*AW237)/$AD237,     AND($AD237=0,$AH237&gt;0,$AL237&gt;0), IF(INDEX(AW$12:AW$263,MATCH($AL237,$AK$12:$AK$263,0))&gt;0,($AH237*INDEX(AW$12:AW$263,MATCH($AL237,$AK$12:$AK$263,0)))/INDEX($AD$12:$AD$263,MATCH($AL237,$AK$12:$AK$263,0)), "-"),     1, "-")</f>
        <v>-</v>
      </c>
      <c r="AY237" s="249" t="n">
        <f aca="false">IF(AX$9&gt;0, IF(OR(AX237="",AX237="-"), 0, AX237*$AO237), AW237*$AE237)</f>
        <v>0</v>
      </c>
      <c r="AZ237" s="247" t="n">
        <f aca="false">COMMANDE!T237</f>
        <v>0</v>
      </c>
      <c r="BA237" s="248" t="str">
        <f aca="false">_xlfn.IFS(AND($AD237=$AH237,$AD237&gt;0,$AH237&gt;0,AZ237&gt;0), AZ237,     AND(NOT($AD237=$AH237),$AD237&gt;0,$AH237&gt;0,AZ237&gt;0), ($AH237*AZ237)/$AD237,     AND($AD237=0,$AH237&gt;0,$AL237&gt;0), IF(INDEX(AZ$12:AZ$263,MATCH($AL237,$AK$12:$AK$263,0))&gt;0,($AH237*INDEX(AZ$12:AZ$263,MATCH($AL237,$AK$12:$AK$263,0)))/INDEX($AD$12:$AD$263,MATCH($AL237,$AK$12:$AK$263,0)), "-"),     1, "-")</f>
        <v>-</v>
      </c>
      <c r="BB237" s="249" t="n">
        <f aca="false">IF(BA$9&gt;0, IF(OR(BA237="",BA237="-"), 0, BA237*$AO237), AZ237*$AE237)</f>
        <v>0</v>
      </c>
      <c r="BC237" s="247" t="n">
        <f aca="false">COMMANDE!V237</f>
        <v>0</v>
      </c>
      <c r="BD237" s="248" t="str">
        <f aca="false">_xlfn.IFS(AND($AD237=$AH237,$AD237&gt;0,$AH237&gt;0,BC237&gt;0), BC237,     AND(NOT($AD237=$AH237),$AD237&gt;0,$AH237&gt;0,BC237&gt;0), ($AH237*BC237)/$AD237,     AND($AD237=0,$AH237&gt;0,$AL237&gt;0), IF(INDEX(BC$12:BC$263,MATCH($AL237,$AK$12:$AK$263,0))&gt;0,($AH237*INDEX(BC$12:BC$263,MATCH($AL237,$AK$12:$AK$263,0)))/INDEX($AD$12:$AD$263,MATCH($AL237,$AK$12:$AK$263,0)), "-"),     1, "-")</f>
        <v>-</v>
      </c>
      <c r="BE237" s="249" t="n">
        <f aca="false">IF(BD$9&gt;0, IF(OR(BD237="",BD237="-"), 0, BD237*$AO237), BC237*$AE237)</f>
        <v>0</v>
      </c>
      <c r="BF237" s="247" t="n">
        <f aca="false">COMMANDE!X237</f>
        <v>0</v>
      </c>
      <c r="BG237" s="248" t="str">
        <f aca="false">_xlfn.IFS(AND($AD237=$AH237,$AD237&gt;0,$AH237&gt;0,BF237&gt;0), BF237,     AND(NOT($AD237=$AH237),$AD237&gt;0,$AH237&gt;0,BF237&gt;0), ($AH237*BF237)/$AD237,     AND($AD237=0,$AH237&gt;0,$AL237&gt;0), IF(INDEX(BF$12:BF$263,MATCH($AL237,$AK$12:$AK$263,0))&gt;0,($AH237*INDEX(BF$12:BF$263,MATCH($AL237,$AK$12:$AK$263,0)))/INDEX($AD$12:$AD$263,MATCH($AL237,$AK$12:$AK$263,0)), "-"),     1, "-")</f>
        <v>-</v>
      </c>
      <c r="BH237" s="249" t="n">
        <f aca="false">IF(BG$9&gt;0, IF(OR(BG237="",BG237="-"), 0, BG237*$AO237), BF237*$AE237)</f>
        <v>0</v>
      </c>
      <c r="BI237" s="247" t="n">
        <f aca="false">COMMANDE!Z237</f>
        <v>0</v>
      </c>
      <c r="BJ237" s="248" t="str">
        <f aca="false">_xlfn.IFS(AND($AD237=$AH237,$AD237&gt;0,$AH237&gt;0,BI237&gt;0), BI237,     AND(NOT($AD237=$AH237),$AD237&gt;0,$AH237&gt;0,BI237&gt;0), ($AH237*BI237)/$AD237,     AND($AD237=0,$AH237&gt;0,$AL237&gt;0), IF(INDEX(BI$12:BI$263,MATCH($AL237,$AK$12:$AK$263,0))&gt;0,($AH237*INDEX(BI$12:BI$263,MATCH($AL237,$AK$12:$AK$263,0)))/INDEX($AD$12:$AD$263,MATCH($AL237,$AK$12:$AK$263,0)), "-"),     1, "-")</f>
        <v>-</v>
      </c>
      <c r="BK237" s="249" t="n">
        <f aca="false">IF(BJ$9&gt;0, IF(OR(BJ237="",BJ237="-"), 0, BJ237*$AO237), BI237*$AE237)</f>
        <v>0</v>
      </c>
      <c r="BL237" s="247" t="n">
        <f aca="false">COMMANDE!AB237</f>
        <v>0</v>
      </c>
      <c r="BM237" s="248" t="str">
        <f aca="false">_xlfn.IFS(AND($AD237=$AH237,$AD237&gt;0,$AH237&gt;0,BL237&gt;0), BL237,     AND(NOT($AD237=$AH237),$AD237&gt;0,$AH237&gt;0,BL237&gt;0), ($AH237*BL237)/$AD237,     AND($AD237=0,$AH237&gt;0,$AL237&gt;0), IF(INDEX(BL$12:BL$263,MATCH($AL237,$AK$12:$AK$263,0))&gt;0,($AH237*INDEX(BL$12:BL$263,MATCH($AL237,$AK$12:$AK$263,0)))/INDEX($AD$12:$AD$263,MATCH($AL237,$AK$12:$AK$263,0)), "-"),     1, "-")</f>
        <v>-</v>
      </c>
      <c r="BN237" s="249" t="n">
        <f aca="false">IF(BM$9&gt;0, IF(OR(BM237="",BM237="-"), 0, BM237*$AO237), BL237*$AE237)</f>
        <v>0</v>
      </c>
      <c r="BO237" s="247" t="n">
        <f aca="false">COMMANDE!AD237</f>
        <v>0</v>
      </c>
      <c r="BP237" s="248" t="str">
        <f aca="false">_xlfn.IFS(AND($AD237=$AH237,$AD237&gt;0,$AH237&gt;0,BO237&gt;0), BO237,     AND(NOT($AD237=$AH237),$AD237&gt;0,$AH237&gt;0,BO237&gt;0), ($AH237*BO237)/$AD237,     AND($AD237=0,$AH237&gt;0,$AL237&gt;0), IF(INDEX(BO$12:BO$263,MATCH($AL237,$AK$12:$AK$263,0))&gt;0,($AH237*INDEX(BO$12:BO$263,MATCH($AL237,$AK$12:$AK$263,0)))/INDEX($AD$12:$AD$263,MATCH($AL237,$AK$12:$AK$263,0)), "-"),     1, "-")</f>
        <v>-</v>
      </c>
      <c r="BQ237" s="249" t="n">
        <f aca="false">IF(BP$9&gt;0, IF(OR(BP237="",BP237="-"), 0, BP237*$AO237), BO237*$AE237)</f>
        <v>0</v>
      </c>
      <c r="BR237" s="247" t="n">
        <f aca="false">COMMANDE!AF237</f>
        <v>0</v>
      </c>
      <c r="BS237" s="248" t="str">
        <f aca="false">_xlfn.IFS(AND($AD237=$AH237,$AD237&gt;0,$AH237&gt;0,BR237&gt;0), BR237,     AND(NOT($AD237=$AH237),$AD237&gt;0,$AH237&gt;0,BR237&gt;0), ($AH237*BR237)/$AD237,     AND($AD237=0,$AH237&gt;0,$AL237&gt;0), IF(INDEX(BR$12:BR$263,MATCH($AL237,$AK$12:$AK$263,0))&gt;0,($AH237*INDEX(BR$12:BR$263,MATCH($AL237,$AK$12:$AK$263,0)))/INDEX($AD$12:$AD$263,MATCH($AL237,$AK$12:$AK$263,0)), "-"),     1, "-")</f>
        <v>-</v>
      </c>
      <c r="BT237" s="249" t="n">
        <f aca="false">IF(BS$9&gt;0, IF(OR(BS237="",BS237="-"), 0, BS237*$AO237), BR237*$AE237)</f>
        <v>0</v>
      </c>
      <c r="BU237" s="247" t="n">
        <f aca="false">COMMANDE!AH237</f>
        <v>0</v>
      </c>
      <c r="BV237" s="248" t="str">
        <f aca="false">_xlfn.IFS(AND($AD237=$AH237,$AD237&gt;0,$AH237&gt;0,BU237&gt;0), BU237,     AND(NOT($AD237=$AH237),$AD237&gt;0,$AH237&gt;0,BU237&gt;0), ($AH237*BU237)/$AD237,     AND($AD237=0,$AH237&gt;0,$AL237&gt;0), IF(INDEX(BU$12:BU$263,MATCH($AL237,$AK$12:$AK$263,0))&gt;0,($AH237*INDEX(BU$12:BU$263,MATCH($AL237,$AK$12:$AK$263,0)))/INDEX($AD$12:$AD$263,MATCH($AL237,$AK$12:$AK$263,0)), "-"),     1, "-")</f>
        <v>-</v>
      </c>
      <c r="BW237" s="249" t="n">
        <f aca="false">IF(BV$9&gt;0, IF(OR(BV237="",BV237="-"), 0, BV237*$AO237), BU237*$AE237)</f>
        <v>0</v>
      </c>
      <c r="BX237" s="247" t="n">
        <f aca="false">COMMANDE!AJ237</f>
        <v>0</v>
      </c>
      <c r="BY237" s="248" t="str">
        <f aca="false">_xlfn.IFS(AND($AD237=$AH237,$AD237&gt;0,$AH237&gt;0,BX237&gt;0), BX237,     AND(NOT($AD237=$AH237),$AD237&gt;0,$AH237&gt;0,BX237&gt;0), ($AH237*BX237)/$AD237,     AND($AD237=0,$AH237&gt;0,$AL237&gt;0), IF(INDEX(BX$12:BX$263,MATCH($AL237,$AK$12:$AK$263,0))&gt;0,($AH237*INDEX(BX$12:BX$263,MATCH($AL237,$AK$12:$AK$263,0)))/INDEX($AD$12:$AD$263,MATCH($AL237,$AK$12:$AK$263,0)), "-"),     1, "-")</f>
        <v>-</v>
      </c>
      <c r="BZ237" s="249" t="n">
        <f aca="false">IF(BY$9&gt;0, IF(OR(BY237="",BY237="-"), 0, BY237*$AO237), BX237*$AE237)</f>
        <v>0</v>
      </c>
      <c r="CA237" s="247" t="n">
        <f aca="false">COMMANDE!AL237</f>
        <v>0</v>
      </c>
      <c r="CB237" s="248" t="str">
        <f aca="false">_xlfn.IFS(AND($AD237=$AH237,$AD237&gt;0,$AH237&gt;0,CA237&gt;0), CA237,     AND(NOT($AD237=$AH237),$AD237&gt;0,$AH237&gt;0,CA237&gt;0), ($AH237*CA237)/$AD237,     AND($AD237=0,$AH237&gt;0,$AL237&gt;0), IF(INDEX(CA$12:CA$263,MATCH($AL237,$AK$12:$AK$263,0))&gt;0,($AH237*INDEX(CA$12:CA$263,MATCH($AL237,$AK$12:$AK$263,0)))/INDEX($AD$12:$AD$263,MATCH($AL237,$AK$12:$AK$263,0)), "-"),     1, "-")</f>
        <v>-</v>
      </c>
      <c r="CC237" s="249" t="n">
        <f aca="false">IF(CB$9&gt;0, IF(OR(CB237="",CB237="-"), 0, CB237*$AO237), CA237*$AE237)</f>
        <v>0</v>
      </c>
      <c r="CD237" s="247" t="n">
        <f aca="false">COMMANDE!AN237</f>
        <v>0</v>
      </c>
      <c r="CE237" s="248" t="str">
        <f aca="false">_xlfn.IFS(AND($AD237=$AH237,$AD237&gt;0,$AH237&gt;0,CD237&gt;0), CD237,     AND(NOT($AD237=$AH237),$AD237&gt;0,$AH237&gt;0,CD237&gt;0), ($AH237*CD237)/$AD237,     AND($AD237=0,$AH237&gt;0,$AL237&gt;0), IF(INDEX(CD$12:CD$263,MATCH($AL237,$AK$12:$AK$263,0))&gt;0,($AH237*INDEX(CD$12:CD$263,MATCH($AL237,$AK$12:$AK$263,0)))/INDEX($AD$12:$AD$263,MATCH($AL237,$AK$12:$AK$263,0)), "-"),     1, "-")</f>
        <v>-</v>
      </c>
      <c r="CF237" s="249" t="n">
        <f aca="false">IF(CE$9&gt;0, IF(OR(CE237="",CE237="-"), 0, CE237*$AO237), CD237*$AE237)</f>
        <v>0</v>
      </c>
      <c r="CG237" s="247" t="n">
        <f aca="false">COMMANDE!AP237</f>
        <v>0</v>
      </c>
      <c r="CH237" s="248" t="str">
        <f aca="false">_xlfn.IFS(AND($AD237=$AH237,$AD237&gt;0,$AH237&gt;0,CG237&gt;0), CG237,     AND(NOT($AD237=$AH237),$AD237&gt;0,$AH237&gt;0,CG237&gt;0), ($AH237*CG237)/$AD237,     AND($AD237=0,$AH237&gt;0,$AL237&gt;0), IF(INDEX(CG$12:CG$263,MATCH($AL237,$AK$12:$AK$263,0))&gt;0,($AH237*INDEX(CG$12:CG$263,MATCH($AL237,$AK$12:$AK$263,0)))/INDEX($AD$12:$AD$263,MATCH($AL237,$AK$12:$AK$263,0)), "-"),     1, "-")</f>
        <v>-</v>
      </c>
      <c r="CI237" s="249" t="n">
        <f aca="false">IF(CH$9&gt;0, IF(OR(CH237="",CH237="-"), 0, CH237*$AO237), CG237*$AE237)</f>
        <v>0</v>
      </c>
      <c r="CJ237" s="250"/>
    </row>
    <row r="238" customFormat="false" ht="39.95" hidden="false" customHeight="true" outlineLevel="0" collapsed="false">
      <c r="A238" s="151" t="n">
        <f aca="false">IF(OR($AQ238&gt;0, $AS238&gt;0), 1, 0)</f>
        <v>0</v>
      </c>
      <c r="B238" s="151" t="n">
        <f aca="false">IF(OR($AT238&gt;0, $AV238&gt;0), 1, 0)</f>
        <v>0</v>
      </c>
      <c r="C238" s="151" t="n">
        <f aca="false">IF(OR($AW238&gt;0, $AY238&gt;0), 1, 0)</f>
        <v>0</v>
      </c>
      <c r="D238" s="151" t="n">
        <f aca="false">IF(OR($AZ238&gt;0, $BB238&gt;0), 1, 0)</f>
        <v>0</v>
      </c>
      <c r="E238" s="151" t="n">
        <f aca="false">IF(OR($BC238&gt;0, $BE238&gt;0), 1, 0)</f>
        <v>0</v>
      </c>
      <c r="F238" s="151" t="n">
        <f aca="false">IF(OR($BF238&gt;0, $BH238&gt;0), 1, 0)</f>
        <v>0</v>
      </c>
      <c r="G238" s="151" t="n">
        <f aca="false">IF(OR($BI238&gt;0, $BK238&gt;0), 1, 0)</f>
        <v>0</v>
      </c>
      <c r="H238" s="151" t="n">
        <f aca="false">IF(OR($BL238&gt;0, $BN238&gt;0), 1, 0)</f>
        <v>0</v>
      </c>
      <c r="I238" s="151" t="n">
        <f aca="false">IF(OR($BO238&gt;0, $BQ238&gt;0), 1, 0)</f>
        <v>0</v>
      </c>
      <c r="J238" s="151" t="n">
        <f aca="false">IF(OR($BR238&gt;0, $BT238&gt;0), 1, 0)</f>
        <v>0</v>
      </c>
      <c r="K238" s="151" t="n">
        <f aca="false">IF(OR($BU238&gt;0, $BW238&gt;0), 1, 0)</f>
        <v>0</v>
      </c>
      <c r="L238" s="151" t="n">
        <f aca="false">IF(OR($BX238&gt;0, $BZ238&gt;0), 1, 0)</f>
        <v>0</v>
      </c>
      <c r="M238" s="151" t="n">
        <f aca="false">IF(OR($CA238&gt;0, $CC238&gt;0), 1, 0)</f>
        <v>0</v>
      </c>
      <c r="N238" s="151" t="n">
        <f aca="false">IF(OR($CD238&gt;0, $CF238&gt;0), 1, 0)</f>
        <v>0</v>
      </c>
      <c r="O238" s="253" t="n">
        <f aca="false">IF(OR($CG238&gt;0, $CI238&gt;0), 1, 0)</f>
        <v>0</v>
      </c>
      <c r="P238" s="232" t="n">
        <f aca="false">IF(OR($AD238&gt;0,$AH238&gt;0,$AN238&gt;0), 1, 0)</f>
        <v>0</v>
      </c>
      <c r="Q238" s="233" t="n">
        <f aca="false">BDD!A228</f>
        <v>0</v>
      </c>
      <c r="R238" s="234" t="n">
        <f aca="false">BDD!B228</f>
        <v>0</v>
      </c>
      <c r="S238" s="235" t="str">
        <f aca="false">IF(BDD!F228=0, "", BDD!F228)</f>
        <v/>
      </c>
      <c r="T238" s="236" t="n">
        <f aca="false">ROUND(BDD!G228+FDP_CMD_KG, 2)</f>
        <v>1.6</v>
      </c>
      <c r="U238" s="236" t="e">
        <f aca="false">ROUND(BDD!G228+FDP_FACT_KG, 2)</f>
        <v>#DIV/0!</v>
      </c>
      <c r="V238" s="237" t="n">
        <f aca="false">BDD!H228</f>
        <v>0</v>
      </c>
      <c r="W238" s="238" t="str">
        <f aca="false">IF(NOT(ISBLANK(BDD!I228)), ROUND(SUM((BDD!G228*reduc1),FDP_CMD_KG), 2), "")</f>
        <v/>
      </c>
      <c r="X238" s="238" t="str">
        <f aca="false">IF(NOT(ISBLANK(BDD!J228)), ROUND(SUM((BDD!G228*reduc2),FDP_CMD_KG), 2), "")</f>
        <v/>
      </c>
      <c r="Y238" s="238" t="str">
        <f aca="false">IF(NOT(ISBLANK(BDD!K228)), ROUND(SUM((BDD!G228*reduc3),FDP_CMD_KG), 2), "")</f>
        <v/>
      </c>
      <c r="Z238" s="238" t="str">
        <f aca="false">IF(NOT(ISBLANK(BDD!I228)), ROUND(SUM((BDD!G228*reduc1),FDP_FACT_KG), 2), "")</f>
        <v/>
      </c>
      <c r="AA238" s="238" t="str">
        <f aca="false">IF(NOT(ISBLANK(BDD!J228)), ROUND(SUM((BDD!G228*reduc2),FDP_FACT_KG), 2), "")</f>
        <v/>
      </c>
      <c r="AB238" s="238" t="str">
        <f aca="false">IF(NOT(ISBLANK(BDD!K228)), ROUND(SUM((BDD!G228*reduc3),FDP_FACT_KG), 2), "")</f>
        <v/>
      </c>
      <c r="AC238" s="239" t="n">
        <f aca="false">BDD!C228</f>
        <v>0</v>
      </c>
      <c r="AD238" s="240" t="n">
        <f aca="false">SUM(AQ238,AT238,AW238,AZ238,BC238,BF238,BI238,BL238,BO238,BR238,BU238,BX238,CA238,CD238,CG238)</f>
        <v>0</v>
      </c>
      <c r="AE238" s="241" t="n">
        <f aca="false">_xlfn.IFS(AND(AD238&gt;=60,$Y238&lt;&gt;""), $Y238,    AND(AD238&gt;=30,$X238&lt;&gt;""), $X238,    AND(AD238&gt;=10,$W238&lt;&gt;""), $W238,    1, $T238)</f>
        <v>1.6</v>
      </c>
      <c r="AF238" s="242" t="n">
        <f aca="false">$AD238*$AE238</f>
        <v>0</v>
      </c>
      <c r="AG238" s="161"/>
      <c r="AH238" s="243"/>
      <c r="AI238" s="241" t="e">
        <f aca="false">_xlfn.IFS(AND(AH238&gt;=60,$AB238&lt;&gt;""), $AB238,    AND(AH238&gt;=30,$AA238&lt;&gt;""), $AA238,    AND(AH238&gt;=10,$Z238&lt;&gt;""), $Z238,    1, $U238)</f>
        <v>#DIV/0!</v>
      </c>
      <c r="AJ238" s="244" t="e">
        <f aca="false">AH238*AI238</f>
        <v>#DIV/0!</v>
      </c>
      <c r="AK238" s="245"/>
      <c r="AL238" s="245"/>
      <c r="AM238" s="161"/>
      <c r="AN238" s="246" t="n">
        <f aca="false">SUM(AR238,AU238,AX238,BA238,BD238,BG238,BJ238,BM238,BP238,BS238,BV238,BY238,CB238,CE238,CH238)</f>
        <v>0</v>
      </c>
      <c r="AO238" s="241" t="e">
        <f aca="false">_xlfn.IFS(AND(AN238&gt;=60,$AB238&lt;&gt;""), $AB238,    AND(AN238&gt;=30,$AA238&lt;&gt;""), $AA238,    AND(AN238&gt;=10,$Z238&lt;&gt;""), $Z238,    1, $U238)</f>
        <v>#DIV/0!</v>
      </c>
      <c r="AP238" s="242" t="e">
        <f aca="false">$AN238*$AO238</f>
        <v>#DIV/0!</v>
      </c>
      <c r="AQ238" s="247" t="n">
        <f aca="false">COMMANDE!N238</f>
        <v>0</v>
      </c>
      <c r="AR238" s="248" t="str">
        <f aca="false">_xlfn.IFS(AND($AD238=$AH238,$AD238&gt;0,$AH238&gt;0,AQ238&gt;0), AQ238,     AND(NOT($AD238=$AH238),$AD238&gt;0,$AH238&gt;0,AQ238&gt;0), ($AH238*AQ238)/$AD238,     AND($AD238=0,$AH238&gt;0,$AL238&gt;0), IF(INDEX(AQ$12:AQ$263,MATCH($AL238,$AK$12:$AK$263,0))&gt;0,($AH238*INDEX(AQ$12:AQ$263,MATCH($AL238,$AK$12:$AK$263,0)))/INDEX($AD$12:$AD$263,MATCH($AL238,$AK$12:$AK$263,0)), "-"),     1, "-")</f>
        <v>-</v>
      </c>
      <c r="AS238" s="249" t="n">
        <f aca="false">IF(AR$9&gt;0, IF(OR(AR238="",AR238="-"), 0, AR238*$AO238), AQ238*$AE238)</f>
        <v>0</v>
      </c>
      <c r="AT238" s="247" t="n">
        <f aca="false">COMMANDE!P238</f>
        <v>0</v>
      </c>
      <c r="AU238" s="248" t="str">
        <f aca="false">_xlfn.IFS(AND($AD238=$AH238,$AD238&gt;0,$AH238&gt;0,AT238&gt;0), AT238,     AND(NOT($AD238=$AH238),$AD238&gt;0,$AH238&gt;0,AT238&gt;0), ($AH238*AT238)/$AD238,     AND($AD238=0,$AH238&gt;0,$AL238&gt;0), IF(INDEX(AT$12:AT$263,MATCH($AL238,$AK$12:$AK$263,0))&gt;0,($AH238*INDEX(AT$12:AT$263,MATCH($AL238,$AK$12:$AK$263,0)))/INDEX($AD$12:$AD$263,MATCH($AL238,$AK$12:$AK$263,0)), "-"),     1, "-")</f>
        <v>-</v>
      </c>
      <c r="AV238" s="249" t="n">
        <f aca="false">IF(AU$9&gt;0, IF(OR(AU238="",AU238="-"), 0, AU238*$AO238), AT238*$AE238)</f>
        <v>0</v>
      </c>
      <c r="AW238" s="247" t="n">
        <f aca="false">COMMANDE!R238</f>
        <v>0</v>
      </c>
      <c r="AX238" s="248" t="str">
        <f aca="false">_xlfn.IFS(AND($AD238=$AH238,$AD238&gt;0,$AH238&gt;0,AW238&gt;0), AW238,     AND(NOT($AD238=$AH238),$AD238&gt;0,$AH238&gt;0,AW238&gt;0), ($AH238*AW238)/$AD238,     AND($AD238=0,$AH238&gt;0,$AL238&gt;0), IF(INDEX(AW$12:AW$263,MATCH($AL238,$AK$12:$AK$263,0))&gt;0,($AH238*INDEX(AW$12:AW$263,MATCH($AL238,$AK$12:$AK$263,0)))/INDEX($AD$12:$AD$263,MATCH($AL238,$AK$12:$AK$263,0)), "-"),     1, "-")</f>
        <v>-</v>
      </c>
      <c r="AY238" s="249" t="n">
        <f aca="false">IF(AX$9&gt;0, IF(OR(AX238="",AX238="-"), 0, AX238*$AO238), AW238*$AE238)</f>
        <v>0</v>
      </c>
      <c r="AZ238" s="247" t="n">
        <f aca="false">COMMANDE!T238</f>
        <v>0</v>
      </c>
      <c r="BA238" s="248" t="str">
        <f aca="false">_xlfn.IFS(AND($AD238=$AH238,$AD238&gt;0,$AH238&gt;0,AZ238&gt;0), AZ238,     AND(NOT($AD238=$AH238),$AD238&gt;0,$AH238&gt;0,AZ238&gt;0), ($AH238*AZ238)/$AD238,     AND($AD238=0,$AH238&gt;0,$AL238&gt;0), IF(INDEX(AZ$12:AZ$263,MATCH($AL238,$AK$12:$AK$263,0))&gt;0,($AH238*INDEX(AZ$12:AZ$263,MATCH($AL238,$AK$12:$AK$263,0)))/INDEX($AD$12:$AD$263,MATCH($AL238,$AK$12:$AK$263,0)), "-"),     1, "-")</f>
        <v>-</v>
      </c>
      <c r="BB238" s="249" t="n">
        <f aca="false">IF(BA$9&gt;0, IF(OR(BA238="",BA238="-"), 0, BA238*$AO238), AZ238*$AE238)</f>
        <v>0</v>
      </c>
      <c r="BC238" s="247" t="n">
        <f aca="false">COMMANDE!V238</f>
        <v>0</v>
      </c>
      <c r="BD238" s="248" t="str">
        <f aca="false">_xlfn.IFS(AND($AD238=$AH238,$AD238&gt;0,$AH238&gt;0,BC238&gt;0), BC238,     AND(NOT($AD238=$AH238),$AD238&gt;0,$AH238&gt;0,BC238&gt;0), ($AH238*BC238)/$AD238,     AND($AD238=0,$AH238&gt;0,$AL238&gt;0), IF(INDEX(BC$12:BC$263,MATCH($AL238,$AK$12:$AK$263,0))&gt;0,($AH238*INDEX(BC$12:BC$263,MATCH($AL238,$AK$12:$AK$263,0)))/INDEX($AD$12:$AD$263,MATCH($AL238,$AK$12:$AK$263,0)), "-"),     1, "-")</f>
        <v>-</v>
      </c>
      <c r="BE238" s="249" t="n">
        <f aca="false">IF(BD$9&gt;0, IF(OR(BD238="",BD238="-"), 0, BD238*$AO238), BC238*$AE238)</f>
        <v>0</v>
      </c>
      <c r="BF238" s="247" t="n">
        <f aca="false">COMMANDE!X238</f>
        <v>0</v>
      </c>
      <c r="BG238" s="248" t="str">
        <f aca="false">_xlfn.IFS(AND($AD238=$AH238,$AD238&gt;0,$AH238&gt;0,BF238&gt;0), BF238,     AND(NOT($AD238=$AH238),$AD238&gt;0,$AH238&gt;0,BF238&gt;0), ($AH238*BF238)/$AD238,     AND($AD238=0,$AH238&gt;0,$AL238&gt;0), IF(INDEX(BF$12:BF$263,MATCH($AL238,$AK$12:$AK$263,0))&gt;0,($AH238*INDEX(BF$12:BF$263,MATCH($AL238,$AK$12:$AK$263,0)))/INDEX($AD$12:$AD$263,MATCH($AL238,$AK$12:$AK$263,0)), "-"),     1, "-")</f>
        <v>-</v>
      </c>
      <c r="BH238" s="249" t="n">
        <f aca="false">IF(BG$9&gt;0, IF(OR(BG238="",BG238="-"), 0, BG238*$AO238), BF238*$AE238)</f>
        <v>0</v>
      </c>
      <c r="BI238" s="247" t="n">
        <f aca="false">COMMANDE!Z238</f>
        <v>0</v>
      </c>
      <c r="BJ238" s="248" t="str">
        <f aca="false">_xlfn.IFS(AND($AD238=$AH238,$AD238&gt;0,$AH238&gt;0,BI238&gt;0), BI238,     AND(NOT($AD238=$AH238),$AD238&gt;0,$AH238&gt;0,BI238&gt;0), ($AH238*BI238)/$AD238,     AND($AD238=0,$AH238&gt;0,$AL238&gt;0), IF(INDEX(BI$12:BI$263,MATCH($AL238,$AK$12:$AK$263,0))&gt;0,($AH238*INDEX(BI$12:BI$263,MATCH($AL238,$AK$12:$AK$263,0)))/INDEX($AD$12:$AD$263,MATCH($AL238,$AK$12:$AK$263,0)), "-"),     1, "-")</f>
        <v>-</v>
      </c>
      <c r="BK238" s="249" t="n">
        <f aca="false">IF(BJ$9&gt;0, IF(OR(BJ238="",BJ238="-"), 0, BJ238*$AO238), BI238*$AE238)</f>
        <v>0</v>
      </c>
      <c r="BL238" s="247" t="n">
        <f aca="false">COMMANDE!AB238</f>
        <v>0</v>
      </c>
      <c r="BM238" s="248" t="str">
        <f aca="false">_xlfn.IFS(AND($AD238=$AH238,$AD238&gt;0,$AH238&gt;0,BL238&gt;0), BL238,     AND(NOT($AD238=$AH238),$AD238&gt;0,$AH238&gt;0,BL238&gt;0), ($AH238*BL238)/$AD238,     AND($AD238=0,$AH238&gt;0,$AL238&gt;0), IF(INDEX(BL$12:BL$263,MATCH($AL238,$AK$12:$AK$263,0))&gt;0,($AH238*INDEX(BL$12:BL$263,MATCH($AL238,$AK$12:$AK$263,0)))/INDEX($AD$12:$AD$263,MATCH($AL238,$AK$12:$AK$263,0)), "-"),     1, "-")</f>
        <v>-</v>
      </c>
      <c r="BN238" s="249" t="n">
        <f aca="false">IF(BM$9&gt;0, IF(OR(BM238="",BM238="-"), 0, BM238*$AO238), BL238*$AE238)</f>
        <v>0</v>
      </c>
      <c r="BO238" s="247" t="n">
        <f aca="false">COMMANDE!AD238</f>
        <v>0</v>
      </c>
      <c r="BP238" s="248" t="str">
        <f aca="false">_xlfn.IFS(AND($AD238=$AH238,$AD238&gt;0,$AH238&gt;0,BO238&gt;0), BO238,     AND(NOT($AD238=$AH238),$AD238&gt;0,$AH238&gt;0,BO238&gt;0), ($AH238*BO238)/$AD238,     AND($AD238=0,$AH238&gt;0,$AL238&gt;0), IF(INDEX(BO$12:BO$263,MATCH($AL238,$AK$12:$AK$263,0))&gt;0,($AH238*INDEX(BO$12:BO$263,MATCH($AL238,$AK$12:$AK$263,0)))/INDEX($AD$12:$AD$263,MATCH($AL238,$AK$12:$AK$263,0)), "-"),     1, "-")</f>
        <v>-</v>
      </c>
      <c r="BQ238" s="249" t="n">
        <f aca="false">IF(BP$9&gt;0, IF(OR(BP238="",BP238="-"), 0, BP238*$AO238), BO238*$AE238)</f>
        <v>0</v>
      </c>
      <c r="BR238" s="247" t="n">
        <f aca="false">COMMANDE!AF238</f>
        <v>0</v>
      </c>
      <c r="BS238" s="248" t="str">
        <f aca="false">_xlfn.IFS(AND($AD238=$AH238,$AD238&gt;0,$AH238&gt;0,BR238&gt;0), BR238,     AND(NOT($AD238=$AH238),$AD238&gt;0,$AH238&gt;0,BR238&gt;0), ($AH238*BR238)/$AD238,     AND($AD238=0,$AH238&gt;0,$AL238&gt;0), IF(INDEX(BR$12:BR$263,MATCH($AL238,$AK$12:$AK$263,0))&gt;0,($AH238*INDEX(BR$12:BR$263,MATCH($AL238,$AK$12:$AK$263,0)))/INDEX($AD$12:$AD$263,MATCH($AL238,$AK$12:$AK$263,0)), "-"),     1, "-")</f>
        <v>-</v>
      </c>
      <c r="BT238" s="249" t="n">
        <f aca="false">IF(BS$9&gt;0, IF(OR(BS238="",BS238="-"), 0, BS238*$AO238), BR238*$AE238)</f>
        <v>0</v>
      </c>
      <c r="BU238" s="247" t="n">
        <f aca="false">COMMANDE!AH238</f>
        <v>0</v>
      </c>
      <c r="BV238" s="248" t="str">
        <f aca="false">_xlfn.IFS(AND($AD238=$AH238,$AD238&gt;0,$AH238&gt;0,BU238&gt;0), BU238,     AND(NOT($AD238=$AH238),$AD238&gt;0,$AH238&gt;0,BU238&gt;0), ($AH238*BU238)/$AD238,     AND($AD238=0,$AH238&gt;0,$AL238&gt;0), IF(INDEX(BU$12:BU$263,MATCH($AL238,$AK$12:$AK$263,0))&gt;0,($AH238*INDEX(BU$12:BU$263,MATCH($AL238,$AK$12:$AK$263,0)))/INDEX($AD$12:$AD$263,MATCH($AL238,$AK$12:$AK$263,0)), "-"),     1, "-")</f>
        <v>-</v>
      </c>
      <c r="BW238" s="249" t="n">
        <f aca="false">IF(BV$9&gt;0, IF(OR(BV238="",BV238="-"), 0, BV238*$AO238), BU238*$AE238)</f>
        <v>0</v>
      </c>
      <c r="BX238" s="247" t="n">
        <f aca="false">COMMANDE!AJ238</f>
        <v>0</v>
      </c>
      <c r="BY238" s="248" t="str">
        <f aca="false">_xlfn.IFS(AND($AD238=$AH238,$AD238&gt;0,$AH238&gt;0,BX238&gt;0), BX238,     AND(NOT($AD238=$AH238),$AD238&gt;0,$AH238&gt;0,BX238&gt;0), ($AH238*BX238)/$AD238,     AND($AD238=0,$AH238&gt;0,$AL238&gt;0), IF(INDEX(BX$12:BX$263,MATCH($AL238,$AK$12:$AK$263,0))&gt;0,($AH238*INDEX(BX$12:BX$263,MATCH($AL238,$AK$12:$AK$263,0)))/INDEX($AD$12:$AD$263,MATCH($AL238,$AK$12:$AK$263,0)), "-"),     1, "-")</f>
        <v>-</v>
      </c>
      <c r="BZ238" s="249" t="n">
        <f aca="false">IF(BY$9&gt;0, IF(OR(BY238="",BY238="-"), 0, BY238*$AO238), BX238*$AE238)</f>
        <v>0</v>
      </c>
      <c r="CA238" s="247" t="n">
        <f aca="false">COMMANDE!AL238</f>
        <v>0</v>
      </c>
      <c r="CB238" s="248" t="str">
        <f aca="false">_xlfn.IFS(AND($AD238=$AH238,$AD238&gt;0,$AH238&gt;0,CA238&gt;0), CA238,     AND(NOT($AD238=$AH238),$AD238&gt;0,$AH238&gt;0,CA238&gt;0), ($AH238*CA238)/$AD238,     AND($AD238=0,$AH238&gt;0,$AL238&gt;0), IF(INDEX(CA$12:CA$263,MATCH($AL238,$AK$12:$AK$263,0))&gt;0,($AH238*INDEX(CA$12:CA$263,MATCH($AL238,$AK$12:$AK$263,0)))/INDEX($AD$12:$AD$263,MATCH($AL238,$AK$12:$AK$263,0)), "-"),     1, "-")</f>
        <v>-</v>
      </c>
      <c r="CC238" s="249" t="n">
        <f aca="false">IF(CB$9&gt;0, IF(OR(CB238="",CB238="-"), 0, CB238*$AO238), CA238*$AE238)</f>
        <v>0</v>
      </c>
      <c r="CD238" s="247" t="n">
        <f aca="false">COMMANDE!AN238</f>
        <v>0</v>
      </c>
      <c r="CE238" s="248" t="str">
        <f aca="false">_xlfn.IFS(AND($AD238=$AH238,$AD238&gt;0,$AH238&gt;0,CD238&gt;0), CD238,     AND(NOT($AD238=$AH238),$AD238&gt;0,$AH238&gt;0,CD238&gt;0), ($AH238*CD238)/$AD238,     AND($AD238=0,$AH238&gt;0,$AL238&gt;0), IF(INDEX(CD$12:CD$263,MATCH($AL238,$AK$12:$AK$263,0))&gt;0,($AH238*INDEX(CD$12:CD$263,MATCH($AL238,$AK$12:$AK$263,0)))/INDEX($AD$12:$AD$263,MATCH($AL238,$AK$12:$AK$263,0)), "-"),     1, "-")</f>
        <v>-</v>
      </c>
      <c r="CF238" s="249" t="n">
        <f aca="false">IF(CE$9&gt;0, IF(OR(CE238="",CE238="-"), 0, CE238*$AO238), CD238*$AE238)</f>
        <v>0</v>
      </c>
      <c r="CG238" s="247" t="n">
        <f aca="false">COMMANDE!AP238</f>
        <v>0</v>
      </c>
      <c r="CH238" s="248" t="str">
        <f aca="false">_xlfn.IFS(AND($AD238=$AH238,$AD238&gt;0,$AH238&gt;0,CG238&gt;0), CG238,     AND(NOT($AD238=$AH238),$AD238&gt;0,$AH238&gt;0,CG238&gt;0), ($AH238*CG238)/$AD238,     AND($AD238=0,$AH238&gt;0,$AL238&gt;0), IF(INDEX(CG$12:CG$263,MATCH($AL238,$AK$12:$AK$263,0))&gt;0,($AH238*INDEX(CG$12:CG$263,MATCH($AL238,$AK$12:$AK$263,0)))/INDEX($AD$12:$AD$263,MATCH($AL238,$AK$12:$AK$263,0)), "-"),     1, "-")</f>
        <v>-</v>
      </c>
      <c r="CI238" s="249" t="n">
        <f aca="false">IF(CH$9&gt;0, IF(OR(CH238="",CH238="-"), 0, CH238*$AO238), CG238*$AE238)</f>
        <v>0</v>
      </c>
      <c r="CJ238" s="250"/>
    </row>
    <row r="239" customFormat="false" ht="39.95" hidden="false" customHeight="true" outlineLevel="0" collapsed="false">
      <c r="A239" s="151" t="n">
        <f aca="false">IF(OR($AQ239&gt;0, $AS239&gt;0), 1, 0)</f>
        <v>0</v>
      </c>
      <c r="B239" s="151" t="n">
        <f aca="false">IF(OR($AT239&gt;0, $AV239&gt;0), 1, 0)</f>
        <v>0</v>
      </c>
      <c r="C239" s="151" t="n">
        <f aca="false">IF(OR($AW239&gt;0, $AY239&gt;0), 1, 0)</f>
        <v>0</v>
      </c>
      <c r="D239" s="151" t="n">
        <f aca="false">IF(OR($AZ239&gt;0, $BB239&gt;0), 1, 0)</f>
        <v>0</v>
      </c>
      <c r="E239" s="151" t="n">
        <f aca="false">IF(OR($BC239&gt;0, $BE239&gt;0), 1, 0)</f>
        <v>0</v>
      </c>
      <c r="F239" s="151" t="n">
        <f aca="false">IF(OR($BF239&gt;0, $BH239&gt;0), 1, 0)</f>
        <v>0</v>
      </c>
      <c r="G239" s="151" t="n">
        <f aca="false">IF(OR($BI239&gt;0, $BK239&gt;0), 1, 0)</f>
        <v>0</v>
      </c>
      <c r="H239" s="151" t="n">
        <f aca="false">IF(OR($BL239&gt;0, $BN239&gt;0), 1, 0)</f>
        <v>0</v>
      </c>
      <c r="I239" s="151" t="n">
        <f aca="false">IF(OR($BO239&gt;0, $BQ239&gt;0), 1, 0)</f>
        <v>0</v>
      </c>
      <c r="J239" s="151" t="n">
        <f aca="false">IF(OR($BR239&gt;0, $BT239&gt;0), 1, 0)</f>
        <v>0</v>
      </c>
      <c r="K239" s="151" t="n">
        <f aca="false">IF(OR($BU239&gt;0, $BW239&gt;0), 1, 0)</f>
        <v>0</v>
      </c>
      <c r="L239" s="151" t="n">
        <f aca="false">IF(OR($BX239&gt;0, $BZ239&gt;0), 1, 0)</f>
        <v>0</v>
      </c>
      <c r="M239" s="151" t="n">
        <f aca="false">IF(OR($CA239&gt;0, $CC239&gt;0), 1, 0)</f>
        <v>0</v>
      </c>
      <c r="N239" s="151" t="n">
        <f aca="false">IF(OR($CD239&gt;0, $CF239&gt;0), 1, 0)</f>
        <v>0</v>
      </c>
      <c r="O239" s="253" t="n">
        <f aca="false">IF(OR($CG239&gt;0, $CI239&gt;0), 1, 0)</f>
        <v>0</v>
      </c>
      <c r="P239" s="232" t="n">
        <f aca="false">IF(OR($AD239&gt;0,$AH239&gt;0,$AN239&gt;0), 1, 0)</f>
        <v>0</v>
      </c>
      <c r="Q239" s="233" t="n">
        <f aca="false">BDD!A229</f>
        <v>0</v>
      </c>
      <c r="R239" s="234" t="n">
        <f aca="false">BDD!B229</f>
        <v>0</v>
      </c>
      <c r="S239" s="235" t="str">
        <f aca="false">IF(BDD!F229=0, "", BDD!F229)</f>
        <v/>
      </c>
      <c r="T239" s="236" t="n">
        <f aca="false">ROUND(BDD!G229+FDP_CMD_KG, 2)</f>
        <v>1.6</v>
      </c>
      <c r="U239" s="236" t="e">
        <f aca="false">ROUND(BDD!G229+FDP_FACT_KG, 2)</f>
        <v>#DIV/0!</v>
      </c>
      <c r="V239" s="237" t="n">
        <f aca="false">BDD!H229</f>
        <v>0</v>
      </c>
      <c r="W239" s="238" t="str">
        <f aca="false">IF(NOT(ISBLANK(BDD!I229)), ROUND(SUM((BDD!G229*reduc1),FDP_CMD_KG), 2), "")</f>
        <v/>
      </c>
      <c r="X239" s="238" t="str">
        <f aca="false">IF(NOT(ISBLANK(BDD!J229)), ROUND(SUM((BDD!G229*reduc2),FDP_CMD_KG), 2), "")</f>
        <v/>
      </c>
      <c r="Y239" s="238" t="str">
        <f aca="false">IF(NOT(ISBLANK(BDD!K229)), ROUND(SUM((BDD!G229*reduc3),FDP_CMD_KG), 2), "")</f>
        <v/>
      </c>
      <c r="Z239" s="238" t="str">
        <f aca="false">IF(NOT(ISBLANK(BDD!I229)), ROUND(SUM((BDD!G229*reduc1),FDP_FACT_KG), 2), "")</f>
        <v/>
      </c>
      <c r="AA239" s="238" t="str">
        <f aca="false">IF(NOT(ISBLANK(BDD!J229)), ROUND(SUM((BDD!G229*reduc2),FDP_FACT_KG), 2), "")</f>
        <v/>
      </c>
      <c r="AB239" s="238" t="str">
        <f aca="false">IF(NOT(ISBLANK(BDD!K229)), ROUND(SUM((BDD!G229*reduc3),FDP_FACT_KG), 2), "")</f>
        <v/>
      </c>
      <c r="AC239" s="239" t="n">
        <f aca="false">BDD!C229</f>
        <v>0</v>
      </c>
      <c r="AD239" s="240" t="n">
        <f aca="false">SUM(AQ239,AT239,AW239,AZ239,BC239,BF239,BI239,BL239,BO239,BR239,BU239,BX239,CA239,CD239,CG239)</f>
        <v>0</v>
      </c>
      <c r="AE239" s="241" t="n">
        <f aca="false">_xlfn.IFS(AND(AD239&gt;=60,$Y239&lt;&gt;""), $Y239,    AND(AD239&gt;=30,$X239&lt;&gt;""), $X239,    AND(AD239&gt;=10,$W239&lt;&gt;""), $W239,    1, $T239)</f>
        <v>1.6</v>
      </c>
      <c r="AF239" s="242" t="n">
        <f aca="false">$AD239*$AE239</f>
        <v>0</v>
      </c>
      <c r="AG239" s="161"/>
      <c r="AH239" s="243"/>
      <c r="AI239" s="241" t="e">
        <f aca="false">_xlfn.IFS(AND(AH239&gt;=60,$AB239&lt;&gt;""), $AB239,    AND(AH239&gt;=30,$AA239&lt;&gt;""), $AA239,    AND(AH239&gt;=10,$Z239&lt;&gt;""), $Z239,    1, $U239)</f>
        <v>#DIV/0!</v>
      </c>
      <c r="AJ239" s="244" t="e">
        <f aca="false">AH239*AI239</f>
        <v>#DIV/0!</v>
      </c>
      <c r="AK239" s="245"/>
      <c r="AL239" s="245"/>
      <c r="AM239" s="161"/>
      <c r="AN239" s="246" t="n">
        <f aca="false">SUM(AR239,AU239,AX239,BA239,BD239,BG239,BJ239,BM239,BP239,BS239,BV239,BY239,CB239,CE239,CH239)</f>
        <v>0</v>
      </c>
      <c r="AO239" s="241" t="e">
        <f aca="false">_xlfn.IFS(AND(AN239&gt;=60,$AB239&lt;&gt;""), $AB239,    AND(AN239&gt;=30,$AA239&lt;&gt;""), $AA239,    AND(AN239&gt;=10,$Z239&lt;&gt;""), $Z239,    1, $U239)</f>
        <v>#DIV/0!</v>
      </c>
      <c r="AP239" s="242" t="e">
        <f aca="false">$AN239*$AO239</f>
        <v>#DIV/0!</v>
      </c>
      <c r="AQ239" s="247" t="n">
        <f aca="false">COMMANDE!N239</f>
        <v>0</v>
      </c>
      <c r="AR239" s="248" t="str">
        <f aca="false">_xlfn.IFS(AND($AD239=$AH239,$AD239&gt;0,$AH239&gt;0,AQ239&gt;0), AQ239,     AND(NOT($AD239=$AH239),$AD239&gt;0,$AH239&gt;0,AQ239&gt;0), ($AH239*AQ239)/$AD239,     AND($AD239=0,$AH239&gt;0,$AL239&gt;0), IF(INDEX(AQ$12:AQ$263,MATCH($AL239,$AK$12:$AK$263,0))&gt;0,($AH239*INDEX(AQ$12:AQ$263,MATCH($AL239,$AK$12:$AK$263,0)))/INDEX($AD$12:$AD$263,MATCH($AL239,$AK$12:$AK$263,0)), "-"),     1, "-")</f>
        <v>-</v>
      </c>
      <c r="AS239" s="249" t="n">
        <f aca="false">IF(AR$9&gt;0, IF(OR(AR239="",AR239="-"), 0, AR239*$AO239), AQ239*$AE239)</f>
        <v>0</v>
      </c>
      <c r="AT239" s="247" t="n">
        <f aca="false">COMMANDE!P239</f>
        <v>0</v>
      </c>
      <c r="AU239" s="248" t="str">
        <f aca="false">_xlfn.IFS(AND($AD239=$AH239,$AD239&gt;0,$AH239&gt;0,AT239&gt;0), AT239,     AND(NOT($AD239=$AH239),$AD239&gt;0,$AH239&gt;0,AT239&gt;0), ($AH239*AT239)/$AD239,     AND($AD239=0,$AH239&gt;0,$AL239&gt;0), IF(INDEX(AT$12:AT$263,MATCH($AL239,$AK$12:$AK$263,0))&gt;0,($AH239*INDEX(AT$12:AT$263,MATCH($AL239,$AK$12:$AK$263,0)))/INDEX($AD$12:$AD$263,MATCH($AL239,$AK$12:$AK$263,0)), "-"),     1, "-")</f>
        <v>-</v>
      </c>
      <c r="AV239" s="249" t="n">
        <f aca="false">IF(AU$9&gt;0, IF(OR(AU239="",AU239="-"), 0, AU239*$AO239), AT239*$AE239)</f>
        <v>0</v>
      </c>
      <c r="AW239" s="247" t="n">
        <f aca="false">COMMANDE!R239</f>
        <v>0</v>
      </c>
      <c r="AX239" s="248" t="str">
        <f aca="false">_xlfn.IFS(AND($AD239=$AH239,$AD239&gt;0,$AH239&gt;0,AW239&gt;0), AW239,     AND(NOT($AD239=$AH239),$AD239&gt;0,$AH239&gt;0,AW239&gt;0), ($AH239*AW239)/$AD239,     AND($AD239=0,$AH239&gt;0,$AL239&gt;0), IF(INDEX(AW$12:AW$263,MATCH($AL239,$AK$12:$AK$263,0))&gt;0,($AH239*INDEX(AW$12:AW$263,MATCH($AL239,$AK$12:$AK$263,0)))/INDEX($AD$12:$AD$263,MATCH($AL239,$AK$12:$AK$263,0)), "-"),     1, "-")</f>
        <v>-</v>
      </c>
      <c r="AY239" s="249" t="n">
        <f aca="false">IF(AX$9&gt;0, IF(OR(AX239="",AX239="-"), 0, AX239*$AO239), AW239*$AE239)</f>
        <v>0</v>
      </c>
      <c r="AZ239" s="247" t="n">
        <f aca="false">COMMANDE!T239</f>
        <v>0</v>
      </c>
      <c r="BA239" s="248" t="str">
        <f aca="false">_xlfn.IFS(AND($AD239=$AH239,$AD239&gt;0,$AH239&gt;0,AZ239&gt;0), AZ239,     AND(NOT($AD239=$AH239),$AD239&gt;0,$AH239&gt;0,AZ239&gt;0), ($AH239*AZ239)/$AD239,     AND($AD239=0,$AH239&gt;0,$AL239&gt;0), IF(INDEX(AZ$12:AZ$263,MATCH($AL239,$AK$12:$AK$263,0))&gt;0,($AH239*INDEX(AZ$12:AZ$263,MATCH($AL239,$AK$12:$AK$263,0)))/INDEX($AD$12:$AD$263,MATCH($AL239,$AK$12:$AK$263,0)), "-"),     1, "-")</f>
        <v>-</v>
      </c>
      <c r="BB239" s="249" t="n">
        <f aca="false">IF(BA$9&gt;0, IF(OR(BA239="",BA239="-"), 0, BA239*$AO239), AZ239*$AE239)</f>
        <v>0</v>
      </c>
      <c r="BC239" s="247" t="n">
        <f aca="false">COMMANDE!V239</f>
        <v>0</v>
      </c>
      <c r="BD239" s="248" t="str">
        <f aca="false">_xlfn.IFS(AND($AD239=$AH239,$AD239&gt;0,$AH239&gt;0,BC239&gt;0), BC239,     AND(NOT($AD239=$AH239),$AD239&gt;0,$AH239&gt;0,BC239&gt;0), ($AH239*BC239)/$AD239,     AND($AD239=0,$AH239&gt;0,$AL239&gt;0), IF(INDEX(BC$12:BC$263,MATCH($AL239,$AK$12:$AK$263,0))&gt;0,($AH239*INDEX(BC$12:BC$263,MATCH($AL239,$AK$12:$AK$263,0)))/INDEX($AD$12:$AD$263,MATCH($AL239,$AK$12:$AK$263,0)), "-"),     1, "-")</f>
        <v>-</v>
      </c>
      <c r="BE239" s="249" t="n">
        <f aca="false">IF(BD$9&gt;0, IF(OR(BD239="",BD239="-"), 0, BD239*$AO239), BC239*$AE239)</f>
        <v>0</v>
      </c>
      <c r="BF239" s="247" t="n">
        <f aca="false">COMMANDE!X239</f>
        <v>0</v>
      </c>
      <c r="BG239" s="248" t="str">
        <f aca="false">_xlfn.IFS(AND($AD239=$AH239,$AD239&gt;0,$AH239&gt;0,BF239&gt;0), BF239,     AND(NOT($AD239=$AH239),$AD239&gt;0,$AH239&gt;0,BF239&gt;0), ($AH239*BF239)/$AD239,     AND($AD239=0,$AH239&gt;0,$AL239&gt;0), IF(INDEX(BF$12:BF$263,MATCH($AL239,$AK$12:$AK$263,0))&gt;0,($AH239*INDEX(BF$12:BF$263,MATCH($AL239,$AK$12:$AK$263,0)))/INDEX($AD$12:$AD$263,MATCH($AL239,$AK$12:$AK$263,0)), "-"),     1, "-")</f>
        <v>-</v>
      </c>
      <c r="BH239" s="249" t="n">
        <f aca="false">IF(BG$9&gt;0, IF(OR(BG239="",BG239="-"), 0, BG239*$AO239), BF239*$AE239)</f>
        <v>0</v>
      </c>
      <c r="BI239" s="247" t="n">
        <f aca="false">COMMANDE!Z239</f>
        <v>0</v>
      </c>
      <c r="BJ239" s="248" t="str">
        <f aca="false">_xlfn.IFS(AND($AD239=$AH239,$AD239&gt;0,$AH239&gt;0,BI239&gt;0), BI239,     AND(NOT($AD239=$AH239),$AD239&gt;0,$AH239&gt;0,BI239&gt;0), ($AH239*BI239)/$AD239,     AND($AD239=0,$AH239&gt;0,$AL239&gt;0), IF(INDEX(BI$12:BI$263,MATCH($AL239,$AK$12:$AK$263,0))&gt;0,($AH239*INDEX(BI$12:BI$263,MATCH($AL239,$AK$12:$AK$263,0)))/INDEX($AD$12:$AD$263,MATCH($AL239,$AK$12:$AK$263,0)), "-"),     1, "-")</f>
        <v>-</v>
      </c>
      <c r="BK239" s="249" t="n">
        <f aca="false">IF(BJ$9&gt;0, IF(OR(BJ239="",BJ239="-"), 0, BJ239*$AO239), BI239*$AE239)</f>
        <v>0</v>
      </c>
      <c r="BL239" s="247" t="n">
        <f aca="false">COMMANDE!AB239</f>
        <v>0</v>
      </c>
      <c r="BM239" s="248" t="str">
        <f aca="false">_xlfn.IFS(AND($AD239=$AH239,$AD239&gt;0,$AH239&gt;0,BL239&gt;0), BL239,     AND(NOT($AD239=$AH239),$AD239&gt;0,$AH239&gt;0,BL239&gt;0), ($AH239*BL239)/$AD239,     AND($AD239=0,$AH239&gt;0,$AL239&gt;0), IF(INDEX(BL$12:BL$263,MATCH($AL239,$AK$12:$AK$263,0))&gt;0,($AH239*INDEX(BL$12:BL$263,MATCH($AL239,$AK$12:$AK$263,0)))/INDEX($AD$12:$AD$263,MATCH($AL239,$AK$12:$AK$263,0)), "-"),     1, "-")</f>
        <v>-</v>
      </c>
      <c r="BN239" s="249" t="n">
        <f aca="false">IF(BM$9&gt;0, IF(OR(BM239="",BM239="-"), 0, BM239*$AO239), BL239*$AE239)</f>
        <v>0</v>
      </c>
      <c r="BO239" s="247" t="n">
        <f aca="false">COMMANDE!AD239</f>
        <v>0</v>
      </c>
      <c r="BP239" s="248" t="str">
        <f aca="false">_xlfn.IFS(AND($AD239=$AH239,$AD239&gt;0,$AH239&gt;0,BO239&gt;0), BO239,     AND(NOT($AD239=$AH239),$AD239&gt;0,$AH239&gt;0,BO239&gt;0), ($AH239*BO239)/$AD239,     AND($AD239=0,$AH239&gt;0,$AL239&gt;0), IF(INDEX(BO$12:BO$263,MATCH($AL239,$AK$12:$AK$263,0))&gt;0,($AH239*INDEX(BO$12:BO$263,MATCH($AL239,$AK$12:$AK$263,0)))/INDEX($AD$12:$AD$263,MATCH($AL239,$AK$12:$AK$263,0)), "-"),     1, "-")</f>
        <v>-</v>
      </c>
      <c r="BQ239" s="249" t="n">
        <f aca="false">IF(BP$9&gt;0, IF(OR(BP239="",BP239="-"), 0, BP239*$AO239), BO239*$AE239)</f>
        <v>0</v>
      </c>
      <c r="BR239" s="247" t="n">
        <f aca="false">COMMANDE!AF239</f>
        <v>0</v>
      </c>
      <c r="BS239" s="248" t="str">
        <f aca="false">_xlfn.IFS(AND($AD239=$AH239,$AD239&gt;0,$AH239&gt;0,BR239&gt;0), BR239,     AND(NOT($AD239=$AH239),$AD239&gt;0,$AH239&gt;0,BR239&gt;0), ($AH239*BR239)/$AD239,     AND($AD239=0,$AH239&gt;0,$AL239&gt;0), IF(INDEX(BR$12:BR$263,MATCH($AL239,$AK$12:$AK$263,0))&gt;0,($AH239*INDEX(BR$12:BR$263,MATCH($AL239,$AK$12:$AK$263,0)))/INDEX($AD$12:$AD$263,MATCH($AL239,$AK$12:$AK$263,0)), "-"),     1, "-")</f>
        <v>-</v>
      </c>
      <c r="BT239" s="249" t="n">
        <f aca="false">IF(BS$9&gt;0, IF(OR(BS239="",BS239="-"), 0, BS239*$AO239), BR239*$AE239)</f>
        <v>0</v>
      </c>
      <c r="BU239" s="247" t="n">
        <f aca="false">COMMANDE!AH239</f>
        <v>0</v>
      </c>
      <c r="BV239" s="248" t="str">
        <f aca="false">_xlfn.IFS(AND($AD239=$AH239,$AD239&gt;0,$AH239&gt;0,BU239&gt;0), BU239,     AND(NOT($AD239=$AH239),$AD239&gt;0,$AH239&gt;0,BU239&gt;0), ($AH239*BU239)/$AD239,     AND($AD239=0,$AH239&gt;0,$AL239&gt;0), IF(INDEX(BU$12:BU$263,MATCH($AL239,$AK$12:$AK$263,0))&gt;0,($AH239*INDEX(BU$12:BU$263,MATCH($AL239,$AK$12:$AK$263,0)))/INDEX($AD$12:$AD$263,MATCH($AL239,$AK$12:$AK$263,0)), "-"),     1, "-")</f>
        <v>-</v>
      </c>
      <c r="BW239" s="249" t="n">
        <f aca="false">IF(BV$9&gt;0, IF(OR(BV239="",BV239="-"), 0, BV239*$AO239), BU239*$AE239)</f>
        <v>0</v>
      </c>
      <c r="BX239" s="247" t="n">
        <f aca="false">COMMANDE!AJ239</f>
        <v>0</v>
      </c>
      <c r="BY239" s="248" t="str">
        <f aca="false">_xlfn.IFS(AND($AD239=$AH239,$AD239&gt;0,$AH239&gt;0,BX239&gt;0), BX239,     AND(NOT($AD239=$AH239),$AD239&gt;0,$AH239&gt;0,BX239&gt;0), ($AH239*BX239)/$AD239,     AND($AD239=0,$AH239&gt;0,$AL239&gt;0), IF(INDEX(BX$12:BX$263,MATCH($AL239,$AK$12:$AK$263,0))&gt;0,($AH239*INDEX(BX$12:BX$263,MATCH($AL239,$AK$12:$AK$263,0)))/INDEX($AD$12:$AD$263,MATCH($AL239,$AK$12:$AK$263,0)), "-"),     1, "-")</f>
        <v>-</v>
      </c>
      <c r="BZ239" s="249" t="n">
        <f aca="false">IF(BY$9&gt;0, IF(OR(BY239="",BY239="-"), 0, BY239*$AO239), BX239*$AE239)</f>
        <v>0</v>
      </c>
      <c r="CA239" s="247" t="n">
        <f aca="false">COMMANDE!AL239</f>
        <v>0</v>
      </c>
      <c r="CB239" s="248" t="str">
        <f aca="false">_xlfn.IFS(AND($AD239=$AH239,$AD239&gt;0,$AH239&gt;0,CA239&gt;0), CA239,     AND(NOT($AD239=$AH239),$AD239&gt;0,$AH239&gt;0,CA239&gt;0), ($AH239*CA239)/$AD239,     AND($AD239=0,$AH239&gt;0,$AL239&gt;0), IF(INDEX(CA$12:CA$263,MATCH($AL239,$AK$12:$AK$263,0))&gt;0,($AH239*INDEX(CA$12:CA$263,MATCH($AL239,$AK$12:$AK$263,0)))/INDEX($AD$12:$AD$263,MATCH($AL239,$AK$12:$AK$263,0)), "-"),     1, "-")</f>
        <v>-</v>
      </c>
      <c r="CC239" s="249" t="n">
        <f aca="false">IF(CB$9&gt;0, IF(OR(CB239="",CB239="-"), 0, CB239*$AO239), CA239*$AE239)</f>
        <v>0</v>
      </c>
      <c r="CD239" s="247" t="n">
        <f aca="false">COMMANDE!AN239</f>
        <v>0</v>
      </c>
      <c r="CE239" s="248" t="str">
        <f aca="false">_xlfn.IFS(AND($AD239=$AH239,$AD239&gt;0,$AH239&gt;0,CD239&gt;0), CD239,     AND(NOT($AD239=$AH239),$AD239&gt;0,$AH239&gt;0,CD239&gt;0), ($AH239*CD239)/$AD239,     AND($AD239=0,$AH239&gt;0,$AL239&gt;0), IF(INDEX(CD$12:CD$263,MATCH($AL239,$AK$12:$AK$263,0))&gt;0,($AH239*INDEX(CD$12:CD$263,MATCH($AL239,$AK$12:$AK$263,0)))/INDEX($AD$12:$AD$263,MATCH($AL239,$AK$12:$AK$263,0)), "-"),     1, "-")</f>
        <v>-</v>
      </c>
      <c r="CF239" s="249" t="n">
        <f aca="false">IF(CE$9&gt;0, IF(OR(CE239="",CE239="-"), 0, CE239*$AO239), CD239*$AE239)</f>
        <v>0</v>
      </c>
      <c r="CG239" s="247" t="n">
        <f aca="false">COMMANDE!AP239</f>
        <v>0</v>
      </c>
      <c r="CH239" s="248" t="str">
        <f aca="false">_xlfn.IFS(AND($AD239=$AH239,$AD239&gt;0,$AH239&gt;0,CG239&gt;0), CG239,     AND(NOT($AD239=$AH239),$AD239&gt;0,$AH239&gt;0,CG239&gt;0), ($AH239*CG239)/$AD239,     AND($AD239=0,$AH239&gt;0,$AL239&gt;0), IF(INDEX(CG$12:CG$263,MATCH($AL239,$AK$12:$AK$263,0))&gt;0,($AH239*INDEX(CG$12:CG$263,MATCH($AL239,$AK$12:$AK$263,0)))/INDEX($AD$12:$AD$263,MATCH($AL239,$AK$12:$AK$263,0)), "-"),     1, "-")</f>
        <v>-</v>
      </c>
      <c r="CI239" s="249" t="n">
        <f aca="false">IF(CH$9&gt;0, IF(OR(CH239="",CH239="-"), 0, CH239*$AO239), CG239*$AE239)</f>
        <v>0</v>
      </c>
      <c r="CJ239" s="250"/>
    </row>
    <row r="240" customFormat="false" ht="39.95" hidden="false" customHeight="true" outlineLevel="0" collapsed="false">
      <c r="A240" s="230" t="n">
        <f aca="false">IF(OR($AQ240&gt;0, $AS240&gt;0), 1, 0)</f>
        <v>0</v>
      </c>
      <c r="B240" s="230" t="n">
        <f aca="false">IF(OR($AT240&gt;0, $AV240&gt;0), 1, 0)</f>
        <v>0</v>
      </c>
      <c r="C240" s="230" t="n">
        <f aca="false">IF(OR($AW240&gt;0, $AY240&gt;0), 1, 0)</f>
        <v>0</v>
      </c>
      <c r="D240" s="230" t="n">
        <f aca="false">IF(OR($AZ240&gt;0, $BB240&gt;0), 1, 0)</f>
        <v>0</v>
      </c>
      <c r="E240" s="230" t="n">
        <f aca="false">IF(OR($BC240&gt;0, $BE240&gt;0), 1, 0)</f>
        <v>0</v>
      </c>
      <c r="F240" s="230" t="n">
        <f aca="false">IF(OR($BF240&gt;0, $BH240&gt;0), 1, 0)</f>
        <v>0</v>
      </c>
      <c r="G240" s="230" t="n">
        <f aca="false">IF(OR($BI240&gt;0, $BK240&gt;0), 1, 0)</f>
        <v>0</v>
      </c>
      <c r="H240" s="230" t="n">
        <f aca="false">IF(OR($BL240&gt;0, $BN240&gt;0), 1, 0)</f>
        <v>0</v>
      </c>
      <c r="I240" s="230" t="n">
        <f aca="false">IF(OR($BO240&gt;0, $BQ240&gt;0), 1, 0)</f>
        <v>0</v>
      </c>
      <c r="J240" s="230" t="n">
        <f aca="false">IF(OR($BR240&gt;0, $BT240&gt;0), 1, 0)</f>
        <v>0</v>
      </c>
      <c r="K240" s="230" t="n">
        <f aca="false">IF(OR($BU240&gt;0, $BW240&gt;0), 1, 0)</f>
        <v>0</v>
      </c>
      <c r="L240" s="230" t="n">
        <f aca="false">IF(OR($BX240&gt;0, $BZ240&gt;0), 1, 0)</f>
        <v>0</v>
      </c>
      <c r="M240" s="230" t="n">
        <f aca="false">IF(OR($CA240&gt;0, $CC240&gt;0), 1, 0)</f>
        <v>0</v>
      </c>
      <c r="N240" s="230" t="n">
        <f aca="false">IF(OR($CD240&gt;0, $CF240&gt;0), 1, 0)</f>
        <v>0</v>
      </c>
      <c r="O240" s="231" t="n">
        <f aca="false">IF(OR($CG240&gt;0, $CI240&gt;0), 1, 0)</f>
        <v>0</v>
      </c>
      <c r="P240" s="232" t="n">
        <f aca="false">IF(OR($AD240&gt;0,$AH240&gt;0,$AN240&gt;0), 1, 0)</f>
        <v>0</v>
      </c>
      <c r="Q240" s="233" t="n">
        <f aca="false">BDD!A230</f>
        <v>0</v>
      </c>
      <c r="R240" s="234" t="n">
        <f aca="false">BDD!B230</f>
        <v>0</v>
      </c>
      <c r="S240" s="235" t="str">
        <f aca="false">IF(BDD!F230=0, "", BDD!F230)</f>
        <v/>
      </c>
      <c r="T240" s="236" t="n">
        <f aca="false">ROUND(BDD!G230+FDP_CMD_KG, 2)</f>
        <v>1.6</v>
      </c>
      <c r="U240" s="236" t="e">
        <f aca="false">ROUND(BDD!G230+FDP_FACT_KG, 2)</f>
        <v>#DIV/0!</v>
      </c>
      <c r="V240" s="237" t="n">
        <f aca="false">BDD!H230</f>
        <v>0</v>
      </c>
      <c r="W240" s="238" t="str">
        <f aca="false">IF(NOT(ISBLANK(BDD!I230)), ROUND(SUM((BDD!G230*reduc1),FDP_CMD_KG), 2), "")</f>
        <v/>
      </c>
      <c r="X240" s="238" t="str">
        <f aca="false">IF(NOT(ISBLANK(BDD!J230)), ROUND(SUM((BDD!G230*reduc2),FDP_CMD_KG), 2), "")</f>
        <v/>
      </c>
      <c r="Y240" s="238" t="str">
        <f aca="false">IF(NOT(ISBLANK(BDD!K230)), ROUND(SUM((BDD!G230*reduc3),FDP_CMD_KG), 2), "")</f>
        <v/>
      </c>
      <c r="Z240" s="238" t="str">
        <f aca="false">IF(NOT(ISBLANK(BDD!I230)), ROUND(SUM((BDD!G230*reduc1),FDP_FACT_KG), 2), "")</f>
        <v/>
      </c>
      <c r="AA240" s="238" t="str">
        <f aca="false">IF(NOT(ISBLANK(BDD!J230)), ROUND(SUM((BDD!G230*reduc2),FDP_FACT_KG), 2), "")</f>
        <v/>
      </c>
      <c r="AB240" s="238" t="str">
        <f aca="false">IF(NOT(ISBLANK(BDD!K230)), ROUND(SUM((BDD!G230*reduc3),FDP_FACT_KG), 2), "")</f>
        <v/>
      </c>
      <c r="AC240" s="239" t="n">
        <f aca="false">BDD!C230</f>
        <v>0</v>
      </c>
      <c r="AD240" s="240" t="n">
        <f aca="false">SUM(AQ240,AT240,AW240,AZ240,BC240,BF240,BI240,BL240,BO240,BR240,BU240,BX240,CA240,CD240,CG240)</f>
        <v>0</v>
      </c>
      <c r="AE240" s="241" t="n">
        <f aca="false">_xlfn.IFS(AND(AD240&gt;=60,$Y240&lt;&gt;""), $Y240,    AND(AD240&gt;=30,$X240&lt;&gt;""), $X240,    AND(AD240&gt;=10,$W240&lt;&gt;""), $W240,    1, $T240)</f>
        <v>1.6</v>
      </c>
      <c r="AF240" s="242" t="n">
        <f aca="false">$AD240*$AE240</f>
        <v>0</v>
      </c>
      <c r="AG240" s="161"/>
      <c r="AH240" s="243"/>
      <c r="AI240" s="241" t="e">
        <f aca="false">_xlfn.IFS(AND(AH240&gt;=60,$AB240&lt;&gt;""), $AB240,    AND(AH240&gt;=30,$AA240&lt;&gt;""), $AA240,    AND(AH240&gt;=10,$Z240&lt;&gt;""), $Z240,    1, $U240)</f>
        <v>#DIV/0!</v>
      </c>
      <c r="AJ240" s="244" t="e">
        <f aca="false">AH240*AI240</f>
        <v>#DIV/0!</v>
      </c>
      <c r="AK240" s="245"/>
      <c r="AL240" s="245"/>
      <c r="AM240" s="161"/>
      <c r="AN240" s="246" t="n">
        <f aca="false">SUM(AR240,AU240,AX240,BA240,BD240,BG240,BJ240,BM240,BP240,BS240,BV240,BY240,CB240,CE240,CH240)</f>
        <v>0</v>
      </c>
      <c r="AO240" s="241" t="e">
        <f aca="false">_xlfn.IFS(AND(AN240&gt;=60,$AB240&lt;&gt;""), $AB240,    AND(AN240&gt;=30,$AA240&lt;&gt;""), $AA240,    AND(AN240&gt;=10,$Z240&lt;&gt;""), $Z240,    1, $U240)</f>
        <v>#DIV/0!</v>
      </c>
      <c r="AP240" s="242" t="e">
        <f aca="false">$AN240*$AO240</f>
        <v>#DIV/0!</v>
      </c>
      <c r="AQ240" s="247" t="n">
        <f aca="false">COMMANDE!N240</f>
        <v>0</v>
      </c>
      <c r="AR240" s="248" t="str">
        <f aca="false">_xlfn.IFS(AND($AD240=$AH240,$AD240&gt;0,$AH240&gt;0,AQ240&gt;0), AQ240,     AND(NOT($AD240=$AH240),$AD240&gt;0,$AH240&gt;0,AQ240&gt;0), ($AH240*AQ240)/$AD240,     AND($AD240=0,$AH240&gt;0,$AL240&gt;0), IF(INDEX(AQ$12:AQ$263,MATCH($AL240,$AK$12:$AK$263,0))&gt;0,($AH240*INDEX(AQ$12:AQ$263,MATCH($AL240,$AK$12:$AK$263,0)))/INDEX($AD$12:$AD$263,MATCH($AL240,$AK$12:$AK$263,0)), "-"),     1, "-")</f>
        <v>-</v>
      </c>
      <c r="AS240" s="249" t="n">
        <f aca="false">IF(AR$9&gt;0, IF(OR(AR240="",AR240="-"), 0, AR240*$AO240), AQ240*$AE240)</f>
        <v>0</v>
      </c>
      <c r="AT240" s="247" t="n">
        <f aca="false">COMMANDE!P240</f>
        <v>0</v>
      </c>
      <c r="AU240" s="248" t="str">
        <f aca="false">_xlfn.IFS(AND($AD240=$AH240,$AD240&gt;0,$AH240&gt;0,AT240&gt;0), AT240,     AND(NOT($AD240=$AH240),$AD240&gt;0,$AH240&gt;0,AT240&gt;0), ($AH240*AT240)/$AD240,     AND($AD240=0,$AH240&gt;0,$AL240&gt;0), IF(INDEX(AT$12:AT$263,MATCH($AL240,$AK$12:$AK$263,0))&gt;0,($AH240*INDEX(AT$12:AT$263,MATCH($AL240,$AK$12:$AK$263,0)))/INDEX($AD$12:$AD$263,MATCH($AL240,$AK$12:$AK$263,0)), "-"),     1, "-")</f>
        <v>-</v>
      </c>
      <c r="AV240" s="249" t="n">
        <f aca="false">IF(AU$9&gt;0, IF(OR(AU240="",AU240="-"), 0, AU240*$AO240), AT240*$AE240)</f>
        <v>0</v>
      </c>
      <c r="AW240" s="247" t="n">
        <f aca="false">COMMANDE!R240</f>
        <v>0</v>
      </c>
      <c r="AX240" s="248" t="str">
        <f aca="false">_xlfn.IFS(AND($AD240=$AH240,$AD240&gt;0,$AH240&gt;0,AW240&gt;0), AW240,     AND(NOT($AD240=$AH240),$AD240&gt;0,$AH240&gt;0,AW240&gt;0), ($AH240*AW240)/$AD240,     AND($AD240=0,$AH240&gt;0,$AL240&gt;0), IF(INDEX(AW$12:AW$263,MATCH($AL240,$AK$12:$AK$263,0))&gt;0,($AH240*INDEX(AW$12:AW$263,MATCH($AL240,$AK$12:$AK$263,0)))/INDEX($AD$12:$AD$263,MATCH($AL240,$AK$12:$AK$263,0)), "-"),     1, "-")</f>
        <v>-</v>
      </c>
      <c r="AY240" s="249" t="n">
        <f aca="false">IF(AX$9&gt;0, IF(OR(AX240="",AX240="-"), 0, AX240*$AO240), AW240*$AE240)</f>
        <v>0</v>
      </c>
      <c r="AZ240" s="247" t="n">
        <f aca="false">COMMANDE!T240</f>
        <v>0</v>
      </c>
      <c r="BA240" s="248" t="str">
        <f aca="false">_xlfn.IFS(AND($AD240=$AH240,$AD240&gt;0,$AH240&gt;0,AZ240&gt;0), AZ240,     AND(NOT($AD240=$AH240),$AD240&gt;0,$AH240&gt;0,AZ240&gt;0), ($AH240*AZ240)/$AD240,     AND($AD240=0,$AH240&gt;0,$AL240&gt;0), IF(INDEX(AZ$12:AZ$263,MATCH($AL240,$AK$12:$AK$263,0))&gt;0,($AH240*INDEX(AZ$12:AZ$263,MATCH($AL240,$AK$12:$AK$263,0)))/INDEX($AD$12:$AD$263,MATCH($AL240,$AK$12:$AK$263,0)), "-"),     1, "-")</f>
        <v>-</v>
      </c>
      <c r="BB240" s="249" t="n">
        <f aca="false">IF(BA$9&gt;0, IF(OR(BA240="",BA240="-"), 0, BA240*$AO240), AZ240*$AE240)</f>
        <v>0</v>
      </c>
      <c r="BC240" s="247" t="n">
        <f aca="false">COMMANDE!V240</f>
        <v>0</v>
      </c>
      <c r="BD240" s="248" t="str">
        <f aca="false">_xlfn.IFS(AND($AD240=$AH240,$AD240&gt;0,$AH240&gt;0,BC240&gt;0), BC240,     AND(NOT($AD240=$AH240),$AD240&gt;0,$AH240&gt;0,BC240&gt;0), ($AH240*BC240)/$AD240,     AND($AD240=0,$AH240&gt;0,$AL240&gt;0), IF(INDEX(BC$12:BC$263,MATCH($AL240,$AK$12:$AK$263,0))&gt;0,($AH240*INDEX(BC$12:BC$263,MATCH($AL240,$AK$12:$AK$263,0)))/INDEX($AD$12:$AD$263,MATCH($AL240,$AK$12:$AK$263,0)), "-"),     1, "-")</f>
        <v>-</v>
      </c>
      <c r="BE240" s="249" t="n">
        <f aca="false">IF(BD$9&gt;0, IF(OR(BD240="",BD240="-"), 0, BD240*$AO240), BC240*$AE240)</f>
        <v>0</v>
      </c>
      <c r="BF240" s="247" t="n">
        <f aca="false">COMMANDE!X240</f>
        <v>0</v>
      </c>
      <c r="BG240" s="248" t="str">
        <f aca="false">_xlfn.IFS(AND($AD240=$AH240,$AD240&gt;0,$AH240&gt;0,BF240&gt;0), BF240,     AND(NOT($AD240=$AH240),$AD240&gt;0,$AH240&gt;0,BF240&gt;0), ($AH240*BF240)/$AD240,     AND($AD240=0,$AH240&gt;0,$AL240&gt;0), IF(INDEX(BF$12:BF$263,MATCH($AL240,$AK$12:$AK$263,0))&gt;0,($AH240*INDEX(BF$12:BF$263,MATCH($AL240,$AK$12:$AK$263,0)))/INDEX($AD$12:$AD$263,MATCH($AL240,$AK$12:$AK$263,0)), "-"),     1, "-")</f>
        <v>-</v>
      </c>
      <c r="BH240" s="249" t="n">
        <f aca="false">IF(BG$9&gt;0, IF(OR(BG240="",BG240="-"), 0, BG240*$AO240), BF240*$AE240)</f>
        <v>0</v>
      </c>
      <c r="BI240" s="247" t="n">
        <f aca="false">COMMANDE!Z240</f>
        <v>0</v>
      </c>
      <c r="BJ240" s="248" t="str">
        <f aca="false">_xlfn.IFS(AND($AD240=$AH240,$AD240&gt;0,$AH240&gt;0,BI240&gt;0), BI240,     AND(NOT($AD240=$AH240),$AD240&gt;0,$AH240&gt;0,BI240&gt;0), ($AH240*BI240)/$AD240,     AND($AD240=0,$AH240&gt;0,$AL240&gt;0), IF(INDEX(BI$12:BI$263,MATCH($AL240,$AK$12:$AK$263,0))&gt;0,($AH240*INDEX(BI$12:BI$263,MATCH($AL240,$AK$12:$AK$263,0)))/INDEX($AD$12:$AD$263,MATCH($AL240,$AK$12:$AK$263,0)), "-"),     1, "-")</f>
        <v>-</v>
      </c>
      <c r="BK240" s="249" t="n">
        <f aca="false">IF(BJ$9&gt;0, IF(OR(BJ240="",BJ240="-"), 0, BJ240*$AO240), BI240*$AE240)</f>
        <v>0</v>
      </c>
      <c r="BL240" s="247" t="n">
        <f aca="false">COMMANDE!AB240</f>
        <v>0</v>
      </c>
      <c r="BM240" s="248" t="str">
        <f aca="false">_xlfn.IFS(AND($AD240=$AH240,$AD240&gt;0,$AH240&gt;0,BL240&gt;0), BL240,     AND(NOT($AD240=$AH240),$AD240&gt;0,$AH240&gt;0,BL240&gt;0), ($AH240*BL240)/$AD240,     AND($AD240=0,$AH240&gt;0,$AL240&gt;0), IF(INDEX(BL$12:BL$263,MATCH($AL240,$AK$12:$AK$263,0))&gt;0,($AH240*INDEX(BL$12:BL$263,MATCH($AL240,$AK$12:$AK$263,0)))/INDEX($AD$12:$AD$263,MATCH($AL240,$AK$12:$AK$263,0)), "-"),     1, "-")</f>
        <v>-</v>
      </c>
      <c r="BN240" s="249" t="n">
        <f aca="false">IF(BM$9&gt;0, IF(OR(BM240="",BM240="-"), 0, BM240*$AO240), BL240*$AE240)</f>
        <v>0</v>
      </c>
      <c r="BO240" s="247" t="n">
        <f aca="false">COMMANDE!AD240</f>
        <v>0</v>
      </c>
      <c r="BP240" s="248" t="str">
        <f aca="false">_xlfn.IFS(AND($AD240=$AH240,$AD240&gt;0,$AH240&gt;0,BO240&gt;0), BO240,     AND(NOT($AD240=$AH240),$AD240&gt;0,$AH240&gt;0,BO240&gt;0), ($AH240*BO240)/$AD240,     AND($AD240=0,$AH240&gt;0,$AL240&gt;0), IF(INDEX(BO$12:BO$263,MATCH($AL240,$AK$12:$AK$263,0))&gt;0,($AH240*INDEX(BO$12:BO$263,MATCH($AL240,$AK$12:$AK$263,0)))/INDEX($AD$12:$AD$263,MATCH($AL240,$AK$12:$AK$263,0)), "-"),     1, "-")</f>
        <v>-</v>
      </c>
      <c r="BQ240" s="249" t="n">
        <f aca="false">IF(BP$9&gt;0, IF(OR(BP240="",BP240="-"), 0, BP240*$AO240), BO240*$AE240)</f>
        <v>0</v>
      </c>
      <c r="BR240" s="247" t="n">
        <f aca="false">COMMANDE!AF240</f>
        <v>0</v>
      </c>
      <c r="BS240" s="248" t="str">
        <f aca="false">_xlfn.IFS(AND($AD240=$AH240,$AD240&gt;0,$AH240&gt;0,BR240&gt;0), BR240,     AND(NOT($AD240=$AH240),$AD240&gt;0,$AH240&gt;0,BR240&gt;0), ($AH240*BR240)/$AD240,     AND($AD240=0,$AH240&gt;0,$AL240&gt;0), IF(INDEX(BR$12:BR$263,MATCH($AL240,$AK$12:$AK$263,0))&gt;0,($AH240*INDEX(BR$12:BR$263,MATCH($AL240,$AK$12:$AK$263,0)))/INDEX($AD$12:$AD$263,MATCH($AL240,$AK$12:$AK$263,0)), "-"),     1, "-")</f>
        <v>-</v>
      </c>
      <c r="BT240" s="249" t="n">
        <f aca="false">IF(BS$9&gt;0, IF(OR(BS240="",BS240="-"), 0, BS240*$AO240), BR240*$AE240)</f>
        <v>0</v>
      </c>
      <c r="BU240" s="247" t="n">
        <f aca="false">COMMANDE!AH240</f>
        <v>0</v>
      </c>
      <c r="BV240" s="248" t="str">
        <f aca="false">_xlfn.IFS(AND($AD240=$AH240,$AD240&gt;0,$AH240&gt;0,BU240&gt;0), BU240,     AND(NOT($AD240=$AH240),$AD240&gt;0,$AH240&gt;0,BU240&gt;0), ($AH240*BU240)/$AD240,     AND($AD240=0,$AH240&gt;0,$AL240&gt;0), IF(INDEX(BU$12:BU$263,MATCH($AL240,$AK$12:$AK$263,0))&gt;0,($AH240*INDEX(BU$12:BU$263,MATCH($AL240,$AK$12:$AK$263,0)))/INDEX($AD$12:$AD$263,MATCH($AL240,$AK$12:$AK$263,0)), "-"),     1, "-")</f>
        <v>-</v>
      </c>
      <c r="BW240" s="249" t="n">
        <f aca="false">IF(BV$9&gt;0, IF(OR(BV240="",BV240="-"), 0, BV240*$AO240), BU240*$AE240)</f>
        <v>0</v>
      </c>
      <c r="BX240" s="247" t="n">
        <f aca="false">COMMANDE!AJ240</f>
        <v>0</v>
      </c>
      <c r="BY240" s="248" t="str">
        <f aca="false">_xlfn.IFS(AND($AD240=$AH240,$AD240&gt;0,$AH240&gt;0,BX240&gt;0), BX240,     AND(NOT($AD240=$AH240),$AD240&gt;0,$AH240&gt;0,BX240&gt;0), ($AH240*BX240)/$AD240,     AND($AD240=0,$AH240&gt;0,$AL240&gt;0), IF(INDEX(BX$12:BX$263,MATCH($AL240,$AK$12:$AK$263,0))&gt;0,($AH240*INDEX(BX$12:BX$263,MATCH($AL240,$AK$12:$AK$263,0)))/INDEX($AD$12:$AD$263,MATCH($AL240,$AK$12:$AK$263,0)), "-"),     1, "-")</f>
        <v>-</v>
      </c>
      <c r="BZ240" s="249" t="n">
        <f aca="false">IF(BY$9&gt;0, IF(OR(BY240="",BY240="-"), 0, BY240*$AO240), BX240*$AE240)</f>
        <v>0</v>
      </c>
      <c r="CA240" s="247" t="n">
        <f aca="false">COMMANDE!AL240</f>
        <v>0</v>
      </c>
      <c r="CB240" s="248" t="str">
        <f aca="false">_xlfn.IFS(AND($AD240=$AH240,$AD240&gt;0,$AH240&gt;0,CA240&gt;0), CA240,     AND(NOT($AD240=$AH240),$AD240&gt;0,$AH240&gt;0,CA240&gt;0), ($AH240*CA240)/$AD240,     AND($AD240=0,$AH240&gt;0,$AL240&gt;0), IF(INDEX(CA$12:CA$263,MATCH($AL240,$AK$12:$AK$263,0))&gt;0,($AH240*INDEX(CA$12:CA$263,MATCH($AL240,$AK$12:$AK$263,0)))/INDEX($AD$12:$AD$263,MATCH($AL240,$AK$12:$AK$263,0)), "-"),     1, "-")</f>
        <v>-</v>
      </c>
      <c r="CC240" s="249" t="n">
        <f aca="false">IF(CB$9&gt;0, IF(OR(CB240="",CB240="-"), 0, CB240*$AO240), CA240*$AE240)</f>
        <v>0</v>
      </c>
      <c r="CD240" s="247" t="n">
        <f aca="false">COMMANDE!AN240</f>
        <v>0</v>
      </c>
      <c r="CE240" s="248" t="str">
        <f aca="false">_xlfn.IFS(AND($AD240=$AH240,$AD240&gt;0,$AH240&gt;0,CD240&gt;0), CD240,     AND(NOT($AD240=$AH240),$AD240&gt;0,$AH240&gt;0,CD240&gt;0), ($AH240*CD240)/$AD240,     AND($AD240=0,$AH240&gt;0,$AL240&gt;0), IF(INDEX(CD$12:CD$263,MATCH($AL240,$AK$12:$AK$263,0))&gt;0,($AH240*INDEX(CD$12:CD$263,MATCH($AL240,$AK$12:$AK$263,0)))/INDEX($AD$12:$AD$263,MATCH($AL240,$AK$12:$AK$263,0)), "-"),     1, "-")</f>
        <v>-</v>
      </c>
      <c r="CF240" s="249" t="n">
        <f aca="false">IF(CE$9&gt;0, IF(OR(CE240="",CE240="-"), 0, CE240*$AO240), CD240*$AE240)</f>
        <v>0</v>
      </c>
      <c r="CG240" s="247" t="n">
        <f aca="false">COMMANDE!AP240</f>
        <v>0</v>
      </c>
      <c r="CH240" s="248" t="str">
        <f aca="false">_xlfn.IFS(AND($AD240=$AH240,$AD240&gt;0,$AH240&gt;0,CG240&gt;0), CG240,     AND(NOT($AD240=$AH240),$AD240&gt;0,$AH240&gt;0,CG240&gt;0), ($AH240*CG240)/$AD240,     AND($AD240=0,$AH240&gt;0,$AL240&gt;0), IF(INDEX(CG$12:CG$263,MATCH($AL240,$AK$12:$AK$263,0))&gt;0,($AH240*INDEX(CG$12:CG$263,MATCH($AL240,$AK$12:$AK$263,0)))/INDEX($AD$12:$AD$263,MATCH($AL240,$AK$12:$AK$263,0)), "-"),     1, "-")</f>
        <v>-</v>
      </c>
      <c r="CI240" s="249" t="n">
        <f aca="false">IF(CH$9&gt;0, IF(OR(CH240="",CH240="-"), 0, CH240*$AO240), CG240*$AE240)</f>
        <v>0</v>
      </c>
      <c r="CJ240" s="250"/>
    </row>
    <row r="241" customFormat="false" ht="39.95" hidden="false" customHeight="true" outlineLevel="0" collapsed="false">
      <c r="A241" s="230" t="n">
        <f aca="false">IF(OR($AQ241&gt;0, $AS241&gt;0), 1, 0)</f>
        <v>0</v>
      </c>
      <c r="B241" s="230" t="n">
        <f aca="false">IF(OR($AT241&gt;0, $AV241&gt;0), 1, 0)</f>
        <v>0</v>
      </c>
      <c r="C241" s="230" t="n">
        <f aca="false">IF(OR($AW241&gt;0, $AY241&gt;0), 1, 0)</f>
        <v>0</v>
      </c>
      <c r="D241" s="230" t="n">
        <f aca="false">IF(OR($AZ241&gt;0, $BB241&gt;0), 1, 0)</f>
        <v>0</v>
      </c>
      <c r="E241" s="230" t="n">
        <f aca="false">IF(OR($BC241&gt;0, $BE241&gt;0), 1, 0)</f>
        <v>0</v>
      </c>
      <c r="F241" s="230" t="n">
        <f aca="false">IF(OR($BF241&gt;0, $BH241&gt;0), 1, 0)</f>
        <v>0</v>
      </c>
      <c r="G241" s="230" t="n">
        <f aca="false">IF(OR($BI241&gt;0, $BK241&gt;0), 1, 0)</f>
        <v>0</v>
      </c>
      <c r="H241" s="230" t="n">
        <f aca="false">IF(OR($BL241&gt;0, $BN241&gt;0), 1, 0)</f>
        <v>0</v>
      </c>
      <c r="I241" s="230" t="n">
        <f aca="false">IF(OR($BO241&gt;0, $BQ241&gt;0), 1, 0)</f>
        <v>0</v>
      </c>
      <c r="J241" s="230" t="n">
        <f aca="false">IF(OR($BR241&gt;0, $BT241&gt;0), 1, 0)</f>
        <v>0</v>
      </c>
      <c r="K241" s="230" t="n">
        <f aca="false">IF(OR($BU241&gt;0, $BW241&gt;0), 1, 0)</f>
        <v>0</v>
      </c>
      <c r="L241" s="230" t="n">
        <f aca="false">IF(OR($BX241&gt;0, $BZ241&gt;0), 1, 0)</f>
        <v>0</v>
      </c>
      <c r="M241" s="230" t="n">
        <f aca="false">IF(OR($CA241&gt;0, $CC241&gt;0), 1, 0)</f>
        <v>0</v>
      </c>
      <c r="N241" s="230" t="n">
        <f aca="false">IF(OR($CD241&gt;0, $CF241&gt;0), 1, 0)</f>
        <v>0</v>
      </c>
      <c r="O241" s="231" t="n">
        <f aca="false">IF(OR($CG241&gt;0, $CI241&gt;0), 1, 0)</f>
        <v>0</v>
      </c>
      <c r="P241" s="232" t="n">
        <f aca="false">IF(OR($AD241&gt;0,$AH241&gt;0,$AN241&gt;0), 1, 0)</f>
        <v>0</v>
      </c>
      <c r="Q241" s="233" t="n">
        <f aca="false">BDD!A231</f>
        <v>0</v>
      </c>
      <c r="R241" s="234" t="n">
        <f aca="false">BDD!B231</f>
        <v>0</v>
      </c>
      <c r="S241" s="235" t="str">
        <f aca="false">IF(BDD!F231=0, "", BDD!F231)</f>
        <v/>
      </c>
      <c r="T241" s="236" t="n">
        <f aca="false">ROUND(BDD!G231+FDP_CMD_KG, 2)</f>
        <v>1.6</v>
      </c>
      <c r="U241" s="236" t="e">
        <f aca="false">ROUND(BDD!G231+FDP_FACT_KG, 2)</f>
        <v>#DIV/0!</v>
      </c>
      <c r="V241" s="237" t="n">
        <f aca="false">BDD!H231</f>
        <v>0</v>
      </c>
      <c r="W241" s="238" t="str">
        <f aca="false">IF(NOT(ISBLANK(BDD!I231)), ROUND(SUM((BDD!G231*reduc1),FDP_CMD_KG), 2), "")</f>
        <v/>
      </c>
      <c r="X241" s="238" t="str">
        <f aca="false">IF(NOT(ISBLANK(BDD!J231)), ROUND(SUM((BDD!G231*reduc2),FDP_CMD_KG), 2), "")</f>
        <v/>
      </c>
      <c r="Y241" s="238" t="str">
        <f aca="false">IF(NOT(ISBLANK(BDD!K231)), ROUND(SUM((BDD!G231*reduc3),FDP_CMD_KG), 2), "")</f>
        <v/>
      </c>
      <c r="Z241" s="238" t="str">
        <f aca="false">IF(NOT(ISBLANK(BDD!I231)), ROUND(SUM((BDD!G231*reduc1),FDP_FACT_KG), 2), "")</f>
        <v/>
      </c>
      <c r="AA241" s="238" t="str">
        <f aca="false">IF(NOT(ISBLANK(BDD!J231)), ROUND(SUM((BDD!G231*reduc2),FDP_FACT_KG), 2), "")</f>
        <v/>
      </c>
      <c r="AB241" s="238" t="str">
        <f aca="false">IF(NOT(ISBLANK(BDD!K231)), ROUND(SUM((BDD!G231*reduc3),FDP_FACT_KG), 2), "")</f>
        <v/>
      </c>
      <c r="AC241" s="239" t="n">
        <f aca="false">BDD!C231</f>
        <v>0</v>
      </c>
      <c r="AD241" s="240" t="n">
        <f aca="false">SUM(AQ241,AT241,AW241,AZ241,BC241,BF241,BI241,BL241,BO241,BR241,BU241,BX241,CA241,CD241,CG241)</f>
        <v>0</v>
      </c>
      <c r="AE241" s="241" t="n">
        <f aca="false">_xlfn.IFS(AND(AD241&gt;=60,$Y241&lt;&gt;""), $Y241,    AND(AD241&gt;=30,$X241&lt;&gt;""), $X241,    AND(AD241&gt;=10,$W241&lt;&gt;""), $W241,    1, $T241)</f>
        <v>1.6</v>
      </c>
      <c r="AF241" s="242" t="n">
        <f aca="false">$AD241*$AE241</f>
        <v>0</v>
      </c>
      <c r="AG241" s="161"/>
      <c r="AH241" s="243"/>
      <c r="AI241" s="241" t="e">
        <f aca="false">_xlfn.IFS(AND(AH241&gt;=60,$AB241&lt;&gt;""), $AB241,    AND(AH241&gt;=30,$AA241&lt;&gt;""), $AA241,    AND(AH241&gt;=10,$Z241&lt;&gt;""), $Z241,    1, $U241)</f>
        <v>#DIV/0!</v>
      </c>
      <c r="AJ241" s="244" t="e">
        <f aca="false">AH241*AI241</f>
        <v>#DIV/0!</v>
      </c>
      <c r="AK241" s="245"/>
      <c r="AL241" s="245"/>
      <c r="AM241" s="161"/>
      <c r="AN241" s="246" t="n">
        <f aca="false">SUM(AR241,AU241,AX241,BA241,BD241,BG241,BJ241,BM241,BP241,BS241,BV241,BY241,CB241,CE241,CH241)</f>
        <v>0</v>
      </c>
      <c r="AO241" s="241" t="e">
        <f aca="false">_xlfn.IFS(AND(AN241&gt;=60,$AB241&lt;&gt;""), $AB241,    AND(AN241&gt;=30,$AA241&lt;&gt;""), $AA241,    AND(AN241&gt;=10,$Z241&lt;&gt;""), $Z241,    1, $U241)</f>
        <v>#DIV/0!</v>
      </c>
      <c r="AP241" s="242" t="e">
        <f aca="false">$AN241*$AO241</f>
        <v>#DIV/0!</v>
      </c>
      <c r="AQ241" s="247" t="n">
        <f aca="false">COMMANDE!N241</f>
        <v>0</v>
      </c>
      <c r="AR241" s="248" t="str">
        <f aca="false">_xlfn.IFS(AND($AD241=$AH241,$AD241&gt;0,$AH241&gt;0,AQ241&gt;0), AQ241,     AND(NOT($AD241=$AH241),$AD241&gt;0,$AH241&gt;0,AQ241&gt;0), ($AH241*AQ241)/$AD241,     AND($AD241=0,$AH241&gt;0,$AL241&gt;0), IF(INDEX(AQ$12:AQ$263,MATCH($AL241,$AK$12:$AK$263,0))&gt;0,($AH241*INDEX(AQ$12:AQ$263,MATCH($AL241,$AK$12:$AK$263,0)))/INDEX($AD$12:$AD$263,MATCH($AL241,$AK$12:$AK$263,0)), "-"),     1, "-")</f>
        <v>-</v>
      </c>
      <c r="AS241" s="249" t="n">
        <f aca="false">IF(AR$9&gt;0, IF(OR(AR241="",AR241="-"), 0, AR241*$AO241), AQ241*$AE241)</f>
        <v>0</v>
      </c>
      <c r="AT241" s="247" t="n">
        <f aca="false">COMMANDE!P241</f>
        <v>0</v>
      </c>
      <c r="AU241" s="248" t="str">
        <f aca="false">_xlfn.IFS(AND($AD241=$AH241,$AD241&gt;0,$AH241&gt;0,AT241&gt;0), AT241,     AND(NOT($AD241=$AH241),$AD241&gt;0,$AH241&gt;0,AT241&gt;0), ($AH241*AT241)/$AD241,     AND($AD241=0,$AH241&gt;0,$AL241&gt;0), IF(INDEX(AT$12:AT$263,MATCH($AL241,$AK$12:$AK$263,0))&gt;0,($AH241*INDEX(AT$12:AT$263,MATCH($AL241,$AK$12:$AK$263,0)))/INDEX($AD$12:$AD$263,MATCH($AL241,$AK$12:$AK$263,0)), "-"),     1, "-")</f>
        <v>-</v>
      </c>
      <c r="AV241" s="249" t="n">
        <f aca="false">IF(AU$9&gt;0, IF(OR(AU241="",AU241="-"), 0, AU241*$AO241), AT241*$AE241)</f>
        <v>0</v>
      </c>
      <c r="AW241" s="247" t="n">
        <f aca="false">COMMANDE!R241</f>
        <v>0</v>
      </c>
      <c r="AX241" s="248" t="str">
        <f aca="false">_xlfn.IFS(AND($AD241=$AH241,$AD241&gt;0,$AH241&gt;0,AW241&gt;0), AW241,     AND(NOT($AD241=$AH241),$AD241&gt;0,$AH241&gt;0,AW241&gt;0), ($AH241*AW241)/$AD241,     AND($AD241=0,$AH241&gt;0,$AL241&gt;0), IF(INDEX(AW$12:AW$263,MATCH($AL241,$AK$12:$AK$263,0))&gt;0,($AH241*INDEX(AW$12:AW$263,MATCH($AL241,$AK$12:$AK$263,0)))/INDEX($AD$12:$AD$263,MATCH($AL241,$AK$12:$AK$263,0)), "-"),     1, "-")</f>
        <v>-</v>
      </c>
      <c r="AY241" s="249" t="n">
        <f aca="false">IF(AX$9&gt;0, IF(OR(AX241="",AX241="-"), 0, AX241*$AO241), AW241*$AE241)</f>
        <v>0</v>
      </c>
      <c r="AZ241" s="247" t="n">
        <f aca="false">COMMANDE!T241</f>
        <v>0</v>
      </c>
      <c r="BA241" s="248" t="str">
        <f aca="false">_xlfn.IFS(AND($AD241=$AH241,$AD241&gt;0,$AH241&gt;0,AZ241&gt;0), AZ241,     AND(NOT($AD241=$AH241),$AD241&gt;0,$AH241&gt;0,AZ241&gt;0), ($AH241*AZ241)/$AD241,     AND($AD241=0,$AH241&gt;0,$AL241&gt;0), IF(INDEX(AZ$12:AZ$263,MATCH($AL241,$AK$12:$AK$263,0))&gt;0,($AH241*INDEX(AZ$12:AZ$263,MATCH($AL241,$AK$12:$AK$263,0)))/INDEX($AD$12:$AD$263,MATCH($AL241,$AK$12:$AK$263,0)), "-"),     1, "-")</f>
        <v>-</v>
      </c>
      <c r="BB241" s="249" t="n">
        <f aca="false">IF(BA$9&gt;0, IF(OR(BA241="",BA241="-"), 0, BA241*$AO241), AZ241*$AE241)</f>
        <v>0</v>
      </c>
      <c r="BC241" s="247" t="n">
        <f aca="false">COMMANDE!V241</f>
        <v>0</v>
      </c>
      <c r="BD241" s="248" t="str">
        <f aca="false">_xlfn.IFS(AND($AD241=$AH241,$AD241&gt;0,$AH241&gt;0,BC241&gt;0), BC241,     AND(NOT($AD241=$AH241),$AD241&gt;0,$AH241&gt;0,BC241&gt;0), ($AH241*BC241)/$AD241,     AND($AD241=0,$AH241&gt;0,$AL241&gt;0), IF(INDEX(BC$12:BC$263,MATCH($AL241,$AK$12:$AK$263,0))&gt;0,($AH241*INDEX(BC$12:BC$263,MATCH($AL241,$AK$12:$AK$263,0)))/INDEX($AD$12:$AD$263,MATCH($AL241,$AK$12:$AK$263,0)), "-"),     1, "-")</f>
        <v>-</v>
      </c>
      <c r="BE241" s="249" t="n">
        <f aca="false">IF(BD$9&gt;0, IF(OR(BD241="",BD241="-"), 0, BD241*$AO241), BC241*$AE241)</f>
        <v>0</v>
      </c>
      <c r="BF241" s="247" t="n">
        <f aca="false">COMMANDE!X241</f>
        <v>0</v>
      </c>
      <c r="BG241" s="248" t="str">
        <f aca="false">_xlfn.IFS(AND($AD241=$AH241,$AD241&gt;0,$AH241&gt;0,BF241&gt;0), BF241,     AND(NOT($AD241=$AH241),$AD241&gt;0,$AH241&gt;0,BF241&gt;0), ($AH241*BF241)/$AD241,     AND($AD241=0,$AH241&gt;0,$AL241&gt;0), IF(INDEX(BF$12:BF$263,MATCH($AL241,$AK$12:$AK$263,0))&gt;0,($AH241*INDEX(BF$12:BF$263,MATCH($AL241,$AK$12:$AK$263,0)))/INDEX($AD$12:$AD$263,MATCH($AL241,$AK$12:$AK$263,0)), "-"),     1, "-")</f>
        <v>-</v>
      </c>
      <c r="BH241" s="249" t="n">
        <f aca="false">IF(BG$9&gt;0, IF(OR(BG241="",BG241="-"), 0, BG241*$AO241), BF241*$AE241)</f>
        <v>0</v>
      </c>
      <c r="BI241" s="247" t="n">
        <f aca="false">COMMANDE!Z241</f>
        <v>0</v>
      </c>
      <c r="BJ241" s="248" t="str">
        <f aca="false">_xlfn.IFS(AND($AD241=$AH241,$AD241&gt;0,$AH241&gt;0,BI241&gt;0), BI241,     AND(NOT($AD241=$AH241),$AD241&gt;0,$AH241&gt;0,BI241&gt;0), ($AH241*BI241)/$AD241,     AND($AD241=0,$AH241&gt;0,$AL241&gt;0), IF(INDEX(BI$12:BI$263,MATCH($AL241,$AK$12:$AK$263,0))&gt;0,($AH241*INDEX(BI$12:BI$263,MATCH($AL241,$AK$12:$AK$263,0)))/INDEX($AD$12:$AD$263,MATCH($AL241,$AK$12:$AK$263,0)), "-"),     1, "-")</f>
        <v>-</v>
      </c>
      <c r="BK241" s="249" t="n">
        <f aca="false">IF(BJ$9&gt;0, IF(OR(BJ241="",BJ241="-"), 0, BJ241*$AO241), BI241*$AE241)</f>
        <v>0</v>
      </c>
      <c r="BL241" s="247" t="n">
        <f aca="false">COMMANDE!AB241</f>
        <v>0</v>
      </c>
      <c r="BM241" s="248" t="str">
        <f aca="false">_xlfn.IFS(AND($AD241=$AH241,$AD241&gt;0,$AH241&gt;0,BL241&gt;0), BL241,     AND(NOT($AD241=$AH241),$AD241&gt;0,$AH241&gt;0,BL241&gt;0), ($AH241*BL241)/$AD241,     AND($AD241=0,$AH241&gt;0,$AL241&gt;0), IF(INDEX(BL$12:BL$263,MATCH($AL241,$AK$12:$AK$263,0))&gt;0,($AH241*INDEX(BL$12:BL$263,MATCH($AL241,$AK$12:$AK$263,0)))/INDEX($AD$12:$AD$263,MATCH($AL241,$AK$12:$AK$263,0)), "-"),     1, "-")</f>
        <v>-</v>
      </c>
      <c r="BN241" s="249" t="n">
        <f aca="false">IF(BM$9&gt;0, IF(OR(BM241="",BM241="-"), 0, BM241*$AO241), BL241*$AE241)</f>
        <v>0</v>
      </c>
      <c r="BO241" s="247" t="n">
        <f aca="false">COMMANDE!AD241</f>
        <v>0</v>
      </c>
      <c r="BP241" s="248" t="str">
        <f aca="false">_xlfn.IFS(AND($AD241=$AH241,$AD241&gt;0,$AH241&gt;0,BO241&gt;0), BO241,     AND(NOT($AD241=$AH241),$AD241&gt;0,$AH241&gt;0,BO241&gt;0), ($AH241*BO241)/$AD241,     AND($AD241=0,$AH241&gt;0,$AL241&gt;0), IF(INDEX(BO$12:BO$263,MATCH($AL241,$AK$12:$AK$263,0))&gt;0,($AH241*INDEX(BO$12:BO$263,MATCH($AL241,$AK$12:$AK$263,0)))/INDEX($AD$12:$AD$263,MATCH($AL241,$AK$12:$AK$263,0)), "-"),     1, "-")</f>
        <v>-</v>
      </c>
      <c r="BQ241" s="249" t="n">
        <f aca="false">IF(BP$9&gt;0, IF(OR(BP241="",BP241="-"), 0, BP241*$AO241), BO241*$AE241)</f>
        <v>0</v>
      </c>
      <c r="BR241" s="247" t="n">
        <f aca="false">COMMANDE!AF241</f>
        <v>0</v>
      </c>
      <c r="BS241" s="248" t="str">
        <f aca="false">_xlfn.IFS(AND($AD241=$AH241,$AD241&gt;0,$AH241&gt;0,BR241&gt;0), BR241,     AND(NOT($AD241=$AH241),$AD241&gt;0,$AH241&gt;0,BR241&gt;0), ($AH241*BR241)/$AD241,     AND($AD241=0,$AH241&gt;0,$AL241&gt;0), IF(INDEX(BR$12:BR$263,MATCH($AL241,$AK$12:$AK$263,0))&gt;0,($AH241*INDEX(BR$12:BR$263,MATCH($AL241,$AK$12:$AK$263,0)))/INDEX($AD$12:$AD$263,MATCH($AL241,$AK$12:$AK$263,0)), "-"),     1, "-")</f>
        <v>-</v>
      </c>
      <c r="BT241" s="249" t="n">
        <f aca="false">IF(BS$9&gt;0, IF(OR(BS241="",BS241="-"), 0, BS241*$AO241), BR241*$AE241)</f>
        <v>0</v>
      </c>
      <c r="BU241" s="247" t="n">
        <f aca="false">COMMANDE!AH241</f>
        <v>0</v>
      </c>
      <c r="BV241" s="248" t="str">
        <f aca="false">_xlfn.IFS(AND($AD241=$AH241,$AD241&gt;0,$AH241&gt;0,BU241&gt;0), BU241,     AND(NOT($AD241=$AH241),$AD241&gt;0,$AH241&gt;0,BU241&gt;0), ($AH241*BU241)/$AD241,     AND($AD241=0,$AH241&gt;0,$AL241&gt;0), IF(INDEX(BU$12:BU$263,MATCH($AL241,$AK$12:$AK$263,0))&gt;0,($AH241*INDEX(BU$12:BU$263,MATCH($AL241,$AK$12:$AK$263,0)))/INDEX($AD$12:$AD$263,MATCH($AL241,$AK$12:$AK$263,0)), "-"),     1, "-")</f>
        <v>-</v>
      </c>
      <c r="BW241" s="249" t="n">
        <f aca="false">IF(BV$9&gt;0, IF(OR(BV241="",BV241="-"), 0, BV241*$AO241), BU241*$AE241)</f>
        <v>0</v>
      </c>
      <c r="BX241" s="247" t="n">
        <f aca="false">COMMANDE!AJ241</f>
        <v>0</v>
      </c>
      <c r="BY241" s="248" t="str">
        <f aca="false">_xlfn.IFS(AND($AD241=$AH241,$AD241&gt;0,$AH241&gt;0,BX241&gt;0), BX241,     AND(NOT($AD241=$AH241),$AD241&gt;0,$AH241&gt;0,BX241&gt;0), ($AH241*BX241)/$AD241,     AND($AD241=0,$AH241&gt;0,$AL241&gt;0), IF(INDEX(BX$12:BX$263,MATCH($AL241,$AK$12:$AK$263,0))&gt;0,($AH241*INDEX(BX$12:BX$263,MATCH($AL241,$AK$12:$AK$263,0)))/INDEX($AD$12:$AD$263,MATCH($AL241,$AK$12:$AK$263,0)), "-"),     1, "-")</f>
        <v>-</v>
      </c>
      <c r="BZ241" s="249" t="n">
        <f aca="false">IF(BY$9&gt;0, IF(OR(BY241="",BY241="-"), 0, BY241*$AO241), BX241*$AE241)</f>
        <v>0</v>
      </c>
      <c r="CA241" s="247" t="n">
        <f aca="false">COMMANDE!AL241</f>
        <v>0</v>
      </c>
      <c r="CB241" s="248" t="str">
        <f aca="false">_xlfn.IFS(AND($AD241=$AH241,$AD241&gt;0,$AH241&gt;0,CA241&gt;0), CA241,     AND(NOT($AD241=$AH241),$AD241&gt;0,$AH241&gt;0,CA241&gt;0), ($AH241*CA241)/$AD241,     AND($AD241=0,$AH241&gt;0,$AL241&gt;0), IF(INDEX(CA$12:CA$263,MATCH($AL241,$AK$12:$AK$263,0))&gt;0,($AH241*INDEX(CA$12:CA$263,MATCH($AL241,$AK$12:$AK$263,0)))/INDEX($AD$12:$AD$263,MATCH($AL241,$AK$12:$AK$263,0)), "-"),     1, "-")</f>
        <v>-</v>
      </c>
      <c r="CC241" s="249" t="n">
        <f aca="false">IF(CB$9&gt;0, IF(OR(CB241="",CB241="-"), 0, CB241*$AO241), CA241*$AE241)</f>
        <v>0</v>
      </c>
      <c r="CD241" s="247" t="n">
        <f aca="false">COMMANDE!AN241</f>
        <v>0</v>
      </c>
      <c r="CE241" s="248" t="str">
        <f aca="false">_xlfn.IFS(AND($AD241=$AH241,$AD241&gt;0,$AH241&gt;0,CD241&gt;0), CD241,     AND(NOT($AD241=$AH241),$AD241&gt;0,$AH241&gt;0,CD241&gt;0), ($AH241*CD241)/$AD241,     AND($AD241=0,$AH241&gt;0,$AL241&gt;0), IF(INDEX(CD$12:CD$263,MATCH($AL241,$AK$12:$AK$263,0))&gt;0,($AH241*INDEX(CD$12:CD$263,MATCH($AL241,$AK$12:$AK$263,0)))/INDEX($AD$12:$AD$263,MATCH($AL241,$AK$12:$AK$263,0)), "-"),     1, "-")</f>
        <v>-</v>
      </c>
      <c r="CF241" s="249" t="n">
        <f aca="false">IF(CE$9&gt;0, IF(OR(CE241="",CE241="-"), 0, CE241*$AO241), CD241*$AE241)</f>
        <v>0</v>
      </c>
      <c r="CG241" s="247" t="n">
        <f aca="false">COMMANDE!AP241</f>
        <v>0</v>
      </c>
      <c r="CH241" s="248" t="str">
        <f aca="false">_xlfn.IFS(AND($AD241=$AH241,$AD241&gt;0,$AH241&gt;0,CG241&gt;0), CG241,     AND(NOT($AD241=$AH241),$AD241&gt;0,$AH241&gt;0,CG241&gt;0), ($AH241*CG241)/$AD241,     AND($AD241=0,$AH241&gt;0,$AL241&gt;0), IF(INDEX(CG$12:CG$263,MATCH($AL241,$AK$12:$AK$263,0))&gt;0,($AH241*INDEX(CG$12:CG$263,MATCH($AL241,$AK$12:$AK$263,0)))/INDEX($AD$12:$AD$263,MATCH($AL241,$AK$12:$AK$263,0)), "-"),     1, "-")</f>
        <v>-</v>
      </c>
      <c r="CI241" s="249" t="n">
        <f aca="false">IF(CH$9&gt;0, IF(OR(CH241="",CH241="-"), 0, CH241*$AO241), CG241*$AE241)</f>
        <v>0</v>
      </c>
      <c r="CJ241" s="250"/>
    </row>
    <row r="242" customFormat="false" ht="39.95" hidden="false" customHeight="true" outlineLevel="0" collapsed="false">
      <c r="A242" s="230" t="n">
        <f aca="false">IF(OR($AQ242&gt;0, $AS242&gt;0), 1, 0)</f>
        <v>0</v>
      </c>
      <c r="B242" s="230" t="n">
        <f aca="false">IF(OR($AT242&gt;0, $AV242&gt;0), 1, 0)</f>
        <v>0</v>
      </c>
      <c r="C242" s="230" t="n">
        <f aca="false">IF(OR($AW242&gt;0, $AY242&gt;0), 1, 0)</f>
        <v>0</v>
      </c>
      <c r="D242" s="230" t="n">
        <f aca="false">IF(OR($AZ242&gt;0, $BB242&gt;0), 1, 0)</f>
        <v>0</v>
      </c>
      <c r="E242" s="230" t="n">
        <f aca="false">IF(OR($BC242&gt;0, $BE242&gt;0), 1, 0)</f>
        <v>0</v>
      </c>
      <c r="F242" s="230" t="n">
        <f aca="false">IF(OR($BF242&gt;0, $BH242&gt;0), 1, 0)</f>
        <v>0</v>
      </c>
      <c r="G242" s="230" t="n">
        <f aca="false">IF(OR($BI242&gt;0, $BK242&gt;0), 1, 0)</f>
        <v>0</v>
      </c>
      <c r="H242" s="230" t="n">
        <f aca="false">IF(OR($BL242&gt;0, $BN242&gt;0), 1, 0)</f>
        <v>0</v>
      </c>
      <c r="I242" s="230" t="n">
        <f aca="false">IF(OR($BO242&gt;0, $BQ242&gt;0), 1, 0)</f>
        <v>0</v>
      </c>
      <c r="J242" s="230" t="n">
        <f aca="false">IF(OR($BR242&gt;0, $BT242&gt;0), 1, 0)</f>
        <v>0</v>
      </c>
      <c r="K242" s="230" t="n">
        <f aca="false">IF(OR($BU242&gt;0, $BW242&gt;0), 1, 0)</f>
        <v>0</v>
      </c>
      <c r="L242" s="230" t="n">
        <f aca="false">IF(OR($BX242&gt;0, $BZ242&gt;0), 1, 0)</f>
        <v>0</v>
      </c>
      <c r="M242" s="230" t="n">
        <f aca="false">IF(OR($CA242&gt;0, $CC242&gt;0), 1, 0)</f>
        <v>0</v>
      </c>
      <c r="N242" s="230" t="n">
        <f aca="false">IF(OR($CD242&gt;0, $CF242&gt;0), 1, 0)</f>
        <v>0</v>
      </c>
      <c r="O242" s="231" t="n">
        <f aca="false">IF(OR($CG242&gt;0, $CI242&gt;0), 1, 0)</f>
        <v>0</v>
      </c>
      <c r="P242" s="232" t="n">
        <f aca="false">IF(OR($AD242&gt;0,$AH242&gt;0,$AN242&gt;0), 1, 0)</f>
        <v>0</v>
      </c>
      <c r="Q242" s="233" t="n">
        <f aca="false">BDD!A232</f>
        <v>0</v>
      </c>
      <c r="R242" s="234" t="n">
        <f aca="false">BDD!B232</f>
        <v>0</v>
      </c>
      <c r="S242" s="235" t="str">
        <f aca="false">IF(BDD!F232=0, "", BDD!F232)</f>
        <v/>
      </c>
      <c r="T242" s="236" t="n">
        <f aca="false">ROUND(BDD!G232+FDP_CMD_KG, 2)</f>
        <v>1.6</v>
      </c>
      <c r="U242" s="236" t="e">
        <f aca="false">ROUND(BDD!G232+FDP_FACT_KG, 2)</f>
        <v>#DIV/0!</v>
      </c>
      <c r="V242" s="237" t="n">
        <f aca="false">BDD!H232</f>
        <v>0</v>
      </c>
      <c r="W242" s="238" t="str">
        <f aca="false">IF(NOT(ISBLANK(BDD!I232)), ROUND(SUM((BDD!G232*reduc1),FDP_CMD_KG), 2), "")</f>
        <v/>
      </c>
      <c r="X242" s="238" t="str">
        <f aca="false">IF(NOT(ISBLANK(BDD!J232)), ROUND(SUM((BDD!G232*reduc2),FDP_CMD_KG), 2), "")</f>
        <v/>
      </c>
      <c r="Y242" s="238" t="str">
        <f aca="false">IF(NOT(ISBLANK(BDD!K232)), ROUND(SUM((BDD!G232*reduc3),FDP_CMD_KG), 2), "")</f>
        <v/>
      </c>
      <c r="Z242" s="238" t="str">
        <f aca="false">IF(NOT(ISBLANK(BDD!I232)), ROUND(SUM((BDD!G232*reduc1),FDP_FACT_KG), 2), "")</f>
        <v/>
      </c>
      <c r="AA242" s="238" t="str">
        <f aca="false">IF(NOT(ISBLANK(BDD!J232)), ROUND(SUM((BDD!G232*reduc2),FDP_FACT_KG), 2), "")</f>
        <v/>
      </c>
      <c r="AB242" s="238" t="str">
        <f aca="false">IF(NOT(ISBLANK(BDD!K232)), ROUND(SUM((BDD!G232*reduc3),FDP_FACT_KG), 2), "")</f>
        <v/>
      </c>
      <c r="AC242" s="239" t="n">
        <f aca="false">BDD!C232</f>
        <v>0</v>
      </c>
      <c r="AD242" s="240" t="n">
        <f aca="false">SUM(AQ242,AT242,AW242,AZ242,BC242,BF242,BI242,BL242,BO242,BR242,BU242,BX242,CA242,CD242,CG242)</f>
        <v>0</v>
      </c>
      <c r="AE242" s="241" t="n">
        <f aca="false">_xlfn.IFS(AND(AD242&gt;=60,$Y242&lt;&gt;""), $Y242,    AND(AD242&gt;=30,$X242&lt;&gt;""), $X242,    AND(AD242&gt;=10,$W242&lt;&gt;""), $W242,    1, $T242)</f>
        <v>1.6</v>
      </c>
      <c r="AF242" s="242" t="n">
        <f aca="false">$AD242*$AE242</f>
        <v>0</v>
      </c>
      <c r="AG242" s="161"/>
      <c r="AH242" s="243"/>
      <c r="AI242" s="241" t="e">
        <f aca="false">_xlfn.IFS(AND(AH242&gt;=60,$AB242&lt;&gt;""), $AB242,    AND(AH242&gt;=30,$AA242&lt;&gt;""), $AA242,    AND(AH242&gt;=10,$Z242&lt;&gt;""), $Z242,    1, $U242)</f>
        <v>#DIV/0!</v>
      </c>
      <c r="AJ242" s="244" t="e">
        <f aca="false">AH242*AI242</f>
        <v>#DIV/0!</v>
      </c>
      <c r="AK242" s="245"/>
      <c r="AL242" s="245"/>
      <c r="AM242" s="161"/>
      <c r="AN242" s="246" t="n">
        <f aca="false">SUM(AR242,AU242,AX242,BA242,BD242,BG242,BJ242,BM242,BP242,BS242,BV242,BY242,CB242,CE242,CH242)</f>
        <v>0</v>
      </c>
      <c r="AO242" s="241" t="e">
        <f aca="false">_xlfn.IFS(AND(AN242&gt;=60,$AB242&lt;&gt;""), $AB242,    AND(AN242&gt;=30,$AA242&lt;&gt;""), $AA242,    AND(AN242&gt;=10,$Z242&lt;&gt;""), $Z242,    1, $U242)</f>
        <v>#DIV/0!</v>
      </c>
      <c r="AP242" s="242" t="e">
        <f aca="false">$AN242*$AO242</f>
        <v>#DIV/0!</v>
      </c>
      <c r="AQ242" s="247" t="n">
        <f aca="false">COMMANDE!N242</f>
        <v>0</v>
      </c>
      <c r="AR242" s="248" t="str">
        <f aca="false">_xlfn.IFS(AND($AD242=$AH242,$AD242&gt;0,$AH242&gt;0,AQ242&gt;0), AQ242,     AND(NOT($AD242=$AH242),$AD242&gt;0,$AH242&gt;0,AQ242&gt;0), ($AH242*AQ242)/$AD242,     AND($AD242=0,$AH242&gt;0,$AL242&gt;0), IF(INDEX(AQ$12:AQ$263,MATCH($AL242,$AK$12:$AK$263,0))&gt;0,($AH242*INDEX(AQ$12:AQ$263,MATCH($AL242,$AK$12:$AK$263,0)))/INDEX($AD$12:$AD$263,MATCH($AL242,$AK$12:$AK$263,0)), "-"),     1, "-")</f>
        <v>-</v>
      </c>
      <c r="AS242" s="249" t="n">
        <f aca="false">IF(AR$9&gt;0, IF(OR(AR242="",AR242="-"), 0, AR242*$AO242), AQ242*$AE242)</f>
        <v>0</v>
      </c>
      <c r="AT242" s="247" t="n">
        <f aca="false">COMMANDE!P242</f>
        <v>0</v>
      </c>
      <c r="AU242" s="248" t="str">
        <f aca="false">_xlfn.IFS(AND($AD242=$AH242,$AD242&gt;0,$AH242&gt;0,AT242&gt;0), AT242,     AND(NOT($AD242=$AH242),$AD242&gt;0,$AH242&gt;0,AT242&gt;0), ($AH242*AT242)/$AD242,     AND($AD242=0,$AH242&gt;0,$AL242&gt;0), IF(INDEX(AT$12:AT$263,MATCH($AL242,$AK$12:$AK$263,0))&gt;0,($AH242*INDEX(AT$12:AT$263,MATCH($AL242,$AK$12:$AK$263,0)))/INDEX($AD$12:$AD$263,MATCH($AL242,$AK$12:$AK$263,0)), "-"),     1, "-")</f>
        <v>-</v>
      </c>
      <c r="AV242" s="249" t="n">
        <f aca="false">IF(AU$9&gt;0, IF(OR(AU242="",AU242="-"), 0, AU242*$AO242), AT242*$AE242)</f>
        <v>0</v>
      </c>
      <c r="AW242" s="247" t="n">
        <f aca="false">COMMANDE!R242</f>
        <v>0</v>
      </c>
      <c r="AX242" s="248" t="str">
        <f aca="false">_xlfn.IFS(AND($AD242=$AH242,$AD242&gt;0,$AH242&gt;0,AW242&gt;0), AW242,     AND(NOT($AD242=$AH242),$AD242&gt;0,$AH242&gt;0,AW242&gt;0), ($AH242*AW242)/$AD242,     AND($AD242=0,$AH242&gt;0,$AL242&gt;0), IF(INDEX(AW$12:AW$263,MATCH($AL242,$AK$12:$AK$263,0))&gt;0,($AH242*INDEX(AW$12:AW$263,MATCH($AL242,$AK$12:$AK$263,0)))/INDEX($AD$12:$AD$263,MATCH($AL242,$AK$12:$AK$263,0)), "-"),     1, "-")</f>
        <v>-</v>
      </c>
      <c r="AY242" s="249" t="n">
        <f aca="false">IF(AX$9&gt;0, IF(OR(AX242="",AX242="-"), 0, AX242*$AO242), AW242*$AE242)</f>
        <v>0</v>
      </c>
      <c r="AZ242" s="247" t="n">
        <f aca="false">COMMANDE!T242</f>
        <v>0</v>
      </c>
      <c r="BA242" s="248" t="str">
        <f aca="false">_xlfn.IFS(AND($AD242=$AH242,$AD242&gt;0,$AH242&gt;0,AZ242&gt;0), AZ242,     AND(NOT($AD242=$AH242),$AD242&gt;0,$AH242&gt;0,AZ242&gt;0), ($AH242*AZ242)/$AD242,     AND($AD242=0,$AH242&gt;0,$AL242&gt;0), IF(INDEX(AZ$12:AZ$263,MATCH($AL242,$AK$12:$AK$263,0))&gt;0,($AH242*INDEX(AZ$12:AZ$263,MATCH($AL242,$AK$12:$AK$263,0)))/INDEX($AD$12:$AD$263,MATCH($AL242,$AK$12:$AK$263,0)), "-"),     1, "-")</f>
        <v>-</v>
      </c>
      <c r="BB242" s="249" t="n">
        <f aca="false">IF(BA$9&gt;0, IF(OR(BA242="",BA242="-"), 0, BA242*$AO242), AZ242*$AE242)</f>
        <v>0</v>
      </c>
      <c r="BC242" s="247" t="n">
        <f aca="false">COMMANDE!V242</f>
        <v>0</v>
      </c>
      <c r="BD242" s="248" t="str">
        <f aca="false">_xlfn.IFS(AND($AD242=$AH242,$AD242&gt;0,$AH242&gt;0,BC242&gt;0), BC242,     AND(NOT($AD242=$AH242),$AD242&gt;0,$AH242&gt;0,BC242&gt;0), ($AH242*BC242)/$AD242,     AND($AD242=0,$AH242&gt;0,$AL242&gt;0), IF(INDEX(BC$12:BC$263,MATCH($AL242,$AK$12:$AK$263,0))&gt;0,($AH242*INDEX(BC$12:BC$263,MATCH($AL242,$AK$12:$AK$263,0)))/INDEX($AD$12:$AD$263,MATCH($AL242,$AK$12:$AK$263,0)), "-"),     1, "-")</f>
        <v>-</v>
      </c>
      <c r="BE242" s="249" t="n">
        <f aca="false">IF(BD$9&gt;0, IF(OR(BD242="",BD242="-"), 0, BD242*$AO242), BC242*$AE242)</f>
        <v>0</v>
      </c>
      <c r="BF242" s="247" t="n">
        <f aca="false">COMMANDE!X242</f>
        <v>0</v>
      </c>
      <c r="BG242" s="248" t="str">
        <f aca="false">_xlfn.IFS(AND($AD242=$AH242,$AD242&gt;0,$AH242&gt;0,BF242&gt;0), BF242,     AND(NOT($AD242=$AH242),$AD242&gt;0,$AH242&gt;0,BF242&gt;0), ($AH242*BF242)/$AD242,     AND($AD242=0,$AH242&gt;0,$AL242&gt;0), IF(INDEX(BF$12:BF$263,MATCH($AL242,$AK$12:$AK$263,0))&gt;0,($AH242*INDEX(BF$12:BF$263,MATCH($AL242,$AK$12:$AK$263,0)))/INDEX($AD$12:$AD$263,MATCH($AL242,$AK$12:$AK$263,0)), "-"),     1, "-")</f>
        <v>-</v>
      </c>
      <c r="BH242" s="249" t="n">
        <f aca="false">IF(BG$9&gt;0, IF(OR(BG242="",BG242="-"), 0, BG242*$AO242), BF242*$AE242)</f>
        <v>0</v>
      </c>
      <c r="BI242" s="247" t="n">
        <f aca="false">COMMANDE!Z242</f>
        <v>0</v>
      </c>
      <c r="BJ242" s="248" t="str">
        <f aca="false">_xlfn.IFS(AND($AD242=$AH242,$AD242&gt;0,$AH242&gt;0,BI242&gt;0), BI242,     AND(NOT($AD242=$AH242),$AD242&gt;0,$AH242&gt;0,BI242&gt;0), ($AH242*BI242)/$AD242,     AND($AD242=0,$AH242&gt;0,$AL242&gt;0), IF(INDEX(BI$12:BI$263,MATCH($AL242,$AK$12:$AK$263,0))&gt;0,($AH242*INDEX(BI$12:BI$263,MATCH($AL242,$AK$12:$AK$263,0)))/INDEX($AD$12:$AD$263,MATCH($AL242,$AK$12:$AK$263,0)), "-"),     1, "-")</f>
        <v>-</v>
      </c>
      <c r="BK242" s="249" t="n">
        <f aca="false">IF(BJ$9&gt;0, IF(OR(BJ242="",BJ242="-"), 0, BJ242*$AO242), BI242*$AE242)</f>
        <v>0</v>
      </c>
      <c r="BL242" s="247" t="n">
        <f aca="false">COMMANDE!AB242</f>
        <v>0</v>
      </c>
      <c r="BM242" s="248" t="str">
        <f aca="false">_xlfn.IFS(AND($AD242=$AH242,$AD242&gt;0,$AH242&gt;0,BL242&gt;0), BL242,     AND(NOT($AD242=$AH242),$AD242&gt;0,$AH242&gt;0,BL242&gt;0), ($AH242*BL242)/$AD242,     AND($AD242=0,$AH242&gt;0,$AL242&gt;0), IF(INDEX(BL$12:BL$263,MATCH($AL242,$AK$12:$AK$263,0))&gt;0,($AH242*INDEX(BL$12:BL$263,MATCH($AL242,$AK$12:$AK$263,0)))/INDEX($AD$12:$AD$263,MATCH($AL242,$AK$12:$AK$263,0)), "-"),     1, "-")</f>
        <v>-</v>
      </c>
      <c r="BN242" s="249" t="n">
        <f aca="false">IF(BM$9&gt;0, IF(OR(BM242="",BM242="-"), 0, BM242*$AO242), BL242*$AE242)</f>
        <v>0</v>
      </c>
      <c r="BO242" s="247" t="n">
        <f aca="false">COMMANDE!AD242</f>
        <v>0</v>
      </c>
      <c r="BP242" s="248" t="str">
        <f aca="false">_xlfn.IFS(AND($AD242=$AH242,$AD242&gt;0,$AH242&gt;0,BO242&gt;0), BO242,     AND(NOT($AD242=$AH242),$AD242&gt;0,$AH242&gt;0,BO242&gt;0), ($AH242*BO242)/$AD242,     AND($AD242=0,$AH242&gt;0,$AL242&gt;0), IF(INDEX(BO$12:BO$263,MATCH($AL242,$AK$12:$AK$263,0))&gt;0,($AH242*INDEX(BO$12:BO$263,MATCH($AL242,$AK$12:$AK$263,0)))/INDEX($AD$12:$AD$263,MATCH($AL242,$AK$12:$AK$263,0)), "-"),     1, "-")</f>
        <v>-</v>
      </c>
      <c r="BQ242" s="249" t="n">
        <f aca="false">IF(BP$9&gt;0, IF(OR(BP242="",BP242="-"), 0, BP242*$AO242), BO242*$AE242)</f>
        <v>0</v>
      </c>
      <c r="BR242" s="247" t="n">
        <f aca="false">COMMANDE!AF242</f>
        <v>0</v>
      </c>
      <c r="BS242" s="248" t="str">
        <f aca="false">_xlfn.IFS(AND($AD242=$AH242,$AD242&gt;0,$AH242&gt;0,BR242&gt;0), BR242,     AND(NOT($AD242=$AH242),$AD242&gt;0,$AH242&gt;0,BR242&gt;0), ($AH242*BR242)/$AD242,     AND($AD242=0,$AH242&gt;0,$AL242&gt;0), IF(INDEX(BR$12:BR$263,MATCH($AL242,$AK$12:$AK$263,0))&gt;0,($AH242*INDEX(BR$12:BR$263,MATCH($AL242,$AK$12:$AK$263,0)))/INDEX($AD$12:$AD$263,MATCH($AL242,$AK$12:$AK$263,0)), "-"),     1, "-")</f>
        <v>-</v>
      </c>
      <c r="BT242" s="249" t="n">
        <f aca="false">IF(BS$9&gt;0, IF(OR(BS242="",BS242="-"), 0, BS242*$AO242), BR242*$AE242)</f>
        <v>0</v>
      </c>
      <c r="BU242" s="247" t="n">
        <f aca="false">COMMANDE!AH242</f>
        <v>0</v>
      </c>
      <c r="BV242" s="248" t="str">
        <f aca="false">_xlfn.IFS(AND($AD242=$AH242,$AD242&gt;0,$AH242&gt;0,BU242&gt;0), BU242,     AND(NOT($AD242=$AH242),$AD242&gt;0,$AH242&gt;0,BU242&gt;0), ($AH242*BU242)/$AD242,     AND($AD242=0,$AH242&gt;0,$AL242&gt;0), IF(INDEX(BU$12:BU$263,MATCH($AL242,$AK$12:$AK$263,0))&gt;0,($AH242*INDEX(BU$12:BU$263,MATCH($AL242,$AK$12:$AK$263,0)))/INDEX($AD$12:$AD$263,MATCH($AL242,$AK$12:$AK$263,0)), "-"),     1, "-")</f>
        <v>-</v>
      </c>
      <c r="BW242" s="249" t="n">
        <f aca="false">IF(BV$9&gt;0, IF(OR(BV242="",BV242="-"), 0, BV242*$AO242), BU242*$AE242)</f>
        <v>0</v>
      </c>
      <c r="BX242" s="247" t="n">
        <f aca="false">COMMANDE!AJ242</f>
        <v>0</v>
      </c>
      <c r="BY242" s="248" t="str">
        <f aca="false">_xlfn.IFS(AND($AD242=$AH242,$AD242&gt;0,$AH242&gt;0,BX242&gt;0), BX242,     AND(NOT($AD242=$AH242),$AD242&gt;0,$AH242&gt;0,BX242&gt;0), ($AH242*BX242)/$AD242,     AND($AD242=0,$AH242&gt;0,$AL242&gt;0), IF(INDEX(BX$12:BX$263,MATCH($AL242,$AK$12:$AK$263,0))&gt;0,($AH242*INDEX(BX$12:BX$263,MATCH($AL242,$AK$12:$AK$263,0)))/INDEX($AD$12:$AD$263,MATCH($AL242,$AK$12:$AK$263,0)), "-"),     1, "-")</f>
        <v>-</v>
      </c>
      <c r="BZ242" s="249" t="n">
        <f aca="false">IF(BY$9&gt;0, IF(OR(BY242="",BY242="-"), 0, BY242*$AO242), BX242*$AE242)</f>
        <v>0</v>
      </c>
      <c r="CA242" s="247" t="n">
        <f aca="false">COMMANDE!AL242</f>
        <v>0</v>
      </c>
      <c r="CB242" s="248" t="str">
        <f aca="false">_xlfn.IFS(AND($AD242=$AH242,$AD242&gt;0,$AH242&gt;0,CA242&gt;0), CA242,     AND(NOT($AD242=$AH242),$AD242&gt;0,$AH242&gt;0,CA242&gt;0), ($AH242*CA242)/$AD242,     AND($AD242=0,$AH242&gt;0,$AL242&gt;0), IF(INDEX(CA$12:CA$263,MATCH($AL242,$AK$12:$AK$263,0))&gt;0,($AH242*INDEX(CA$12:CA$263,MATCH($AL242,$AK$12:$AK$263,0)))/INDEX($AD$12:$AD$263,MATCH($AL242,$AK$12:$AK$263,0)), "-"),     1, "-")</f>
        <v>-</v>
      </c>
      <c r="CC242" s="249" t="n">
        <f aca="false">IF(CB$9&gt;0, IF(OR(CB242="",CB242="-"), 0, CB242*$AO242), CA242*$AE242)</f>
        <v>0</v>
      </c>
      <c r="CD242" s="247" t="n">
        <f aca="false">COMMANDE!AN242</f>
        <v>0</v>
      </c>
      <c r="CE242" s="248" t="str">
        <f aca="false">_xlfn.IFS(AND($AD242=$AH242,$AD242&gt;0,$AH242&gt;0,CD242&gt;0), CD242,     AND(NOT($AD242=$AH242),$AD242&gt;0,$AH242&gt;0,CD242&gt;0), ($AH242*CD242)/$AD242,     AND($AD242=0,$AH242&gt;0,$AL242&gt;0), IF(INDEX(CD$12:CD$263,MATCH($AL242,$AK$12:$AK$263,0))&gt;0,($AH242*INDEX(CD$12:CD$263,MATCH($AL242,$AK$12:$AK$263,0)))/INDEX($AD$12:$AD$263,MATCH($AL242,$AK$12:$AK$263,0)), "-"),     1, "-")</f>
        <v>-</v>
      </c>
      <c r="CF242" s="249" t="n">
        <f aca="false">IF(CE$9&gt;0, IF(OR(CE242="",CE242="-"), 0, CE242*$AO242), CD242*$AE242)</f>
        <v>0</v>
      </c>
      <c r="CG242" s="247" t="n">
        <f aca="false">COMMANDE!AP242</f>
        <v>0</v>
      </c>
      <c r="CH242" s="248" t="str">
        <f aca="false">_xlfn.IFS(AND($AD242=$AH242,$AD242&gt;0,$AH242&gt;0,CG242&gt;0), CG242,     AND(NOT($AD242=$AH242),$AD242&gt;0,$AH242&gt;0,CG242&gt;0), ($AH242*CG242)/$AD242,     AND($AD242=0,$AH242&gt;0,$AL242&gt;0), IF(INDEX(CG$12:CG$263,MATCH($AL242,$AK$12:$AK$263,0))&gt;0,($AH242*INDEX(CG$12:CG$263,MATCH($AL242,$AK$12:$AK$263,0)))/INDEX($AD$12:$AD$263,MATCH($AL242,$AK$12:$AK$263,0)), "-"),     1, "-")</f>
        <v>-</v>
      </c>
      <c r="CI242" s="249" t="n">
        <f aca="false">IF(CH$9&gt;0, IF(OR(CH242="",CH242="-"), 0, CH242*$AO242), CG242*$AE242)</f>
        <v>0</v>
      </c>
      <c r="CJ242" s="250"/>
    </row>
    <row r="243" customFormat="false" ht="39.95" hidden="false" customHeight="true" outlineLevel="0" collapsed="false">
      <c r="A243" s="230" t="n">
        <f aca="false">IF(OR($AQ243&gt;0, $AS243&gt;0), 1, 0)</f>
        <v>0</v>
      </c>
      <c r="B243" s="230" t="n">
        <f aca="false">IF(OR($AT243&gt;0, $AV243&gt;0), 1, 0)</f>
        <v>0</v>
      </c>
      <c r="C243" s="230" t="n">
        <f aca="false">IF(OR($AW243&gt;0, $AY243&gt;0), 1, 0)</f>
        <v>0</v>
      </c>
      <c r="D243" s="230" t="n">
        <f aca="false">IF(OR($AZ243&gt;0, $BB243&gt;0), 1, 0)</f>
        <v>0</v>
      </c>
      <c r="E243" s="230" t="n">
        <f aca="false">IF(OR($BC243&gt;0, $BE243&gt;0), 1, 0)</f>
        <v>0</v>
      </c>
      <c r="F243" s="230" t="n">
        <f aca="false">IF(OR($BF243&gt;0, $BH243&gt;0), 1, 0)</f>
        <v>0</v>
      </c>
      <c r="G243" s="230" t="n">
        <f aca="false">IF(OR($BI243&gt;0, $BK243&gt;0), 1, 0)</f>
        <v>0</v>
      </c>
      <c r="H243" s="230" t="n">
        <f aca="false">IF(OR($BL243&gt;0, $BN243&gt;0), 1, 0)</f>
        <v>0</v>
      </c>
      <c r="I243" s="230" t="n">
        <f aca="false">IF(OR($BO243&gt;0, $BQ243&gt;0), 1, 0)</f>
        <v>0</v>
      </c>
      <c r="J243" s="230" t="n">
        <f aca="false">IF(OR($BR243&gt;0, $BT243&gt;0), 1, 0)</f>
        <v>0</v>
      </c>
      <c r="K243" s="230" t="n">
        <f aca="false">IF(OR($BU243&gt;0, $BW243&gt;0), 1, 0)</f>
        <v>0</v>
      </c>
      <c r="L243" s="230" t="n">
        <f aca="false">IF(OR($BX243&gt;0, $BZ243&gt;0), 1, 0)</f>
        <v>0</v>
      </c>
      <c r="M243" s="230" t="n">
        <f aca="false">IF(OR($CA243&gt;0, $CC243&gt;0), 1, 0)</f>
        <v>0</v>
      </c>
      <c r="N243" s="230" t="n">
        <f aca="false">IF(OR($CD243&gt;0, $CF243&gt;0), 1, 0)</f>
        <v>0</v>
      </c>
      <c r="O243" s="231" t="n">
        <f aca="false">IF(OR($CG243&gt;0, $CI243&gt;0), 1, 0)</f>
        <v>0</v>
      </c>
      <c r="P243" s="232" t="n">
        <f aca="false">IF(OR($AD243&gt;0,$AH243&gt;0,$AN243&gt;0), 1, 0)</f>
        <v>0</v>
      </c>
      <c r="Q243" s="233" t="n">
        <f aca="false">BDD!A233</f>
        <v>0</v>
      </c>
      <c r="R243" s="234" t="n">
        <f aca="false">BDD!B233</f>
        <v>0</v>
      </c>
      <c r="S243" s="235" t="str">
        <f aca="false">IF(BDD!F233=0, "", BDD!F233)</f>
        <v/>
      </c>
      <c r="T243" s="236" t="n">
        <f aca="false">ROUND(BDD!G233+FDP_CMD_KG, 2)</f>
        <v>1.6</v>
      </c>
      <c r="U243" s="236" t="e">
        <f aca="false">ROUND(BDD!G233+FDP_FACT_KG, 2)</f>
        <v>#DIV/0!</v>
      </c>
      <c r="V243" s="237" t="n">
        <f aca="false">BDD!H233</f>
        <v>0</v>
      </c>
      <c r="W243" s="238" t="str">
        <f aca="false">IF(NOT(ISBLANK(BDD!I233)), ROUND(SUM((BDD!G233*reduc1),FDP_CMD_KG), 2), "")</f>
        <v/>
      </c>
      <c r="X243" s="238" t="str">
        <f aca="false">IF(NOT(ISBLANK(BDD!J233)), ROUND(SUM((BDD!G233*reduc2),FDP_CMD_KG), 2), "")</f>
        <v/>
      </c>
      <c r="Y243" s="238" t="str">
        <f aca="false">IF(NOT(ISBLANK(BDD!K233)), ROUND(SUM((BDD!G233*reduc3),FDP_CMD_KG), 2), "")</f>
        <v/>
      </c>
      <c r="Z243" s="238" t="str">
        <f aca="false">IF(NOT(ISBLANK(BDD!I233)), ROUND(SUM((BDD!G233*reduc1),FDP_FACT_KG), 2), "")</f>
        <v/>
      </c>
      <c r="AA243" s="238" t="str">
        <f aca="false">IF(NOT(ISBLANK(BDD!J233)), ROUND(SUM((BDD!G233*reduc2),FDP_FACT_KG), 2), "")</f>
        <v/>
      </c>
      <c r="AB243" s="238" t="str">
        <f aca="false">IF(NOT(ISBLANK(BDD!K233)), ROUND(SUM((BDD!G233*reduc3),FDP_FACT_KG), 2), "")</f>
        <v/>
      </c>
      <c r="AC243" s="239" t="n">
        <f aca="false">BDD!C233</f>
        <v>0</v>
      </c>
      <c r="AD243" s="240" t="n">
        <f aca="false">SUM(AQ243,AT243,AW243,AZ243,BC243,BF243,BI243,BL243,BO243,BR243,BU243,BX243,CA243,CD243,CG243)</f>
        <v>0</v>
      </c>
      <c r="AE243" s="241" t="n">
        <f aca="false">_xlfn.IFS(AND(AD243&gt;=60,$Y243&lt;&gt;""), $Y243,    AND(AD243&gt;=30,$X243&lt;&gt;""), $X243,    AND(AD243&gt;=10,$W243&lt;&gt;""), $W243,    1, $T243)</f>
        <v>1.6</v>
      </c>
      <c r="AF243" s="242" t="n">
        <f aca="false">$AD243*$AE243</f>
        <v>0</v>
      </c>
      <c r="AG243" s="161"/>
      <c r="AH243" s="243"/>
      <c r="AI243" s="241" t="e">
        <f aca="false">_xlfn.IFS(AND(AH243&gt;=60,$AB243&lt;&gt;""), $AB243,    AND(AH243&gt;=30,$AA243&lt;&gt;""), $AA243,    AND(AH243&gt;=10,$Z243&lt;&gt;""), $Z243,    1, $U243)</f>
        <v>#DIV/0!</v>
      </c>
      <c r="AJ243" s="244" t="e">
        <f aca="false">AH243*AI243</f>
        <v>#DIV/0!</v>
      </c>
      <c r="AK243" s="245"/>
      <c r="AL243" s="245"/>
      <c r="AM243" s="161"/>
      <c r="AN243" s="246" t="n">
        <f aca="false">SUM(AR243,AU243,AX243,BA243,BD243,BG243,BJ243,BM243,BP243,BS243,BV243,BY243,CB243,CE243,CH243)</f>
        <v>0</v>
      </c>
      <c r="AO243" s="241" t="e">
        <f aca="false">_xlfn.IFS(AND(AN243&gt;=60,$AB243&lt;&gt;""), $AB243,    AND(AN243&gt;=30,$AA243&lt;&gt;""), $AA243,    AND(AN243&gt;=10,$Z243&lt;&gt;""), $Z243,    1, $U243)</f>
        <v>#DIV/0!</v>
      </c>
      <c r="AP243" s="242" t="e">
        <f aca="false">$AN243*$AO243</f>
        <v>#DIV/0!</v>
      </c>
      <c r="AQ243" s="247" t="n">
        <f aca="false">COMMANDE!N243</f>
        <v>0</v>
      </c>
      <c r="AR243" s="248" t="str">
        <f aca="false">_xlfn.IFS(AND($AD243=$AH243,$AD243&gt;0,$AH243&gt;0,AQ243&gt;0), AQ243,     AND(NOT($AD243=$AH243),$AD243&gt;0,$AH243&gt;0,AQ243&gt;0), ($AH243*AQ243)/$AD243,     AND($AD243=0,$AH243&gt;0,$AL243&gt;0), IF(INDEX(AQ$12:AQ$263,MATCH($AL243,$AK$12:$AK$263,0))&gt;0,($AH243*INDEX(AQ$12:AQ$263,MATCH($AL243,$AK$12:$AK$263,0)))/INDEX($AD$12:$AD$263,MATCH($AL243,$AK$12:$AK$263,0)), "-"),     1, "-")</f>
        <v>-</v>
      </c>
      <c r="AS243" s="249" t="n">
        <f aca="false">IF(AR$9&gt;0, IF(OR(AR243="",AR243="-"), 0, AR243*$AO243), AQ243*$AE243)</f>
        <v>0</v>
      </c>
      <c r="AT243" s="247" t="n">
        <f aca="false">COMMANDE!P243</f>
        <v>0</v>
      </c>
      <c r="AU243" s="248" t="str">
        <f aca="false">_xlfn.IFS(AND($AD243=$AH243,$AD243&gt;0,$AH243&gt;0,AT243&gt;0), AT243,     AND(NOT($AD243=$AH243),$AD243&gt;0,$AH243&gt;0,AT243&gt;0), ($AH243*AT243)/$AD243,     AND($AD243=0,$AH243&gt;0,$AL243&gt;0), IF(INDEX(AT$12:AT$263,MATCH($AL243,$AK$12:$AK$263,0))&gt;0,($AH243*INDEX(AT$12:AT$263,MATCH($AL243,$AK$12:$AK$263,0)))/INDEX($AD$12:$AD$263,MATCH($AL243,$AK$12:$AK$263,0)), "-"),     1, "-")</f>
        <v>-</v>
      </c>
      <c r="AV243" s="249" t="n">
        <f aca="false">IF(AU$9&gt;0, IF(OR(AU243="",AU243="-"), 0, AU243*$AO243), AT243*$AE243)</f>
        <v>0</v>
      </c>
      <c r="AW243" s="247" t="n">
        <f aca="false">COMMANDE!R243</f>
        <v>0</v>
      </c>
      <c r="AX243" s="248" t="str">
        <f aca="false">_xlfn.IFS(AND($AD243=$AH243,$AD243&gt;0,$AH243&gt;0,AW243&gt;0), AW243,     AND(NOT($AD243=$AH243),$AD243&gt;0,$AH243&gt;0,AW243&gt;0), ($AH243*AW243)/$AD243,     AND($AD243=0,$AH243&gt;0,$AL243&gt;0), IF(INDEX(AW$12:AW$263,MATCH($AL243,$AK$12:$AK$263,0))&gt;0,($AH243*INDEX(AW$12:AW$263,MATCH($AL243,$AK$12:$AK$263,0)))/INDEX($AD$12:$AD$263,MATCH($AL243,$AK$12:$AK$263,0)), "-"),     1, "-")</f>
        <v>-</v>
      </c>
      <c r="AY243" s="249" t="n">
        <f aca="false">IF(AX$9&gt;0, IF(OR(AX243="",AX243="-"), 0, AX243*$AO243), AW243*$AE243)</f>
        <v>0</v>
      </c>
      <c r="AZ243" s="247" t="n">
        <f aca="false">COMMANDE!T243</f>
        <v>0</v>
      </c>
      <c r="BA243" s="248" t="str">
        <f aca="false">_xlfn.IFS(AND($AD243=$AH243,$AD243&gt;0,$AH243&gt;0,AZ243&gt;0), AZ243,     AND(NOT($AD243=$AH243),$AD243&gt;0,$AH243&gt;0,AZ243&gt;0), ($AH243*AZ243)/$AD243,     AND($AD243=0,$AH243&gt;0,$AL243&gt;0), IF(INDEX(AZ$12:AZ$263,MATCH($AL243,$AK$12:$AK$263,0))&gt;0,($AH243*INDEX(AZ$12:AZ$263,MATCH($AL243,$AK$12:$AK$263,0)))/INDEX($AD$12:$AD$263,MATCH($AL243,$AK$12:$AK$263,0)), "-"),     1, "-")</f>
        <v>-</v>
      </c>
      <c r="BB243" s="249" t="n">
        <f aca="false">IF(BA$9&gt;0, IF(OR(BA243="",BA243="-"), 0, BA243*$AO243), AZ243*$AE243)</f>
        <v>0</v>
      </c>
      <c r="BC243" s="247" t="n">
        <f aca="false">COMMANDE!V243</f>
        <v>0</v>
      </c>
      <c r="BD243" s="248" t="str">
        <f aca="false">_xlfn.IFS(AND($AD243=$AH243,$AD243&gt;0,$AH243&gt;0,BC243&gt;0), BC243,     AND(NOT($AD243=$AH243),$AD243&gt;0,$AH243&gt;0,BC243&gt;0), ($AH243*BC243)/$AD243,     AND($AD243=0,$AH243&gt;0,$AL243&gt;0), IF(INDEX(BC$12:BC$263,MATCH($AL243,$AK$12:$AK$263,0))&gt;0,($AH243*INDEX(BC$12:BC$263,MATCH($AL243,$AK$12:$AK$263,0)))/INDEX($AD$12:$AD$263,MATCH($AL243,$AK$12:$AK$263,0)), "-"),     1, "-")</f>
        <v>-</v>
      </c>
      <c r="BE243" s="249" t="n">
        <f aca="false">IF(BD$9&gt;0, IF(OR(BD243="",BD243="-"), 0, BD243*$AO243), BC243*$AE243)</f>
        <v>0</v>
      </c>
      <c r="BF243" s="247" t="n">
        <f aca="false">COMMANDE!X243</f>
        <v>0</v>
      </c>
      <c r="BG243" s="248" t="str">
        <f aca="false">_xlfn.IFS(AND($AD243=$AH243,$AD243&gt;0,$AH243&gt;0,BF243&gt;0), BF243,     AND(NOT($AD243=$AH243),$AD243&gt;0,$AH243&gt;0,BF243&gt;0), ($AH243*BF243)/$AD243,     AND($AD243=0,$AH243&gt;0,$AL243&gt;0), IF(INDEX(BF$12:BF$263,MATCH($AL243,$AK$12:$AK$263,0))&gt;0,($AH243*INDEX(BF$12:BF$263,MATCH($AL243,$AK$12:$AK$263,0)))/INDEX($AD$12:$AD$263,MATCH($AL243,$AK$12:$AK$263,0)), "-"),     1, "-")</f>
        <v>-</v>
      </c>
      <c r="BH243" s="249" t="n">
        <f aca="false">IF(BG$9&gt;0, IF(OR(BG243="",BG243="-"), 0, BG243*$AO243), BF243*$AE243)</f>
        <v>0</v>
      </c>
      <c r="BI243" s="247" t="n">
        <f aca="false">COMMANDE!Z243</f>
        <v>0</v>
      </c>
      <c r="BJ243" s="248" t="str">
        <f aca="false">_xlfn.IFS(AND($AD243=$AH243,$AD243&gt;0,$AH243&gt;0,BI243&gt;0), BI243,     AND(NOT($AD243=$AH243),$AD243&gt;0,$AH243&gt;0,BI243&gt;0), ($AH243*BI243)/$AD243,     AND($AD243=0,$AH243&gt;0,$AL243&gt;0), IF(INDEX(BI$12:BI$263,MATCH($AL243,$AK$12:$AK$263,0))&gt;0,($AH243*INDEX(BI$12:BI$263,MATCH($AL243,$AK$12:$AK$263,0)))/INDEX($AD$12:$AD$263,MATCH($AL243,$AK$12:$AK$263,0)), "-"),     1, "-")</f>
        <v>-</v>
      </c>
      <c r="BK243" s="249" t="n">
        <f aca="false">IF(BJ$9&gt;0, IF(OR(BJ243="",BJ243="-"), 0, BJ243*$AO243), BI243*$AE243)</f>
        <v>0</v>
      </c>
      <c r="BL243" s="247" t="n">
        <f aca="false">COMMANDE!AB243</f>
        <v>0</v>
      </c>
      <c r="BM243" s="248" t="str">
        <f aca="false">_xlfn.IFS(AND($AD243=$AH243,$AD243&gt;0,$AH243&gt;0,BL243&gt;0), BL243,     AND(NOT($AD243=$AH243),$AD243&gt;0,$AH243&gt;0,BL243&gt;0), ($AH243*BL243)/$AD243,     AND($AD243=0,$AH243&gt;0,$AL243&gt;0), IF(INDEX(BL$12:BL$263,MATCH($AL243,$AK$12:$AK$263,0))&gt;0,($AH243*INDEX(BL$12:BL$263,MATCH($AL243,$AK$12:$AK$263,0)))/INDEX($AD$12:$AD$263,MATCH($AL243,$AK$12:$AK$263,0)), "-"),     1, "-")</f>
        <v>-</v>
      </c>
      <c r="BN243" s="249" t="n">
        <f aca="false">IF(BM$9&gt;0, IF(OR(BM243="",BM243="-"), 0, BM243*$AO243), BL243*$AE243)</f>
        <v>0</v>
      </c>
      <c r="BO243" s="247" t="n">
        <f aca="false">COMMANDE!AD243</f>
        <v>0</v>
      </c>
      <c r="BP243" s="248" t="str">
        <f aca="false">_xlfn.IFS(AND($AD243=$AH243,$AD243&gt;0,$AH243&gt;0,BO243&gt;0), BO243,     AND(NOT($AD243=$AH243),$AD243&gt;0,$AH243&gt;0,BO243&gt;0), ($AH243*BO243)/$AD243,     AND($AD243=0,$AH243&gt;0,$AL243&gt;0), IF(INDEX(BO$12:BO$263,MATCH($AL243,$AK$12:$AK$263,0))&gt;0,($AH243*INDEX(BO$12:BO$263,MATCH($AL243,$AK$12:$AK$263,0)))/INDEX($AD$12:$AD$263,MATCH($AL243,$AK$12:$AK$263,0)), "-"),     1, "-")</f>
        <v>-</v>
      </c>
      <c r="BQ243" s="249" t="n">
        <f aca="false">IF(BP$9&gt;0, IF(OR(BP243="",BP243="-"), 0, BP243*$AO243), BO243*$AE243)</f>
        <v>0</v>
      </c>
      <c r="BR243" s="247" t="n">
        <f aca="false">COMMANDE!AF243</f>
        <v>0</v>
      </c>
      <c r="BS243" s="248" t="str">
        <f aca="false">_xlfn.IFS(AND($AD243=$AH243,$AD243&gt;0,$AH243&gt;0,BR243&gt;0), BR243,     AND(NOT($AD243=$AH243),$AD243&gt;0,$AH243&gt;0,BR243&gt;0), ($AH243*BR243)/$AD243,     AND($AD243=0,$AH243&gt;0,$AL243&gt;0), IF(INDEX(BR$12:BR$263,MATCH($AL243,$AK$12:$AK$263,0))&gt;0,($AH243*INDEX(BR$12:BR$263,MATCH($AL243,$AK$12:$AK$263,0)))/INDEX($AD$12:$AD$263,MATCH($AL243,$AK$12:$AK$263,0)), "-"),     1, "-")</f>
        <v>-</v>
      </c>
      <c r="BT243" s="249" t="n">
        <f aca="false">IF(BS$9&gt;0, IF(OR(BS243="",BS243="-"), 0, BS243*$AO243), BR243*$AE243)</f>
        <v>0</v>
      </c>
      <c r="BU243" s="247" t="n">
        <f aca="false">COMMANDE!AH243</f>
        <v>0</v>
      </c>
      <c r="BV243" s="248" t="str">
        <f aca="false">_xlfn.IFS(AND($AD243=$AH243,$AD243&gt;0,$AH243&gt;0,BU243&gt;0), BU243,     AND(NOT($AD243=$AH243),$AD243&gt;0,$AH243&gt;0,BU243&gt;0), ($AH243*BU243)/$AD243,     AND($AD243=0,$AH243&gt;0,$AL243&gt;0), IF(INDEX(BU$12:BU$263,MATCH($AL243,$AK$12:$AK$263,0))&gt;0,($AH243*INDEX(BU$12:BU$263,MATCH($AL243,$AK$12:$AK$263,0)))/INDEX($AD$12:$AD$263,MATCH($AL243,$AK$12:$AK$263,0)), "-"),     1, "-")</f>
        <v>-</v>
      </c>
      <c r="BW243" s="249" t="n">
        <f aca="false">IF(BV$9&gt;0, IF(OR(BV243="",BV243="-"), 0, BV243*$AO243), BU243*$AE243)</f>
        <v>0</v>
      </c>
      <c r="BX243" s="247" t="n">
        <f aca="false">COMMANDE!AJ243</f>
        <v>0</v>
      </c>
      <c r="BY243" s="248" t="str">
        <f aca="false">_xlfn.IFS(AND($AD243=$AH243,$AD243&gt;0,$AH243&gt;0,BX243&gt;0), BX243,     AND(NOT($AD243=$AH243),$AD243&gt;0,$AH243&gt;0,BX243&gt;0), ($AH243*BX243)/$AD243,     AND($AD243=0,$AH243&gt;0,$AL243&gt;0), IF(INDEX(BX$12:BX$263,MATCH($AL243,$AK$12:$AK$263,0))&gt;0,($AH243*INDEX(BX$12:BX$263,MATCH($AL243,$AK$12:$AK$263,0)))/INDEX($AD$12:$AD$263,MATCH($AL243,$AK$12:$AK$263,0)), "-"),     1, "-")</f>
        <v>-</v>
      </c>
      <c r="BZ243" s="249" t="n">
        <f aca="false">IF(BY$9&gt;0, IF(OR(BY243="",BY243="-"), 0, BY243*$AO243), BX243*$AE243)</f>
        <v>0</v>
      </c>
      <c r="CA243" s="247" t="n">
        <f aca="false">COMMANDE!AL243</f>
        <v>0</v>
      </c>
      <c r="CB243" s="248" t="str">
        <f aca="false">_xlfn.IFS(AND($AD243=$AH243,$AD243&gt;0,$AH243&gt;0,CA243&gt;0), CA243,     AND(NOT($AD243=$AH243),$AD243&gt;0,$AH243&gt;0,CA243&gt;0), ($AH243*CA243)/$AD243,     AND($AD243=0,$AH243&gt;0,$AL243&gt;0), IF(INDEX(CA$12:CA$263,MATCH($AL243,$AK$12:$AK$263,0))&gt;0,($AH243*INDEX(CA$12:CA$263,MATCH($AL243,$AK$12:$AK$263,0)))/INDEX($AD$12:$AD$263,MATCH($AL243,$AK$12:$AK$263,0)), "-"),     1, "-")</f>
        <v>-</v>
      </c>
      <c r="CC243" s="249" t="n">
        <f aca="false">IF(CB$9&gt;0, IF(OR(CB243="",CB243="-"), 0, CB243*$AO243), CA243*$AE243)</f>
        <v>0</v>
      </c>
      <c r="CD243" s="247" t="n">
        <f aca="false">COMMANDE!AN243</f>
        <v>0</v>
      </c>
      <c r="CE243" s="248" t="str">
        <f aca="false">_xlfn.IFS(AND($AD243=$AH243,$AD243&gt;0,$AH243&gt;0,CD243&gt;0), CD243,     AND(NOT($AD243=$AH243),$AD243&gt;0,$AH243&gt;0,CD243&gt;0), ($AH243*CD243)/$AD243,     AND($AD243=0,$AH243&gt;0,$AL243&gt;0), IF(INDEX(CD$12:CD$263,MATCH($AL243,$AK$12:$AK$263,0))&gt;0,($AH243*INDEX(CD$12:CD$263,MATCH($AL243,$AK$12:$AK$263,0)))/INDEX($AD$12:$AD$263,MATCH($AL243,$AK$12:$AK$263,0)), "-"),     1, "-")</f>
        <v>-</v>
      </c>
      <c r="CF243" s="249" t="n">
        <f aca="false">IF(CE$9&gt;0, IF(OR(CE243="",CE243="-"), 0, CE243*$AO243), CD243*$AE243)</f>
        <v>0</v>
      </c>
      <c r="CG243" s="247" t="n">
        <f aca="false">COMMANDE!AP243</f>
        <v>0</v>
      </c>
      <c r="CH243" s="248" t="str">
        <f aca="false">_xlfn.IFS(AND($AD243=$AH243,$AD243&gt;0,$AH243&gt;0,CG243&gt;0), CG243,     AND(NOT($AD243=$AH243),$AD243&gt;0,$AH243&gt;0,CG243&gt;0), ($AH243*CG243)/$AD243,     AND($AD243=0,$AH243&gt;0,$AL243&gt;0), IF(INDEX(CG$12:CG$263,MATCH($AL243,$AK$12:$AK$263,0))&gt;0,($AH243*INDEX(CG$12:CG$263,MATCH($AL243,$AK$12:$AK$263,0)))/INDEX($AD$12:$AD$263,MATCH($AL243,$AK$12:$AK$263,0)), "-"),     1, "-")</f>
        <v>-</v>
      </c>
      <c r="CI243" s="249" t="n">
        <f aca="false">IF(CH$9&gt;0, IF(OR(CH243="",CH243="-"), 0, CH243*$AO243), CG243*$AE243)</f>
        <v>0</v>
      </c>
      <c r="CJ243" s="250"/>
    </row>
    <row r="244" customFormat="false" ht="39.95" hidden="false" customHeight="true" outlineLevel="0" collapsed="false">
      <c r="A244" s="230" t="n">
        <f aca="false">IF(OR($AQ244&gt;0, $AS244&gt;0), 1, 0)</f>
        <v>0</v>
      </c>
      <c r="B244" s="230" t="n">
        <f aca="false">IF(OR($AT244&gt;0, $AV244&gt;0), 1, 0)</f>
        <v>0</v>
      </c>
      <c r="C244" s="230" t="n">
        <f aca="false">IF(OR($AW244&gt;0, $AY244&gt;0), 1, 0)</f>
        <v>0</v>
      </c>
      <c r="D244" s="230" t="n">
        <f aca="false">IF(OR($AZ244&gt;0, $BB244&gt;0), 1, 0)</f>
        <v>0</v>
      </c>
      <c r="E244" s="230" t="n">
        <f aca="false">IF(OR($BC244&gt;0, $BE244&gt;0), 1, 0)</f>
        <v>0</v>
      </c>
      <c r="F244" s="230" t="n">
        <f aca="false">IF(OR($BF244&gt;0, $BH244&gt;0), 1, 0)</f>
        <v>0</v>
      </c>
      <c r="G244" s="230" t="n">
        <f aca="false">IF(OR($BI244&gt;0, $BK244&gt;0), 1, 0)</f>
        <v>0</v>
      </c>
      <c r="H244" s="230" t="n">
        <f aca="false">IF(OR($BL244&gt;0, $BN244&gt;0), 1, 0)</f>
        <v>0</v>
      </c>
      <c r="I244" s="230" t="n">
        <f aca="false">IF(OR($BO244&gt;0, $BQ244&gt;0), 1, 0)</f>
        <v>0</v>
      </c>
      <c r="J244" s="230" t="n">
        <f aca="false">IF(OR($BR244&gt;0, $BT244&gt;0), 1, 0)</f>
        <v>0</v>
      </c>
      <c r="K244" s="230" t="n">
        <f aca="false">IF(OR($BU244&gt;0, $BW244&gt;0), 1, 0)</f>
        <v>0</v>
      </c>
      <c r="L244" s="230" t="n">
        <f aca="false">IF(OR($BX244&gt;0, $BZ244&gt;0), 1, 0)</f>
        <v>0</v>
      </c>
      <c r="M244" s="230" t="n">
        <f aca="false">IF(OR($CA244&gt;0, $CC244&gt;0), 1, 0)</f>
        <v>0</v>
      </c>
      <c r="N244" s="230" t="n">
        <f aca="false">IF(OR($CD244&gt;0, $CF244&gt;0), 1, 0)</f>
        <v>0</v>
      </c>
      <c r="O244" s="231" t="n">
        <f aca="false">IF(OR($CG244&gt;0, $CI244&gt;0), 1, 0)</f>
        <v>0</v>
      </c>
      <c r="P244" s="232" t="n">
        <f aca="false">IF(OR($AD244&gt;0,$AH244&gt;0,$AN244&gt;0), 1, 0)</f>
        <v>0</v>
      </c>
      <c r="Q244" s="233" t="n">
        <f aca="false">BDD!A234</f>
        <v>0</v>
      </c>
      <c r="R244" s="234" t="n">
        <f aca="false">BDD!B234</f>
        <v>0</v>
      </c>
      <c r="S244" s="235" t="str">
        <f aca="false">IF(BDD!F234=0, "", BDD!F234)</f>
        <v/>
      </c>
      <c r="T244" s="236" t="n">
        <f aca="false">ROUND(BDD!G234+FDP_CMD_KG, 2)</f>
        <v>1.6</v>
      </c>
      <c r="U244" s="236" t="e">
        <f aca="false">ROUND(BDD!G234+FDP_FACT_KG, 2)</f>
        <v>#DIV/0!</v>
      </c>
      <c r="V244" s="237" t="n">
        <f aca="false">BDD!H234</f>
        <v>0</v>
      </c>
      <c r="W244" s="238" t="str">
        <f aca="false">IF(NOT(ISBLANK(BDD!I234)), ROUND(SUM((BDD!G234*reduc1),FDP_CMD_KG), 2), "")</f>
        <v/>
      </c>
      <c r="X244" s="238" t="str">
        <f aca="false">IF(NOT(ISBLANK(BDD!J234)), ROUND(SUM((BDD!G234*reduc2),FDP_CMD_KG), 2), "")</f>
        <v/>
      </c>
      <c r="Y244" s="238" t="str">
        <f aca="false">IF(NOT(ISBLANK(BDD!K234)), ROUND(SUM((BDD!G234*reduc3),FDP_CMD_KG), 2), "")</f>
        <v/>
      </c>
      <c r="Z244" s="238" t="str">
        <f aca="false">IF(NOT(ISBLANK(BDD!I234)), ROUND(SUM((BDD!G234*reduc1),FDP_FACT_KG), 2), "")</f>
        <v/>
      </c>
      <c r="AA244" s="238" t="str">
        <f aca="false">IF(NOT(ISBLANK(BDD!J234)), ROUND(SUM((BDD!G234*reduc2),FDP_FACT_KG), 2), "")</f>
        <v/>
      </c>
      <c r="AB244" s="238" t="str">
        <f aca="false">IF(NOT(ISBLANK(BDD!K234)), ROUND(SUM((BDD!G234*reduc3),FDP_FACT_KG), 2), "")</f>
        <v/>
      </c>
      <c r="AC244" s="239" t="n">
        <f aca="false">BDD!C234</f>
        <v>0</v>
      </c>
      <c r="AD244" s="240" t="n">
        <f aca="false">SUM(AQ244,AT244,AW244,AZ244,BC244,BF244,BI244,BL244,BO244,BR244,BU244,BX244,CA244,CD244,CG244)</f>
        <v>0</v>
      </c>
      <c r="AE244" s="241" t="n">
        <f aca="false">_xlfn.IFS(AND(AD244&gt;=60,$Y244&lt;&gt;""), $Y244,    AND(AD244&gt;=30,$X244&lt;&gt;""), $X244,    AND(AD244&gt;=10,$W244&lt;&gt;""), $W244,    1, $T244)</f>
        <v>1.6</v>
      </c>
      <c r="AF244" s="242" t="n">
        <f aca="false">$AD244*$AE244</f>
        <v>0</v>
      </c>
      <c r="AG244" s="161"/>
      <c r="AH244" s="243"/>
      <c r="AI244" s="241" t="e">
        <f aca="false">_xlfn.IFS(AND(AH244&gt;=60,$AB244&lt;&gt;""), $AB244,    AND(AH244&gt;=30,$AA244&lt;&gt;""), $AA244,    AND(AH244&gt;=10,$Z244&lt;&gt;""), $Z244,    1, $U244)</f>
        <v>#DIV/0!</v>
      </c>
      <c r="AJ244" s="244" t="e">
        <f aca="false">AH244*AI244</f>
        <v>#DIV/0!</v>
      </c>
      <c r="AK244" s="245"/>
      <c r="AL244" s="245"/>
      <c r="AM244" s="161"/>
      <c r="AN244" s="246" t="n">
        <f aca="false">SUM(AR244,AU244,AX244,BA244,BD244,BG244,BJ244,BM244,BP244,BS244,BV244,BY244,CB244,CE244,CH244)</f>
        <v>0</v>
      </c>
      <c r="AO244" s="241" t="e">
        <f aca="false">_xlfn.IFS(AND(AN244&gt;=60,$AB244&lt;&gt;""), $AB244,    AND(AN244&gt;=30,$AA244&lt;&gt;""), $AA244,    AND(AN244&gt;=10,$Z244&lt;&gt;""), $Z244,    1, $U244)</f>
        <v>#DIV/0!</v>
      </c>
      <c r="AP244" s="242" t="e">
        <f aca="false">$AN244*$AO244</f>
        <v>#DIV/0!</v>
      </c>
      <c r="AQ244" s="247" t="n">
        <f aca="false">COMMANDE!N244</f>
        <v>0</v>
      </c>
      <c r="AR244" s="248" t="str">
        <f aca="false">_xlfn.IFS(AND($AD244=$AH244,$AD244&gt;0,$AH244&gt;0,AQ244&gt;0), AQ244,     AND(NOT($AD244=$AH244),$AD244&gt;0,$AH244&gt;0,AQ244&gt;0), ($AH244*AQ244)/$AD244,     AND($AD244=0,$AH244&gt;0,$AL244&gt;0), IF(INDEX(AQ$12:AQ$263,MATCH($AL244,$AK$12:$AK$263,0))&gt;0,($AH244*INDEX(AQ$12:AQ$263,MATCH($AL244,$AK$12:$AK$263,0)))/INDEX($AD$12:$AD$263,MATCH($AL244,$AK$12:$AK$263,0)), "-"),     1, "-")</f>
        <v>-</v>
      </c>
      <c r="AS244" s="249" t="n">
        <f aca="false">IF(AR$9&gt;0, IF(OR(AR244="",AR244="-"), 0, AR244*$AO244), AQ244*$AE244)</f>
        <v>0</v>
      </c>
      <c r="AT244" s="247" t="n">
        <f aca="false">COMMANDE!P244</f>
        <v>0</v>
      </c>
      <c r="AU244" s="248" t="str">
        <f aca="false">_xlfn.IFS(AND($AD244=$AH244,$AD244&gt;0,$AH244&gt;0,AT244&gt;0), AT244,     AND(NOT($AD244=$AH244),$AD244&gt;0,$AH244&gt;0,AT244&gt;0), ($AH244*AT244)/$AD244,     AND($AD244=0,$AH244&gt;0,$AL244&gt;0), IF(INDEX(AT$12:AT$263,MATCH($AL244,$AK$12:$AK$263,0))&gt;0,($AH244*INDEX(AT$12:AT$263,MATCH($AL244,$AK$12:$AK$263,0)))/INDEX($AD$12:$AD$263,MATCH($AL244,$AK$12:$AK$263,0)), "-"),     1, "-")</f>
        <v>-</v>
      </c>
      <c r="AV244" s="249" t="n">
        <f aca="false">IF(AU$9&gt;0, IF(OR(AU244="",AU244="-"), 0, AU244*$AO244), AT244*$AE244)</f>
        <v>0</v>
      </c>
      <c r="AW244" s="247" t="n">
        <f aca="false">COMMANDE!R244</f>
        <v>0</v>
      </c>
      <c r="AX244" s="248" t="str">
        <f aca="false">_xlfn.IFS(AND($AD244=$AH244,$AD244&gt;0,$AH244&gt;0,AW244&gt;0), AW244,     AND(NOT($AD244=$AH244),$AD244&gt;0,$AH244&gt;0,AW244&gt;0), ($AH244*AW244)/$AD244,     AND($AD244=0,$AH244&gt;0,$AL244&gt;0), IF(INDEX(AW$12:AW$263,MATCH($AL244,$AK$12:$AK$263,0))&gt;0,($AH244*INDEX(AW$12:AW$263,MATCH($AL244,$AK$12:$AK$263,0)))/INDEX($AD$12:$AD$263,MATCH($AL244,$AK$12:$AK$263,0)), "-"),     1, "-")</f>
        <v>-</v>
      </c>
      <c r="AY244" s="249" t="n">
        <f aca="false">IF(AX$9&gt;0, IF(OR(AX244="",AX244="-"), 0, AX244*$AO244), AW244*$AE244)</f>
        <v>0</v>
      </c>
      <c r="AZ244" s="247" t="n">
        <f aca="false">COMMANDE!T244</f>
        <v>0</v>
      </c>
      <c r="BA244" s="248" t="str">
        <f aca="false">_xlfn.IFS(AND($AD244=$AH244,$AD244&gt;0,$AH244&gt;0,AZ244&gt;0), AZ244,     AND(NOT($AD244=$AH244),$AD244&gt;0,$AH244&gt;0,AZ244&gt;0), ($AH244*AZ244)/$AD244,     AND($AD244=0,$AH244&gt;0,$AL244&gt;0), IF(INDEX(AZ$12:AZ$263,MATCH($AL244,$AK$12:$AK$263,0))&gt;0,($AH244*INDEX(AZ$12:AZ$263,MATCH($AL244,$AK$12:$AK$263,0)))/INDEX($AD$12:$AD$263,MATCH($AL244,$AK$12:$AK$263,0)), "-"),     1, "-")</f>
        <v>-</v>
      </c>
      <c r="BB244" s="249" t="n">
        <f aca="false">IF(BA$9&gt;0, IF(OR(BA244="",BA244="-"), 0, BA244*$AO244), AZ244*$AE244)</f>
        <v>0</v>
      </c>
      <c r="BC244" s="247" t="n">
        <f aca="false">COMMANDE!V244</f>
        <v>0</v>
      </c>
      <c r="BD244" s="248" t="str">
        <f aca="false">_xlfn.IFS(AND($AD244=$AH244,$AD244&gt;0,$AH244&gt;0,BC244&gt;0), BC244,     AND(NOT($AD244=$AH244),$AD244&gt;0,$AH244&gt;0,BC244&gt;0), ($AH244*BC244)/$AD244,     AND($AD244=0,$AH244&gt;0,$AL244&gt;0), IF(INDEX(BC$12:BC$263,MATCH($AL244,$AK$12:$AK$263,0))&gt;0,($AH244*INDEX(BC$12:BC$263,MATCH($AL244,$AK$12:$AK$263,0)))/INDEX($AD$12:$AD$263,MATCH($AL244,$AK$12:$AK$263,0)), "-"),     1, "-")</f>
        <v>-</v>
      </c>
      <c r="BE244" s="249" t="n">
        <f aca="false">IF(BD$9&gt;0, IF(OR(BD244="",BD244="-"), 0, BD244*$AO244), BC244*$AE244)</f>
        <v>0</v>
      </c>
      <c r="BF244" s="247" t="n">
        <f aca="false">COMMANDE!X244</f>
        <v>0</v>
      </c>
      <c r="BG244" s="248" t="str">
        <f aca="false">_xlfn.IFS(AND($AD244=$AH244,$AD244&gt;0,$AH244&gt;0,BF244&gt;0), BF244,     AND(NOT($AD244=$AH244),$AD244&gt;0,$AH244&gt;0,BF244&gt;0), ($AH244*BF244)/$AD244,     AND($AD244=0,$AH244&gt;0,$AL244&gt;0), IF(INDEX(BF$12:BF$263,MATCH($AL244,$AK$12:$AK$263,0))&gt;0,($AH244*INDEX(BF$12:BF$263,MATCH($AL244,$AK$12:$AK$263,0)))/INDEX($AD$12:$AD$263,MATCH($AL244,$AK$12:$AK$263,0)), "-"),     1, "-")</f>
        <v>-</v>
      </c>
      <c r="BH244" s="249" t="n">
        <f aca="false">IF(BG$9&gt;0, IF(OR(BG244="",BG244="-"), 0, BG244*$AO244), BF244*$AE244)</f>
        <v>0</v>
      </c>
      <c r="BI244" s="247" t="n">
        <f aca="false">COMMANDE!Z244</f>
        <v>0</v>
      </c>
      <c r="BJ244" s="248" t="str">
        <f aca="false">_xlfn.IFS(AND($AD244=$AH244,$AD244&gt;0,$AH244&gt;0,BI244&gt;0), BI244,     AND(NOT($AD244=$AH244),$AD244&gt;0,$AH244&gt;0,BI244&gt;0), ($AH244*BI244)/$AD244,     AND($AD244=0,$AH244&gt;0,$AL244&gt;0), IF(INDEX(BI$12:BI$263,MATCH($AL244,$AK$12:$AK$263,0))&gt;0,($AH244*INDEX(BI$12:BI$263,MATCH($AL244,$AK$12:$AK$263,0)))/INDEX($AD$12:$AD$263,MATCH($AL244,$AK$12:$AK$263,0)), "-"),     1, "-")</f>
        <v>-</v>
      </c>
      <c r="BK244" s="249" t="n">
        <f aca="false">IF(BJ$9&gt;0, IF(OR(BJ244="",BJ244="-"), 0, BJ244*$AO244), BI244*$AE244)</f>
        <v>0</v>
      </c>
      <c r="BL244" s="247" t="n">
        <f aca="false">COMMANDE!AB244</f>
        <v>0</v>
      </c>
      <c r="BM244" s="248" t="str">
        <f aca="false">_xlfn.IFS(AND($AD244=$AH244,$AD244&gt;0,$AH244&gt;0,BL244&gt;0), BL244,     AND(NOT($AD244=$AH244),$AD244&gt;0,$AH244&gt;0,BL244&gt;0), ($AH244*BL244)/$AD244,     AND($AD244=0,$AH244&gt;0,$AL244&gt;0), IF(INDEX(BL$12:BL$263,MATCH($AL244,$AK$12:$AK$263,0))&gt;0,($AH244*INDEX(BL$12:BL$263,MATCH($AL244,$AK$12:$AK$263,0)))/INDEX($AD$12:$AD$263,MATCH($AL244,$AK$12:$AK$263,0)), "-"),     1, "-")</f>
        <v>-</v>
      </c>
      <c r="BN244" s="249" t="n">
        <f aca="false">IF(BM$9&gt;0, IF(OR(BM244="",BM244="-"), 0, BM244*$AO244), BL244*$AE244)</f>
        <v>0</v>
      </c>
      <c r="BO244" s="247" t="n">
        <f aca="false">COMMANDE!AD244</f>
        <v>0</v>
      </c>
      <c r="BP244" s="248" t="str">
        <f aca="false">_xlfn.IFS(AND($AD244=$AH244,$AD244&gt;0,$AH244&gt;0,BO244&gt;0), BO244,     AND(NOT($AD244=$AH244),$AD244&gt;0,$AH244&gt;0,BO244&gt;0), ($AH244*BO244)/$AD244,     AND($AD244=0,$AH244&gt;0,$AL244&gt;0), IF(INDEX(BO$12:BO$263,MATCH($AL244,$AK$12:$AK$263,0))&gt;0,($AH244*INDEX(BO$12:BO$263,MATCH($AL244,$AK$12:$AK$263,0)))/INDEX($AD$12:$AD$263,MATCH($AL244,$AK$12:$AK$263,0)), "-"),     1, "-")</f>
        <v>-</v>
      </c>
      <c r="BQ244" s="249" t="n">
        <f aca="false">IF(BP$9&gt;0, IF(OR(BP244="",BP244="-"), 0, BP244*$AO244), BO244*$AE244)</f>
        <v>0</v>
      </c>
      <c r="BR244" s="247" t="n">
        <f aca="false">COMMANDE!AF244</f>
        <v>0</v>
      </c>
      <c r="BS244" s="248" t="str">
        <f aca="false">_xlfn.IFS(AND($AD244=$AH244,$AD244&gt;0,$AH244&gt;0,BR244&gt;0), BR244,     AND(NOT($AD244=$AH244),$AD244&gt;0,$AH244&gt;0,BR244&gt;0), ($AH244*BR244)/$AD244,     AND($AD244=0,$AH244&gt;0,$AL244&gt;0), IF(INDEX(BR$12:BR$263,MATCH($AL244,$AK$12:$AK$263,0))&gt;0,($AH244*INDEX(BR$12:BR$263,MATCH($AL244,$AK$12:$AK$263,0)))/INDEX($AD$12:$AD$263,MATCH($AL244,$AK$12:$AK$263,0)), "-"),     1, "-")</f>
        <v>-</v>
      </c>
      <c r="BT244" s="249" t="n">
        <f aca="false">IF(BS$9&gt;0, IF(OR(BS244="",BS244="-"), 0, BS244*$AO244), BR244*$AE244)</f>
        <v>0</v>
      </c>
      <c r="BU244" s="247" t="n">
        <f aca="false">COMMANDE!AH244</f>
        <v>0</v>
      </c>
      <c r="BV244" s="248" t="str">
        <f aca="false">_xlfn.IFS(AND($AD244=$AH244,$AD244&gt;0,$AH244&gt;0,BU244&gt;0), BU244,     AND(NOT($AD244=$AH244),$AD244&gt;0,$AH244&gt;0,BU244&gt;0), ($AH244*BU244)/$AD244,     AND($AD244=0,$AH244&gt;0,$AL244&gt;0), IF(INDEX(BU$12:BU$263,MATCH($AL244,$AK$12:$AK$263,0))&gt;0,($AH244*INDEX(BU$12:BU$263,MATCH($AL244,$AK$12:$AK$263,0)))/INDEX($AD$12:$AD$263,MATCH($AL244,$AK$12:$AK$263,0)), "-"),     1, "-")</f>
        <v>-</v>
      </c>
      <c r="BW244" s="249" t="n">
        <f aca="false">IF(BV$9&gt;0, IF(OR(BV244="",BV244="-"), 0, BV244*$AO244), BU244*$AE244)</f>
        <v>0</v>
      </c>
      <c r="BX244" s="247" t="n">
        <f aca="false">COMMANDE!AJ244</f>
        <v>0</v>
      </c>
      <c r="BY244" s="248" t="str">
        <f aca="false">_xlfn.IFS(AND($AD244=$AH244,$AD244&gt;0,$AH244&gt;0,BX244&gt;0), BX244,     AND(NOT($AD244=$AH244),$AD244&gt;0,$AH244&gt;0,BX244&gt;0), ($AH244*BX244)/$AD244,     AND($AD244=0,$AH244&gt;0,$AL244&gt;0), IF(INDEX(BX$12:BX$263,MATCH($AL244,$AK$12:$AK$263,0))&gt;0,($AH244*INDEX(BX$12:BX$263,MATCH($AL244,$AK$12:$AK$263,0)))/INDEX($AD$12:$AD$263,MATCH($AL244,$AK$12:$AK$263,0)), "-"),     1, "-")</f>
        <v>-</v>
      </c>
      <c r="BZ244" s="249" t="n">
        <f aca="false">IF(BY$9&gt;0, IF(OR(BY244="",BY244="-"), 0, BY244*$AO244), BX244*$AE244)</f>
        <v>0</v>
      </c>
      <c r="CA244" s="247" t="n">
        <f aca="false">COMMANDE!AL244</f>
        <v>0</v>
      </c>
      <c r="CB244" s="248" t="str">
        <f aca="false">_xlfn.IFS(AND($AD244=$AH244,$AD244&gt;0,$AH244&gt;0,CA244&gt;0), CA244,     AND(NOT($AD244=$AH244),$AD244&gt;0,$AH244&gt;0,CA244&gt;0), ($AH244*CA244)/$AD244,     AND($AD244=0,$AH244&gt;0,$AL244&gt;0), IF(INDEX(CA$12:CA$263,MATCH($AL244,$AK$12:$AK$263,0))&gt;0,($AH244*INDEX(CA$12:CA$263,MATCH($AL244,$AK$12:$AK$263,0)))/INDEX($AD$12:$AD$263,MATCH($AL244,$AK$12:$AK$263,0)), "-"),     1, "-")</f>
        <v>-</v>
      </c>
      <c r="CC244" s="249" t="n">
        <f aca="false">IF(CB$9&gt;0, IF(OR(CB244="",CB244="-"), 0, CB244*$AO244), CA244*$AE244)</f>
        <v>0</v>
      </c>
      <c r="CD244" s="247" t="n">
        <f aca="false">COMMANDE!AN244</f>
        <v>0</v>
      </c>
      <c r="CE244" s="248" t="str">
        <f aca="false">_xlfn.IFS(AND($AD244=$AH244,$AD244&gt;0,$AH244&gt;0,CD244&gt;0), CD244,     AND(NOT($AD244=$AH244),$AD244&gt;0,$AH244&gt;0,CD244&gt;0), ($AH244*CD244)/$AD244,     AND($AD244=0,$AH244&gt;0,$AL244&gt;0), IF(INDEX(CD$12:CD$263,MATCH($AL244,$AK$12:$AK$263,0))&gt;0,($AH244*INDEX(CD$12:CD$263,MATCH($AL244,$AK$12:$AK$263,0)))/INDEX($AD$12:$AD$263,MATCH($AL244,$AK$12:$AK$263,0)), "-"),     1, "-")</f>
        <v>-</v>
      </c>
      <c r="CF244" s="249" t="n">
        <f aca="false">IF(CE$9&gt;0, IF(OR(CE244="",CE244="-"), 0, CE244*$AO244), CD244*$AE244)</f>
        <v>0</v>
      </c>
      <c r="CG244" s="247" t="n">
        <f aca="false">COMMANDE!AP244</f>
        <v>0</v>
      </c>
      <c r="CH244" s="248" t="str">
        <f aca="false">_xlfn.IFS(AND($AD244=$AH244,$AD244&gt;0,$AH244&gt;0,CG244&gt;0), CG244,     AND(NOT($AD244=$AH244),$AD244&gt;0,$AH244&gt;0,CG244&gt;0), ($AH244*CG244)/$AD244,     AND($AD244=0,$AH244&gt;0,$AL244&gt;0), IF(INDEX(CG$12:CG$263,MATCH($AL244,$AK$12:$AK$263,0))&gt;0,($AH244*INDEX(CG$12:CG$263,MATCH($AL244,$AK$12:$AK$263,0)))/INDEX($AD$12:$AD$263,MATCH($AL244,$AK$12:$AK$263,0)), "-"),     1, "-")</f>
        <v>-</v>
      </c>
      <c r="CI244" s="249" t="n">
        <f aca="false">IF(CH$9&gt;0, IF(OR(CH244="",CH244="-"), 0, CH244*$AO244), CG244*$AE244)</f>
        <v>0</v>
      </c>
      <c r="CJ244" s="250"/>
    </row>
    <row r="245" customFormat="false" ht="39.95" hidden="false" customHeight="true" outlineLevel="0" collapsed="false">
      <c r="A245" s="151" t="n">
        <f aca="false">IF(OR($AQ245&gt;0, $AS245&gt;0), 1, 0)</f>
        <v>0</v>
      </c>
      <c r="B245" s="151" t="n">
        <f aca="false">IF(OR($AT245&gt;0, $AV245&gt;0), 1, 0)</f>
        <v>0</v>
      </c>
      <c r="C245" s="151" t="n">
        <f aca="false">IF(OR($AW245&gt;0, $AY245&gt;0), 1, 0)</f>
        <v>0</v>
      </c>
      <c r="D245" s="151" t="n">
        <f aca="false">IF(OR($AZ245&gt;0, $BB245&gt;0), 1, 0)</f>
        <v>0</v>
      </c>
      <c r="E245" s="151" t="n">
        <f aca="false">IF(OR($BC245&gt;0, $BE245&gt;0), 1, 0)</f>
        <v>0</v>
      </c>
      <c r="F245" s="151" t="n">
        <f aca="false">IF(OR($BF245&gt;0, $BH245&gt;0), 1, 0)</f>
        <v>0</v>
      </c>
      <c r="G245" s="151" t="n">
        <f aca="false">IF(OR($BI245&gt;0, $BK245&gt;0), 1, 0)</f>
        <v>0</v>
      </c>
      <c r="H245" s="151" t="n">
        <f aca="false">IF(OR($BL245&gt;0, $BN245&gt;0), 1, 0)</f>
        <v>0</v>
      </c>
      <c r="I245" s="151" t="n">
        <f aca="false">IF(OR($BO245&gt;0, $BQ245&gt;0), 1, 0)</f>
        <v>0</v>
      </c>
      <c r="J245" s="151" t="n">
        <f aca="false">IF(OR($BR245&gt;0, $BT245&gt;0), 1, 0)</f>
        <v>0</v>
      </c>
      <c r="K245" s="151" t="n">
        <f aca="false">IF(OR($BU245&gt;0, $BW245&gt;0), 1, 0)</f>
        <v>0</v>
      </c>
      <c r="L245" s="151" t="n">
        <f aca="false">IF(OR($BX245&gt;0, $BZ245&gt;0), 1, 0)</f>
        <v>0</v>
      </c>
      <c r="M245" s="151" t="n">
        <f aca="false">IF(OR($CA245&gt;0, $CC245&gt;0), 1, 0)</f>
        <v>0</v>
      </c>
      <c r="N245" s="151" t="n">
        <f aca="false">IF(OR($CD245&gt;0, $CF245&gt;0), 1, 0)</f>
        <v>0</v>
      </c>
      <c r="O245" s="253" t="n">
        <f aca="false">IF(OR($CG245&gt;0, $CI245&gt;0), 1, 0)</f>
        <v>0</v>
      </c>
      <c r="P245" s="232" t="n">
        <f aca="false">IF(OR($AD245&gt;0,$AH245&gt;0,$AN245&gt;0), 1, 0)</f>
        <v>0</v>
      </c>
      <c r="Q245" s="233" t="n">
        <f aca="false">BDD!A235</f>
        <v>0</v>
      </c>
      <c r="R245" s="234" t="n">
        <f aca="false">BDD!B235</f>
        <v>0</v>
      </c>
      <c r="S245" s="235" t="str">
        <f aca="false">IF(BDD!F235=0, "", BDD!F235)</f>
        <v/>
      </c>
      <c r="T245" s="236" t="n">
        <f aca="false">ROUND(BDD!G235+FDP_CMD_KG, 2)</f>
        <v>1.6</v>
      </c>
      <c r="U245" s="236" t="e">
        <f aca="false">ROUND(BDD!G235+FDP_FACT_KG, 2)</f>
        <v>#DIV/0!</v>
      </c>
      <c r="V245" s="237" t="n">
        <f aca="false">BDD!H235</f>
        <v>0</v>
      </c>
      <c r="W245" s="238" t="str">
        <f aca="false">IF(NOT(ISBLANK(BDD!I235)), ROUND(SUM((BDD!G235*reduc1),FDP_CMD_KG), 2), "")</f>
        <v/>
      </c>
      <c r="X245" s="238" t="str">
        <f aca="false">IF(NOT(ISBLANK(BDD!J235)), ROUND(SUM((BDD!G235*reduc2),FDP_CMD_KG), 2), "")</f>
        <v/>
      </c>
      <c r="Y245" s="238" t="str">
        <f aca="false">IF(NOT(ISBLANK(BDD!K235)), ROUND(SUM((BDD!G235*reduc3),FDP_CMD_KG), 2), "")</f>
        <v/>
      </c>
      <c r="Z245" s="238" t="str">
        <f aca="false">IF(NOT(ISBLANK(BDD!I235)), ROUND(SUM((BDD!G235*reduc1),FDP_FACT_KG), 2), "")</f>
        <v/>
      </c>
      <c r="AA245" s="238" t="str">
        <f aca="false">IF(NOT(ISBLANK(BDD!J235)), ROUND(SUM((BDD!G235*reduc2),FDP_FACT_KG), 2), "")</f>
        <v/>
      </c>
      <c r="AB245" s="238" t="str">
        <f aca="false">IF(NOT(ISBLANK(BDD!K235)), ROUND(SUM((BDD!G235*reduc3),FDP_FACT_KG), 2), "")</f>
        <v/>
      </c>
      <c r="AC245" s="239" t="n">
        <f aca="false">BDD!C235</f>
        <v>0</v>
      </c>
      <c r="AD245" s="240" t="n">
        <f aca="false">SUM(AQ245,AT245,AW245,AZ245,BC245,BF245,BI245,BL245,BO245,BR245,BU245,BX245,CA245,CD245,CG245)</f>
        <v>0</v>
      </c>
      <c r="AE245" s="241" t="n">
        <f aca="false">_xlfn.IFS(AND(AD245&gt;=60,$Y245&lt;&gt;""), $Y245,    AND(AD245&gt;=30,$X245&lt;&gt;""), $X245,    AND(AD245&gt;=10,$W245&lt;&gt;""), $W245,    1, $T245)</f>
        <v>1.6</v>
      </c>
      <c r="AF245" s="242" t="n">
        <f aca="false">$AD245*$AE245</f>
        <v>0</v>
      </c>
      <c r="AG245" s="161"/>
      <c r="AH245" s="243"/>
      <c r="AI245" s="241" t="e">
        <f aca="false">_xlfn.IFS(AND(AH245&gt;=60,$AB245&lt;&gt;""), $AB245,    AND(AH245&gt;=30,$AA245&lt;&gt;""), $AA245,    AND(AH245&gt;=10,$Z245&lt;&gt;""), $Z245,    1, $U245)</f>
        <v>#DIV/0!</v>
      </c>
      <c r="AJ245" s="244" t="e">
        <f aca="false">AH245*AI245</f>
        <v>#DIV/0!</v>
      </c>
      <c r="AK245" s="245"/>
      <c r="AL245" s="245"/>
      <c r="AM245" s="161"/>
      <c r="AN245" s="246" t="n">
        <f aca="false">SUM(AR245,AU245,AX245,BA245,BD245,BG245,BJ245,BM245,BP245,BS245,BV245,BY245,CB245,CE245,CH245)</f>
        <v>0</v>
      </c>
      <c r="AO245" s="241" t="e">
        <f aca="false">_xlfn.IFS(AND(AN245&gt;=60,$AB245&lt;&gt;""), $AB245,    AND(AN245&gt;=30,$AA245&lt;&gt;""), $AA245,    AND(AN245&gt;=10,$Z245&lt;&gt;""), $Z245,    1, $U245)</f>
        <v>#DIV/0!</v>
      </c>
      <c r="AP245" s="242" t="e">
        <f aca="false">$AN245*$AO245</f>
        <v>#DIV/0!</v>
      </c>
      <c r="AQ245" s="247" t="n">
        <f aca="false">COMMANDE!N245</f>
        <v>0</v>
      </c>
      <c r="AR245" s="248" t="str">
        <f aca="false">_xlfn.IFS(AND($AD245=$AH245,$AD245&gt;0,$AH245&gt;0,AQ245&gt;0), AQ245,     AND(NOT($AD245=$AH245),$AD245&gt;0,$AH245&gt;0,AQ245&gt;0), ($AH245*AQ245)/$AD245,     AND($AD245=0,$AH245&gt;0,$AL245&gt;0), IF(INDEX(AQ$12:AQ$263,MATCH($AL245,$AK$12:$AK$263,0))&gt;0,($AH245*INDEX(AQ$12:AQ$263,MATCH($AL245,$AK$12:$AK$263,0)))/INDEX($AD$12:$AD$263,MATCH($AL245,$AK$12:$AK$263,0)), "-"),     1, "-")</f>
        <v>-</v>
      </c>
      <c r="AS245" s="249" t="n">
        <f aca="false">IF(AR$9&gt;0, IF(OR(AR245="",AR245="-"), 0, AR245*$AO245), AQ245*$AE245)</f>
        <v>0</v>
      </c>
      <c r="AT245" s="247" t="n">
        <f aca="false">COMMANDE!P245</f>
        <v>0</v>
      </c>
      <c r="AU245" s="248" t="str">
        <f aca="false">_xlfn.IFS(AND($AD245=$AH245,$AD245&gt;0,$AH245&gt;0,AT245&gt;0), AT245,     AND(NOT($AD245=$AH245),$AD245&gt;0,$AH245&gt;0,AT245&gt;0), ($AH245*AT245)/$AD245,     AND($AD245=0,$AH245&gt;0,$AL245&gt;0), IF(INDEX(AT$12:AT$263,MATCH($AL245,$AK$12:$AK$263,0))&gt;0,($AH245*INDEX(AT$12:AT$263,MATCH($AL245,$AK$12:$AK$263,0)))/INDEX($AD$12:$AD$263,MATCH($AL245,$AK$12:$AK$263,0)), "-"),     1, "-")</f>
        <v>-</v>
      </c>
      <c r="AV245" s="249" t="n">
        <f aca="false">IF(AU$9&gt;0, IF(OR(AU245="",AU245="-"), 0, AU245*$AO245), AT245*$AE245)</f>
        <v>0</v>
      </c>
      <c r="AW245" s="247" t="n">
        <f aca="false">COMMANDE!R245</f>
        <v>0</v>
      </c>
      <c r="AX245" s="248" t="str">
        <f aca="false">_xlfn.IFS(AND($AD245=$AH245,$AD245&gt;0,$AH245&gt;0,AW245&gt;0), AW245,     AND(NOT($AD245=$AH245),$AD245&gt;0,$AH245&gt;0,AW245&gt;0), ($AH245*AW245)/$AD245,     AND($AD245=0,$AH245&gt;0,$AL245&gt;0), IF(INDEX(AW$12:AW$263,MATCH($AL245,$AK$12:$AK$263,0))&gt;0,($AH245*INDEX(AW$12:AW$263,MATCH($AL245,$AK$12:$AK$263,0)))/INDEX($AD$12:$AD$263,MATCH($AL245,$AK$12:$AK$263,0)), "-"),     1, "-")</f>
        <v>-</v>
      </c>
      <c r="AY245" s="249" t="n">
        <f aca="false">IF(AX$9&gt;0, IF(OR(AX245="",AX245="-"), 0, AX245*$AO245), AW245*$AE245)</f>
        <v>0</v>
      </c>
      <c r="AZ245" s="247" t="n">
        <f aca="false">COMMANDE!T245</f>
        <v>0</v>
      </c>
      <c r="BA245" s="248" t="str">
        <f aca="false">_xlfn.IFS(AND($AD245=$AH245,$AD245&gt;0,$AH245&gt;0,AZ245&gt;0), AZ245,     AND(NOT($AD245=$AH245),$AD245&gt;0,$AH245&gt;0,AZ245&gt;0), ($AH245*AZ245)/$AD245,     AND($AD245=0,$AH245&gt;0,$AL245&gt;0), IF(INDEX(AZ$12:AZ$263,MATCH($AL245,$AK$12:$AK$263,0))&gt;0,($AH245*INDEX(AZ$12:AZ$263,MATCH($AL245,$AK$12:$AK$263,0)))/INDEX($AD$12:$AD$263,MATCH($AL245,$AK$12:$AK$263,0)), "-"),     1, "-")</f>
        <v>-</v>
      </c>
      <c r="BB245" s="249" t="n">
        <f aca="false">IF(BA$9&gt;0, IF(OR(BA245="",BA245="-"), 0, BA245*$AO245), AZ245*$AE245)</f>
        <v>0</v>
      </c>
      <c r="BC245" s="247" t="n">
        <f aca="false">COMMANDE!V245</f>
        <v>0</v>
      </c>
      <c r="BD245" s="248" t="str">
        <f aca="false">_xlfn.IFS(AND($AD245=$AH245,$AD245&gt;0,$AH245&gt;0,BC245&gt;0), BC245,     AND(NOT($AD245=$AH245),$AD245&gt;0,$AH245&gt;0,BC245&gt;0), ($AH245*BC245)/$AD245,     AND($AD245=0,$AH245&gt;0,$AL245&gt;0), IF(INDEX(BC$12:BC$263,MATCH($AL245,$AK$12:$AK$263,0))&gt;0,($AH245*INDEX(BC$12:BC$263,MATCH($AL245,$AK$12:$AK$263,0)))/INDEX($AD$12:$AD$263,MATCH($AL245,$AK$12:$AK$263,0)), "-"),     1, "-")</f>
        <v>-</v>
      </c>
      <c r="BE245" s="249" t="n">
        <f aca="false">IF(BD$9&gt;0, IF(OR(BD245="",BD245="-"), 0, BD245*$AO245), BC245*$AE245)</f>
        <v>0</v>
      </c>
      <c r="BF245" s="247" t="n">
        <f aca="false">COMMANDE!X245</f>
        <v>0</v>
      </c>
      <c r="BG245" s="248" t="str">
        <f aca="false">_xlfn.IFS(AND($AD245=$AH245,$AD245&gt;0,$AH245&gt;0,BF245&gt;0), BF245,     AND(NOT($AD245=$AH245),$AD245&gt;0,$AH245&gt;0,BF245&gt;0), ($AH245*BF245)/$AD245,     AND($AD245=0,$AH245&gt;0,$AL245&gt;0), IF(INDEX(BF$12:BF$263,MATCH($AL245,$AK$12:$AK$263,0))&gt;0,($AH245*INDEX(BF$12:BF$263,MATCH($AL245,$AK$12:$AK$263,0)))/INDEX($AD$12:$AD$263,MATCH($AL245,$AK$12:$AK$263,0)), "-"),     1, "-")</f>
        <v>-</v>
      </c>
      <c r="BH245" s="249" t="n">
        <f aca="false">IF(BG$9&gt;0, IF(OR(BG245="",BG245="-"), 0, BG245*$AO245), BF245*$AE245)</f>
        <v>0</v>
      </c>
      <c r="BI245" s="247" t="n">
        <f aca="false">COMMANDE!Z245</f>
        <v>0</v>
      </c>
      <c r="BJ245" s="248" t="str">
        <f aca="false">_xlfn.IFS(AND($AD245=$AH245,$AD245&gt;0,$AH245&gt;0,BI245&gt;0), BI245,     AND(NOT($AD245=$AH245),$AD245&gt;0,$AH245&gt;0,BI245&gt;0), ($AH245*BI245)/$AD245,     AND($AD245=0,$AH245&gt;0,$AL245&gt;0), IF(INDEX(BI$12:BI$263,MATCH($AL245,$AK$12:$AK$263,0))&gt;0,($AH245*INDEX(BI$12:BI$263,MATCH($AL245,$AK$12:$AK$263,0)))/INDEX($AD$12:$AD$263,MATCH($AL245,$AK$12:$AK$263,0)), "-"),     1, "-")</f>
        <v>-</v>
      </c>
      <c r="BK245" s="249" t="n">
        <f aca="false">IF(BJ$9&gt;0, IF(OR(BJ245="",BJ245="-"), 0, BJ245*$AO245), BI245*$AE245)</f>
        <v>0</v>
      </c>
      <c r="BL245" s="247" t="n">
        <f aca="false">COMMANDE!AB245</f>
        <v>0</v>
      </c>
      <c r="BM245" s="248" t="str">
        <f aca="false">_xlfn.IFS(AND($AD245=$AH245,$AD245&gt;0,$AH245&gt;0,BL245&gt;0), BL245,     AND(NOT($AD245=$AH245),$AD245&gt;0,$AH245&gt;0,BL245&gt;0), ($AH245*BL245)/$AD245,     AND($AD245=0,$AH245&gt;0,$AL245&gt;0), IF(INDEX(BL$12:BL$263,MATCH($AL245,$AK$12:$AK$263,0))&gt;0,($AH245*INDEX(BL$12:BL$263,MATCH($AL245,$AK$12:$AK$263,0)))/INDEX($AD$12:$AD$263,MATCH($AL245,$AK$12:$AK$263,0)), "-"),     1, "-")</f>
        <v>-</v>
      </c>
      <c r="BN245" s="249" t="n">
        <f aca="false">IF(BM$9&gt;0, IF(OR(BM245="",BM245="-"), 0, BM245*$AO245), BL245*$AE245)</f>
        <v>0</v>
      </c>
      <c r="BO245" s="247" t="n">
        <f aca="false">COMMANDE!AD245</f>
        <v>0</v>
      </c>
      <c r="BP245" s="248" t="str">
        <f aca="false">_xlfn.IFS(AND($AD245=$AH245,$AD245&gt;0,$AH245&gt;0,BO245&gt;0), BO245,     AND(NOT($AD245=$AH245),$AD245&gt;0,$AH245&gt;0,BO245&gt;0), ($AH245*BO245)/$AD245,     AND($AD245=0,$AH245&gt;0,$AL245&gt;0), IF(INDEX(BO$12:BO$263,MATCH($AL245,$AK$12:$AK$263,0))&gt;0,($AH245*INDEX(BO$12:BO$263,MATCH($AL245,$AK$12:$AK$263,0)))/INDEX($AD$12:$AD$263,MATCH($AL245,$AK$12:$AK$263,0)), "-"),     1, "-")</f>
        <v>-</v>
      </c>
      <c r="BQ245" s="249" t="n">
        <f aca="false">IF(BP$9&gt;0, IF(OR(BP245="",BP245="-"), 0, BP245*$AO245), BO245*$AE245)</f>
        <v>0</v>
      </c>
      <c r="BR245" s="247" t="n">
        <f aca="false">COMMANDE!AF245</f>
        <v>0</v>
      </c>
      <c r="BS245" s="248" t="str">
        <f aca="false">_xlfn.IFS(AND($AD245=$AH245,$AD245&gt;0,$AH245&gt;0,BR245&gt;0), BR245,     AND(NOT($AD245=$AH245),$AD245&gt;0,$AH245&gt;0,BR245&gt;0), ($AH245*BR245)/$AD245,     AND($AD245=0,$AH245&gt;0,$AL245&gt;0), IF(INDEX(BR$12:BR$263,MATCH($AL245,$AK$12:$AK$263,0))&gt;0,($AH245*INDEX(BR$12:BR$263,MATCH($AL245,$AK$12:$AK$263,0)))/INDEX($AD$12:$AD$263,MATCH($AL245,$AK$12:$AK$263,0)), "-"),     1, "-")</f>
        <v>-</v>
      </c>
      <c r="BT245" s="249" t="n">
        <f aca="false">IF(BS$9&gt;0, IF(OR(BS245="",BS245="-"), 0, BS245*$AO245), BR245*$AE245)</f>
        <v>0</v>
      </c>
      <c r="BU245" s="247" t="n">
        <f aca="false">COMMANDE!AH245</f>
        <v>0</v>
      </c>
      <c r="BV245" s="248" t="str">
        <f aca="false">_xlfn.IFS(AND($AD245=$AH245,$AD245&gt;0,$AH245&gt;0,BU245&gt;0), BU245,     AND(NOT($AD245=$AH245),$AD245&gt;0,$AH245&gt;0,BU245&gt;0), ($AH245*BU245)/$AD245,     AND($AD245=0,$AH245&gt;0,$AL245&gt;0), IF(INDEX(BU$12:BU$263,MATCH($AL245,$AK$12:$AK$263,0))&gt;0,($AH245*INDEX(BU$12:BU$263,MATCH($AL245,$AK$12:$AK$263,0)))/INDEX($AD$12:$AD$263,MATCH($AL245,$AK$12:$AK$263,0)), "-"),     1, "-")</f>
        <v>-</v>
      </c>
      <c r="BW245" s="249" t="n">
        <f aca="false">IF(BV$9&gt;0, IF(OR(BV245="",BV245="-"), 0, BV245*$AO245), BU245*$AE245)</f>
        <v>0</v>
      </c>
      <c r="BX245" s="247" t="n">
        <f aca="false">COMMANDE!AJ245</f>
        <v>0</v>
      </c>
      <c r="BY245" s="248" t="str">
        <f aca="false">_xlfn.IFS(AND($AD245=$AH245,$AD245&gt;0,$AH245&gt;0,BX245&gt;0), BX245,     AND(NOT($AD245=$AH245),$AD245&gt;0,$AH245&gt;0,BX245&gt;0), ($AH245*BX245)/$AD245,     AND($AD245=0,$AH245&gt;0,$AL245&gt;0), IF(INDEX(BX$12:BX$263,MATCH($AL245,$AK$12:$AK$263,0))&gt;0,($AH245*INDEX(BX$12:BX$263,MATCH($AL245,$AK$12:$AK$263,0)))/INDEX($AD$12:$AD$263,MATCH($AL245,$AK$12:$AK$263,0)), "-"),     1, "-")</f>
        <v>-</v>
      </c>
      <c r="BZ245" s="249" t="n">
        <f aca="false">IF(BY$9&gt;0, IF(OR(BY245="",BY245="-"), 0, BY245*$AO245), BX245*$AE245)</f>
        <v>0</v>
      </c>
      <c r="CA245" s="247" t="n">
        <f aca="false">COMMANDE!AL245</f>
        <v>0</v>
      </c>
      <c r="CB245" s="248" t="str">
        <f aca="false">_xlfn.IFS(AND($AD245=$AH245,$AD245&gt;0,$AH245&gt;0,CA245&gt;0), CA245,     AND(NOT($AD245=$AH245),$AD245&gt;0,$AH245&gt;0,CA245&gt;0), ($AH245*CA245)/$AD245,     AND($AD245=0,$AH245&gt;0,$AL245&gt;0), IF(INDEX(CA$12:CA$263,MATCH($AL245,$AK$12:$AK$263,0))&gt;0,($AH245*INDEX(CA$12:CA$263,MATCH($AL245,$AK$12:$AK$263,0)))/INDEX($AD$12:$AD$263,MATCH($AL245,$AK$12:$AK$263,0)), "-"),     1, "-")</f>
        <v>-</v>
      </c>
      <c r="CC245" s="249" t="n">
        <f aca="false">IF(CB$9&gt;0, IF(OR(CB245="",CB245="-"), 0, CB245*$AO245), CA245*$AE245)</f>
        <v>0</v>
      </c>
      <c r="CD245" s="247" t="n">
        <f aca="false">COMMANDE!AN245</f>
        <v>0</v>
      </c>
      <c r="CE245" s="248" t="str">
        <f aca="false">_xlfn.IFS(AND($AD245=$AH245,$AD245&gt;0,$AH245&gt;0,CD245&gt;0), CD245,     AND(NOT($AD245=$AH245),$AD245&gt;0,$AH245&gt;0,CD245&gt;0), ($AH245*CD245)/$AD245,     AND($AD245=0,$AH245&gt;0,$AL245&gt;0), IF(INDEX(CD$12:CD$263,MATCH($AL245,$AK$12:$AK$263,0))&gt;0,($AH245*INDEX(CD$12:CD$263,MATCH($AL245,$AK$12:$AK$263,0)))/INDEX($AD$12:$AD$263,MATCH($AL245,$AK$12:$AK$263,0)), "-"),     1, "-")</f>
        <v>-</v>
      </c>
      <c r="CF245" s="249" t="n">
        <f aca="false">IF(CE$9&gt;0, IF(OR(CE245="",CE245="-"), 0, CE245*$AO245), CD245*$AE245)</f>
        <v>0</v>
      </c>
      <c r="CG245" s="247" t="n">
        <f aca="false">COMMANDE!AP245</f>
        <v>0</v>
      </c>
      <c r="CH245" s="248" t="str">
        <f aca="false">_xlfn.IFS(AND($AD245=$AH245,$AD245&gt;0,$AH245&gt;0,CG245&gt;0), CG245,     AND(NOT($AD245=$AH245),$AD245&gt;0,$AH245&gt;0,CG245&gt;0), ($AH245*CG245)/$AD245,     AND($AD245=0,$AH245&gt;0,$AL245&gt;0), IF(INDEX(CG$12:CG$263,MATCH($AL245,$AK$12:$AK$263,0))&gt;0,($AH245*INDEX(CG$12:CG$263,MATCH($AL245,$AK$12:$AK$263,0)))/INDEX($AD$12:$AD$263,MATCH($AL245,$AK$12:$AK$263,0)), "-"),     1, "-")</f>
        <v>-</v>
      </c>
      <c r="CI245" s="249" t="n">
        <f aca="false">IF(CH$9&gt;0, IF(OR(CH245="",CH245="-"), 0, CH245*$AO245), CG245*$AE245)</f>
        <v>0</v>
      </c>
      <c r="CJ245" s="250"/>
    </row>
    <row r="246" customFormat="false" ht="39.95" hidden="false" customHeight="true" outlineLevel="0" collapsed="false">
      <c r="A246" s="151" t="n">
        <f aca="false">IF(OR($AQ246&gt;0, $AS246&gt;0), 1, 0)</f>
        <v>0</v>
      </c>
      <c r="B246" s="151" t="n">
        <f aca="false">IF(OR($AT246&gt;0, $AV246&gt;0), 1, 0)</f>
        <v>0</v>
      </c>
      <c r="C246" s="151" t="n">
        <f aca="false">IF(OR($AW246&gt;0, $AY246&gt;0), 1, 0)</f>
        <v>0</v>
      </c>
      <c r="D246" s="151" t="n">
        <f aca="false">IF(OR($AZ246&gt;0, $BB246&gt;0), 1, 0)</f>
        <v>0</v>
      </c>
      <c r="E246" s="151" t="n">
        <f aca="false">IF(OR($BC246&gt;0, $BE246&gt;0), 1, 0)</f>
        <v>0</v>
      </c>
      <c r="F246" s="151" t="n">
        <f aca="false">IF(OR($BF246&gt;0, $BH246&gt;0), 1, 0)</f>
        <v>0</v>
      </c>
      <c r="G246" s="151" t="n">
        <f aca="false">IF(OR($BI246&gt;0, $BK246&gt;0), 1, 0)</f>
        <v>0</v>
      </c>
      <c r="H246" s="151" t="n">
        <f aca="false">IF(OR($BL246&gt;0, $BN246&gt;0), 1, 0)</f>
        <v>0</v>
      </c>
      <c r="I246" s="151" t="n">
        <f aca="false">IF(OR($BO246&gt;0, $BQ246&gt;0), 1, 0)</f>
        <v>0</v>
      </c>
      <c r="J246" s="151" t="n">
        <f aca="false">IF(OR($BR246&gt;0, $BT246&gt;0), 1, 0)</f>
        <v>0</v>
      </c>
      <c r="K246" s="151" t="n">
        <f aca="false">IF(OR($BU246&gt;0, $BW246&gt;0), 1, 0)</f>
        <v>0</v>
      </c>
      <c r="L246" s="151" t="n">
        <f aca="false">IF(OR($BX246&gt;0, $BZ246&gt;0), 1, 0)</f>
        <v>0</v>
      </c>
      <c r="M246" s="151" t="n">
        <f aca="false">IF(OR($CA246&gt;0, $CC246&gt;0), 1, 0)</f>
        <v>0</v>
      </c>
      <c r="N246" s="151" t="n">
        <f aca="false">IF(OR($CD246&gt;0, $CF246&gt;0), 1, 0)</f>
        <v>0</v>
      </c>
      <c r="O246" s="253" t="n">
        <f aca="false">IF(OR($CG246&gt;0, $CI246&gt;0), 1, 0)</f>
        <v>0</v>
      </c>
      <c r="P246" s="232" t="n">
        <f aca="false">IF(OR($AD246&gt;0,$AH246&gt;0,$AN246&gt;0), 1, 0)</f>
        <v>0</v>
      </c>
      <c r="Q246" s="233" t="n">
        <f aca="false">BDD!A236</f>
        <v>0</v>
      </c>
      <c r="R246" s="234" t="n">
        <f aca="false">BDD!B236</f>
        <v>0</v>
      </c>
      <c r="S246" s="235" t="str">
        <f aca="false">IF(BDD!F236=0, "", BDD!F236)</f>
        <v/>
      </c>
      <c r="T246" s="236" t="n">
        <f aca="false">ROUND(BDD!G236+FDP_CMD_KG, 2)</f>
        <v>1.6</v>
      </c>
      <c r="U246" s="236" t="e">
        <f aca="false">ROUND(BDD!G236+FDP_FACT_KG, 2)</f>
        <v>#DIV/0!</v>
      </c>
      <c r="V246" s="237" t="n">
        <f aca="false">BDD!H236</f>
        <v>0</v>
      </c>
      <c r="W246" s="238" t="str">
        <f aca="false">IF(NOT(ISBLANK(BDD!I236)), ROUND(SUM((BDD!G236*reduc1),FDP_CMD_KG), 2), "")</f>
        <v/>
      </c>
      <c r="X246" s="238" t="str">
        <f aca="false">IF(NOT(ISBLANK(BDD!J236)), ROUND(SUM((BDD!G236*reduc2),FDP_CMD_KG), 2), "")</f>
        <v/>
      </c>
      <c r="Y246" s="238" t="str">
        <f aca="false">IF(NOT(ISBLANK(BDD!K236)), ROUND(SUM((BDD!G236*reduc3),FDP_CMD_KG), 2), "")</f>
        <v/>
      </c>
      <c r="Z246" s="238" t="str">
        <f aca="false">IF(NOT(ISBLANK(BDD!I236)), ROUND(SUM((BDD!G236*reduc1),FDP_FACT_KG), 2), "")</f>
        <v/>
      </c>
      <c r="AA246" s="238" t="str">
        <f aca="false">IF(NOT(ISBLANK(BDD!J236)), ROUND(SUM((BDD!G236*reduc2),FDP_FACT_KG), 2), "")</f>
        <v/>
      </c>
      <c r="AB246" s="238" t="str">
        <f aca="false">IF(NOT(ISBLANK(BDD!K236)), ROUND(SUM((BDD!G236*reduc3),FDP_FACT_KG), 2), "")</f>
        <v/>
      </c>
      <c r="AC246" s="239" t="n">
        <f aca="false">BDD!C236</f>
        <v>0</v>
      </c>
      <c r="AD246" s="240" t="n">
        <f aca="false">SUM(AQ246,AT246,AW246,AZ246,BC246,BF246,BI246,BL246,BO246,BR246,BU246,BX246,CA246,CD246,CG246)</f>
        <v>0</v>
      </c>
      <c r="AE246" s="241" t="n">
        <f aca="false">_xlfn.IFS(AND(AD246&gt;=60,$Y246&lt;&gt;""), $Y246,    AND(AD246&gt;=30,$X246&lt;&gt;""), $X246,    AND(AD246&gt;=10,$W246&lt;&gt;""), $W246,    1, $T246)</f>
        <v>1.6</v>
      </c>
      <c r="AF246" s="242" t="n">
        <f aca="false">$AD246*$AE246</f>
        <v>0</v>
      </c>
      <c r="AG246" s="161"/>
      <c r="AH246" s="243"/>
      <c r="AI246" s="241" t="e">
        <f aca="false">_xlfn.IFS(AND(AH246&gt;=60,$AB246&lt;&gt;""), $AB246,    AND(AH246&gt;=30,$AA246&lt;&gt;""), $AA246,    AND(AH246&gt;=10,$Z246&lt;&gt;""), $Z246,    1, $U246)</f>
        <v>#DIV/0!</v>
      </c>
      <c r="AJ246" s="244" t="e">
        <f aca="false">AH246*AI246</f>
        <v>#DIV/0!</v>
      </c>
      <c r="AK246" s="245"/>
      <c r="AL246" s="245"/>
      <c r="AM246" s="161"/>
      <c r="AN246" s="246" t="n">
        <f aca="false">SUM(AR246,AU246,AX246,BA246,BD246,BG246,BJ246,BM246,BP246,BS246,BV246,BY246,CB246,CE246,CH246)</f>
        <v>0</v>
      </c>
      <c r="AO246" s="241" t="e">
        <f aca="false">_xlfn.IFS(AND(AN246&gt;=60,$AB246&lt;&gt;""), $AB246,    AND(AN246&gt;=30,$AA246&lt;&gt;""), $AA246,    AND(AN246&gt;=10,$Z246&lt;&gt;""), $Z246,    1, $U246)</f>
        <v>#DIV/0!</v>
      </c>
      <c r="AP246" s="242" t="e">
        <f aca="false">$AN246*$AO246</f>
        <v>#DIV/0!</v>
      </c>
      <c r="AQ246" s="247" t="n">
        <f aca="false">COMMANDE!N246</f>
        <v>0</v>
      </c>
      <c r="AR246" s="248" t="str">
        <f aca="false">_xlfn.IFS(AND($AD246=$AH246,$AD246&gt;0,$AH246&gt;0,AQ246&gt;0), AQ246,     AND(NOT($AD246=$AH246),$AD246&gt;0,$AH246&gt;0,AQ246&gt;0), ($AH246*AQ246)/$AD246,     AND($AD246=0,$AH246&gt;0,$AL246&gt;0), IF(INDEX(AQ$12:AQ$263,MATCH($AL246,$AK$12:$AK$263,0))&gt;0,($AH246*INDEX(AQ$12:AQ$263,MATCH($AL246,$AK$12:$AK$263,0)))/INDEX($AD$12:$AD$263,MATCH($AL246,$AK$12:$AK$263,0)), "-"),     1, "-")</f>
        <v>-</v>
      </c>
      <c r="AS246" s="249" t="n">
        <f aca="false">IF(AR$9&gt;0, IF(OR(AR246="",AR246="-"), 0, AR246*$AO246), AQ246*$AE246)</f>
        <v>0</v>
      </c>
      <c r="AT246" s="247" t="n">
        <f aca="false">COMMANDE!P246</f>
        <v>0</v>
      </c>
      <c r="AU246" s="248" t="str">
        <f aca="false">_xlfn.IFS(AND($AD246=$AH246,$AD246&gt;0,$AH246&gt;0,AT246&gt;0), AT246,     AND(NOT($AD246=$AH246),$AD246&gt;0,$AH246&gt;0,AT246&gt;0), ($AH246*AT246)/$AD246,     AND($AD246=0,$AH246&gt;0,$AL246&gt;0), IF(INDEX(AT$12:AT$263,MATCH($AL246,$AK$12:$AK$263,0))&gt;0,($AH246*INDEX(AT$12:AT$263,MATCH($AL246,$AK$12:$AK$263,0)))/INDEX($AD$12:$AD$263,MATCH($AL246,$AK$12:$AK$263,0)), "-"),     1, "-")</f>
        <v>-</v>
      </c>
      <c r="AV246" s="249" t="n">
        <f aca="false">IF(AU$9&gt;0, IF(OR(AU246="",AU246="-"), 0, AU246*$AO246), AT246*$AE246)</f>
        <v>0</v>
      </c>
      <c r="AW246" s="247" t="n">
        <f aca="false">COMMANDE!R246</f>
        <v>0</v>
      </c>
      <c r="AX246" s="248" t="str">
        <f aca="false">_xlfn.IFS(AND($AD246=$AH246,$AD246&gt;0,$AH246&gt;0,AW246&gt;0), AW246,     AND(NOT($AD246=$AH246),$AD246&gt;0,$AH246&gt;0,AW246&gt;0), ($AH246*AW246)/$AD246,     AND($AD246=0,$AH246&gt;0,$AL246&gt;0), IF(INDEX(AW$12:AW$263,MATCH($AL246,$AK$12:$AK$263,0))&gt;0,($AH246*INDEX(AW$12:AW$263,MATCH($AL246,$AK$12:$AK$263,0)))/INDEX($AD$12:$AD$263,MATCH($AL246,$AK$12:$AK$263,0)), "-"),     1, "-")</f>
        <v>-</v>
      </c>
      <c r="AY246" s="249" t="n">
        <f aca="false">IF(AX$9&gt;0, IF(OR(AX246="",AX246="-"), 0, AX246*$AO246), AW246*$AE246)</f>
        <v>0</v>
      </c>
      <c r="AZ246" s="247" t="n">
        <f aca="false">COMMANDE!T246</f>
        <v>0</v>
      </c>
      <c r="BA246" s="248" t="str">
        <f aca="false">_xlfn.IFS(AND($AD246=$AH246,$AD246&gt;0,$AH246&gt;0,AZ246&gt;0), AZ246,     AND(NOT($AD246=$AH246),$AD246&gt;0,$AH246&gt;0,AZ246&gt;0), ($AH246*AZ246)/$AD246,     AND($AD246=0,$AH246&gt;0,$AL246&gt;0), IF(INDEX(AZ$12:AZ$263,MATCH($AL246,$AK$12:$AK$263,0))&gt;0,($AH246*INDEX(AZ$12:AZ$263,MATCH($AL246,$AK$12:$AK$263,0)))/INDEX($AD$12:$AD$263,MATCH($AL246,$AK$12:$AK$263,0)), "-"),     1, "-")</f>
        <v>-</v>
      </c>
      <c r="BB246" s="249" t="n">
        <f aca="false">IF(BA$9&gt;0, IF(OR(BA246="",BA246="-"), 0, BA246*$AO246), AZ246*$AE246)</f>
        <v>0</v>
      </c>
      <c r="BC246" s="247" t="n">
        <f aca="false">COMMANDE!V246</f>
        <v>0</v>
      </c>
      <c r="BD246" s="248" t="str">
        <f aca="false">_xlfn.IFS(AND($AD246=$AH246,$AD246&gt;0,$AH246&gt;0,BC246&gt;0), BC246,     AND(NOT($AD246=$AH246),$AD246&gt;0,$AH246&gt;0,BC246&gt;0), ($AH246*BC246)/$AD246,     AND($AD246=0,$AH246&gt;0,$AL246&gt;0), IF(INDEX(BC$12:BC$263,MATCH($AL246,$AK$12:$AK$263,0))&gt;0,($AH246*INDEX(BC$12:BC$263,MATCH($AL246,$AK$12:$AK$263,0)))/INDEX($AD$12:$AD$263,MATCH($AL246,$AK$12:$AK$263,0)), "-"),     1, "-")</f>
        <v>-</v>
      </c>
      <c r="BE246" s="249" t="n">
        <f aca="false">IF(BD$9&gt;0, IF(OR(BD246="",BD246="-"), 0, BD246*$AO246), BC246*$AE246)</f>
        <v>0</v>
      </c>
      <c r="BF246" s="247" t="n">
        <f aca="false">COMMANDE!X246</f>
        <v>0</v>
      </c>
      <c r="BG246" s="248" t="str">
        <f aca="false">_xlfn.IFS(AND($AD246=$AH246,$AD246&gt;0,$AH246&gt;0,BF246&gt;0), BF246,     AND(NOT($AD246=$AH246),$AD246&gt;0,$AH246&gt;0,BF246&gt;0), ($AH246*BF246)/$AD246,     AND($AD246=0,$AH246&gt;0,$AL246&gt;0), IF(INDEX(BF$12:BF$263,MATCH($AL246,$AK$12:$AK$263,0))&gt;0,($AH246*INDEX(BF$12:BF$263,MATCH($AL246,$AK$12:$AK$263,0)))/INDEX($AD$12:$AD$263,MATCH($AL246,$AK$12:$AK$263,0)), "-"),     1, "-")</f>
        <v>-</v>
      </c>
      <c r="BH246" s="249" t="n">
        <f aca="false">IF(BG$9&gt;0, IF(OR(BG246="",BG246="-"), 0, BG246*$AO246), BF246*$AE246)</f>
        <v>0</v>
      </c>
      <c r="BI246" s="247" t="n">
        <f aca="false">COMMANDE!Z246</f>
        <v>0</v>
      </c>
      <c r="BJ246" s="248" t="str">
        <f aca="false">_xlfn.IFS(AND($AD246=$AH246,$AD246&gt;0,$AH246&gt;0,BI246&gt;0), BI246,     AND(NOT($AD246=$AH246),$AD246&gt;0,$AH246&gt;0,BI246&gt;0), ($AH246*BI246)/$AD246,     AND($AD246=0,$AH246&gt;0,$AL246&gt;0), IF(INDEX(BI$12:BI$263,MATCH($AL246,$AK$12:$AK$263,0))&gt;0,($AH246*INDEX(BI$12:BI$263,MATCH($AL246,$AK$12:$AK$263,0)))/INDEX($AD$12:$AD$263,MATCH($AL246,$AK$12:$AK$263,0)), "-"),     1, "-")</f>
        <v>-</v>
      </c>
      <c r="BK246" s="249" t="n">
        <f aca="false">IF(BJ$9&gt;0, IF(OR(BJ246="",BJ246="-"), 0, BJ246*$AO246), BI246*$AE246)</f>
        <v>0</v>
      </c>
      <c r="BL246" s="247" t="n">
        <f aca="false">COMMANDE!AB246</f>
        <v>0</v>
      </c>
      <c r="BM246" s="248" t="str">
        <f aca="false">_xlfn.IFS(AND($AD246=$AH246,$AD246&gt;0,$AH246&gt;0,BL246&gt;0), BL246,     AND(NOT($AD246=$AH246),$AD246&gt;0,$AH246&gt;0,BL246&gt;0), ($AH246*BL246)/$AD246,     AND($AD246=0,$AH246&gt;0,$AL246&gt;0), IF(INDEX(BL$12:BL$263,MATCH($AL246,$AK$12:$AK$263,0))&gt;0,($AH246*INDEX(BL$12:BL$263,MATCH($AL246,$AK$12:$AK$263,0)))/INDEX($AD$12:$AD$263,MATCH($AL246,$AK$12:$AK$263,0)), "-"),     1, "-")</f>
        <v>-</v>
      </c>
      <c r="BN246" s="249" t="n">
        <f aca="false">IF(BM$9&gt;0, IF(OR(BM246="",BM246="-"), 0, BM246*$AO246), BL246*$AE246)</f>
        <v>0</v>
      </c>
      <c r="BO246" s="247" t="n">
        <f aca="false">COMMANDE!AD246</f>
        <v>0</v>
      </c>
      <c r="BP246" s="248" t="str">
        <f aca="false">_xlfn.IFS(AND($AD246=$AH246,$AD246&gt;0,$AH246&gt;0,BO246&gt;0), BO246,     AND(NOT($AD246=$AH246),$AD246&gt;0,$AH246&gt;0,BO246&gt;0), ($AH246*BO246)/$AD246,     AND($AD246=0,$AH246&gt;0,$AL246&gt;0), IF(INDEX(BO$12:BO$263,MATCH($AL246,$AK$12:$AK$263,0))&gt;0,($AH246*INDEX(BO$12:BO$263,MATCH($AL246,$AK$12:$AK$263,0)))/INDEX($AD$12:$AD$263,MATCH($AL246,$AK$12:$AK$263,0)), "-"),     1, "-")</f>
        <v>-</v>
      </c>
      <c r="BQ246" s="249" t="n">
        <f aca="false">IF(BP$9&gt;0, IF(OR(BP246="",BP246="-"), 0, BP246*$AO246), BO246*$AE246)</f>
        <v>0</v>
      </c>
      <c r="BR246" s="247" t="n">
        <f aca="false">COMMANDE!AF246</f>
        <v>0</v>
      </c>
      <c r="BS246" s="248" t="str">
        <f aca="false">_xlfn.IFS(AND($AD246=$AH246,$AD246&gt;0,$AH246&gt;0,BR246&gt;0), BR246,     AND(NOT($AD246=$AH246),$AD246&gt;0,$AH246&gt;0,BR246&gt;0), ($AH246*BR246)/$AD246,     AND($AD246=0,$AH246&gt;0,$AL246&gt;0), IF(INDEX(BR$12:BR$263,MATCH($AL246,$AK$12:$AK$263,0))&gt;0,($AH246*INDEX(BR$12:BR$263,MATCH($AL246,$AK$12:$AK$263,0)))/INDEX($AD$12:$AD$263,MATCH($AL246,$AK$12:$AK$263,0)), "-"),     1, "-")</f>
        <v>-</v>
      </c>
      <c r="BT246" s="249" t="n">
        <f aca="false">IF(BS$9&gt;0, IF(OR(BS246="",BS246="-"), 0, BS246*$AO246), BR246*$AE246)</f>
        <v>0</v>
      </c>
      <c r="BU246" s="247" t="n">
        <f aca="false">COMMANDE!AH246</f>
        <v>0</v>
      </c>
      <c r="BV246" s="248" t="str">
        <f aca="false">_xlfn.IFS(AND($AD246=$AH246,$AD246&gt;0,$AH246&gt;0,BU246&gt;0), BU246,     AND(NOT($AD246=$AH246),$AD246&gt;0,$AH246&gt;0,BU246&gt;0), ($AH246*BU246)/$AD246,     AND($AD246=0,$AH246&gt;0,$AL246&gt;0), IF(INDEX(BU$12:BU$263,MATCH($AL246,$AK$12:$AK$263,0))&gt;0,($AH246*INDEX(BU$12:BU$263,MATCH($AL246,$AK$12:$AK$263,0)))/INDEX($AD$12:$AD$263,MATCH($AL246,$AK$12:$AK$263,0)), "-"),     1, "-")</f>
        <v>-</v>
      </c>
      <c r="BW246" s="249" t="n">
        <f aca="false">IF(BV$9&gt;0, IF(OR(BV246="",BV246="-"), 0, BV246*$AO246), BU246*$AE246)</f>
        <v>0</v>
      </c>
      <c r="BX246" s="247" t="n">
        <f aca="false">COMMANDE!AJ246</f>
        <v>0</v>
      </c>
      <c r="BY246" s="248" t="str">
        <f aca="false">_xlfn.IFS(AND($AD246=$AH246,$AD246&gt;0,$AH246&gt;0,BX246&gt;0), BX246,     AND(NOT($AD246=$AH246),$AD246&gt;0,$AH246&gt;0,BX246&gt;0), ($AH246*BX246)/$AD246,     AND($AD246=0,$AH246&gt;0,$AL246&gt;0), IF(INDEX(BX$12:BX$263,MATCH($AL246,$AK$12:$AK$263,0))&gt;0,($AH246*INDEX(BX$12:BX$263,MATCH($AL246,$AK$12:$AK$263,0)))/INDEX($AD$12:$AD$263,MATCH($AL246,$AK$12:$AK$263,0)), "-"),     1, "-")</f>
        <v>-</v>
      </c>
      <c r="BZ246" s="249" t="n">
        <f aca="false">IF(BY$9&gt;0, IF(OR(BY246="",BY246="-"), 0, BY246*$AO246), BX246*$AE246)</f>
        <v>0</v>
      </c>
      <c r="CA246" s="247" t="n">
        <f aca="false">COMMANDE!AL246</f>
        <v>0</v>
      </c>
      <c r="CB246" s="248" t="str">
        <f aca="false">_xlfn.IFS(AND($AD246=$AH246,$AD246&gt;0,$AH246&gt;0,CA246&gt;0), CA246,     AND(NOT($AD246=$AH246),$AD246&gt;0,$AH246&gt;0,CA246&gt;0), ($AH246*CA246)/$AD246,     AND($AD246=0,$AH246&gt;0,$AL246&gt;0), IF(INDEX(CA$12:CA$263,MATCH($AL246,$AK$12:$AK$263,0))&gt;0,($AH246*INDEX(CA$12:CA$263,MATCH($AL246,$AK$12:$AK$263,0)))/INDEX($AD$12:$AD$263,MATCH($AL246,$AK$12:$AK$263,0)), "-"),     1, "-")</f>
        <v>-</v>
      </c>
      <c r="CC246" s="249" t="n">
        <f aca="false">IF(CB$9&gt;0, IF(OR(CB246="",CB246="-"), 0, CB246*$AO246), CA246*$AE246)</f>
        <v>0</v>
      </c>
      <c r="CD246" s="247" t="n">
        <f aca="false">COMMANDE!AN246</f>
        <v>0</v>
      </c>
      <c r="CE246" s="248" t="str">
        <f aca="false">_xlfn.IFS(AND($AD246=$AH246,$AD246&gt;0,$AH246&gt;0,CD246&gt;0), CD246,     AND(NOT($AD246=$AH246),$AD246&gt;0,$AH246&gt;0,CD246&gt;0), ($AH246*CD246)/$AD246,     AND($AD246=0,$AH246&gt;0,$AL246&gt;0), IF(INDEX(CD$12:CD$263,MATCH($AL246,$AK$12:$AK$263,0))&gt;0,($AH246*INDEX(CD$12:CD$263,MATCH($AL246,$AK$12:$AK$263,0)))/INDEX($AD$12:$AD$263,MATCH($AL246,$AK$12:$AK$263,0)), "-"),     1, "-")</f>
        <v>-</v>
      </c>
      <c r="CF246" s="249" t="n">
        <f aca="false">IF(CE$9&gt;0, IF(OR(CE246="",CE246="-"), 0, CE246*$AO246), CD246*$AE246)</f>
        <v>0</v>
      </c>
      <c r="CG246" s="247" t="n">
        <f aca="false">COMMANDE!AP246</f>
        <v>0</v>
      </c>
      <c r="CH246" s="248" t="str">
        <f aca="false">_xlfn.IFS(AND($AD246=$AH246,$AD246&gt;0,$AH246&gt;0,CG246&gt;0), CG246,     AND(NOT($AD246=$AH246),$AD246&gt;0,$AH246&gt;0,CG246&gt;0), ($AH246*CG246)/$AD246,     AND($AD246=0,$AH246&gt;0,$AL246&gt;0), IF(INDEX(CG$12:CG$263,MATCH($AL246,$AK$12:$AK$263,0))&gt;0,($AH246*INDEX(CG$12:CG$263,MATCH($AL246,$AK$12:$AK$263,0)))/INDEX($AD$12:$AD$263,MATCH($AL246,$AK$12:$AK$263,0)), "-"),     1, "-")</f>
        <v>-</v>
      </c>
      <c r="CI246" s="249" t="n">
        <f aca="false">IF(CH$9&gt;0, IF(OR(CH246="",CH246="-"), 0, CH246*$AO246), CG246*$AE246)</f>
        <v>0</v>
      </c>
      <c r="CJ246" s="250"/>
    </row>
    <row r="247" customFormat="false" ht="39.95" hidden="false" customHeight="true" outlineLevel="0" collapsed="false">
      <c r="A247" s="230" t="n">
        <f aca="false">IF(OR($AQ247&gt;0, $AS247&gt;0), 1, 0)</f>
        <v>0</v>
      </c>
      <c r="B247" s="230" t="n">
        <f aca="false">IF(OR($AT247&gt;0, $AV247&gt;0), 1, 0)</f>
        <v>0</v>
      </c>
      <c r="C247" s="230" t="n">
        <f aca="false">IF(OR($AW247&gt;0, $AY247&gt;0), 1, 0)</f>
        <v>0</v>
      </c>
      <c r="D247" s="230" t="n">
        <f aca="false">IF(OR($AZ247&gt;0, $BB247&gt;0), 1, 0)</f>
        <v>0</v>
      </c>
      <c r="E247" s="230" t="n">
        <f aca="false">IF(OR($BC247&gt;0, $BE247&gt;0), 1, 0)</f>
        <v>0</v>
      </c>
      <c r="F247" s="230" t="n">
        <f aca="false">IF(OR($BF247&gt;0, $BH247&gt;0), 1, 0)</f>
        <v>0</v>
      </c>
      <c r="G247" s="230" t="n">
        <f aca="false">IF(OR($BI247&gt;0, $BK247&gt;0), 1, 0)</f>
        <v>0</v>
      </c>
      <c r="H247" s="230" t="n">
        <f aca="false">IF(OR($BL247&gt;0, $BN247&gt;0), 1, 0)</f>
        <v>0</v>
      </c>
      <c r="I247" s="230" t="n">
        <f aca="false">IF(OR($BO247&gt;0, $BQ247&gt;0), 1, 0)</f>
        <v>0</v>
      </c>
      <c r="J247" s="230" t="n">
        <f aca="false">IF(OR($BR247&gt;0, $BT247&gt;0), 1, 0)</f>
        <v>0</v>
      </c>
      <c r="K247" s="230" t="n">
        <f aca="false">IF(OR($BU247&gt;0, $BW247&gt;0), 1, 0)</f>
        <v>0</v>
      </c>
      <c r="L247" s="230" t="n">
        <f aca="false">IF(OR($BX247&gt;0, $BZ247&gt;0), 1, 0)</f>
        <v>0</v>
      </c>
      <c r="M247" s="230" t="n">
        <f aca="false">IF(OR($CA247&gt;0, $CC247&gt;0), 1, 0)</f>
        <v>0</v>
      </c>
      <c r="N247" s="230" t="n">
        <f aca="false">IF(OR($CD247&gt;0, $CF247&gt;0), 1, 0)</f>
        <v>0</v>
      </c>
      <c r="O247" s="231" t="n">
        <f aca="false">IF(OR($CG247&gt;0, $CI247&gt;0), 1, 0)</f>
        <v>0</v>
      </c>
      <c r="P247" s="232" t="n">
        <f aca="false">IF(OR($AD247&gt;0,$AH247&gt;0,$AN247&gt;0), 1, 0)</f>
        <v>0</v>
      </c>
      <c r="Q247" s="233" t="n">
        <f aca="false">BDD!A237</f>
        <v>0</v>
      </c>
      <c r="R247" s="234" t="n">
        <f aca="false">BDD!B237</f>
        <v>0</v>
      </c>
      <c r="S247" s="235" t="str">
        <f aca="false">IF(BDD!F237=0, "", BDD!F237)</f>
        <v/>
      </c>
      <c r="T247" s="236" t="n">
        <f aca="false">ROUND(BDD!G237+FDP_CMD_KG, 2)</f>
        <v>1.6</v>
      </c>
      <c r="U247" s="236" t="e">
        <f aca="false">ROUND(BDD!G237+FDP_FACT_KG, 2)</f>
        <v>#DIV/0!</v>
      </c>
      <c r="V247" s="237" t="n">
        <f aca="false">BDD!H237</f>
        <v>0</v>
      </c>
      <c r="W247" s="238" t="str">
        <f aca="false">IF(NOT(ISBLANK(BDD!I237)), ROUND(SUM((BDD!G237*reduc1),FDP_CMD_KG), 2), "")</f>
        <v/>
      </c>
      <c r="X247" s="238" t="str">
        <f aca="false">IF(NOT(ISBLANK(BDD!J237)), ROUND(SUM((BDD!G237*reduc2),FDP_CMD_KG), 2), "")</f>
        <v/>
      </c>
      <c r="Y247" s="238" t="str">
        <f aca="false">IF(NOT(ISBLANK(BDD!K237)), ROUND(SUM((BDD!G237*reduc3),FDP_CMD_KG), 2), "")</f>
        <v/>
      </c>
      <c r="Z247" s="238" t="str">
        <f aca="false">IF(NOT(ISBLANK(BDD!I237)), ROUND(SUM((BDD!G237*reduc1),FDP_FACT_KG), 2), "")</f>
        <v/>
      </c>
      <c r="AA247" s="238" t="str">
        <f aca="false">IF(NOT(ISBLANK(BDD!J237)), ROUND(SUM((BDD!G237*reduc2),FDP_FACT_KG), 2), "")</f>
        <v/>
      </c>
      <c r="AB247" s="238" t="str">
        <f aca="false">IF(NOT(ISBLANK(BDD!K237)), ROUND(SUM((BDD!G237*reduc3),FDP_FACT_KG), 2), "")</f>
        <v/>
      </c>
      <c r="AC247" s="239" t="n">
        <f aca="false">BDD!C237</f>
        <v>0</v>
      </c>
      <c r="AD247" s="240" t="n">
        <f aca="false">SUM(AQ247,AT247,AW247,AZ247,BC247,BF247,BI247,BL247,BO247,BR247,BU247,BX247,CA247,CD247,CG247)</f>
        <v>0</v>
      </c>
      <c r="AE247" s="241" t="n">
        <f aca="false">_xlfn.IFS(AND(AD247&gt;=60,$Y247&lt;&gt;""), $Y247,    AND(AD247&gt;=30,$X247&lt;&gt;""), $X247,    AND(AD247&gt;=10,$W247&lt;&gt;""), $W247,    1, $T247)</f>
        <v>1.6</v>
      </c>
      <c r="AF247" s="242" t="n">
        <f aca="false">$AD247*$AE247</f>
        <v>0</v>
      </c>
      <c r="AG247" s="161"/>
      <c r="AH247" s="243"/>
      <c r="AI247" s="241" t="e">
        <f aca="false">_xlfn.IFS(AND(AH247&gt;=60,$AB247&lt;&gt;""), $AB247,    AND(AH247&gt;=30,$AA247&lt;&gt;""), $AA247,    AND(AH247&gt;=10,$Z247&lt;&gt;""), $Z247,    1, $U247)</f>
        <v>#DIV/0!</v>
      </c>
      <c r="AJ247" s="244" t="e">
        <f aca="false">AH247*AI247</f>
        <v>#DIV/0!</v>
      </c>
      <c r="AK247" s="245"/>
      <c r="AL247" s="245"/>
      <c r="AM247" s="161"/>
      <c r="AN247" s="246" t="n">
        <f aca="false">SUM(AR247,AU247,AX247,BA247,BD247,BG247,BJ247,BM247,BP247,BS247,BV247,BY247,CB247,CE247,CH247)</f>
        <v>0</v>
      </c>
      <c r="AO247" s="241" t="e">
        <f aca="false">_xlfn.IFS(AND(AN247&gt;=60,$AB247&lt;&gt;""), $AB247,    AND(AN247&gt;=30,$AA247&lt;&gt;""), $AA247,    AND(AN247&gt;=10,$Z247&lt;&gt;""), $Z247,    1, $U247)</f>
        <v>#DIV/0!</v>
      </c>
      <c r="AP247" s="242" t="e">
        <f aca="false">$AN247*$AO247</f>
        <v>#DIV/0!</v>
      </c>
      <c r="AQ247" s="247" t="n">
        <f aca="false">COMMANDE!N247</f>
        <v>0</v>
      </c>
      <c r="AR247" s="248" t="str">
        <f aca="false">_xlfn.IFS(AND($AD247=$AH247,$AD247&gt;0,$AH247&gt;0,AQ247&gt;0), AQ247,     AND(NOT($AD247=$AH247),$AD247&gt;0,$AH247&gt;0,AQ247&gt;0), ($AH247*AQ247)/$AD247,     AND($AD247=0,$AH247&gt;0,$AL247&gt;0), IF(INDEX(AQ$12:AQ$263,MATCH($AL247,$AK$12:$AK$263,0))&gt;0,($AH247*INDEX(AQ$12:AQ$263,MATCH($AL247,$AK$12:$AK$263,0)))/INDEX($AD$12:$AD$263,MATCH($AL247,$AK$12:$AK$263,0)), "-"),     1, "-")</f>
        <v>-</v>
      </c>
      <c r="AS247" s="249" t="n">
        <f aca="false">IF(AR$9&gt;0, IF(OR(AR247="",AR247="-"), 0, AR247*$AO247), AQ247*$AE247)</f>
        <v>0</v>
      </c>
      <c r="AT247" s="247" t="n">
        <f aca="false">COMMANDE!P247</f>
        <v>0</v>
      </c>
      <c r="AU247" s="248" t="str">
        <f aca="false">_xlfn.IFS(AND($AD247=$AH247,$AD247&gt;0,$AH247&gt;0,AT247&gt;0), AT247,     AND(NOT($AD247=$AH247),$AD247&gt;0,$AH247&gt;0,AT247&gt;0), ($AH247*AT247)/$AD247,     AND($AD247=0,$AH247&gt;0,$AL247&gt;0), IF(INDEX(AT$12:AT$263,MATCH($AL247,$AK$12:$AK$263,0))&gt;0,($AH247*INDEX(AT$12:AT$263,MATCH($AL247,$AK$12:$AK$263,0)))/INDEX($AD$12:$AD$263,MATCH($AL247,$AK$12:$AK$263,0)), "-"),     1, "-")</f>
        <v>-</v>
      </c>
      <c r="AV247" s="249" t="n">
        <f aca="false">IF(AU$9&gt;0, IF(OR(AU247="",AU247="-"), 0, AU247*$AO247), AT247*$AE247)</f>
        <v>0</v>
      </c>
      <c r="AW247" s="247" t="n">
        <f aca="false">COMMANDE!R247</f>
        <v>0</v>
      </c>
      <c r="AX247" s="248" t="str">
        <f aca="false">_xlfn.IFS(AND($AD247=$AH247,$AD247&gt;0,$AH247&gt;0,AW247&gt;0), AW247,     AND(NOT($AD247=$AH247),$AD247&gt;0,$AH247&gt;0,AW247&gt;0), ($AH247*AW247)/$AD247,     AND($AD247=0,$AH247&gt;0,$AL247&gt;0), IF(INDEX(AW$12:AW$263,MATCH($AL247,$AK$12:$AK$263,0))&gt;0,($AH247*INDEX(AW$12:AW$263,MATCH($AL247,$AK$12:$AK$263,0)))/INDEX($AD$12:$AD$263,MATCH($AL247,$AK$12:$AK$263,0)), "-"),     1, "-")</f>
        <v>-</v>
      </c>
      <c r="AY247" s="249" t="n">
        <f aca="false">IF(AX$9&gt;0, IF(OR(AX247="",AX247="-"), 0, AX247*$AO247), AW247*$AE247)</f>
        <v>0</v>
      </c>
      <c r="AZ247" s="247" t="n">
        <f aca="false">COMMANDE!T247</f>
        <v>0</v>
      </c>
      <c r="BA247" s="248" t="str">
        <f aca="false">_xlfn.IFS(AND($AD247=$AH247,$AD247&gt;0,$AH247&gt;0,AZ247&gt;0), AZ247,     AND(NOT($AD247=$AH247),$AD247&gt;0,$AH247&gt;0,AZ247&gt;0), ($AH247*AZ247)/$AD247,     AND($AD247=0,$AH247&gt;0,$AL247&gt;0), IF(INDEX(AZ$12:AZ$263,MATCH($AL247,$AK$12:$AK$263,0))&gt;0,($AH247*INDEX(AZ$12:AZ$263,MATCH($AL247,$AK$12:$AK$263,0)))/INDEX($AD$12:$AD$263,MATCH($AL247,$AK$12:$AK$263,0)), "-"),     1, "-")</f>
        <v>-</v>
      </c>
      <c r="BB247" s="249" t="n">
        <f aca="false">IF(BA$9&gt;0, IF(OR(BA247="",BA247="-"), 0, BA247*$AO247), AZ247*$AE247)</f>
        <v>0</v>
      </c>
      <c r="BC247" s="247" t="n">
        <f aca="false">COMMANDE!V247</f>
        <v>0</v>
      </c>
      <c r="BD247" s="248" t="str">
        <f aca="false">_xlfn.IFS(AND($AD247=$AH247,$AD247&gt;0,$AH247&gt;0,BC247&gt;0), BC247,     AND(NOT($AD247=$AH247),$AD247&gt;0,$AH247&gt;0,BC247&gt;0), ($AH247*BC247)/$AD247,     AND($AD247=0,$AH247&gt;0,$AL247&gt;0), IF(INDEX(BC$12:BC$263,MATCH($AL247,$AK$12:$AK$263,0))&gt;0,($AH247*INDEX(BC$12:BC$263,MATCH($AL247,$AK$12:$AK$263,0)))/INDEX($AD$12:$AD$263,MATCH($AL247,$AK$12:$AK$263,0)), "-"),     1, "-")</f>
        <v>-</v>
      </c>
      <c r="BE247" s="249" t="n">
        <f aca="false">IF(BD$9&gt;0, IF(OR(BD247="",BD247="-"), 0, BD247*$AO247), BC247*$AE247)</f>
        <v>0</v>
      </c>
      <c r="BF247" s="247" t="n">
        <f aca="false">COMMANDE!X247</f>
        <v>0</v>
      </c>
      <c r="BG247" s="248" t="str">
        <f aca="false">_xlfn.IFS(AND($AD247=$AH247,$AD247&gt;0,$AH247&gt;0,BF247&gt;0), BF247,     AND(NOT($AD247=$AH247),$AD247&gt;0,$AH247&gt;0,BF247&gt;0), ($AH247*BF247)/$AD247,     AND($AD247=0,$AH247&gt;0,$AL247&gt;0), IF(INDEX(BF$12:BF$263,MATCH($AL247,$AK$12:$AK$263,0))&gt;0,($AH247*INDEX(BF$12:BF$263,MATCH($AL247,$AK$12:$AK$263,0)))/INDEX($AD$12:$AD$263,MATCH($AL247,$AK$12:$AK$263,0)), "-"),     1, "-")</f>
        <v>-</v>
      </c>
      <c r="BH247" s="249" t="n">
        <f aca="false">IF(BG$9&gt;0, IF(OR(BG247="",BG247="-"), 0, BG247*$AO247), BF247*$AE247)</f>
        <v>0</v>
      </c>
      <c r="BI247" s="247" t="n">
        <f aca="false">COMMANDE!Z247</f>
        <v>0</v>
      </c>
      <c r="BJ247" s="248" t="str">
        <f aca="false">_xlfn.IFS(AND($AD247=$AH247,$AD247&gt;0,$AH247&gt;0,BI247&gt;0), BI247,     AND(NOT($AD247=$AH247),$AD247&gt;0,$AH247&gt;0,BI247&gt;0), ($AH247*BI247)/$AD247,     AND($AD247=0,$AH247&gt;0,$AL247&gt;0), IF(INDEX(BI$12:BI$263,MATCH($AL247,$AK$12:$AK$263,0))&gt;0,($AH247*INDEX(BI$12:BI$263,MATCH($AL247,$AK$12:$AK$263,0)))/INDEX($AD$12:$AD$263,MATCH($AL247,$AK$12:$AK$263,0)), "-"),     1, "-")</f>
        <v>-</v>
      </c>
      <c r="BK247" s="249" t="n">
        <f aca="false">IF(BJ$9&gt;0, IF(OR(BJ247="",BJ247="-"), 0, BJ247*$AO247), BI247*$AE247)</f>
        <v>0</v>
      </c>
      <c r="BL247" s="247" t="n">
        <f aca="false">COMMANDE!AB247</f>
        <v>0</v>
      </c>
      <c r="BM247" s="248" t="str">
        <f aca="false">_xlfn.IFS(AND($AD247=$AH247,$AD247&gt;0,$AH247&gt;0,BL247&gt;0), BL247,     AND(NOT($AD247=$AH247),$AD247&gt;0,$AH247&gt;0,BL247&gt;0), ($AH247*BL247)/$AD247,     AND($AD247=0,$AH247&gt;0,$AL247&gt;0), IF(INDEX(BL$12:BL$263,MATCH($AL247,$AK$12:$AK$263,0))&gt;0,($AH247*INDEX(BL$12:BL$263,MATCH($AL247,$AK$12:$AK$263,0)))/INDEX($AD$12:$AD$263,MATCH($AL247,$AK$12:$AK$263,0)), "-"),     1, "-")</f>
        <v>-</v>
      </c>
      <c r="BN247" s="249" t="n">
        <f aca="false">IF(BM$9&gt;0, IF(OR(BM247="",BM247="-"), 0, BM247*$AO247), BL247*$AE247)</f>
        <v>0</v>
      </c>
      <c r="BO247" s="247" t="n">
        <f aca="false">COMMANDE!AD247</f>
        <v>0</v>
      </c>
      <c r="BP247" s="248" t="str">
        <f aca="false">_xlfn.IFS(AND($AD247=$AH247,$AD247&gt;0,$AH247&gt;0,BO247&gt;0), BO247,     AND(NOT($AD247=$AH247),$AD247&gt;0,$AH247&gt;0,BO247&gt;0), ($AH247*BO247)/$AD247,     AND($AD247=0,$AH247&gt;0,$AL247&gt;0), IF(INDEX(BO$12:BO$263,MATCH($AL247,$AK$12:$AK$263,0))&gt;0,($AH247*INDEX(BO$12:BO$263,MATCH($AL247,$AK$12:$AK$263,0)))/INDEX($AD$12:$AD$263,MATCH($AL247,$AK$12:$AK$263,0)), "-"),     1, "-")</f>
        <v>-</v>
      </c>
      <c r="BQ247" s="249" t="n">
        <f aca="false">IF(BP$9&gt;0, IF(OR(BP247="",BP247="-"), 0, BP247*$AO247), BO247*$AE247)</f>
        <v>0</v>
      </c>
      <c r="BR247" s="247" t="n">
        <f aca="false">COMMANDE!AF247</f>
        <v>0</v>
      </c>
      <c r="BS247" s="248" t="str">
        <f aca="false">_xlfn.IFS(AND($AD247=$AH247,$AD247&gt;0,$AH247&gt;0,BR247&gt;0), BR247,     AND(NOT($AD247=$AH247),$AD247&gt;0,$AH247&gt;0,BR247&gt;0), ($AH247*BR247)/$AD247,     AND($AD247=0,$AH247&gt;0,$AL247&gt;0), IF(INDEX(BR$12:BR$263,MATCH($AL247,$AK$12:$AK$263,0))&gt;0,($AH247*INDEX(BR$12:BR$263,MATCH($AL247,$AK$12:$AK$263,0)))/INDEX($AD$12:$AD$263,MATCH($AL247,$AK$12:$AK$263,0)), "-"),     1, "-")</f>
        <v>-</v>
      </c>
      <c r="BT247" s="249" t="n">
        <f aca="false">IF(BS$9&gt;0, IF(OR(BS247="",BS247="-"), 0, BS247*$AO247), BR247*$AE247)</f>
        <v>0</v>
      </c>
      <c r="BU247" s="247" t="n">
        <f aca="false">COMMANDE!AH247</f>
        <v>0</v>
      </c>
      <c r="BV247" s="248" t="str">
        <f aca="false">_xlfn.IFS(AND($AD247=$AH247,$AD247&gt;0,$AH247&gt;0,BU247&gt;0), BU247,     AND(NOT($AD247=$AH247),$AD247&gt;0,$AH247&gt;0,BU247&gt;0), ($AH247*BU247)/$AD247,     AND($AD247=0,$AH247&gt;0,$AL247&gt;0), IF(INDEX(BU$12:BU$263,MATCH($AL247,$AK$12:$AK$263,0))&gt;0,($AH247*INDEX(BU$12:BU$263,MATCH($AL247,$AK$12:$AK$263,0)))/INDEX($AD$12:$AD$263,MATCH($AL247,$AK$12:$AK$263,0)), "-"),     1, "-")</f>
        <v>-</v>
      </c>
      <c r="BW247" s="249" t="n">
        <f aca="false">IF(BV$9&gt;0, IF(OR(BV247="",BV247="-"), 0, BV247*$AO247), BU247*$AE247)</f>
        <v>0</v>
      </c>
      <c r="BX247" s="247" t="n">
        <f aca="false">COMMANDE!AJ247</f>
        <v>0</v>
      </c>
      <c r="BY247" s="248" t="str">
        <f aca="false">_xlfn.IFS(AND($AD247=$AH247,$AD247&gt;0,$AH247&gt;0,BX247&gt;0), BX247,     AND(NOT($AD247=$AH247),$AD247&gt;0,$AH247&gt;0,BX247&gt;0), ($AH247*BX247)/$AD247,     AND($AD247=0,$AH247&gt;0,$AL247&gt;0), IF(INDEX(BX$12:BX$263,MATCH($AL247,$AK$12:$AK$263,0))&gt;0,($AH247*INDEX(BX$12:BX$263,MATCH($AL247,$AK$12:$AK$263,0)))/INDEX($AD$12:$AD$263,MATCH($AL247,$AK$12:$AK$263,0)), "-"),     1, "-")</f>
        <v>-</v>
      </c>
      <c r="BZ247" s="249" t="n">
        <f aca="false">IF(BY$9&gt;0, IF(OR(BY247="",BY247="-"), 0, BY247*$AO247), BX247*$AE247)</f>
        <v>0</v>
      </c>
      <c r="CA247" s="247" t="n">
        <f aca="false">COMMANDE!AL247</f>
        <v>0</v>
      </c>
      <c r="CB247" s="248" t="str">
        <f aca="false">_xlfn.IFS(AND($AD247=$AH247,$AD247&gt;0,$AH247&gt;0,CA247&gt;0), CA247,     AND(NOT($AD247=$AH247),$AD247&gt;0,$AH247&gt;0,CA247&gt;0), ($AH247*CA247)/$AD247,     AND($AD247=0,$AH247&gt;0,$AL247&gt;0), IF(INDEX(CA$12:CA$263,MATCH($AL247,$AK$12:$AK$263,0))&gt;0,($AH247*INDEX(CA$12:CA$263,MATCH($AL247,$AK$12:$AK$263,0)))/INDEX($AD$12:$AD$263,MATCH($AL247,$AK$12:$AK$263,0)), "-"),     1, "-")</f>
        <v>-</v>
      </c>
      <c r="CC247" s="249" t="n">
        <f aca="false">IF(CB$9&gt;0, IF(OR(CB247="",CB247="-"), 0, CB247*$AO247), CA247*$AE247)</f>
        <v>0</v>
      </c>
      <c r="CD247" s="247" t="n">
        <f aca="false">COMMANDE!AN247</f>
        <v>0</v>
      </c>
      <c r="CE247" s="248" t="str">
        <f aca="false">_xlfn.IFS(AND($AD247=$AH247,$AD247&gt;0,$AH247&gt;0,CD247&gt;0), CD247,     AND(NOT($AD247=$AH247),$AD247&gt;0,$AH247&gt;0,CD247&gt;0), ($AH247*CD247)/$AD247,     AND($AD247=0,$AH247&gt;0,$AL247&gt;0), IF(INDEX(CD$12:CD$263,MATCH($AL247,$AK$12:$AK$263,0))&gt;0,($AH247*INDEX(CD$12:CD$263,MATCH($AL247,$AK$12:$AK$263,0)))/INDEX($AD$12:$AD$263,MATCH($AL247,$AK$12:$AK$263,0)), "-"),     1, "-")</f>
        <v>-</v>
      </c>
      <c r="CF247" s="249" t="n">
        <f aca="false">IF(CE$9&gt;0, IF(OR(CE247="",CE247="-"), 0, CE247*$AO247), CD247*$AE247)</f>
        <v>0</v>
      </c>
      <c r="CG247" s="247" t="n">
        <f aca="false">COMMANDE!AP247</f>
        <v>0</v>
      </c>
      <c r="CH247" s="248" t="str">
        <f aca="false">_xlfn.IFS(AND($AD247=$AH247,$AD247&gt;0,$AH247&gt;0,CG247&gt;0), CG247,     AND(NOT($AD247=$AH247),$AD247&gt;0,$AH247&gt;0,CG247&gt;0), ($AH247*CG247)/$AD247,     AND($AD247=0,$AH247&gt;0,$AL247&gt;0), IF(INDEX(CG$12:CG$263,MATCH($AL247,$AK$12:$AK$263,0))&gt;0,($AH247*INDEX(CG$12:CG$263,MATCH($AL247,$AK$12:$AK$263,0)))/INDEX($AD$12:$AD$263,MATCH($AL247,$AK$12:$AK$263,0)), "-"),     1, "-")</f>
        <v>-</v>
      </c>
      <c r="CI247" s="249" t="n">
        <f aca="false">IF(CH$9&gt;0, IF(OR(CH247="",CH247="-"), 0, CH247*$AO247), CG247*$AE247)</f>
        <v>0</v>
      </c>
      <c r="CJ247" s="250"/>
    </row>
    <row r="248" customFormat="false" ht="39.95" hidden="false" customHeight="true" outlineLevel="0" collapsed="false">
      <c r="A248" s="230" t="n">
        <f aca="false">IF(OR($AQ248&gt;0, $AS248&gt;0), 1, 0)</f>
        <v>0</v>
      </c>
      <c r="B248" s="230" t="n">
        <f aca="false">IF(OR($AT248&gt;0, $AV248&gt;0), 1, 0)</f>
        <v>0</v>
      </c>
      <c r="C248" s="230" t="n">
        <f aca="false">IF(OR($AW248&gt;0, $AY248&gt;0), 1, 0)</f>
        <v>0</v>
      </c>
      <c r="D248" s="230" t="n">
        <f aca="false">IF(OR($AZ248&gt;0, $BB248&gt;0), 1, 0)</f>
        <v>0</v>
      </c>
      <c r="E248" s="230" t="n">
        <f aca="false">IF(OR($BC248&gt;0, $BE248&gt;0), 1, 0)</f>
        <v>0</v>
      </c>
      <c r="F248" s="230" t="n">
        <f aca="false">IF(OR($BF248&gt;0, $BH248&gt;0), 1, 0)</f>
        <v>0</v>
      </c>
      <c r="G248" s="230" t="n">
        <f aca="false">IF(OR($BI248&gt;0, $BK248&gt;0), 1, 0)</f>
        <v>0</v>
      </c>
      <c r="H248" s="230" t="n">
        <f aca="false">IF(OR($BL248&gt;0, $BN248&gt;0), 1, 0)</f>
        <v>0</v>
      </c>
      <c r="I248" s="230" t="n">
        <f aca="false">IF(OR($BO248&gt;0, $BQ248&gt;0), 1, 0)</f>
        <v>0</v>
      </c>
      <c r="J248" s="230" t="n">
        <f aca="false">IF(OR($BR248&gt;0, $BT248&gt;0), 1, 0)</f>
        <v>0</v>
      </c>
      <c r="K248" s="230" t="n">
        <f aca="false">IF(OR($BU248&gt;0, $BW248&gt;0), 1, 0)</f>
        <v>0</v>
      </c>
      <c r="L248" s="230" t="n">
        <f aca="false">IF(OR($BX248&gt;0, $BZ248&gt;0), 1, 0)</f>
        <v>0</v>
      </c>
      <c r="M248" s="230" t="n">
        <f aca="false">IF(OR($CA248&gt;0, $CC248&gt;0), 1, 0)</f>
        <v>0</v>
      </c>
      <c r="N248" s="230" t="n">
        <f aca="false">IF(OR($CD248&gt;0, $CF248&gt;0), 1, 0)</f>
        <v>0</v>
      </c>
      <c r="O248" s="231" t="n">
        <f aca="false">IF(OR($CG248&gt;0, $CI248&gt;0), 1, 0)</f>
        <v>0</v>
      </c>
      <c r="P248" s="232" t="n">
        <f aca="false">IF(OR($AD248&gt;0,$AH248&gt;0,$AN248&gt;0), 1, 0)</f>
        <v>0</v>
      </c>
      <c r="Q248" s="233" t="n">
        <f aca="false">BDD!A238</f>
        <v>0</v>
      </c>
      <c r="R248" s="234" t="n">
        <f aca="false">BDD!B238</f>
        <v>0</v>
      </c>
      <c r="S248" s="235" t="str">
        <f aca="false">IF(BDD!F238=0, "", BDD!F238)</f>
        <v/>
      </c>
      <c r="T248" s="236" t="n">
        <f aca="false">ROUND(BDD!G238+FDP_CMD_KG, 2)</f>
        <v>1.6</v>
      </c>
      <c r="U248" s="236" t="e">
        <f aca="false">ROUND(BDD!G238+FDP_FACT_KG, 2)</f>
        <v>#DIV/0!</v>
      </c>
      <c r="V248" s="237" t="n">
        <f aca="false">BDD!H238</f>
        <v>0</v>
      </c>
      <c r="W248" s="238" t="str">
        <f aca="false">IF(NOT(ISBLANK(BDD!I238)), ROUND(SUM((BDD!G238*reduc1),FDP_CMD_KG), 2), "")</f>
        <v/>
      </c>
      <c r="X248" s="238" t="str">
        <f aca="false">IF(NOT(ISBLANK(BDD!J238)), ROUND(SUM((BDD!G238*reduc2),FDP_CMD_KG), 2), "")</f>
        <v/>
      </c>
      <c r="Y248" s="238" t="str">
        <f aca="false">IF(NOT(ISBLANK(BDD!K238)), ROUND(SUM((BDD!G238*reduc3),FDP_CMD_KG), 2), "")</f>
        <v/>
      </c>
      <c r="Z248" s="238" t="str">
        <f aca="false">IF(NOT(ISBLANK(BDD!I238)), ROUND(SUM((BDD!G238*reduc1),FDP_FACT_KG), 2), "")</f>
        <v/>
      </c>
      <c r="AA248" s="238" t="str">
        <f aca="false">IF(NOT(ISBLANK(BDD!J238)), ROUND(SUM((BDD!G238*reduc2),FDP_FACT_KG), 2), "")</f>
        <v/>
      </c>
      <c r="AB248" s="238" t="str">
        <f aca="false">IF(NOT(ISBLANK(BDD!K238)), ROUND(SUM((BDD!G238*reduc3),FDP_FACT_KG), 2), "")</f>
        <v/>
      </c>
      <c r="AC248" s="239" t="n">
        <f aca="false">BDD!C238</f>
        <v>0</v>
      </c>
      <c r="AD248" s="240" t="n">
        <f aca="false">SUM(AQ248,AT248,AW248,AZ248,BC248,BF248,BI248,BL248,BO248,BR248,BU248,BX248,CA248,CD248,CG248)</f>
        <v>0</v>
      </c>
      <c r="AE248" s="241" t="n">
        <f aca="false">_xlfn.IFS(AND(AD248&gt;=60,$Y248&lt;&gt;""), $Y248,    AND(AD248&gt;=30,$X248&lt;&gt;""), $X248,    AND(AD248&gt;=10,$W248&lt;&gt;""), $W248,    1, $T248)</f>
        <v>1.6</v>
      </c>
      <c r="AF248" s="242" t="n">
        <f aca="false">$AD248*$AE248</f>
        <v>0</v>
      </c>
      <c r="AG248" s="161"/>
      <c r="AH248" s="243"/>
      <c r="AI248" s="241" t="e">
        <f aca="false">_xlfn.IFS(AND(AH248&gt;=60,$AB248&lt;&gt;""), $AB248,    AND(AH248&gt;=30,$AA248&lt;&gt;""), $AA248,    AND(AH248&gt;=10,$Z248&lt;&gt;""), $Z248,    1, $U248)</f>
        <v>#DIV/0!</v>
      </c>
      <c r="AJ248" s="244" t="e">
        <f aca="false">AH248*AI248</f>
        <v>#DIV/0!</v>
      </c>
      <c r="AK248" s="245"/>
      <c r="AL248" s="245"/>
      <c r="AM248" s="161"/>
      <c r="AN248" s="246" t="n">
        <f aca="false">SUM(AR248,AU248,AX248,BA248,BD248,BG248,BJ248,BM248,BP248,BS248,BV248,BY248,CB248,CE248,CH248)</f>
        <v>0</v>
      </c>
      <c r="AO248" s="241" t="e">
        <f aca="false">_xlfn.IFS(AND(AN248&gt;=60,$AB248&lt;&gt;""), $AB248,    AND(AN248&gt;=30,$AA248&lt;&gt;""), $AA248,    AND(AN248&gt;=10,$Z248&lt;&gt;""), $Z248,    1, $U248)</f>
        <v>#DIV/0!</v>
      </c>
      <c r="AP248" s="242" t="e">
        <f aca="false">$AN248*$AO248</f>
        <v>#DIV/0!</v>
      </c>
      <c r="AQ248" s="247" t="n">
        <f aca="false">COMMANDE!N248</f>
        <v>0</v>
      </c>
      <c r="AR248" s="248" t="str">
        <f aca="false">_xlfn.IFS(AND($AD248=$AH248,$AD248&gt;0,$AH248&gt;0,AQ248&gt;0), AQ248,     AND(NOT($AD248=$AH248),$AD248&gt;0,$AH248&gt;0,AQ248&gt;0), ($AH248*AQ248)/$AD248,     AND($AD248=0,$AH248&gt;0,$AL248&gt;0), IF(INDEX(AQ$12:AQ$263,MATCH($AL248,$AK$12:$AK$263,0))&gt;0,($AH248*INDEX(AQ$12:AQ$263,MATCH($AL248,$AK$12:$AK$263,0)))/INDEX($AD$12:$AD$263,MATCH($AL248,$AK$12:$AK$263,0)), "-"),     1, "-")</f>
        <v>-</v>
      </c>
      <c r="AS248" s="249" t="n">
        <f aca="false">IF(AR$9&gt;0, IF(OR(AR248="",AR248="-"), 0, AR248*$AO248), AQ248*$AE248)</f>
        <v>0</v>
      </c>
      <c r="AT248" s="247" t="n">
        <f aca="false">COMMANDE!P248</f>
        <v>0</v>
      </c>
      <c r="AU248" s="248" t="str">
        <f aca="false">_xlfn.IFS(AND($AD248=$AH248,$AD248&gt;0,$AH248&gt;0,AT248&gt;0), AT248,     AND(NOT($AD248=$AH248),$AD248&gt;0,$AH248&gt;0,AT248&gt;0), ($AH248*AT248)/$AD248,     AND($AD248=0,$AH248&gt;0,$AL248&gt;0), IF(INDEX(AT$12:AT$263,MATCH($AL248,$AK$12:$AK$263,0))&gt;0,($AH248*INDEX(AT$12:AT$263,MATCH($AL248,$AK$12:$AK$263,0)))/INDEX($AD$12:$AD$263,MATCH($AL248,$AK$12:$AK$263,0)), "-"),     1, "-")</f>
        <v>-</v>
      </c>
      <c r="AV248" s="249" t="n">
        <f aca="false">IF(AU$9&gt;0, IF(OR(AU248="",AU248="-"), 0, AU248*$AO248), AT248*$AE248)</f>
        <v>0</v>
      </c>
      <c r="AW248" s="247" t="n">
        <f aca="false">COMMANDE!R248</f>
        <v>0</v>
      </c>
      <c r="AX248" s="248" t="str">
        <f aca="false">_xlfn.IFS(AND($AD248=$AH248,$AD248&gt;0,$AH248&gt;0,AW248&gt;0), AW248,     AND(NOT($AD248=$AH248),$AD248&gt;0,$AH248&gt;0,AW248&gt;0), ($AH248*AW248)/$AD248,     AND($AD248=0,$AH248&gt;0,$AL248&gt;0), IF(INDEX(AW$12:AW$263,MATCH($AL248,$AK$12:$AK$263,0))&gt;0,($AH248*INDEX(AW$12:AW$263,MATCH($AL248,$AK$12:$AK$263,0)))/INDEX($AD$12:$AD$263,MATCH($AL248,$AK$12:$AK$263,0)), "-"),     1, "-")</f>
        <v>-</v>
      </c>
      <c r="AY248" s="249" t="n">
        <f aca="false">IF(AX$9&gt;0, IF(OR(AX248="",AX248="-"), 0, AX248*$AO248), AW248*$AE248)</f>
        <v>0</v>
      </c>
      <c r="AZ248" s="247" t="n">
        <f aca="false">COMMANDE!T248</f>
        <v>0</v>
      </c>
      <c r="BA248" s="248" t="str">
        <f aca="false">_xlfn.IFS(AND($AD248=$AH248,$AD248&gt;0,$AH248&gt;0,AZ248&gt;0), AZ248,     AND(NOT($AD248=$AH248),$AD248&gt;0,$AH248&gt;0,AZ248&gt;0), ($AH248*AZ248)/$AD248,     AND($AD248=0,$AH248&gt;0,$AL248&gt;0), IF(INDEX(AZ$12:AZ$263,MATCH($AL248,$AK$12:$AK$263,0))&gt;0,($AH248*INDEX(AZ$12:AZ$263,MATCH($AL248,$AK$12:$AK$263,0)))/INDEX($AD$12:$AD$263,MATCH($AL248,$AK$12:$AK$263,0)), "-"),     1, "-")</f>
        <v>-</v>
      </c>
      <c r="BB248" s="249" t="n">
        <f aca="false">IF(BA$9&gt;0, IF(OR(BA248="",BA248="-"), 0, BA248*$AO248), AZ248*$AE248)</f>
        <v>0</v>
      </c>
      <c r="BC248" s="247" t="n">
        <f aca="false">COMMANDE!V248</f>
        <v>0</v>
      </c>
      <c r="BD248" s="248" t="str">
        <f aca="false">_xlfn.IFS(AND($AD248=$AH248,$AD248&gt;0,$AH248&gt;0,BC248&gt;0), BC248,     AND(NOT($AD248=$AH248),$AD248&gt;0,$AH248&gt;0,BC248&gt;0), ($AH248*BC248)/$AD248,     AND($AD248=0,$AH248&gt;0,$AL248&gt;0), IF(INDEX(BC$12:BC$263,MATCH($AL248,$AK$12:$AK$263,0))&gt;0,($AH248*INDEX(BC$12:BC$263,MATCH($AL248,$AK$12:$AK$263,0)))/INDEX($AD$12:$AD$263,MATCH($AL248,$AK$12:$AK$263,0)), "-"),     1, "-")</f>
        <v>-</v>
      </c>
      <c r="BE248" s="249" t="n">
        <f aca="false">IF(BD$9&gt;0, IF(OR(BD248="",BD248="-"), 0, BD248*$AO248), BC248*$AE248)</f>
        <v>0</v>
      </c>
      <c r="BF248" s="247" t="n">
        <f aca="false">COMMANDE!X248</f>
        <v>0</v>
      </c>
      <c r="BG248" s="248" t="str">
        <f aca="false">_xlfn.IFS(AND($AD248=$AH248,$AD248&gt;0,$AH248&gt;0,BF248&gt;0), BF248,     AND(NOT($AD248=$AH248),$AD248&gt;0,$AH248&gt;0,BF248&gt;0), ($AH248*BF248)/$AD248,     AND($AD248=0,$AH248&gt;0,$AL248&gt;0), IF(INDEX(BF$12:BF$263,MATCH($AL248,$AK$12:$AK$263,0))&gt;0,($AH248*INDEX(BF$12:BF$263,MATCH($AL248,$AK$12:$AK$263,0)))/INDEX($AD$12:$AD$263,MATCH($AL248,$AK$12:$AK$263,0)), "-"),     1, "-")</f>
        <v>-</v>
      </c>
      <c r="BH248" s="249" t="n">
        <f aca="false">IF(BG$9&gt;0, IF(OR(BG248="",BG248="-"), 0, BG248*$AO248), BF248*$AE248)</f>
        <v>0</v>
      </c>
      <c r="BI248" s="247" t="n">
        <f aca="false">COMMANDE!Z248</f>
        <v>0</v>
      </c>
      <c r="BJ248" s="248" t="str">
        <f aca="false">_xlfn.IFS(AND($AD248=$AH248,$AD248&gt;0,$AH248&gt;0,BI248&gt;0), BI248,     AND(NOT($AD248=$AH248),$AD248&gt;0,$AH248&gt;0,BI248&gt;0), ($AH248*BI248)/$AD248,     AND($AD248=0,$AH248&gt;0,$AL248&gt;0), IF(INDEX(BI$12:BI$263,MATCH($AL248,$AK$12:$AK$263,0))&gt;0,($AH248*INDEX(BI$12:BI$263,MATCH($AL248,$AK$12:$AK$263,0)))/INDEX($AD$12:$AD$263,MATCH($AL248,$AK$12:$AK$263,0)), "-"),     1, "-")</f>
        <v>-</v>
      </c>
      <c r="BK248" s="249" t="n">
        <f aca="false">IF(BJ$9&gt;0, IF(OR(BJ248="",BJ248="-"), 0, BJ248*$AO248), BI248*$AE248)</f>
        <v>0</v>
      </c>
      <c r="BL248" s="247" t="n">
        <f aca="false">COMMANDE!AB248</f>
        <v>0</v>
      </c>
      <c r="BM248" s="248" t="str">
        <f aca="false">_xlfn.IFS(AND($AD248=$AH248,$AD248&gt;0,$AH248&gt;0,BL248&gt;0), BL248,     AND(NOT($AD248=$AH248),$AD248&gt;0,$AH248&gt;0,BL248&gt;0), ($AH248*BL248)/$AD248,     AND($AD248=0,$AH248&gt;0,$AL248&gt;0), IF(INDEX(BL$12:BL$263,MATCH($AL248,$AK$12:$AK$263,0))&gt;0,($AH248*INDEX(BL$12:BL$263,MATCH($AL248,$AK$12:$AK$263,0)))/INDEX($AD$12:$AD$263,MATCH($AL248,$AK$12:$AK$263,0)), "-"),     1, "-")</f>
        <v>-</v>
      </c>
      <c r="BN248" s="249" t="n">
        <f aca="false">IF(BM$9&gt;0, IF(OR(BM248="",BM248="-"), 0, BM248*$AO248), BL248*$AE248)</f>
        <v>0</v>
      </c>
      <c r="BO248" s="247" t="n">
        <f aca="false">COMMANDE!AD248</f>
        <v>0</v>
      </c>
      <c r="BP248" s="248" t="str">
        <f aca="false">_xlfn.IFS(AND($AD248=$AH248,$AD248&gt;0,$AH248&gt;0,BO248&gt;0), BO248,     AND(NOT($AD248=$AH248),$AD248&gt;0,$AH248&gt;0,BO248&gt;0), ($AH248*BO248)/$AD248,     AND($AD248=0,$AH248&gt;0,$AL248&gt;0), IF(INDEX(BO$12:BO$263,MATCH($AL248,$AK$12:$AK$263,0))&gt;0,($AH248*INDEX(BO$12:BO$263,MATCH($AL248,$AK$12:$AK$263,0)))/INDEX($AD$12:$AD$263,MATCH($AL248,$AK$12:$AK$263,0)), "-"),     1, "-")</f>
        <v>-</v>
      </c>
      <c r="BQ248" s="249" t="n">
        <f aca="false">IF(BP$9&gt;0, IF(OR(BP248="",BP248="-"), 0, BP248*$AO248), BO248*$AE248)</f>
        <v>0</v>
      </c>
      <c r="BR248" s="247" t="n">
        <f aca="false">COMMANDE!AF248</f>
        <v>0</v>
      </c>
      <c r="BS248" s="248" t="str">
        <f aca="false">_xlfn.IFS(AND($AD248=$AH248,$AD248&gt;0,$AH248&gt;0,BR248&gt;0), BR248,     AND(NOT($AD248=$AH248),$AD248&gt;0,$AH248&gt;0,BR248&gt;0), ($AH248*BR248)/$AD248,     AND($AD248=0,$AH248&gt;0,$AL248&gt;0), IF(INDEX(BR$12:BR$263,MATCH($AL248,$AK$12:$AK$263,0))&gt;0,($AH248*INDEX(BR$12:BR$263,MATCH($AL248,$AK$12:$AK$263,0)))/INDEX($AD$12:$AD$263,MATCH($AL248,$AK$12:$AK$263,0)), "-"),     1, "-")</f>
        <v>-</v>
      </c>
      <c r="BT248" s="249" t="n">
        <f aca="false">IF(BS$9&gt;0, IF(OR(BS248="",BS248="-"), 0, BS248*$AO248), BR248*$AE248)</f>
        <v>0</v>
      </c>
      <c r="BU248" s="247" t="n">
        <f aca="false">COMMANDE!AH248</f>
        <v>0</v>
      </c>
      <c r="BV248" s="248" t="str">
        <f aca="false">_xlfn.IFS(AND($AD248=$AH248,$AD248&gt;0,$AH248&gt;0,BU248&gt;0), BU248,     AND(NOT($AD248=$AH248),$AD248&gt;0,$AH248&gt;0,BU248&gt;0), ($AH248*BU248)/$AD248,     AND($AD248=0,$AH248&gt;0,$AL248&gt;0), IF(INDEX(BU$12:BU$263,MATCH($AL248,$AK$12:$AK$263,0))&gt;0,($AH248*INDEX(BU$12:BU$263,MATCH($AL248,$AK$12:$AK$263,0)))/INDEX($AD$12:$AD$263,MATCH($AL248,$AK$12:$AK$263,0)), "-"),     1, "-")</f>
        <v>-</v>
      </c>
      <c r="BW248" s="249" t="n">
        <f aca="false">IF(BV$9&gt;0, IF(OR(BV248="",BV248="-"), 0, BV248*$AO248), BU248*$AE248)</f>
        <v>0</v>
      </c>
      <c r="BX248" s="247" t="n">
        <f aca="false">COMMANDE!AJ248</f>
        <v>0</v>
      </c>
      <c r="BY248" s="248" t="str">
        <f aca="false">_xlfn.IFS(AND($AD248=$AH248,$AD248&gt;0,$AH248&gt;0,BX248&gt;0), BX248,     AND(NOT($AD248=$AH248),$AD248&gt;0,$AH248&gt;0,BX248&gt;0), ($AH248*BX248)/$AD248,     AND($AD248=0,$AH248&gt;0,$AL248&gt;0), IF(INDEX(BX$12:BX$263,MATCH($AL248,$AK$12:$AK$263,0))&gt;0,($AH248*INDEX(BX$12:BX$263,MATCH($AL248,$AK$12:$AK$263,0)))/INDEX($AD$12:$AD$263,MATCH($AL248,$AK$12:$AK$263,0)), "-"),     1, "-")</f>
        <v>-</v>
      </c>
      <c r="BZ248" s="249" t="n">
        <f aca="false">IF(BY$9&gt;0, IF(OR(BY248="",BY248="-"), 0, BY248*$AO248), BX248*$AE248)</f>
        <v>0</v>
      </c>
      <c r="CA248" s="247" t="n">
        <f aca="false">COMMANDE!AL248</f>
        <v>0</v>
      </c>
      <c r="CB248" s="248" t="str">
        <f aca="false">_xlfn.IFS(AND($AD248=$AH248,$AD248&gt;0,$AH248&gt;0,CA248&gt;0), CA248,     AND(NOT($AD248=$AH248),$AD248&gt;0,$AH248&gt;0,CA248&gt;0), ($AH248*CA248)/$AD248,     AND($AD248=0,$AH248&gt;0,$AL248&gt;0), IF(INDEX(CA$12:CA$263,MATCH($AL248,$AK$12:$AK$263,0))&gt;0,($AH248*INDEX(CA$12:CA$263,MATCH($AL248,$AK$12:$AK$263,0)))/INDEX($AD$12:$AD$263,MATCH($AL248,$AK$12:$AK$263,0)), "-"),     1, "-")</f>
        <v>-</v>
      </c>
      <c r="CC248" s="249" t="n">
        <f aca="false">IF(CB$9&gt;0, IF(OR(CB248="",CB248="-"), 0, CB248*$AO248), CA248*$AE248)</f>
        <v>0</v>
      </c>
      <c r="CD248" s="247" t="n">
        <f aca="false">COMMANDE!AN248</f>
        <v>0</v>
      </c>
      <c r="CE248" s="248" t="str">
        <f aca="false">_xlfn.IFS(AND($AD248=$AH248,$AD248&gt;0,$AH248&gt;0,CD248&gt;0), CD248,     AND(NOT($AD248=$AH248),$AD248&gt;0,$AH248&gt;0,CD248&gt;0), ($AH248*CD248)/$AD248,     AND($AD248=0,$AH248&gt;0,$AL248&gt;0), IF(INDEX(CD$12:CD$263,MATCH($AL248,$AK$12:$AK$263,0))&gt;0,($AH248*INDEX(CD$12:CD$263,MATCH($AL248,$AK$12:$AK$263,0)))/INDEX($AD$12:$AD$263,MATCH($AL248,$AK$12:$AK$263,0)), "-"),     1, "-")</f>
        <v>-</v>
      </c>
      <c r="CF248" s="249" t="n">
        <f aca="false">IF(CE$9&gt;0, IF(OR(CE248="",CE248="-"), 0, CE248*$AO248), CD248*$AE248)</f>
        <v>0</v>
      </c>
      <c r="CG248" s="247" t="n">
        <f aca="false">COMMANDE!AP248</f>
        <v>0</v>
      </c>
      <c r="CH248" s="248" t="str">
        <f aca="false">_xlfn.IFS(AND($AD248=$AH248,$AD248&gt;0,$AH248&gt;0,CG248&gt;0), CG248,     AND(NOT($AD248=$AH248),$AD248&gt;0,$AH248&gt;0,CG248&gt;0), ($AH248*CG248)/$AD248,     AND($AD248=0,$AH248&gt;0,$AL248&gt;0), IF(INDEX(CG$12:CG$263,MATCH($AL248,$AK$12:$AK$263,0))&gt;0,($AH248*INDEX(CG$12:CG$263,MATCH($AL248,$AK$12:$AK$263,0)))/INDEX($AD$12:$AD$263,MATCH($AL248,$AK$12:$AK$263,0)), "-"),     1, "-")</f>
        <v>-</v>
      </c>
      <c r="CI248" s="249" t="n">
        <f aca="false">IF(CH$9&gt;0, IF(OR(CH248="",CH248="-"), 0, CH248*$AO248), CG248*$AE248)</f>
        <v>0</v>
      </c>
      <c r="CJ248" s="250"/>
    </row>
    <row r="249" customFormat="false" ht="39.95" hidden="false" customHeight="true" outlineLevel="0" collapsed="false">
      <c r="A249" s="230" t="n">
        <f aca="false">IF(OR($AQ249&gt;0, $AS249&gt;0), 1, 0)</f>
        <v>0</v>
      </c>
      <c r="B249" s="230" t="n">
        <f aca="false">IF(OR($AT249&gt;0, $AV249&gt;0), 1, 0)</f>
        <v>0</v>
      </c>
      <c r="C249" s="230" t="n">
        <f aca="false">IF(OR($AW249&gt;0, $AY249&gt;0), 1, 0)</f>
        <v>0</v>
      </c>
      <c r="D249" s="230" t="n">
        <f aca="false">IF(OR($AZ249&gt;0, $BB249&gt;0), 1, 0)</f>
        <v>0</v>
      </c>
      <c r="E249" s="230" t="n">
        <f aca="false">IF(OR($BC249&gt;0, $BE249&gt;0), 1, 0)</f>
        <v>0</v>
      </c>
      <c r="F249" s="230" t="n">
        <f aca="false">IF(OR($BF249&gt;0, $BH249&gt;0), 1, 0)</f>
        <v>0</v>
      </c>
      <c r="G249" s="230" t="n">
        <f aca="false">IF(OR($BI249&gt;0, $BK249&gt;0), 1, 0)</f>
        <v>0</v>
      </c>
      <c r="H249" s="230" t="n">
        <f aca="false">IF(OR($BL249&gt;0, $BN249&gt;0), 1, 0)</f>
        <v>0</v>
      </c>
      <c r="I249" s="230" t="n">
        <f aca="false">IF(OR($BO249&gt;0, $BQ249&gt;0), 1, 0)</f>
        <v>0</v>
      </c>
      <c r="J249" s="230" t="n">
        <f aca="false">IF(OR($BR249&gt;0, $BT249&gt;0), 1, 0)</f>
        <v>0</v>
      </c>
      <c r="K249" s="230" t="n">
        <f aca="false">IF(OR($BU249&gt;0, $BW249&gt;0), 1, 0)</f>
        <v>0</v>
      </c>
      <c r="L249" s="230" t="n">
        <f aca="false">IF(OR($BX249&gt;0, $BZ249&gt;0), 1, 0)</f>
        <v>0</v>
      </c>
      <c r="M249" s="230" t="n">
        <f aca="false">IF(OR($CA249&gt;0, $CC249&gt;0), 1, 0)</f>
        <v>0</v>
      </c>
      <c r="N249" s="230" t="n">
        <f aca="false">IF(OR($CD249&gt;0, $CF249&gt;0), 1, 0)</f>
        <v>0</v>
      </c>
      <c r="O249" s="231" t="n">
        <f aca="false">IF(OR($CG249&gt;0, $CI249&gt;0), 1, 0)</f>
        <v>0</v>
      </c>
      <c r="P249" s="232" t="n">
        <f aca="false">IF(OR($AD249&gt;0,$AH249&gt;0,$AN249&gt;0), 1, 0)</f>
        <v>0</v>
      </c>
      <c r="Q249" s="233" t="n">
        <f aca="false">BDD!A239</f>
        <v>0</v>
      </c>
      <c r="R249" s="234" t="n">
        <f aca="false">BDD!B239</f>
        <v>0</v>
      </c>
      <c r="S249" s="235" t="str">
        <f aca="false">IF(BDD!F239=0, "", BDD!F239)</f>
        <v/>
      </c>
      <c r="T249" s="236" t="n">
        <f aca="false">ROUND(BDD!G239+FDP_CMD_KG, 2)</f>
        <v>1.6</v>
      </c>
      <c r="U249" s="236" t="e">
        <f aca="false">ROUND(BDD!G239+FDP_FACT_KG, 2)</f>
        <v>#DIV/0!</v>
      </c>
      <c r="V249" s="237" t="n">
        <f aca="false">BDD!H239</f>
        <v>0</v>
      </c>
      <c r="W249" s="238" t="str">
        <f aca="false">IF(NOT(ISBLANK(BDD!I239)), ROUND(SUM((BDD!G239*reduc1),FDP_CMD_KG), 2), "")</f>
        <v/>
      </c>
      <c r="X249" s="238" t="str">
        <f aca="false">IF(NOT(ISBLANK(BDD!J239)), ROUND(SUM((BDD!G239*reduc2),FDP_CMD_KG), 2), "")</f>
        <v/>
      </c>
      <c r="Y249" s="238" t="str">
        <f aca="false">IF(NOT(ISBLANK(BDD!K239)), ROUND(SUM((BDD!G239*reduc3),FDP_CMD_KG), 2), "")</f>
        <v/>
      </c>
      <c r="Z249" s="238" t="str">
        <f aca="false">IF(NOT(ISBLANK(BDD!I239)), ROUND(SUM((BDD!G239*reduc1),FDP_FACT_KG), 2), "")</f>
        <v/>
      </c>
      <c r="AA249" s="238" t="str">
        <f aca="false">IF(NOT(ISBLANK(BDD!J239)), ROUND(SUM((BDD!G239*reduc2),FDP_FACT_KG), 2), "")</f>
        <v/>
      </c>
      <c r="AB249" s="238" t="str">
        <f aca="false">IF(NOT(ISBLANK(BDD!K239)), ROUND(SUM((BDD!G239*reduc3),FDP_FACT_KG), 2), "")</f>
        <v/>
      </c>
      <c r="AC249" s="239" t="n">
        <f aca="false">BDD!C239</f>
        <v>0</v>
      </c>
      <c r="AD249" s="240" t="n">
        <f aca="false">SUM(AQ249,AT249,AW249,AZ249,BC249,BF249,BI249,BL249,BO249,BR249,BU249,BX249,CA249,CD249,CG249)</f>
        <v>0</v>
      </c>
      <c r="AE249" s="241" t="n">
        <f aca="false">_xlfn.IFS(AND(AD249&gt;=60,$Y249&lt;&gt;""), $Y249,    AND(AD249&gt;=30,$X249&lt;&gt;""), $X249,    AND(AD249&gt;=10,$W249&lt;&gt;""), $W249,    1, $T249)</f>
        <v>1.6</v>
      </c>
      <c r="AF249" s="242" t="n">
        <f aca="false">$AD249*$AE249</f>
        <v>0</v>
      </c>
      <c r="AG249" s="161"/>
      <c r="AH249" s="243"/>
      <c r="AI249" s="241" t="e">
        <f aca="false">_xlfn.IFS(AND(AH249&gt;=60,$AB249&lt;&gt;""), $AB249,    AND(AH249&gt;=30,$AA249&lt;&gt;""), $AA249,    AND(AH249&gt;=10,$Z249&lt;&gt;""), $Z249,    1, $U249)</f>
        <v>#DIV/0!</v>
      </c>
      <c r="AJ249" s="244" t="e">
        <f aca="false">AH249*AI249</f>
        <v>#DIV/0!</v>
      </c>
      <c r="AK249" s="245"/>
      <c r="AL249" s="245"/>
      <c r="AM249" s="161"/>
      <c r="AN249" s="246" t="n">
        <f aca="false">SUM(AR249,AU249,AX249,BA249,BD249,BG249,BJ249,BM249,BP249,BS249,BV249,BY249,CB249,CE249,CH249)</f>
        <v>0</v>
      </c>
      <c r="AO249" s="241" t="e">
        <f aca="false">_xlfn.IFS(AND(AN249&gt;=60,$AB249&lt;&gt;""), $AB249,    AND(AN249&gt;=30,$AA249&lt;&gt;""), $AA249,    AND(AN249&gt;=10,$Z249&lt;&gt;""), $Z249,    1, $U249)</f>
        <v>#DIV/0!</v>
      </c>
      <c r="AP249" s="242" t="e">
        <f aca="false">$AN249*$AO249</f>
        <v>#DIV/0!</v>
      </c>
      <c r="AQ249" s="247" t="n">
        <f aca="false">COMMANDE!N249</f>
        <v>0</v>
      </c>
      <c r="AR249" s="248" t="str">
        <f aca="false">_xlfn.IFS(AND($AD249=$AH249,$AD249&gt;0,$AH249&gt;0,AQ249&gt;0), AQ249,     AND(NOT($AD249=$AH249),$AD249&gt;0,$AH249&gt;0,AQ249&gt;0), ($AH249*AQ249)/$AD249,     AND($AD249=0,$AH249&gt;0,$AL249&gt;0), IF(INDEX(AQ$12:AQ$263,MATCH($AL249,$AK$12:$AK$263,0))&gt;0,($AH249*INDEX(AQ$12:AQ$263,MATCH($AL249,$AK$12:$AK$263,0)))/INDEX($AD$12:$AD$263,MATCH($AL249,$AK$12:$AK$263,0)), "-"),     1, "-")</f>
        <v>-</v>
      </c>
      <c r="AS249" s="249" t="n">
        <f aca="false">IF(AR$9&gt;0, IF(OR(AR249="",AR249="-"), 0, AR249*$AO249), AQ249*$AE249)</f>
        <v>0</v>
      </c>
      <c r="AT249" s="247" t="n">
        <f aca="false">COMMANDE!P249</f>
        <v>0</v>
      </c>
      <c r="AU249" s="248" t="str">
        <f aca="false">_xlfn.IFS(AND($AD249=$AH249,$AD249&gt;0,$AH249&gt;0,AT249&gt;0), AT249,     AND(NOT($AD249=$AH249),$AD249&gt;0,$AH249&gt;0,AT249&gt;0), ($AH249*AT249)/$AD249,     AND($AD249=0,$AH249&gt;0,$AL249&gt;0), IF(INDEX(AT$12:AT$263,MATCH($AL249,$AK$12:$AK$263,0))&gt;0,($AH249*INDEX(AT$12:AT$263,MATCH($AL249,$AK$12:$AK$263,0)))/INDEX($AD$12:$AD$263,MATCH($AL249,$AK$12:$AK$263,0)), "-"),     1, "-")</f>
        <v>-</v>
      </c>
      <c r="AV249" s="249" t="n">
        <f aca="false">IF(AU$9&gt;0, IF(OR(AU249="",AU249="-"), 0, AU249*$AO249), AT249*$AE249)</f>
        <v>0</v>
      </c>
      <c r="AW249" s="247" t="n">
        <f aca="false">COMMANDE!R249</f>
        <v>0</v>
      </c>
      <c r="AX249" s="248" t="str">
        <f aca="false">_xlfn.IFS(AND($AD249=$AH249,$AD249&gt;0,$AH249&gt;0,AW249&gt;0), AW249,     AND(NOT($AD249=$AH249),$AD249&gt;0,$AH249&gt;0,AW249&gt;0), ($AH249*AW249)/$AD249,     AND($AD249=0,$AH249&gt;0,$AL249&gt;0), IF(INDEX(AW$12:AW$263,MATCH($AL249,$AK$12:$AK$263,0))&gt;0,($AH249*INDEX(AW$12:AW$263,MATCH($AL249,$AK$12:$AK$263,0)))/INDEX($AD$12:$AD$263,MATCH($AL249,$AK$12:$AK$263,0)), "-"),     1, "-")</f>
        <v>-</v>
      </c>
      <c r="AY249" s="249" t="n">
        <f aca="false">IF(AX$9&gt;0, IF(OR(AX249="",AX249="-"), 0, AX249*$AO249), AW249*$AE249)</f>
        <v>0</v>
      </c>
      <c r="AZ249" s="247" t="n">
        <f aca="false">COMMANDE!T249</f>
        <v>0</v>
      </c>
      <c r="BA249" s="248" t="str">
        <f aca="false">_xlfn.IFS(AND($AD249=$AH249,$AD249&gt;0,$AH249&gt;0,AZ249&gt;0), AZ249,     AND(NOT($AD249=$AH249),$AD249&gt;0,$AH249&gt;0,AZ249&gt;0), ($AH249*AZ249)/$AD249,     AND($AD249=0,$AH249&gt;0,$AL249&gt;0), IF(INDEX(AZ$12:AZ$263,MATCH($AL249,$AK$12:$AK$263,0))&gt;0,($AH249*INDEX(AZ$12:AZ$263,MATCH($AL249,$AK$12:$AK$263,0)))/INDEX($AD$12:$AD$263,MATCH($AL249,$AK$12:$AK$263,0)), "-"),     1, "-")</f>
        <v>-</v>
      </c>
      <c r="BB249" s="249" t="n">
        <f aca="false">IF(BA$9&gt;0, IF(OR(BA249="",BA249="-"), 0, BA249*$AO249), AZ249*$AE249)</f>
        <v>0</v>
      </c>
      <c r="BC249" s="247" t="n">
        <f aca="false">COMMANDE!V249</f>
        <v>0</v>
      </c>
      <c r="BD249" s="248" t="str">
        <f aca="false">_xlfn.IFS(AND($AD249=$AH249,$AD249&gt;0,$AH249&gt;0,BC249&gt;0), BC249,     AND(NOT($AD249=$AH249),$AD249&gt;0,$AH249&gt;0,BC249&gt;0), ($AH249*BC249)/$AD249,     AND($AD249=0,$AH249&gt;0,$AL249&gt;0), IF(INDEX(BC$12:BC$263,MATCH($AL249,$AK$12:$AK$263,0))&gt;0,($AH249*INDEX(BC$12:BC$263,MATCH($AL249,$AK$12:$AK$263,0)))/INDEX($AD$12:$AD$263,MATCH($AL249,$AK$12:$AK$263,0)), "-"),     1, "-")</f>
        <v>-</v>
      </c>
      <c r="BE249" s="249" t="n">
        <f aca="false">IF(BD$9&gt;0, IF(OR(BD249="",BD249="-"), 0, BD249*$AO249), BC249*$AE249)</f>
        <v>0</v>
      </c>
      <c r="BF249" s="247" t="n">
        <f aca="false">COMMANDE!X249</f>
        <v>0</v>
      </c>
      <c r="BG249" s="248" t="str">
        <f aca="false">_xlfn.IFS(AND($AD249=$AH249,$AD249&gt;0,$AH249&gt;0,BF249&gt;0), BF249,     AND(NOT($AD249=$AH249),$AD249&gt;0,$AH249&gt;0,BF249&gt;0), ($AH249*BF249)/$AD249,     AND($AD249=0,$AH249&gt;0,$AL249&gt;0), IF(INDEX(BF$12:BF$263,MATCH($AL249,$AK$12:$AK$263,0))&gt;0,($AH249*INDEX(BF$12:BF$263,MATCH($AL249,$AK$12:$AK$263,0)))/INDEX($AD$12:$AD$263,MATCH($AL249,$AK$12:$AK$263,0)), "-"),     1, "-")</f>
        <v>-</v>
      </c>
      <c r="BH249" s="249" t="n">
        <f aca="false">IF(BG$9&gt;0, IF(OR(BG249="",BG249="-"), 0, BG249*$AO249), BF249*$AE249)</f>
        <v>0</v>
      </c>
      <c r="BI249" s="247" t="n">
        <f aca="false">COMMANDE!Z249</f>
        <v>0</v>
      </c>
      <c r="BJ249" s="248" t="str">
        <f aca="false">_xlfn.IFS(AND($AD249=$AH249,$AD249&gt;0,$AH249&gt;0,BI249&gt;0), BI249,     AND(NOT($AD249=$AH249),$AD249&gt;0,$AH249&gt;0,BI249&gt;0), ($AH249*BI249)/$AD249,     AND($AD249=0,$AH249&gt;0,$AL249&gt;0), IF(INDEX(BI$12:BI$263,MATCH($AL249,$AK$12:$AK$263,0))&gt;0,($AH249*INDEX(BI$12:BI$263,MATCH($AL249,$AK$12:$AK$263,0)))/INDEX($AD$12:$AD$263,MATCH($AL249,$AK$12:$AK$263,0)), "-"),     1, "-")</f>
        <v>-</v>
      </c>
      <c r="BK249" s="249" t="n">
        <f aca="false">IF(BJ$9&gt;0, IF(OR(BJ249="",BJ249="-"), 0, BJ249*$AO249), BI249*$AE249)</f>
        <v>0</v>
      </c>
      <c r="BL249" s="247" t="n">
        <f aca="false">COMMANDE!AB249</f>
        <v>0</v>
      </c>
      <c r="BM249" s="248" t="str">
        <f aca="false">_xlfn.IFS(AND($AD249=$AH249,$AD249&gt;0,$AH249&gt;0,BL249&gt;0), BL249,     AND(NOT($AD249=$AH249),$AD249&gt;0,$AH249&gt;0,BL249&gt;0), ($AH249*BL249)/$AD249,     AND($AD249=0,$AH249&gt;0,$AL249&gt;0), IF(INDEX(BL$12:BL$263,MATCH($AL249,$AK$12:$AK$263,0))&gt;0,($AH249*INDEX(BL$12:BL$263,MATCH($AL249,$AK$12:$AK$263,0)))/INDEX($AD$12:$AD$263,MATCH($AL249,$AK$12:$AK$263,0)), "-"),     1, "-")</f>
        <v>-</v>
      </c>
      <c r="BN249" s="249" t="n">
        <f aca="false">IF(BM$9&gt;0, IF(OR(BM249="",BM249="-"), 0, BM249*$AO249), BL249*$AE249)</f>
        <v>0</v>
      </c>
      <c r="BO249" s="247" t="n">
        <f aca="false">COMMANDE!AD249</f>
        <v>0</v>
      </c>
      <c r="BP249" s="248" t="str">
        <f aca="false">_xlfn.IFS(AND($AD249=$AH249,$AD249&gt;0,$AH249&gt;0,BO249&gt;0), BO249,     AND(NOT($AD249=$AH249),$AD249&gt;0,$AH249&gt;0,BO249&gt;0), ($AH249*BO249)/$AD249,     AND($AD249=0,$AH249&gt;0,$AL249&gt;0), IF(INDEX(BO$12:BO$263,MATCH($AL249,$AK$12:$AK$263,0))&gt;0,($AH249*INDEX(BO$12:BO$263,MATCH($AL249,$AK$12:$AK$263,0)))/INDEX($AD$12:$AD$263,MATCH($AL249,$AK$12:$AK$263,0)), "-"),     1, "-")</f>
        <v>-</v>
      </c>
      <c r="BQ249" s="249" t="n">
        <f aca="false">IF(BP$9&gt;0, IF(OR(BP249="",BP249="-"), 0, BP249*$AO249), BO249*$AE249)</f>
        <v>0</v>
      </c>
      <c r="BR249" s="247" t="n">
        <f aca="false">COMMANDE!AF249</f>
        <v>0</v>
      </c>
      <c r="BS249" s="248" t="str">
        <f aca="false">_xlfn.IFS(AND($AD249=$AH249,$AD249&gt;0,$AH249&gt;0,BR249&gt;0), BR249,     AND(NOT($AD249=$AH249),$AD249&gt;0,$AH249&gt;0,BR249&gt;0), ($AH249*BR249)/$AD249,     AND($AD249=0,$AH249&gt;0,$AL249&gt;0), IF(INDEX(BR$12:BR$263,MATCH($AL249,$AK$12:$AK$263,0))&gt;0,($AH249*INDEX(BR$12:BR$263,MATCH($AL249,$AK$12:$AK$263,0)))/INDEX($AD$12:$AD$263,MATCH($AL249,$AK$12:$AK$263,0)), "-"),     1, "-")</f>
        <v>-</v>
      </c>
      <c r="BT249" s="249" t="n">
        <f aca="false">IF(BS$9&gt;0, IF(OR(BS249="",BS249="-"), 0, BS249*$AO249), BR249*$AE249)</f>
        <v>0</v>
      </c>
      <c r="BU249" s="247" t="n">
        <f aca="false">COMMANDE!AH249</f>
        <v>0</v>
      </c>
      <c r="BV249" s="248" t="str">
        <f aca="false">_xlfn.IFS(AND($AD249=$AH249,$AD249&gt;0,$AH249&gt;0,BU249&gt;0), BU249,     AND(NOT($AD249=$AH249),$AD249&gt;0,$AH249&gt;0,BU249&gt;0), ($AH249*BU249)/$AD249,     AND($AD249=0,$AH249&gt;0,$AL249&gt;0), IF(INDEX(BU$12:BU$263,MATCH($AL249,$AK$12:$AK$263,0))&gt;0,($AH249*INDEX(BU$12:BU$263,MATCH($AL249,$AK$12:$AK$263,0)))/INDEX($AD$12:$AD$263,MATCH($AL249,$AK$12:$AK$263,0)), "-"),     1, "-")</f>
        <v>-</v>
      </c>
      <c r="BW249" s="249" t="n">
        <f aca="false">IF(BV$9&gt;0, IF(OR(BV249="",BV249="-"), 0, BV249*$AO249), BU249*$AE249)</f>
        <v>0</v>
      </c>
      <c r="BX249" s="247" t="n">
        <f aca="false">COMMANDE!AJ249</f>
        <v>0</v>
      </c>
      <c r="BY249" s="248" t="str">
        <f aca="false">_xlfn.IFS(AND($AD249=$AH249,$AD249&gt;0,$AH249&gt;0,BX249&gt;0), BX249,     AND(NOT($AD249=$AH249),$AD249&gt;0,$AH249&gt;0,BX249&gt;0), ($AH249*BX249)/$AD249,     AND($AD249=0,$AH249&gt;0,$AL249&gt;0), IF(INDEX(BX$12:BX$263,MATCH($AL249,$AK$12:$AK$263,0))&gt;0,($AH249*INDEX(BX$12:BX$263,MATCH($AL249,$AK$12:$AK$263,0)))/INDEX($AD$12:$AD$263,MATCH($AL249,$AK$12:$AK$263,0)), "-"),     1, "-")</f>
        <v>-</v>
      </c>
      <c r="BZ249" s="249" t="n">
        <f aca="false">IF(BY$9&gt;0, IF(OR(BY249="",BY249="-"), 0, BY249*$AO249), BX249*$AE249)</f>
        <v>0</v>
      </c>
      <c r="CA249" s="247" t="n">
        <f aca="false">COMMANDE!AL249</f>
        <v>0</v>
      </c>
      <c r="CB249" s="248" t="str">
        <f aca="false">_xlfn.IFS(AND($AD249=$AH249,$AD249&gt;0,$AH249&gt;0,CA249&gt;0), CA249,     AND(NOT($AD249=$AH249),$AD249&gt;0,$AH249&gt;0,CA249&gt;0), ($AH249*CA249)/$AD249,     AND($AD249=0,$AH249&gt;0,$AL249&gt;0), IF(INDEX(CA$12:CA$263,MATCH($AL249,$AK$12:$AK$263,0))&gt;0,($AH249*INDEX(CA$12:CA$263,MATCH($AL249,$AK$12:$AK$263,0)))/INDEX($AD$12:$AD$263,MATCH($AL249,$AK$12:$AK$263,0)), "-"),     1, "-")</f>
        <v>-</v>
      </c>
      <c r="CC249" s="249" t="n">
        <f aca="false">IF(CB$9&gt;0, IF(OR(CB249="",CB249="-"), 0, CB249*$AO249), CA249*$AE249)</f>
        <v>0</v>
      </c>
      <c r="CD249" s="247" t="n">
        <f aca="false">COMMANDE!AN249</f>
        <v>0</v>
      </c>
      <c r="CE249" s="248" t="str">
        <f aca="false">_xlfn.IFS(AND($AD249=$AH249,$AD249&gt;0,$AH249&gt;0,CD249&gt;0), CD249,     AND(NOT($AD249=$AH249),$AD249&gt;0,$AH249&gt;0,CD249&gt;0), ($AH249*CD249)/$AD249,     AND($AD249=0,$AH249&gt;0,$AL249&gt;0), IF(INDEX(CD$12:CD$263,MATCH($AL249,$AK$12:$AK$263,0))&gt;0,($AH249*INDEX(CD$12:CD$263,MATCH($AL249,$AK$12:$AK$263,0)))/INDEX($AD$12:$AD$263,MATCH($AL249,$AK$12:$AK$263,0)), "-"),     1, "-")</f>
        <v>-</v>
      </c>
      <c r="CF249" s="249" t="n">
        <f aca="false">IF(CE$9&gt;0, IF(OR(CE249="",CE249="-"), 0, CE249*$AO249), CD249*$AE249)</f>
        <v>0</v>
      </c>
      <c r="CG249" s="247" t="n">
        <f aca="false">COMMANDE!AP249</f>
        <v>0</v>
      </c>
      <c r="CH249" s="248" t="str">
        <f aca="false">_xlfn.IFS(AND($AD249=$AH249,$AD249&gt;0,$AH249&gt;0,CG249&gt;0), CG249,     AND(NOT($AD249=$AH249),$AD249&gt;0,$AH249&gt;0,CG249&gt;0), ($AH249*CG249)/$AD249,     AND($AD249=0,$AH249&gt;0,$AL249&gt;0), IF(INDEX(CG$12:CG$263,MATCH($AL249,$AK$12:$AK$263,0))&gt;0,($AH249*INDEX(CG$12:CG$263,MATCH($AL249,$AK$12:$AK$263,0)))/INDEX($AD$12:$AD$263,MATCH($AL249,$AK$12:$AK$263,0)), "-"),     1, "-")</f>
        <v>-</v>
      </c>
      <c r="CI249" s="249" t="n">
        <f aca="false">IF(CH$9&gt;0, IF(OR(CH249="",CH249="-"), 0, CH249*$AO249), CG249*$AE249)</f>
        <v>0</v>
      </c>
      <c r="CJ249" s="250"/>
    </row>
    <row r="250" customFormat="false" ht="39.95" hidden="false" customHeight="true" outlineLevel="0" collapsed="false">
      <c r="A250" s="230" t="n">
        <f aca="false">IF(OR($AQ250&gt;0, $AS250&gt;0), 1, 0)</f>
        <v>0</v>
      </c>
      <c r="B250" s="230" t="n">
        <f aca="false">IF(OR($AT250&gt;0, $AV250&gt;0), 1, 0)</f>
        <v>0</v>
      </c>
      <c r="C250" s="230" t="n">
        <f aca="false">IF(OR($AW250&gt;0, $AY250&gt;0), 1, 0)</f>
        <v>0</v>
      </c>
      <c r="D250" s="230" t="n">
        <f aca="false">IF(OR($AZ250&gt;0, $BB250&gt;0), 1, 0)</f>
        <v>0</v>
      </c>
      <c r="E250" s="230" t="n">
        <f aca="false">IF(OR($BC250&gt;0, $BE250&gt;0), 1, 0)</f>
        <v>0</v>
      </c>
      <c r="F250" s="230" t="n">
        <f aca="false">IF(OR($BF250&gt;0, $BH250&gt;0), 1, 0)</f>
        <v>0</v>
      </c>
      <c r="G250" s="230" t="n">
        <f aca="false">IF(OR($BI250&gt;0, $BK250&gt;0), 1, 0)</f>
        <v>0</v>
      </c>
      <c r="H250" s="230" t="n">
        <f aca="false">IF(OR($BL250&gt;0, $BN250&gt;0), 1, 0)</f>
        <v>0</v>
      </c>
      <c r="I250" s="230" t="n">
        <f aca="false">IF(OR($BO250&gt;0, $BQ250&gt;0), 1, 0)</f>
        <v>0</v>
      </c>
      <c r="J250" s="230" t="n">
        <f aca="false">IF(OR($BR250&gt;0, $BT250&gt;0), 1, 0)</f>
        <v>0</v>
      </c>
      <c r="K250" s="230" t="n">
        <f aca="false">IF(OR($BU250&gt;0, $BW250&gt;0), 1, 0)</f>
        <v>0</v>
      </c>
      <c r="L250" s="230" t="n">
        <f aca="false">IF(OR($BX250&gt;0, $BZ250&gt;0), 1, 0)</f>
        <v>0</v>
      </c>
      <c r="M250" s="230" t="n">
        <f aca="false">IF(OR($CA250&gt;0, $CC250&gt;0), 1, 0)</f>
        <v>0</v>
      </c>
      <c r="N250" s="230" t="n">
        <f aca="false">IF(OR($CD250&gt;0, $CF250&gt;0), 1, 0)</f>
        <v>0</v>
      </c>
      <c r="O250" s="231" t="n">
        <f aca="false">IF(OR($CG250&gt;0, $CI250&gt;0), 1, 0)</f>
        <v>0</v>
      </c>
      <c r="P250" s="232" t="n">
        <f aca="false">IF(OR($AD250&gt;0,$AH250&gt;0,$AN250&gt;0), 1, 0)</f>
        <v>0</v>
      </c>
      <c r="Q250" s="233" t="n">
        <f aca="false">BDD!A240</f>
        <v>0</v>
      </c>
      <c r="R250" s="234" t="n">
        <f aca="false">BDD!B240</f>
        <v>0</v>
      </c>
      <c r="S250" s="235" t="str">
        <f aca="false">IF(BDD!F240=0, "", BDD!F240)</f>
        <v/>
      </c>
      <c r="T250" s="236" t="n">
        <f aca="false">ROUND(BDD!G240+FDP_CMD_KG, 2)</f>
        <v>1.6</v>
      </c>
      <c r="U250" s="236" t="e">
        <f aca="false">ROUND(BDD!G240+FDP_FACT_KG, 2)</f>
        <v>#DIV/0!</v>
      </c>
      <c r="V250" s="237" t="n">
        <f aca="false">BDD!H240</f>
        <v>0</v>
      </c>
      <c r="W250" s="238" t="str">
        <f aca="false">IF(NOT(ISBLANK(BDD!I240)), ROUND(SUM((BDD!G240*reduc1),FDP_CMD_KG), 2), "")</f>
        <v/>
      </c>
      <c r="X250" s="238" t="str">
        <f aca="false">IF(NOT(ISBLANK(BDD!J240)), ROUND(SUM((BDD!G240*reduc2),FDP_CMD_KG), 2), "")</f>
        <v/>
      </c>
      <c r="Y250" s="238" t="str">
        <f aca="false">IF(NOT(ISBLANK(BDD!K240)), ROUND(SUM((BDD!G240*reduc3),FDP_CMD_KG), 2), "")</f>
        <v/>
      </c>
      <c r="Z250" s="238" t="str">
        <f aca="false">IF(NOT(ISBLANK(BDD!I240)), ROUND(SUM((BDD!G240*reduc1),FDP_FACT_KG), 2), "")</f>
        <v/>
      </c>
      <c r="AA250" s="238" t="str">
        <f aca="false">IF(NOT(ISBLANK(BDD!J240)), ROUND(SUM((BDD!G240*reduc2),FDP_FACT_KG), 2), "")</f>
        <v/>
      </c>
      <c r="AB250" s="238" t="str">
        <f aca="false">IF(NOT(ISBLANK(BDD!K240)), ROUND(SUM((BDD!G240*reduc3),FDP_FACT_KG), 2), "")</f>
        <v/>
      </c>
      <c r="AC250" s="239" t="n">
        <f aca="false">BDD!C240</f>
        <v>0</v>
      </c>
      <c r="AD250" s="240" t="n">
        <f aca="false">SUM(AQ250,AT250,AW250,AZ250,BC250,BF250,BI250,BL250,BO250,BR250,BU250,BX250,CA250,CD250,CG250)</f>
        <v>0</v>
      </c>
      <c r="AE250" s="241" t="n">
        <f aca="false">_xlfn.IFS(AND(AD250&gt;=60,$Y250&lt;&gt;""), $Y250,    AND(AD250&gt;=30,$X250&lt;&gt;""), $X250,    AND(AD250&gt;=10,$W250&lt;&gt;""), $W250,    1, $T250)</f>
        <v>1.6</v>
      </c>
      <c r="AF250" s="242" t="n">
        <f aca="false">$AD250*$AE250</f>
        <v>0</v>
      </c>
      <c r="AG250" s="161"/>
      <c r="AH250" s="243"/>
      <c r="AI250" s="241" t="e">
        <f aca="false">_xlfn.IFS(AND(AH250&gt;=60,$AB250&lt;&gt;""), $AB250,    AND(AH250&gt;=30,$AA250&lt;&gt;""), $AA250,    AND(AH250&gt;=10,$Z250&lt;&gt;""), $Z250,    1, $U250)</f>
        <v>#DIV/0!</v>
      </c>
      <c r="AJ250" s="244" t="e">
        <f aca="false">AH250*AI250</f>
        <v>#DIV/0!</v>
      </c>
      <c r="AK250" s="245"/>
      <c r="AL250" s="245"/>
      <c r="AM250" s="161"/>
      <c r="AN250" s="246" t="n">
        <f aca="false">SUM(AR250,AU250,AX250,BA250,BD250,BG250,BJ250,BM250,BP250,BS250,BV250,BY250,CB250,CE250,CH250)</f>
        <v>0</v>
      </c>
      <c r="AO250" s="241" t="e">
        <f aca="false">_xlfn.IFS(AND(AN250&gt;=60,$AB250&lt;&gt;""), $AB250,    AND(AN250&gt;=30,$AA250&lt;&gt;""), $AA250,    AND(AN250&gt;=10,$Z250&lt;&gt;""), $Z250,    1, $U250)</f>
        <v>#DIV/0!</v>
      </c>
      <c r="AP250" s="242" t="e">
        <f aca="false">$AN250*$AO250</f>
        <v>#DIV/0!</v>
      </c>
      <c r="AQ250" s="247" t="n">
        <f aca="false">COMMANDE!N250</f>
        <v>0</v>
      </c>
      <c r="AR250" s="248" t="str">
        <f aca="false">_xlfn.IFS(AND($AD250=$AH250,$AD250&gt;0,$AH250&gt;0,AQ250&gt;0), AQ250,     AND(NOT($AD250=$AH250),$AD250&gt;0,$AH250&gt;0,AQ250&gt;0), ($AH250*AQ250)/$AD250,     AND($AD250=0,$AH250&gt;0,$AL250&gt;0), IF(INDEX(AQ$12:AQ$263,MATCH($AL250,$AK$12:$AK$263,0))&gt;0,($AH250*INDEX(AQ$12:AQ$263,MATCH($AL250,$AK$12:$AK$263,0)))/INDEX($AD$12:$AD$263,MATCH($AL250,$AK$12:$AK$263,0)), "-"),     1, "-")</f>
        <v>-</v>
      </c>
      <c r="AS250" s="249" t="n">
        <f aca="false">IF(AR$9&gt;0, IF(OR(AR250="",AR250="-"), 0, AR250*$AO250), AQ250*$AE250)</f>
        <v>0</v>
      </c>
      <c r="AT250" s="247" t="n">
        <f aca="false">COMMANDE!P250</f>
        <v>0</v>
      </c>
      <c r="AU250" s="248" t="str">
        <f aca="false">_xlfn.IFS(AND($AD250=$AH250,$AD250&gt;0,$AH250&gt;0,AT250&gt;0), AT250,     AND(NOT($AD250=$AH250),$AD250&gt;0,$AH250&gt;0,AT250&gt;0), ($AH250*AT250)/$AD250,     AND($AD250=0,$AH250&gt;0,$AL250&gt;0), IF(INDEX(AT$12:AT$263,MATCH($AL250,$AK$12:$AK$263,0))&gt;0,($AH250*INDEX(AT$12:AT$263,MATCH($AL250,$AK$12:$AK$263,0)))/INDEX($AD$12:$AD$263,MATCH($AL250,$AK$12:$AK$263,0)), "-"),     1, "-")</f>
        <v>-</v>
      </c>
      <c r="AV250" s="249" t="n">
        <f aca="false">IF(AU$9&gt;0, IF(OR(AU250="",AU250="-"), 0, AU250*$AO250), AT250*$AE250)</f>
        <v>0</v>
      </c>
      <c r="AW250" s="247" t="n">
        <f aca="false">COMMANDE!R250</f>
        <v>0</v>
      </c>
      <c r="AX250" s="248" t="str">
        <f aca="false">_xlfn.IFS(AND($AD250=$AH250,$AD250&gt;0,$AH250&gt;0,AW250&gt;0), AW250,     AND(NOT($AD250=$AH250),$AD250&gt;0,$AH250&gt;0,AW250&gt;0), ($AH250*AW250)/$AD250,     AND($AD250=0,$AH250&gt;0,$AL250&gt;0), IF(INDEX(AW$12:AW$263,MATCH($AL250,$AK$12:$AK$263,0))&gt;0,($AH250*INDEX(AW$12:AW$263,MATCH($AL250,$AK$12:$AK$263,0)))/INDEX($AD$12:$AD$263,MATCH($AL250,$AK$12:$AK$263,0)), "-"),     1, "-")</f>
        <v>-</v>
      </c>
      <c r="AY250" s="249" t="n">
        <f aca="false">IF(AX$9&gt;0, IF(OR(AX250="",AX250="-"), 0, AX250*$AO250), AW250*$AE250)</f>
        <v>0</v>
      </c>
      <c r="AZ250" s="247" t="n">
        <f aca="false">COMMANDE!T250</f>
        <v>0</v>
      </c>
      <c r="BA250" s="248" t="str">
        <f aca="false">_xlfn.IFS(AND($AD250=$AH250,$AD250&gt;0,$AH250&gt;0,AZ250&gt;0), AZ250,     AND(NOT($AD250=$AH250),$AD250&gt;0,$AH250&gt;0,AZ250&gt;0), ($AH250*AZ250)/$AD250,     AND($AD250=0,$AH250&gt;0,$AL250&gt;0), IF(INDEX(AZ$12:AZ$263,MATCH($AL250,$AK$12:$AK$263,0))&gt;0,($AH250*INDEX(AZ$12:AZ$263,MATCH($AL250,$AK$12:$AK$263,0)))/INDEX($AD$12:$AD$263,MATCH($AL250,$AK$12:$AK$263,0)), "-"),     1, "-")</f>
        <v>-</v>
      </c>
      <c r="BB250" s="249" t="n">
        <f aca="false">IF(BA$9&gt;0, IF(OR(BA250="",BA250="-"), 0, BA250*$AO250), AZ250*$AE250)</f>
        <v>0</v>
      </c>
      <c r="BC250" s="247" t="n">
        <f aca="false">COMMANDE!V250</f>
        <v>0</v>
      </c>
      <c r="BD250" s="248" t="str">
        <f aca="false">_xlfn.IFS(AND($AD250=$AH250,$AD250&gt;0,$AH250&gt;0,BC250&gt;0), BC250,     AND(NOT($AD250=$AH250),$AD250&gt;0,$AH250&gt;0,BC250&gt;0), ($AH250*BC250)/$AD250,     AND($AD250=0,$AH250&gt;0,$AL250&gt;0), IF(INDEX(BC$12:BC$263,MATCH($AL250,$AK$12:$AK$263,0))&gt;0,($AH250*INDEX(BC$12:BC$263,MATCH($AL250,$AK$12:$AK$263,0)))/INDEX($AD$12:$AD$263,MATCH($AL250,$AK$12:$AK$263,0)), "-"),     1, "-")</f>
        <v>-</v>
      </c>
      <c r="BE250" s="249" t="n">
        <f aca="false">IF(BD$9&gt;0, IF(OR(BD250="",BD250="-"), 0, BD250*$AO250), BC250*$AE250)</f>
        <v>0</v>
      </c>
      <c r="BF250" s="247" t="n">
        <f aca="false">COMMANDE!X250</f>
        <v>0</v>
      </c>
      <c r="BG250" s="248" t="str">
        <f aca="false">_xlfn.IFS(AND($AD250=$AH250,$AD250&gt;0,$AH250&gt;0,BF250&gt;0), BF250,     AND(NOT($AD250=$AH250),$AD250&gt;0,$AH250&gt;0,BF250&gt;0), ($AH250*BF250)/$AD250,     AND($AD250=0,$AH250&gt;0,$AL250&gt;0), IF(INDEX(BF$12:BF$263,MATCH($AL250,$AK$12:$AK$263,0))&gt;0,($AH250*INDEX(BF$12:BF$263,MATCH($AL250,$AK$12:$AK$263,0)))/INDEX($AD$12:$AD$263,MATCH($AL250,$AK$12:$AK$263,0)), "-"),     1, "-")</f>
        <v>-</v>
      </c>
      <c r="BH250" s="249" t="n">
        <f aca="false">IF(BG$9&gt;0, IF(OR(BG250="",BG250="-"), 0, BG250*$AO250), BF250*$AE250)</f>
        <v>0</v>
      </c>
      <c r="BI250" s="247" t="n">
        <f aca="false">COMMANDE!Z250</f>
        <v>0</v>
      </c>
      <c r="BJ250" s="248" t="str">
        <f aca="false">_xlfn.IFS(AND($AD250=$AH250,$AD250&gt;0,$AH250&gt;0,BI250&gt;0), BI250,     AND(NOT($AD250=$AH250),$AD250&gt;0,$AH250&gt;0,BI250&gt;0), ($AH250*BI250)/$AD250,     AND($AD250=0,$AH250&gt;0,$AL250&gt;0), IF(INDEX(BI$12:BI$263,MATCH($AL250,$AK$12:$AK$263,0))&gt;0,($AH250*INDEX(BI$12:BI$263,MATCH($AL250,$AK$12:$AK$263,0)))/INDEX($AD$12:$AD$263,MATCH($AL250,$AK$12:$AK$263,0)), "-"),     1, "-")</f>
        <v>-</v>
      </c>
      <c r="BK250" s="249" t="n">
        <f aca="false">IF(BJ$9&gt;0, IF(OR(BJ250="",BJ250="-"), 0, BJ250*$AO250), BI250*$AE250)</f>
        <v>0</v>
      </c>
      <c r="BL250" s="247" t="n">
        <f aca="false">COMMANDE!AB250</f>
        <v>0</v>
      </c>
      <c r="BM250" s="248" t="str">
        <f aca="false">_xlfn.IFS(AND($AD250=$AH250,$AD250&gt;0,$AH250&gt;0,BL250&gt;0), BL250,     AND(NOT($AD250=$AH250),$AD250&gt;0,$AH250&gt;0,BL250&gt;0), ($AH250*BL250)/$AD250,     AND($AD250=0,$AH250&gt;0,$AL250&gt;0), IF(INDEX(BL$12:BL$263,MATCH($AL250,$AK$12:$AK$263,0))&gt;0,($AH250*INDEX(BL$12:BL$263,MATCH($AL250,$AK$12:$AK$263,0)))/INDEX($AD$12:$AD$263,MATCH($AL250,$AK$12:$AK$263,0)), "-"),     1, "-")</f>
        <v>-</v>
      </c>
      <c r="BN250" s="249" t="n">
        <f aca="false">IF(BM$9&gt;0, IF(OR(BM250="",BM250="-"), 0, BM250*$AO250), BL250*$AE250)</f>
        <v>0</v>
      </c>
      <c r="BO250" s="247" t="n">
        <f aca="false">COMMANDE!AD250</f>
        <v>0</v>
      </c>
      <c r="BP250" s="248" t="str">
        <f aca="false">_xlfn.IFS(AND($AD250=$AH250,$AD250&gt;0,$AH250&gt;0,BO250&gt;0), BO250,     AND(NOT($AD250=$AH250),$AD250&gt;0,$AH250&gt;0,BO250&gt;0), ($AH250*BO250)/$AD250,     AND($AD250=0,$AH250&gt;0,$AL250&gt;0), IF(INDEX(BO$12:BO$263,MATCH($AL250,$AK$12:$AK$263,0))&gt;0,($AH250*INDEX(BO$12:BO$263,MATCH($AL250,$AK$12:$AK$263,0)))/INDEX($AD$12:$AD$263,MATCH($AL250,$AK$12:$AK$263,0)), "-"),     1, "-")</f>
        <v>-</v>
      </c>
      <c r="BQ250" s="249" t="n">
        <f aca="false">IF(BP$9&gt;0, IF(OR(BP250="",BP250="-"), 0, BP250*$AO250), BO250*$AE250)</f>
        <v>0</v>
      </c>
      <c r="BR250" s="247" t="n">
        <f aca="false">COMMANDE!AF250</f>
        <v>0</v>
      </c>
      <c r="BS250" s="248" t="str">
        <f aca="false">_xlfn.IFS(AND($AD250=$AH250,$AD250&gt;0,$AH250&gt;0,BR250&gt;0), BR250,     AND(NOT($AD250=$AH250),$AD250&gt;0,$AH250&gt;0,BR250&gt;0), ($AH250*BR250)/$AD250,     AND($AD250=0,$AH250&gt;0,$AL250&gt;0), IF(INDEX(BR$12:BR$263,MATCH($AL250,$AK$12:$AK$263,0))&gt;0,($AH250*INDEX(BR$12:BR$263,MATCH($AL250,$AK$12:$AK$263,0)))/INDEX($AD$12:$AD$263,MATCH($AL250,$AK$12:$AK$263,0)), "-"),     1, "-")</f>
        <v>-</v>
      </c>
      <c r="BT250" s="249" t="n">
        <f aca="false">IF(BS$9&gt;0, IF(OR(BS250="",BS250="-"), 0, BS250*$AO250), BR250*$AE250)</f>
        <v>0</v>
      </c>
      <c r="BU250" s="247" t="n">
        <f aca="false">COMMANDE!AH250</f>
        <v>0</v>
      </c>
      <c r="BV250" s="248" t="str">
        <f aca="false">_xlfn.IFS(AND($AD250=$AH250,$AD250&gt;0,$AH250&gt;0,BU250&gt;0), BU250,     AND(NOT($AD250=$AH250),$AD250&gt;0,$AH250&gt;0,BU250&gt;0), ($AH250*BU250)/$AD250,     AND($AD250=0,$AH250&gt;0,$AL250&gt;0), IF(INDEX(BU$12:BU$263,MATCH($AL250,$AK$12:$AK$263,0))&gt;0,($AH250*INDEX(BU$12:BU$263,MATCH($AL250,$AK$12:$AK$263,0)))/INDEX($AD$12:$AD$263,MATCH($AL250,$AK$12:$AK$263,0)), "-"),     1, "-")</f>
        <v>-</v>
      </c>
      <c r="BW250" s="249" t="n">
        <f aca="false">IF(BV$9&gt;0, IF(OR(BV250="",BV250="-"), 0, BV250*$AO250), BU250*$AE250)</f>
        <v>0</v>
      </c>
      <c r="BX250" s="247" t="n">
        <f aca="false">COMMANDE!AJ250</f>
        <v>0</v>
      </c>
      <c r="BY250" s="248" t="str">
        <f aca="false">_xlfn.IFS(AND($AD250=$AH250,$AD250&gt;0,$AH250&gt;0,BX250&gt;0), BX250,     AND(NOT($AD250=$AH250),$AD250&gt;0,$AH250&gt;0,BX250&gt;0), ($AH250*BX250)/$AD250,     AND($AD250=0,$AH250&gt;0,$AL250&gt;0), IF(INDEX(BX$12:BX$263,MATCH($AL250,$AK$12:$AK$263,0))&gt;0,($AH250*INDEX(BX$12:BX$263,MATCH($AL250,$AK$12:$AK$263,0)))/INDEX($AD$12:$AD$263,MATCH($AL250,$AK$12:$AK$263,0)), "-"),     1, "-")</f>
        <v>-</v>
      </c>
      <c r="BZ250" s="249" t="n">
        <f aca="false">IF(BY$9&gt;0, IF(OR(BY250="",BY250="-"), 0, BY250*$AO250), BX250*$AE250)</f>
        <v>0</v>
      </c>
      <c r="CA250" s="247" t="n">
        <f aca="false">COMMANDE!AL250</f>
        <v>0</v>
      </c>
      <c r="CB250" s="248" t="str">
        <f aca="false">_xlfn.IFS(AND($AD250=$AH250,$AD250&gt;0,$AH250&gt;0,CA250&gt;0), CA250,     AND(NOT($AD250=$AH250),$AD250&gt;0,$AH250&gt;0,CA250&gt;0), ($AH250*CA250)/$AD250,     AND($AD250=0,$AH250&gt;0,$AL250&gt;0), IF(INDEX(CA$12:CA$263,MATCH($AL250,$AK$12:$AK$263,0))&gt;0,($AH250*INDEX(CA$12:CA$263,MATCH($AL250,$AK$12:$AK$263,0)))/INDEX($AD$12:$AD$263,MATCH($AL250,$AK$12:$AK$263,0)), "-"),     1, "-")</f>
        <v>-</v>
      </c>
      <c r="CC250" s="249" t="n">
        <f aca="false">IF(CB$9&gt;0, IF(OR(CB250="",CB250="-"), 0, CB250*$AO250), CA250*$AE250)</f>
        <v>0</v>
      </c>
      <c r="CD250" s="247" t="n">
        <f aca="false">COMMANDE!AN250</f>
        <v>0</v>
      </c>
      <c r="CE250" s="248" t="str">
        <f aca="false">_xlfn.IFS(AND($AD250=$AH250,$AD250&gt;0,$AH250&gt;0,CD250&gt;0), CD250,     AND(NOT($AD250=$AH250),$AD250&gt;0,$AH250&gt;0,CD250&gt;0), ($AH250*CD250)/$AD250,     AND($AD250=0,$AH250&gt;0,$AL250&gt;0), IF(INDEX(CD$12:CD$263,MATCH($AL250,$AK$12:$AK$263,0))&gt;0,($AH250*INDEX(CD$12:CD$263,MATCH($AL250,$AK$12:$AK$263,0)))/INDEX($AD$12:$AD$263,MATCH($AL250,$AK$12:$AK$263,0)), "-"),     1, "-")</f>
        <v>-</v>
      </c>
      <c r="CF250" s="249" t="n">
        <f aca="false">IF(CE$9&gt;0, IF(OR(CE250="",CE250="-"), 0, CE250*$AO250), CD250*$AE250)</f>
        <v>0</v>
      </c>
      <c r="CG250" s="247" t="n">
        <f aca="false">COMMANDE!AP250</f>
        <v>0</v>
      </c>
      <c r="CH250" s="248" t="str">
        <f aca="false">_xlfn.IFS(AND($AD250=$AH250,$AD250&gt;0,$AH250&gt;0,CG250&gt;0), CG250,     AND(NOT($AD250=$AH250),$AD250&gt;0,$AH250&gt;0,CG250&gt;0), ($AH250*CG250)/$AD250,     AND($AD250=0,$AH250&gt;0,$AL250&gt;0), IF(INDEX(CG$12:CG$263,MATCH($AL250,$AK$12:$AK$263,0))&gt;0,($AH250*INDEX(CG$12:CG$263,MATCH($AL250,$AK$12:$AK$263,0)))/INDEX($AD$12:$AD$263,MATCH($AL250,$AK$12:$AK$263,0)), "-"),     1, "-")</f>
        <v>-</v>
      </c>
      <c r="CI250" s="249" t="n">
        <f aca="false">IF(CH$9&gt;0, IF(OR(CH250="",CH250="-"), 0, CH250*$AO250), CG250*$AE250)</f>
        <v>0</v>
      </c>
      <c r="CJ250" s="250"/>
    </row>
    <row r="251" customFormat="false" ht="39.95" hidden="false" customHeight="true" outlineLevel="0" collapsed="false">
      <c r="A251" s="230" t="n">
        <f aca="false">IF(OR($AQ251&gt;0, $AS251&gt;0), 1, 0)</f>
        <v>0</v>
      </c>
      <c r="B251" s="230" t="n">
        <f aca="false">IF(OR($AT251&gt;0, $AV251&gt;0), 1, 0)</f>
        <v>0</v>
      </c>
      <c r="C251" s="230" t="n">
        <f aca="false">IF(OR($AW251&gt;0, $AY251&gt;0), 1, 0)</f>
        <v>0</v>
      </c>
      <c r="D251" s="230" t="n">
        <f aca="false">IF(OR($AZ251&gt;0, $BB251&gt;0), 1, 0)</f>
        <v>0</v>
      </c>
      <c r="E251" s="230" t="n">
        <f aca="false">IF(OR($BC251&gt;0, $BE251&gt;0), 1, 0)</f>
        <v>0</v>
      </c>
      <c r="F251" s="230" t="n">
        <f aca="false">IF(OR($BF251&gt;0, $BH251&gt;0), 1, 0)</f>
        <v>0</v>
      </c>
      <c r="G251" s="230" t="n">
        <f aca="false">IF(OR($BI251&gt;0, $BK251&gt;0), 1, 0)</f>
        <v>0</v>
      </c>
      <c r="H251" s="230" t="n">
        <f aca="false">IF(OR($BL251&gt;0, $BN251&gt;0), 1, 0)</f>
        <v>0</v>
      </c>
      <c r="I251" s="230" t="n">
        <f aca="false">IF(OR($BO251&gt;0, $BQ251&gt;0), 1, 0)</f>
        <v>0</v>
      </c>
      <c r="J251" s="230" t="n">
        <f aca="false">IF(OR($BR251&gt;0, $BT251&gt;0), 1, 0)</f>
        <v>0</v>
      </c>
      <c r="K251" s="230" t="n">
        <f aca="false">IF(OR($BU251&gt;0, $BW251&gt;0), 1, 0)</f>
        <v>0</v>
      </c>
      <c r="L251" s="230" t="n">
        <f aca="false">IF(OR($BX251&gt;0, $BZ251&gt;0), 1, 0)</f>
        <v>0</v>
      </c>
      <c r="M251" s="230" t="n">
        <f aca="false">IF(OR($CA251&gt;0, $CC251&gt;0), 1, 0)</f>
        <v>0</v>
      </c>
      <c r="N251" s="230" t="n">
        <f aca="false">IF(OR($CD251&gt;0, $CF251&gt;0), 1, 0)</f>
        <v>0</v>
      </c>
      <c r="O251" s="231" t="n">
        <f aca="false">IF(OR($CG251&gt;0, $CI251&gt;0), 1, 0)</f>
        <v>0</v>
      </c>
      <c r="P251" s="232" t="n">
        <f aca="false">IF(OR($AD251&gt;0,$AH251&gt;0,$AN251&gt;0), 1, 0)</f>
        <v>0</v>
      </c>
      <c r="Q251" s="233" t="n">
        <f aca="false">BDD!A241</f>
        <v>0</v>
      </c>
      <c r="R251" s="234" t="n">
        <f aca="false">BDD!B241</f>
        <v>0</v>
      </c>
      <c r="S251" s="235" t="str">
        <f aca="false">IF(BDD!F241=0, "", BDD!F241)</f>
        <v/>
      </c>
      <c r="T251" s="236" t="n">
        <f aca="false">ROUND(BDD!G241+FDP_CMD_KG, 2)</f>
        <v>1.6</v>
      </c>
      <c r="U251" s="236" t="e">
        <f aca="false">ROUND(BDD!G241+FDP_FACT_KG, 2)</f>
        <v>#DIV/0!</v>
      </c>
      <c r="V251" s="237" t="n">
        <f aca="false">BDD!H241</f>
        <v>0</v>
      </c>
      <c r="W251" s="238" t="str">
        <f aca="false">IF(NOT(ISBLANK(BDD!I241)), ROUND(SUM((BDD!G241*reduc1),FDP_CMD_KG), 2), "")</f>
        <v/>
      </c>
      <c r="X251" s="238" t="str">
        <f aca="false">IF(NOT(ISBLANK(BDD!J241)), ROUND(SUM((BDD!G241*reduc2),FDP_CMD_KG), 2), "")</f>
        <v/>
      </c>
      <c r="Y251" s="238" t="str">
        <f aca="false">IF(NOT(ISBLANK(BDD!K241)), ROUND(SUM((BDD!G241*reduc3),FDP_CMD_KG), 2), "")</f>
        <v/>
      </c>
      <c r="Z251" s="238" t="str">
        <f aca="false">IF(NOT(ISBLANK(BDD!I241)), ROUND(SUM((BDD!G241*reduc1),FDP_FACT_KG), 2), "")</f>
        <v/>
      </c>
      <c r="AA251" s="238" t="str">
        <f aca="false">IF(NOT(ISBLANK(BDD!J241)), ROUND(SUM((BDD!G241*reduc2),FDP_FACT_KG), 2), "")</f>
        <v/>
      </c>
      <c r="AB251" s="238" t="str">
        <f aca="false">IF(NOT(ISBLANK(BDD!K241)), ROUND(SUM((BDD!G241*reduc3),FDP_FACT_KG), 2), "")</f>
        <v/>
      </c>
      <c r="AC251" s="239" t="n">
        <f aca="false">BDD!C241</f>
        <v>0</v>
      </c>
      <c r="AD251" s="240" t="n">
        <f aca="false">SUM(AQ251,AT251,AW251,AZ251,BC251,BF251,BI251,BL251,BO251,BR251,BU251,BX251,CA251,CD251,CG251)</f>
        <v>0</v>
      </c>
      <c r="AE251" s="241" t="n">
        <f aca="false">_xlfn.IFS(AND(AD251&gt;=60,$Y251&lt;&gt;""), $Y251,    AND(AD251&gt;=30,$X251&lt;&gt;""), $X251,    AND(AD251&gt;=10,$W251&lt;&gt;""), $W251,    1, $T251)</f>
        <v>1.6</v>
      </c>
      <c r="AF251" s="242" t="n">
        <f aca="false">$AD251*$AE251</f>
        <v>0</v>
      </c>
      <c r="AG251" s="161"/>
      <c r="AH251" s="243"/>
      <c r="AI251" s="241" t="e">
        <f aca="false">_xlfn.IFS(AND(AH251&gt;=60,$AB251&lt;&gt;""), $AB251,    AND(AH251&gt;=30,$AA251&lt;&gt;""), $AA251,    AND(AH251&gt;=10,$Z251&lt;&gt;""), $Z251,    1, $U251)</f>
        <v>#DIV/0!</v>
      </c>
      <c r="AJ251" s="244" t="e">
        <f aca="false">AH251*AI251</f>
        <v>#DIV/0!</v>
      </c>
      <c r="AK251" s="245"/>
      <c r="AL251" s="245"/>
      <c r="AM251" s="161"/>
      <c r="AN251" s="246" t="n">
        <f aca="false">SUM(AR251,AU251,AX251,BA251,BD251,BG251,BJ251,BM251,BP251,BS251,BV251,BY251,CB251,CE251,CH251)</f>
        <v>0</v>
      </c>
      <c r="AO251" s="241" t="e">
        <f aca="false">_xlfn.IFS(AND(AN251&gt;=60,$AB251&lt;&gt;""), $AB251,    AND(AN251&gt;=30,$AA251&lt;&gt;""), $AA251,    AND(AN251&gt;=10,$Z251&lt;&gt;""), $Z251,    1, $U251)</f>
        <v>#DIV/0!</v>
      </c>
      <c r="AP251" s="242" t="e">
        <f aca="false">$AN251*$AO251</f>
        <v>#DIV/0!</v>
      </c>
      <c r="AQ251" s="247" t="n">
        <f aca="false">COMMANDE!N251</f>
        <v>0</v>
      </c>
      <c r="AR251" s="248" t="str">
        <f aca="false">_xlfn.IFS(AND($AD251=$AH251,$AD251&gt;0,$AH251&gt;0,AQ251&gt;0), AQ251,     AND(NOT($AD251=$AH251),$AD251&gt;0,$AH251&gt;0,AQ251&gt;0), ($AH251*AQ251)/$AD251,     AND($AD251=0,$AH251&gt;0,$AL251&gt;0), IF(INDEX(AQ$12:AQ$263,MATCH($AL251,$AK$12:$AK$263,0))&gt;0,($AH251*INDEX(AQ$12:AQ$263,MATCH($AL251,$AK$12:$AK$263,0)))/INDEX($AD$12:$AD$263,MATCH($AL251,$AK$12:$AK$263,0)), "-"),     1, "-")</f>
        <v>-</v>
      </c>
      <c r="AS251" s="249" t="n">
        <f aca="false">IF(AR$9&gt;0, IF(OR(AR251="",AR251="-"), 0, AR251*$AO251), AQ251*$AE251)</f>
        <v>0</v>
      </c>
      <c r="AT251" s="247" t="n">
        <f aca="false">COMMANDE!P251</f>
        <v>0</v>
      </c>
      <c r="AU251" s="248" t="str">
        <f aca="false">_xlfn.IFS(AND($AD251=$AH251,$AD251&gt;0,$AH251&gt;0,AT251&gt;0), AT251,     AND(NOT($AD251=$AH251),$AD251&gt;0,$AH251&gt;0,AT251&gt;0), ($AH251*AT251)/$AD251,     AND($AD251=0,$AH251&gt;0,$AL251&gt;0), IF(INDEX(AT$12:AT$263,MATCH($AL251,$AK$12:$AK$263,0))&gt;0,($AH251*INDEX(AT$12:AT$263,MATCH($AL251,$AK$12:$AK$263,0)))/INDEX($AD$12:$AD$263,MATCH($AL251,$AK$12:$AK$263,0)), "-"),     1, "-")</f>
        <v>-</v>
      </c>
      <c r="AV251" s="249" t="n">
        <f aca="false">IF(AU$9&gt;0, IF(OR(AU251="",AU251="-"), 0, AU251*$AO251), AT251*$AE251)</f>
        <v>0</v>
      </c>
      <c r="AW251" s="247" t="n">
        <f aca="false">COMMANDE!R251</f>
        <v>0</v>
      </c>
      <c r="AX251" s="248" t="str">
        <f aca="false">_xlfn.IFS(AND($AD251=$AH251,$AD251&gt;0,$AH251&gt;0,AW251&gt;0), AW251,     AND(NOT($AD251=$AH251),$AD251&gt;0,$AH251&gt;0,AW251&gt;0), ($AH251*AW251)/$AD251,     AND($AD251=0,$AH251&gt;0,$AL251&gt;0), IF(INDEX(AW$12:AW$263,MATCH($AL251,$AK$12:$AK$263,0))&gt;0,($AH251*INDEX(AW$12:AW$263,MATCH($AL251,$AK$12:$AK$263,0)))/INDEX($AD$12:$AD$263,MATCH($AL251,$AK$12:$AK$263,0)), "-"),     1, "-")</f>
        <v>-</v>
      </c>
      <c r="AY251" s="249" t="n">
        <f aca="false">IF(AX$9&gt;0, IF(OR(AX251="",AX251="-"), 0, AX251*$AO251), AW251*$AE251)</f>
        <v>0</v>
      </c>
      <c r="AZ251" s="247" t="n">
        <f aca="false">COMMANDE!T251</f>
        <v>0</v>
      </c>
      <c r="BA251" s="248" t="str">
        <f aca="false">_xlfn.IFS(AND($AD251=$AH251,$AD251&gt;0,$AH251&gt;0,AZ251&gt;0), AZ251,     AND(NOT($AD251=$AH251),$AD251&gt;0,$AH251&gt;0,AZ251&gt;0), ($AH251*AZ251)/$AD251,     AND($AD251=0,$AH251&gt;0,$AL251&gt;0), IF(INDEX(AZ$12:AZ$263,MATCH($AL251,$AK$12:$AK$263,0))&gt;0,($AH251*INDEX(AZ$12:AZ$263,MATCH($AL251,$AK$12:$AK$263,0)))/INDEX($AD$12:$AD$263,MATCH($AL251,$AK$12:$AK$263,0)), "-"),     1, "-")</f>
        <v>-</v>
      </c>
      <c r="BB251" s="249" t="n">
        <f aca="false">IF(BA$9&gt;0, IF(OR(BA251="",BA251="-"), 0, BA251*$AO251), AZ251*$AE251)</f>
        <v>0</v>
      </c>
      <c r="BC251" s="247" t="n">
        <f aca="false">COMMANDE!V251</f>
        <v>0</v>
      </c>
      <c r="BD251" s="248" t="str">
        <f aca="false">_xlfn.IFS(AND($AD251=$AH251,$AD251&gt;0,$AH251&gt;0,BC251&gt;0), BC251,     AND(NOT($AD251=$AH251),$AD251&gt;0,$AH251&gt;0,BC251&gt;0), ($AH251*BC251)/$AD251,     AND($AD251=0,$AH251&gt;0,$AL251&gt;0), IF(INDEX(BC$12:BC$263,MATCH($AL251,$AK$12:$AK$263,0))&gt;0,($AH251*INDEX(BC$12:BC$263,MATCH($AL251,$AK$12:$AK$263,0)))/INDEX($AD$12:$AD$263,MATCH($AL251,$AK$12:$AK$263,0)), "-"),     1, "-")</f>
        <v>-</v>
      </c>
      <c r="BE251" s="249" t="n">
        <f aca="false">IF(BD$9&gt;0, IF(OR(BD251="",BD251="-"), 0, BD251*$AO251), BC251*$AE251)</f>
        <v>0</v>
      </c>
      <c r="BF251" s="247" t="n">
        <f aca="false">COMMANDE!X251</f>
        <v>0</v>
      </c>
      <c r="BG251" s="248" t="str">
        <f aca="false">_xlfn.IFS(AND($AD251=$AH251,$AD251&gt;0,$AH251&gt;0,BF251&gt;0), BF251,     AND(NOT($AD251=$AH251),$AD251&gt;0,$AH251&gt;0,BF251&gt;0), ($AH251*BF251)/$AD251,     AND($AD251=0,$AH251&gt;0,$AL251&gt;0), IF(INDEX(BF$12:BF$263,MATCH($AL251,$AK$12:$AK$263,0))&gt;0,($AH251*INDEX(BF$12:BF$263,MATCH($AL251,$AK$12:$AK$263,0)))/INDEX($AD$12:$AD$263,MATCH($AL251,$AK$12:$AK$263,0)), "-"),     1, "-")</f>
        <v>-</v>
      </c>
      <c r="BH251" s="249" t="n">
        <f aca="false">IF(BG$9&gt;0, IF(OR(BG251="",BG251="-"), 0, BG251*$AO251), BF251*$AE251)</f>
        <v>0</v>
      </c>
      <c r="BI251" s="247" t="n">
        <f aca="false">COMMANDE!Z251</f>
        <v>0</v>
      </c>
      <c r="BJ251" s="248" t="str">
        <f aca="false">_xlfn.IFS(AND($AD251=$AH251,$AD251&gt;0,$AH251&gt;0,BI251&gt;0), BI251,     AND(NOT($AD251=$AH251),$AD251&gt;0,$AH251&gt;0,BI251&gt;0), ($AH251*BI251)/$AD251,     AND($AD251=0,$AH251&gt;0,$AL251&gt;0), IF(INDEX(BI$12:BI$263,MATCH($AL251,$AK$12:$AK$263,0))&gt;0,($AH251*INDEX(BI$12:BI$263,MATCH($AL251,$AK$12:$AK$263,0)))/INDEX($AD$12:$AD$263,MATCH($AL251,$AK$12:$AK$263,0)), "-"),     1, "-")</f>
        <v>-</v>
      </c>
      <c r="BK251" s="249" t="n">
        <f aca="false">IF(BJ$9&gt;0, IF(OR(BJ251="",BJ251="-"), 0, BJ251*$AO251), BI251*$AE251)</f>
        <v>0</v>
      </c>
      <c r="BL251" s="247" t="n">
        <f aca="false">COMMANDE!AB251</f>
        <v>0</v>
      </c>
      <c r="BM251" s="248" t="str">
        <f aca="false">_xlfn.IFS(AND($AD251=$AH251,$AD251&gt;0,$AH251&gt;0,BL251&gt;0), BL251,     AND(NOT($AD251=$AH251),$AD251&gt;0,$AH251&gt;0,BL251&gt;0), ($AH251*BL251)/$AD251,     AND($AD251=0,$AH251&gt;0,$AL251&gt;0), IF(INDEX(BL$12:BL$263,MATCH($AL251,$AK$12:$AK$263,0))&gt;0,($AH251*INDEX(BL$12:BL$263,MATCH($AL251,$AK$12:$AK$263,0)))/INDEX($AD$12:$AD$263,MATCH($AL251,$AK$12:$AK$263,0)), "-"),     1, "-")</f>
        <v>-</v>
      </c>
      <c r="BN251" s="249" t="n">
        <f aca="false">IF(BM$9&gt;0, IF(OR(BM251="",BM251="-"), 0, BM251*$AO251), BL251*$AE251)</f>
        <v>0</v>
      </c>
      <c r="BO251" s="247" t="n">
        <f aca="false">COMMANDE!AD251</f>
        <v>0</v>
      </c>
      <c r="BP251" s="248" t="str">
        <f aca="false">_xlfn.IFS(AND($AD251=$AH251,$AD251&gt;0,$AH251&gt;0,BO251&gt;0), BO251,     AND(NOT($AD251=$AH251),$AD251&gt;0,$AH251&gt;0,BO251&gt;0), ($AH251*BO251)/$AD251,     AND($AD251=0,$AH251&gt;0,$AL251&gt;0), IF(INDEX(BO$12:BO$263,MATCH($AL251,$AK$12:$AK$263,0))&gt;0,($AH251*INDEX(BO$12:BO$263,MATCH($AL251,$AK$12:$AK$263,0)))/INDEX($AD$12:$AD$263,MATCH($AL251,$AK$12:$AK$263,0)), "-"),     1, "-")</f>
        <v>-</v>
      </c>
      <c r="BQ251" s="249" t="n">
        <f aca="false">IF(BP$9&gt;0, IF(OR(BP251="",BP251="-"), 0, BP251*$AO251), BO251*$AE251)</f>
        <v>0</v>
      </c>
      <c r="BR251" s="247" t="n">
        <f aca="false">COMMANDE!AF251</f>
        <v>0</v>
      </c>
      <c r="BS251" s="248" t="str">
        <f aca="false">_xlfn.IFS(AND($AD251=$AH251,$AD251&gt;0,$AH251&gt;0,BR251&gt;0), BR251,     AND(NOT($AD251=$AH251),$AD251&gt;0,$AH251&gt;0,BR251&gt;0), ($AH251*BR251)/$AD251,     AND($AD251=0,$AH251&gt;0,$AL251&gt;0), IF(INDEX(BR$12:BR$263,MATCH($AL251,$AK$12:$AK$263,0))&gt;0,($AH251*INDEX(BR$12:BR$263,MATCH($AL251,$AK$12:$AK$263,0)))/INDEX($AD$12:$AD$263,MATCH($AL251,$AK$12:$AK$263,0)), "-"),     1, "-")</f>
        <v>-</v>
      </c>
      <c r="BT251" s="249" t="n">
        <f aca="false">IF(BS$9&gt;0, IF(OR(BS251="",BS251="-"), 0, BS251*$AO251), BR251*$AE251)</f>
        <v>0</v>
      </c>
      <c r="BU251" s="247" t="n">
        <f aca="false">COMMANDE!AH251</f>
        <v>0</v>
      </c>
      <c r="BV251" s="248" t="str">
        <f aca="false">_xlfn.IFS(AND($AD251=$AH251,$AD251&gt;0,$AH251&gt;0,BU251&gt;0), BU251,     AND(NOT($AD251=$AH251),$AD251&gt;0,$AH251&gt;0,BU251&gt;0), ($AH251*BU251)/$AD251,     AND($AD251=0,$AH251&gt;0,$AL251&gt;0), IF(INDEX(BU$12:BU$263,MATCH($AL251,$AK$12:$AK$263,0))&gt;0,($AH251*INDEX(BU$12:BU$263,MATCH($AL251,$AK$12:$AK$263,0)))/INDEX($AD$12:$AD$263,MATCH($AL251,$AK$12:$AK$263,0)), "-"),     1, "-")</f>
        <v>-</v>
      </c>
      <c r="BW251" s="249" t="n">
        <f aca="false">IF(BV$9&gt;0, IF(OR(BV251="",BV251="-"), 0, BV251*$AO251), BU251*$AE251)</f>
        <v>0</v>
      </c>
      <c r="BX251" s="247" t="n">
        <f aca="false">COMMANDE!AJ251</f>
        <v>0</v>
      </c>
      <c r="BY251" s="248" t="str">
        <f aca="false">_xlfn.IFS(AND($AD251=$AH251,$AD251&gt;0,$AH251&gt;0,BX251&gt;0), BX251,     AND(NOT($AD251=$AH251),$AD251&gt;0,$AH251&gt;0,BX251&gt;0), ($AH251*BX251)/$AD251,     AND($AD251=0,$AH251&gt;0,$AL251&gt;0), IF(INDEX(BX$12:BX$263,MATCH($AL251,$AK$12:$AK$263,0))&gt;0,($AH251*INDEX(BX$12:BX$263,MATCH($AL251,$AK$12:$AK$263,0)))/INDEX($AD$12:$AD$263,MATCH($AL251,$AK$12:$AK$263,0)), "-"),     1, "-")</f>
        <v>-</v>
      </c>
      <c r="BZ251" s="249" t="n">
        <f aca="false">IF(BY$9&gt;0, IF(OR(BY251="",BY251="-"), 0, BY251*$AO251), BX251*$AE251)</f>
        <v>0</v>
      </c>
      <c r="CA251" s="247" t="n">
        <f aca="false">COMMANDE!AL251</f>
        <v>0</v>
      </c>
      <c r="CB251" s="248" t="str">
        <f aca="false">_xlfn.IFS(AND($AD251=$AH251,$AD251&gt;0,$AH251&gt;0,CA251&gt;0), CA251,     AND(NOT($AD251=$AH251),$AD251&gt;0,$AH251&gt;0,CA251&gt;0), ($AH251*CA251)/$AD251,     AND($AD251=0,$AH251&gt;0,$AL251&gt;0), IF(INDEX(CA$12:CA$263,MATCH($AL251,$AK$12:$AK$263,0))&gt;0,($AH251*INDEX(CA$12:CA$263,MATCH($AL251,$AK$12:$AK$263,0)))/INDEX($AD$12:$AD$263,MATCH($AL251,$AK$12:$AK$263,0)), "-"),     1, "-")</f>
        <v>-</v>
      </c>
      <c r="CC251" s="249" t="n">
        <f aca="false">IF(CB$9&gt;0, IF(OR(CB251="",CB251="-"), 0, CB251*$AO251), CA251*$AE251)</f>
        <v>0</v>
      </c>
      <c r="CD251" s="247" t="n">
        <f aca="false">COMMANDE!AN251</f>
        <v>0</v>
      </c>
      <c r="CE251" s="248" t="str">
        <f aca="false">_xlfn.IFS(AND($AD251=$AH251,$AD251&gt;0,$AH251&gt;0,CD251&gt;0), CD251,     AND(NOT($AD251=$AH251),$AD251&gt;0,$AH251&gt;0,CD251&gt;0), ($AH251*CD251)/$AD251,     AND($AD251=0,$AH251&gt;0,$AL251&gt;0), IF(INDEX(CD$12:CD$263,MATCH($AL251,$AK$12:$AK$263,0))&gt;0,($AH251*INDEX(CD$12:CD$263,MATCH($AL251,$AK$12:$AK$263,0)))/INDEX($AD$12:$AD$263,MATCH($AL251,$AK$12:$AK$263,0)), "-"),     1, "-")</f>
        <v>-</v>
      </c>
      <c r="CF251" s="249" t="n">
        <f aca="false">IF(CE$9&gt;0, IF(OR(CE251="",CE251="-"), 0, CE251*$AO251), CD251*$AE251)</f>
        <v>0</v>
      </c>
      <c r="CG251" s="247" t="n">
        <f aca="false">COMMANDE!AP251</f>
        <v>0</v>
      </c>
      <c r="CH251" s="248" t="str">
        <f aca="false">_xlfn.IFS(AND($AD251=$AH251,$AD251&gt;0,$AH251&gt;0,CG251&gt;0), CG251,     AND(NOT($AD251=$AH251),$AD251&gt;0,$AH251&gt;0,CG251&gt;0), ($AH251*CG251)/$AD251,     AND($AD251=0,$AH251&gt;0,$AL251&gt;0), IF(INDEX(CG$12:CG$263,MATCH($AL251,$AK$12:$AK$263,0))&gt;0,($AH251*INDEX(CG$12:CG$263,MATCH($AL251,$AK$12:$AK$263,0)))/INDEX($AD$12:$AD$263,MATCH($AL251,$AK$12:$AK$263,0)), "-"),     1, "-")</f>
        <v>-</v>
      </c>
      <c r="CI251" s="249" t="n">
        <f aca="false">IF(CH$9&gt;0, IF(OR(CH251="",CH251="-"), 0, CH251*$AO251), CG251*$AE251)</f>
        <v>0</v>
      </c>
      <c r="CJ251" s="250"/>
    </row>
    <row r="252" customFormat="false" ht="39.95" hidden="false" customHeight="true" outlineLevel="0" collapsed="false">
      <c r="A252" s="151" t="n">
        <f aca="false">IF(OR($AQ252&gt;0, $AS252&gt;0), 1, 0)</f>
        <v>0</v>
      </c>
      <c r="B252" s="151" t="n">
        <f aca="false">IF(OR($AT252&gt;0, $AV252&gt;0), 1, 0)</f>
        <v>0</v>
      </c>
      <c r="C252" s="151" t="n">
        <f aca="false">IF(OR($AW252&gt;0, $AY252&gt;0), 1, 0)</f>
        <v>0</v>
      </c>
      <c r="D252" s="151" t="n">
        <f aca="false">IF(OR($AZ252&gt;0, $BB252&gt;0), 1, 0)</f>
        <v>0</v>
      </c>
      <c r="E252" s="151" t="n">
        <f aca="false">IF(OR($BC252&gt;0, $BE252&gt;0), 1, 0)</f>
        <v>0</v>
      </c>
      <c r="F252" s="151" t="n">
        <f aca="false">IF(OR($BF252&gt;0, $BH252&gt;0), 1, 0)</f>
        <v>0</v>
      </c>
      <c r="G252" s="151" t="n">
        <f aca="false">IF(OR($BI252&gt;0, $BK252&gt;0), 1, 0)</f>
        <v>0</v>
      </c>
      <c r="H252" s="151" t="n">
        <f aca="false">IF(OR($BL252&gt;0, $BN252&gt;0), 1, 0)</f>
        <v>0</v>
      </c>
      <c r="I252" s="151" t="n">
        <f aca="false">IF(OR($BO252&gt;0, $BQ252&gt;0), 1, 0)</f>
        <v>0</v>
      </c>
      <c r="J252" s="151" t="n">
        <f aca="false">IF(OR($BR252&gt;0, $BT252&gt;0), 1, 0)</f>
        <v>0</v>
      </c>
      <c r="K252" s="151" t="n">
        <f aca="false">IF(OR($BU252&gt;0, $BW252&gt;0), 1, 0)</f>
        <v>0</v>
      </c>
      <c r="L252" s="151" t="n">
        <f aca="false">IF(OR($BX252&gt;0, $BZ252&gt;0), 1, 0)</f>
        <v>0</v>
      </c>
      <c r="M252" s="151" t="n">
        <f aca="false">IF(OR($CA252&gt;0, $CC252&gt;0), 1, 0)</f>
        <v>0</v>
      </c>
      <c r="N252" s="151" t="n">
        <f aca="false">IF(OR($CD252&gt;0, $CF252&gt;0), 1, 0)</f>
        <v>0</v>
      </c>
      <c r="O252" s="253" t="n">
        <f aca="false">IF(OR($CG252&gt;0, $CI252&gt;0), 1, 0)</f>
        <v>0</v>
      </c>
      <c r="P252" s="232" t="n">
        <f aca="false">IF(OR($AD252&gt;0,$AH252&gt;0,$AN252&gt;0), 1, 0)</f>
        <v>0</v>
      </c>
      <c r="Q252" s="233" t="n">
        <f aca="false">BDD!A242</f>
        <v>0</v>
      </c>
      <c r="R252" s="234" t="n">
        <f aca="false">BDD!B242</f>
        <v>0</v>
      </c>
      <c r="S252" s="235" t="str">
        <f aca="false">IF(BDD!F242=0, "", BDD!F242)</f>
        <v/>
      </c>
      <c r="T252" s="236" t="n">
        <f aca="false">ROUND(BDD!G242+FDP_CMD_KG, 2)</f>
        <v>1.6</v>
      </c>
      <c r="U252" s="236" t="e">
        <f aca="false">ROUND(BDD!G242+FDP_FACT_KG, 2)</f>
        <v>#DIV/0!</v>
      </c>
      <c r="V252" s="237" t="n">
        <f aca="false">BDD!H242</f>
        <v>0</v>
      </c>
      <c r="W252" s="238" t="str">
        <f aca="false">IF(NOT(ISBLANK(BDD!I242)), ROUND(SUM((BDD!G242*reduc1),FDP_CMD_KG), 2), "")</f>
        <v/>
      </c>
      <c r="X252" s="238" t="str">
        <f aca="false">IF(NOT(ISBLANK(BDD!J242)), ROUND(SUM((BDD!G242*reduc2),FDP_CMD_KG), 2), "")</f>
        <v/>
      </c>
      <c r="Y252" s="238" t="str">
        <f aca="false">IF(NOT(ISBLANK(BDD!K242)), ROUND(SUM((BDD!G242*reduc3),FDP_CMD_KG), 2), "")</f>
        <v/>
      </c>
      <c r="Z252" s="238" t="str">
        <f aca="false">IF(NOT(ISBLANK(BDD!I242)), ROUND(SUM((BDD!G242*reduc1),FDP_FACT_KG), 2), "")</f>
        <v/>
      </c>
      <c r="AA252" s="238" t="str">
        <f aca="false">IF(NOT(ISBLANK(BDD!J242)), ROUND(SUM((BDD!G242*reduc2),FDP_FACT_KG), 2), "")</f>
        <v/>
      </c>
      <c r="AB252" s="238" t="str">
        <f aca="false">IF(NOT(ISBLANK(BDD!K242)), ROUND(SUM((BDD!G242*reduc3),FDP_FACT_KG), 2), "")</f>
        <v/>
      </c>
      <c r="AC252" s="239" t="n">
        <f aca="false">BDD!C242</f>
        <v>0</v>
      </c>
      <c r="AD252" s="240" t="n">
        <f aca="false">SUM(AQ252,AT252,AW252,AZ252,BC252,BF252,BI252,BL252,BO252,BR252,BU252,BX252,CA252,CD252,CG252)</f>
        <v>0</v>
      </c>
      <c r="AE252" s="241" t="n">
        <f aca="false">_xlfn.IFS(AND(AD252&gt;=60,$Y252&lt;&gt;""), $Y252,    AND(AD252&gt;=30,$X252&lt;&gt;""), $X252,    AND(AD252&gt;=10,$W252&lt;&gt;""), $W252,    1, $T252)</f>
        <v>1.6</v>
      </c>
      <c r="AF252" s="242" t="n">
        <f aca="false">$AD252*$AE252</f>
        <v>0</v>
      </c>
      <c r="AG252" s="161"/>
      <c r="AH252" s="243"/>
      <c r="AI252" s="241" t="e">
        <f aca="false">_xlfn.IFS(AND(AH252&gt;=60,$AB252&lt;&gt;""), $AB252,    AND(AH252&gt;=30,$AA252&lt;&gt;""), $AA252,    AND(AH252&gt;=10,$Z252&lt;&gt;""), $Z252,    1, $U252)</f>
        <v>#DIV/0!</v>
      </c>
      <c r="AJ252" s="244" t="e">
        <f aca="false">AH252*AI252</f>
        <v>#DIV/0!</v>
      </c>
      <c r="AK252" s="245"/>
      <c r="AL252" s="245"/>
      <c r="AM252" s="161"/>
      <c r="AN252" s="246" t="n">
        <f aca="false">SUM(AR252,AU252,AX252,BA252,BD252,BG252,BJ252,BM252,BP252,BS252,BV252,BY252,CB252,CE252,CH252)</f>
        <v>0</v>
      </c>
      <c r="AO252" s="241" t="e">
        <f aca="false">_xlfn.IFS(AND(AN252&gt;=60,$AB252&lt;&gt;""), $AB252,    AND(AN252&gt;=30,$AA252&lt;&gt;""), $AA252,    AND(AN252&gt;=10,$Z252&lt;&gt;""), $Z252,    1, $U252)</f>
        <v>#DIV/0!</v>
      </c>
      <c r="AP252" s="242" t="e">
        <f aca="false">$AN252*$AO252</f>
        <v>#DIV/0!</v>
      </c>
      <c r="AQ252" s="247" t="n">
        <f aca="false">COMMANDE!N252</f>
        <v>0</v>
      </c>
      <c r="AR252" s="248" t="str">
        <f aca="false">_xlfn.IFS(AND($AD252=$AH252,$AD252&gt;0,$AH252&gt;0,AQ252&gt;0), AQ252,     AND(NOT($AD252=$AH252),$AD252&gt;0,$AH252&gt;0,AQ252&gt;0), ($AH252*AQ252)/$AD252,     AND($AD252=0,$AH252&gt;0,$AL252&gt;0), IF(INDEX(AQ$12:AQ$263,MATCH($AL252,$AK$12:$AK$263,0))&gt;0,($AH252*INDEX(AQ$12:AQ$263,MATCH($AL252,$AK$12:$AK$263,0)))/INDEX($AD$12:$AD$263,MATCH($AL252,$AK$12:$AK$263,0)), "-"),     1, "-")</f>
        <v>-</v>
      </c>
      <c r="AS252" s="249" t="n">
        <f aca="false">IF(AR$9&gt;0, IF(OR(AR252="",AR252="-"), 0, AR252*$AO252), AQ252*$AE252)</f>
        <v>0</v>
      </c>
      <c r="AT252" s="247" t="n">
        <f aca="false">COMMANDE!P252</f>
        <v>0</v>
      </c>
      <c r="AU252" s="248" t="str">
        <f aca="false">_xlfn.IFS(AND($AD252=$AH252,$AD252&gt;0,$AH252&gt;0,AT252&gt;0), AT252,     AND(NOT($AD252=$AH252),$AD252&gt;0,$AH252&gt;0,AT252&gt;0), ($AH252*AT252)/$AD252,     AND($AD252=0,$AH252&gt;0,$AL252&gt;0), IF(INDEX(AT$12:AT$263,MATCH($AL252,$AK$12:$AK$263,0))&gt;0,($AH252*INDEX(AT$12:AT$263,MATCH($AL252,$AK$12:$AK$263,0)))/INDEX($AD$12:$AD$263,MATCH($AL252,$AK$12:$AK$263,0)), "-"),     1, "-")</f>
        <v>-</v>
      </c>
      <c r="AV252" s="249" t="n">
        <f aca="false">IF(AU$9&gt;0, IF(OR(AU252="",AU252="-"), 0, AU252*$AO252), AT252*$AE252)</f>
        <v>0</v>
      </c>
      <c r="AW252" s="247" t="n">
        <f aca="false">COMMANDE!R252</f>
        <v>0</v>
      </c>
      <c r="AX252" s="248" t="str">
        <f aca="false">_xlfn.IFS(AND($AD252=$AH252,$AD252&gt;0,$AH252&gt;0,AW252&gt;0), AW252,     AND(NOT($AD252=$AH252),$AD252&gt;0,$AH252&gt;0,AW252&gt;0), ($AH252*AW252)/$AD252,     AND($AD252=0,$AH252&gt;0,$AL252&gt;0), IF(INDEX(AW$12:AW$263,MATCH($AL252,$AK$12:$AK$263,0))&gt;0,($AH252*INDEX(AW$12:AW$263,MATCH($AL252,$AK$12:$AK$263,0)))/INDEX($AD$12:$AD$263,MATCH($AL252,$AK$12:$AK$263,0)), "-"),     1, "-")</f>
        <v>-</v>
      </c>
      <c r="AY252" s="249" t="n">
        <f aca="false">IF(AX$9&gt;0, IF(OR(AX252="",AX252="-"), 0, AX252*$AO252), AW252*$AE252)</f>
        <v>0</v>
      </c>
      <c r="AZ252" s="247" t="n">
        <f aca="false">COMMANDE!T252</f>
        <v>0</v>
      </c>
      <c r="BA252" s="248" t="str">
        <f aca="false">_xlfn.IFS(AND($AD252=$AH252,$AD252&gt;0,$AH252&gt;0,AZ252&gt;0), AZ252,     AND(NOT($AD252=$AH252),$AD252&gt;0,$AH252&gt;0,AZ252&gt;0), ($AH252*AZ252)/$AD252,     AND($AD252=0,$AH252&gt;0,$AL252&gt;0), IF(INDEX(AZ$12:AZ$263,MATCH($AL252,$AK$12:$AK$263,0))&gt;0,($AH252*INDEX(AZ$12:AZ$263,MATCH($AL252,$AK$12:$AK$263,0)))/INDEX($AD$12:$AD$263,MATCH($AL252,$AK$12:$AK$263,0)), "-"),     1, "-")</f>
        <v>-</v>
      </c>
      <c r="BB252" s="249" t="n">
        <f aca="false">IF(BA$9&gt;0, IF(OR(BA252="",BA252="-"), 0, BA252*$AO252), AZ252*$AE252)</f>
        <v>0</v>
      </c>
      <c r="BC252" s="247" t="n">
        <f aca="false">COMMANDE!V252</f>
        <v>0</v>
      </c>
      <c r="BD252" s="248" t="str">
        <f aca="false">_xlfn.IFS(AND($AD252=$AH252,$AD252&gt;0,$AH252&gt;0,BC252&gt;0), BC252,     AND(NOT($AD252=$AH252),$AD252&gt;0,$AH252&gt;0,BC252&gt;0), ($AH252*BC252)/$AD252,     AND($AD252=0,$AH252&gt;0,$AL252&gt;0), IF(INDEX(BC$12:BC$263,MATCH($AL252,$AK$12:$AK$263,0))&gt;0,($AH252*INDEX(BC$12:BC$263,MATCH($AL252,$AK$12:$AK$263,0)))/INDEX($AD$12:$AD$263,MATCH($AL252,$AK$12:$AK$263,0)), "-"),     1, "-")</f>
        <v>-</v>
      </c>
      <c r="BE252" s="249" t="n">
        <f aca="false">IF(BD$9&gt;0, IF(OR(BD252="",BD252="-"), 0, BD252*$AO252), BC252*$AE252)</f>
        <v>0</v>
      </c>
      <c r="BF252" s="247" t="n">
        <f aca="false">COMMANDE!X252</f>
        <v>0</v>
      </c>
      <c r="BG252" s="248" t="str">
        <f aca="false">_xlfn.IFS(AND($AD252=$AH252,$AD252&gt;0,$AH252&gt;0,BF252&gt;0), BF252,     AND(NOT($AD252=$AH252),$AD252&gt;0,$AH252&gt;0,BF252&gt;0), ($AH252*BF252)/$AD252,     AND($AD252=0,$AH252&gt;0,$AL252&gt;0), IF(INDEX(BF$12:BF$263,MATCH($AL252,$AK$12:$AK$263,0))&gt;0,($AH252*INDEX(BF$12:BF$263,MATCH($AL252,$AK$12:$AK$263,0)))/INDEX($AD$12:$AD$263,MATCH($AL252,$AK$12:$AK$263,0)), "-"),     1, "-")</f>
        <v>-</v>
      </c>
      <c r="BH252" s="249" t="n">
        <f aca="false">IF(BG$9&gt;0, IF(OR(BG252="",BG252="-"), 0, BG252*$AO252), BF252*$AE252)</f>
        <v>0</v>
      </c>
      <c r="BI252" s="247" t="n">
        <f aca="false">COMMANDE!Z252</f>
        <v>0</v>
      </c>
      <c r="BJ252" s="248" t="str">
        <f aca="false">_xlfn.IFS(AND($AD252=$AH252,$AD252&gt;0,$AH252&gt;0,BI252&gt;0), BI252,     AND(NOT($AD252=$AH252),$AD252&gt;0,$AH252&gt;0,BI252&gt;0), ($AH252*BI252)/$AD252,     AND($AD252=0,$AH252&gt;0,$AL252&gt;0), IF(INDEX(BI$12:BI$263,MATCH($AL252,$AK$12:$AK$263,0))&gt;0,($AH252*INDEX(BI$12:BI$263,MATCH($AL252,$AK$12:$AK$263,0)))/INDEX($AD$12:$AD$263,MATCH($AL252,$AK$12:$AK$263,0)), "-"),     1, "-")</f>
        <v>-</v>
      </c>
      <c r="BK252" s="249" t="n">
        <f aca="false">IF(BJ$9&gt;0, IF(OR(BJ252="",BJ252="-"), 0, BJ252*$AO252), BI252*$AE252)</f>
        <v>0</v>
      </c>
      <c r="BL252" s="247" t="n">
        <f aca="false">COMMANDE!AB252</f>
        <v>0</v>
      </c>
      <c r="BM252" s="248" t="str">
        <f aca="false">_xlfn.IFS(AND($AD252=$AH252,$AD252&gt;0,$AH252&gt;0,BL252&gt;0), BL252,     AND(NOT($AD252=$AH252),$AD252&gt;0,$AH252&gt;0,BL252&gt;0), ($AH252*BL252)/$AD252,     AND($AD252=0,$AH252&gt;0,$AL252&gt;0), IF(INDEX(BL$12:BL$263,MATCH($AL252,$AK$12:$AK$263,0))&gt;0,($AH252*INDEX(BL$12:BL$263,MATCH($AL252,$AK$12:$AK$263,0)))/INDEX($AD$12:$AD$263,MATCH($AL252,$AK$12:$AK$263,0)), "-"),     1, "-")</f>
        <v>-</v>
      </c>
      <c r="BN252" s="249" t="n">
        <f aca="false">IF(BM$9&gt;0, IF(OR(BM252="",BM252="-"), 0, BM252*$AO252), BL252*$AE252)</f>
        <v>0</v>
      </c>
      <c r="BO252" s="247" t="n">
        <f aca="false">COMMANDE!AD252</f>
        <v>0</v>
      </c>
      <c r="BP252" s="248" t="str">
        <f aca="false">_xlfn.IFS(AND($AD252=$AH252,$AD252&gt;0,$AH252&gt;0,BO252&gt;0), BO252,     AND(NOT($AD252=$AH252),$AD252&gt;0,$AH252&gt;0,BO252&gt;0), ($AH252*BO252)/$AD252,     AND($AD252=0,$AH252&gt;0,$AL252&gt;0), IF(INDEX(BO$12:BO$263,MATCH($AL252,$AK$12:$AK$263,0))&gt;0,($AH252*INDEX(BO$12:BO$263,MATCH($AL252,$AK$12:$AK$263,0)))/INDEX($AD$12:$AD$263,MATCH($AL252,$AK$12:$AK$263,0)), "-"),     1, "-")</f>
        <v>-</v>
      </c>
      <c r="BQ252" s="249" t="n">
        <f aca="false">IF(BP$9&gt;0, IF(OR(BP252="",BP252="-"), 0, BP252*$AO252), BO252*$AE252)</f>
        <v>0</v>
      </c>
      <c r="BR252" s="247" t="n">
        <f aca="false">COMMANDE!AF252</f>
        <v>0</v>
      </c>
      <c r="BS252" s="248" t="str">
        <f aca="false">_xlfn.IFS(AND($AD252=$AH252,$AD252&gt;0,$AH252&gt;0,BR252&gt;0), BR252,     AND(NOT($AD252=$AH252),$AD252&gt;0,$AH252&gt;0,BR252&gt;0), ($AH252*BR252)/$AD252,     AND($AD252=0,$AH252&gt;0,$AL252&gt;0), IF(INDEX(BR$12:BR$263,MATCH($AL252,$AK$12:$AK$263,0))&gt;0,($AH252*INDEX(BR$12:BR$263,MATCH($AL252,$AK$12:$AK$263,0)))/INDEX($AD$12:$AD$263,MATCH($AL252,$AK$12:$AK$263,0)), "-"),     1, "-")</f>
        <v>-</v>
      </c>
      <c r="BT252" s="249" t="n">
        <f aca="false">IF(BS$9&gt;0, IF(OR(BS252="",BS252="-"), 0, BS252*$AO252), BR252*$AE252)</f>
        <v>0</v>
      </c>
      <c r="BU252" s="247" t="n">
        <f aca="false">COMMANDE!AH252</f>
        <v>0</v>
      </c>
      <c r="BV252" s="248" t="str">
        <f aca="false">_xlfn.IFS(AND($AD252=$AH252,$AD252&gt;0,$AH252&gt;0,BU252&gt;0), BU252,     AND(NOT($AD252=$AH252),$AD252&gt;0,$AH252&gt;0,BU252&gt;0), ($AH252*BU252)/$AD252,     AND($AD252=0,$AH252&gt;0,$AL252&gt;0), IF(INDEX(BU$12:BU$263,MATCH($AL252,$AK$12:$AK$263,0))&gt;0,($AH252*INDEX(BU$12:BU$263,MATCH($AL252,$AK$12:$AK$263,0)))/INDEX($AD$12:$AD$263,MATCH($AL252,$AK$12:$AK$263,0)), "-"),     1, "-")</f>
        <v>-</v>
      </c>
      <c r="BW252" s="249" t="n">
        <f aca="false">IF(BV$9&gt;0, IF(OR(BV252="",BV252="-"), 0, BV252*$AO252), BU252*$AE252)</f>
        <v>0</v>
      </c>
      <c r="BX252" s="247" t="n">
        <f aca="false">COMMANDE!AJ252</f>
        <v>0</v>
      </c>
      <c r="BY252" s="248" t="str">
        <f aca="false">_xlfn.IFS(AND($AD252=$AH252,$AD252&gt;0,$AH252&gt;0,BX252&gt;0), BX252,     AND(NOT($AD252=$AH252),$AD252&gt;0,$AH252&gt;0,BX252&gt;0), ($AH252*BX252)/$AD252,     AND($AD252=0,$AH252&gt;0,$AL252&gt;0), IF(INDEX(BX$12:BX$263,MATCH($AL252,$AK$12:$AK$263,0))&gt;0,($AH252*INDEX(BX$12:BX$263,MATCH($AL252,$AK$12:$AK$263,0)))/INDEX($AD$12:$AD$263,MATCH($AL252,$AK$12:$AK$263,0)), "-"),     1, "-")</f>
        <v>-</v>
      </c>
      <c r="BZ252" s="249" t="n">
        <f aca="false">IF(BY$9&gt;0, IF(OR(BY252="",BY252="-"), 0, BY252*$AO252), BX252*$AE252)</f>
        <v>0</v>
      </c>
      <c r="CA252" s="247" t="n">
        <f aca="false">COMMANDE!AL252</f>
        <v>0</v>
      </c>
      <c r="CB252" s="248" t="str">
        <f aca="false">_xlfn.IFS(AND($AD252=$AH252,$AD252&gt;0,$AH252&gt;0,CA252&gt;0), CA252,     AND(NOT($AD252=$AH252),$AD252&gt;0,$AH252&gt;0,CA252&gt;0), ($AH252*CA252)/$AD252,     AND($AD252=0,$AH252&gt;0,$AL252&gt;0), IF(INDEX(CA$12:CA$263,MATCH($AL252,$AK$12:$AK$263,0))&gt;0,($AH252*INDEX(CA$12:CA$263,MATCH($AL252,$AK$12:$AK$263,0)))/INDEX($AD$12:$AD$263,MATCH($AL252,$AK$12:$AK$263,0)), "-"),     1, "-")</f>
        <v>-</v>
      </c>
      <c r="CC252" s="249" t="n">
        <f aca="false">IF(CB$9&gt;0, IF(OR(CB252="",CB252="-"), 0, CB252*$AO252), CA252*$AE252)</f>
        <v>0</v>
      </c>
      <c r="CD252" s="247" t="n">
        <f aca="false">COMMANDE!AN252</f>
        <v>0</v>
      </c>
      <c r="CE252" s="248" t="str">
        <f aca="false">_xlfn.IFS(AND($AD252=$AH252,$AD252&gt;0,$AH252&gt;0,CD252&gt;0), CD252,     AND(NOT($AD252=$AH252),$AD252&gt;0,$AH252&gt;0,CD252&gt;0), ($AH252*CD252)/$AD252,     AND($AD252=0,$AH252&gt;0,$AL252&gt;0), IF(INDEX(CD$12:CD$263,MATCH($AL252,$AK$12:$AK$263,0))&gt;0,($AH252*INDEX(CD$12:CD$263,MATCH($AL252,$AK$12:$AK$263,0)))/INDEX($AD$12:$AD$263,MATCH($AL252,$AK$12:$AK$263,0)), "-"),     1, "-")</f>
        <v>-</v>
      </c>
      <c r="CF252" s="249" t="n">
        <f aca="false">IF(CE$9&gt;0, IF(OR(CE252="",CE252="-"), 0, CE252*$AO252), CD252*$AE252)</f>
        <v>0</v>
      </c>
      <c r="CG252" s="247" t="n">
        <f aca="false">COMMANDE!AP252</f>
        <v>0</v>
      </c>
      <c r="CH252" s="248" t="str">
        <f aca="false">_xlfn.IFS(AND($AD252=$AH252,$AD252&gt;0,$AH252&gt;0,CG252&gt;0), CG252,     AND(NOT($AD252=$AH252),$AD252&gt;0,$AH252&gt;0,CG252&gt;0), ($AH252*CG252)/$AD252,     AND($AD252=0,$AH252&gt;0,$AL252&gt;0), IF(INDEX(CG$12:CG$263,MATCH($AL252,$AK$12:$AK$263,0))&gt;0,($AH252*INDEX(CG$12:CG$263,MATCH($AL252,$AK$12:$AK$263,0)))/INDEX($AD$12:$AD$263,MATCH($AL252,$AK$12:$AK$263,0)), "-"),     1, "-")</f>
        <v>-</v>
      </c>
      <c r="CI252" s="249" t="n">
        <f aca="false">IF(CH$9&gt;0, IF(OR(CH252="",CH252="-"), 0, CH252*$AO252), CG252*$AE252)</f>
        <v>0</v>
      </c>
      <c r="CJ252" s="250"/>
    </row>
    <row r="253" customFormat="false" ht="39.95" hidden="false" customHeight="true" outlineLevel="0" collapsed="false">
      <c r="A253" s="151" t="n">
        <f aca="false">IF(OR($AQ253&gt;0, $AS253&gt;0), 1, 0)</f>
        <v>0</v>
      </c>
      <c r="B253" s="151" t="n">
        <f aca="false">IF(OR($AT253&gt;0, $AV253&gt;0), 1, 0)</f>
        <v>0</v>
      </c>
      <c r="C253" s="151" t="n">
        <f aca="false">IF(OR($AW253&gt;0, $AY253&gt;0), 1, 0)</f>
        <v>0</v>
      </c>
      <c r="D253" s="151" t="n">
        <f aca="false">IF(OR($AZ253&gt;0, $BB253&gt;0), 1, 0)</f>
        <v>0</v>
      </c>
      <c r="E253" s="151" t="n">
        <f aca="false">IF(OR($BC253&gt;0, $BE253&gt;0), 1, 0)</f>
        <v>0</v>
      </c>
      <c r="F253" s="151" t="n">
        <f aca="false">IF(OR($BF253&gt;0, $BH253&gt;0), 1, 0)</f>
        <v>0</v>
      </c>
      <c r="G253" s="151" t="n">
        <f aca="false">IF(OR($BI253&gt;0, $BK253&gt;0), 1, 0)</f>
        <v>0</v>
      </c>
      <c r="H253" s="151" t="n">
        <f aca="false">IF(OR($BL253&gt;0, $BN253&gt;0), 1, 0)</f>
        <v>0</v>
      </c>
      <c r="I253" s="151" t="n">
        <f aca="false">IF(OR($BO253&gt;0, $BQ253&gt;0), 1, 0)</f>
        <v>0</v>
      </c>
      <c r="J253" s="151" t="n">
        <f aca="false">IF(OR($BR253&gt;0, $BT253&gt;0), 1, 0)</f>
        <v>0</v>
      </c>
      <c r="K253" s="151" t="n">
        <f aca="false">IF(OR($BU253&gt;0, $BW253&gt;0), 1, 0)</f>
        <v>0</v>
      </c>
      <c r="L253" s="151" t="n">
        <f aca="false">IF(OR($BX253&gt;0, $BZ253&gt;0), 1, 0)</f>
        <v>0</v>
      </c>
      <c r="M253" s="151" t="n">
        <f aca="false">IF(OR($CA253&gt;0, $CC253&gt;0), 1, 0)</f>
        <v>0</v>
      </c>
      <c r="N253" s="151" t="n">
        <f aca="false">IF(OR($CD253&gt;0, $CF253&gt;0), 1, 0)</f>
        <v>0</v>
      </c>
      <c r="O253" s="253" t="n">
        <f aca="false">IF(OR($CG253&gt;0, $CI253&gt;0), 1, 0)</f>
        <v>0</v>
      </c>
      <c r="P253" s="232" t="n">
        <f aca="false">IF(OR($AD253&gt;0,$AH253&gt;0,$AN253&gt;0), 1, 0)</f>
        <v>0</v>
      </c>
      <c r="Q253" s="233" t="n">
        <f aca="false">BDD!A243</f>
        <v>0</v>
      </c>
      <c r="R253" s="234" t="n">
        <f aca="false">BDD!B243</f>
        <v>0</v>
      </c>
      <c r="S253" s="235" t="str">
        <f aca="false">IF(BDD!F243=0, "", BDD!F243)</f>
        <v/>
      </c>
      <c r="T253" s="236" t="n">
        <f aca="false">ROUND(BDD!G243+FDP_CMD_KG, 2)</f>
        <v>1.6</v>
      </c>
      <c r="U253" s="236" t="e">
        <f aca="false">ROUND(BDD!G243+FDP_FACT_KG, 2)</f>
        <v>#DIV/0!</v>
      </c>
      <c r="V253" s="237" t="n">
        <f aca="false">BDD!H243</f>
        <v>0</v>
      </c>
      <c r="W253" s="238" t="str">
        <f aca="false">IF(NOT(ISBLANK(BDD!I243)), ROUND(SUM((BDD!G243*reduc1),FDP_CMD_KG), 2), "")</f>
        <v/>
      </c>
      <c r="X253" s="238" t="str">
        <f aca="false">IF(NOT(ISBLANK(BDD!J243)), ROUND(SUM((BDD!G243*reduc2),FDP_CMD_KG), 2), "")</f>
        <v/>
      </c>
      <c r="Y253" s="238" t="str">
        <f aca="false">IF(NOT(ISBLANK(BDD!K243)), ROUND(SUM((BDD!G243*reduc3),FDP_CMD_KG), 2), "")</f>
        <v/>
      </c>
      <c r="Z253" s="238" t="str">
        <f aca="false">IF(NOT(ISBLANK(BDD!I243)), ROUND(SUM((BDD!G243*reduc1),FDP_FACT_KG), 2), "")</f>
        <v/>
      </c>
      <c r="AA253" s="238" t="str">
        <f aca="false">IF(NOT(ISBLANK(BDD!J243)), ROUND(SUM((BDD!G243*reduc2),FDP_FACT_KG), 2), "")</f>
        <v/>
      </c>
      <c r="AB253" s="238" t="str">
        <f aca="false">IF(NOT(ISBLANK(BDD!K243)), ROUND(SUM((BDD!G243*reduc3),FDP_FACT_KG), 2), "")</f>
        <v/>
      </c>
      <c r="AC253" s="239" t="n">
        <f aca="false">BDD!C243</f>
        <v>0</v>
      </c>
      <c r="AD253" s="240" t="n">
        <f aca="false">SUM(AQ253,AT253,AW253,AZ253,BC253,BF253,BI253,BL253,BO253,BR253,BU253,BX253,CA253,CD253,CG253)</f>
        <v>0</v>
      </c>
      <c r="AE253" s="241" t="n">
        <f aca="false">_xlfn.IFS(AND(AD253&gt;=60,$Y253&lt;&gt;""), $Y253,    AND(AD253&gt;=30,$X253&lt;&gt;""), $X253,    AND(AD253&gt;=10,$W253&lt;&gt;""), $W253,    1, $T253)</f>
        <v>1.6</v>
      </c>
      <c r="AF253" s="242" t="n">
        <f aca="false">$AD253*$AE253</f>
        <v>0</v>
      </c>
      <c r="AG253" s="161"/>
      <c r="AH253" s="243"/>
      <c r="AI253" s="241" t="e">
        <f aca="false">_xlfn.IFS(AND(AH253&gt;=60,$AB253&lt;&gt;""), $AB253,    AND(AH253&gt;=30,$AA253&lt;&gt;""), $AA253,    AND(AH253&gt;=10,$Z253&lt;&gt;""), $Z253,    1, $U253)</f>
        <v>#DIV/0!</v>
      </c>
      <c r="AJ253" s="244" t="e">
        <f aca="false">AH253*AI253</f>
        <v>#DIV/0!</v>
      </c>
      <c r="AK253" s="245"/>
      <c r="AL253" s="245"/>
      <c r="AM253" s="161"/>
      <c r="AN253" s="246" t="n">
        <f aca="false">SUM(AR253,AU253,AX253,BA253,BD253,BG253,BJ253,BM253,BP253,BS253,BV253,BY253,CB253,CE253,CH253)</f>
        <v>0</v>
      </c>
      <c r="AO253" s="241" t="e">
        <f aca="false">_xlfn.IFS(AND(AN253&gt;=60,$AB253&lt;&gt;""), $AB253,    AND(AN253&gt;=30,$AA253&lt;&gt;""), $AA253,    AND(AN253&gt;=10,$Z253&lt;&gt;""), $Z253,    1, $U253)</f>
        <v>#DIV/0!</v>
      </c>
      <c r="AP253" s="242" t="e">
        <f aca="false">$AN253*$AO253</f>
        <v>#DIV/0!</v>
      </c>
      <c r="AQ253" s="247" t="n">
        <f aca="false">COMMANDE!N253</f>
        <v>0</v>
      </c>
      <c r="AR253" s="248" t="str">
        <f aca="false">_xlfn.IFS(AND($AD253=$AH253,$AD253&gt;0,$AH253&gt;0,AQ253&gt;0), AQ253,     AND(NOT($AD253=$AH253),$AD253&gt;0,$AH253&gt;0,AQ253&gt;0), ($AH253*AQ253)/$AD253,     AND($AD253=0,$AH253&gt;0,$AL253&gt;0), IF(INDEX(AQ$12:AQ$263,MATCH($AL253,$AK$12:$AK$263,0))&gt;0,($AH253*INDEX(AQ$12:AQ$263,MATCH($AL253,$AK$12:$AK$263,0)))/INDEX($AD$12:$AD$263,MATCH($AL253,$AK$12:$AK$263,0)), "-"),     1, "-")</f>
        <v>-</v>
      </c>
      <c r="AS253" s="249" t="n">
        <f aca="false">IF(AR$9&gt;0, IF(OR(AR253="",AR253="-"), 0, AR253*$AO253), AQ253*$AE253)</f>
        <v>0</v>
      </c>
      <c r="AT253" s="247" t="n">
        <f aca="false">COMMANDE!P253</f>
        <v>0</v>
      </c>
      <c r="AU253" s="248" t="str">
        <f aca="false">_xlfn.IFS(AND($AD253=$AH253,$AD253&gt;0,$AH253&gt;0,AT253&gt;0), AT253,     AND(NOT($AD253=$AH253),$AD253&gt;0,$AH253&gt;0,AT253&gt;0), ($AH253*AT253)/$AD253,     AND($AD253=0,$AH253&gt;0,$AL253&gt;0), IF(INDEX(AT$12:AT$263,MATCH($AL253,$AK$12:$AK$263,0))&gt;0,($AH253*INDEX(AT$12:AT$263,MATCH($AL253,$AK$12:$AK$263,0)))/INDEX($AD$12:$AD$263,MATCH($AL253,$AK$12:$AK$263,0)), "-"),     1, "-")</f>
        <v>-</v>
      </c>
      <c r="AV253" s="249" t="n">
        <f aca="false">IF(AU$9&gt;0, IF(OR(AU253="",AU253="-"), 0, AU253*$AO253), AT253*$AE253)</f>
        <v>0</v>
      </c>
      <c r="AW253" s="247" t="n">
        <f aca="false">COMMANDE!R253</f>
        <v>0</v>
      </c>
      <c r="AX253" s="248" t="str">
        <f aca="false">_xlfn.IFS(AND($AD253=$AH253,$AD253&gt;0,$AH253&gt;0,AW253&gt;0), AW253,     AND(NOT($AD253=$AH253),$AD253&gt;0,$AH253&gt;0,AW253&gt;0), ($AH253*AW253)/$AD253,     AND($AD253=0,$AH253&gt;0,$AL253&gt;0), IF(INDEX(AW$12:AW$263,MATCH($AL253,$AK$12:$AK$263,0))&gt;0,($AH253*INDEX(AW$12:AW$263,MATCH($AL253,$AK$12:$AK$263,0)))/INDEX($AD$12:$AD$263,MATCH($AL253,$AK$12:$AK$263,0)), "-"),     1, "-")</f>
        <v>-</v>
      </c>
      <c r="AY253" s="249" t="n">
        <f aca="false">IF(AX$9&gt;0, IF(OR(AX253="",AX253="-"), 0, AX253*$AO253), AW253*$AE253)</f>
        <v>0</v>
      </c>
      <c r="AZ253" s="247" t="n">
        <f aca="false">COMMANDE!T253</f>
        <v>0</v>
      </c>
      <c r="BA253" s="248" t="str">
        <f aca="false">_xlfn.IFS(AND($AD253=$AH253,$AD253&gt;0,$AH253&gt;0,AZ253&gt;0), AZ253,     AND(NOT($AD253=$AH253),$AD253&gt;0,$AH253&gt;0,AZ253&gt;0), ($AH253*AZ253)/$AD253,     AND($AD253=0,$AH253&gt;0,$AL253&gt;0), IF(INDEX(AZ$12:AZ$263,MATCH($AL253,$AK$12:$AK$263,0))&gt;0,($AH253*INDEX(AZ$12:AZ$263,MATCH($AL253,$AK$12:$AK$263,0)))/INDEX($AD$12:$AD$263,MATCH($AL253,$AK$12:$AK$263,0)), "-"),     1, "-")</f>
        <v>-</v>
      </c>
      <c r="BB253" s="249" t="n">
        <f aca="false">IF(BA$9&gt;0, IF(OR(BA253="",BA253="-"), 0, BA253*$AO253), AZ253*$AE253)</f>
        <v>0</v>
      </c>
      <c r="BC253" s="247" t="n">
        <f aca="false">COMMANDE!V253</f>
        <v>0</v>
      </c>
      <c r="BD253" s="248" t="str">
        <f aca="false">_xlfn.IFS(AND($AD253=$AH253,$AD253&gt;0,$AH253&gt;0,BC253&gt;0), BC253,     AND(NOT($AD253=$AH253),$AD253&gt;0,$AH253&gt;0,BC253&gt;0), ($AH253*BC253)/$AD253,     AND($AD253=0,$AH253&gt;0,$AL253&gt;0), IF(INDEX(BC$12:BC$263,MATCH($AL253,$AK$12:$AK$263,0))&gt;0,($AH253*INDEX(BC$12:BC$263,MATCH($AL253,$AK$12:$AK$263,0)))/INDEX($AD$12:$AD$263,MATCH($AL253,$AK$12:$AK$263,0)), "-"),     1, "-")</f>
        <v>-</v>
      </c>
      <c r="BE253" s="249" t="n">
        <f aca="false">IF(BD$9&gt;0, IF(OR(BD253="",BD253="-"), 0, BD253*$AO253), BC253*$AE253)</f>
        <v>0</v>
      </c>
      <c r="BF253" s="247" t="n">
        <f aca="false">COMMANDE!X253</f>
        <v>0</v>
      </c>
      <c r="BG253" s="248" t="str">
        <f aca="false">_xlfn.IFS(AND($AD253=$AH253,$AD253&gt;0,$AH253&gt;0,BF253&gt;0), BF253,     AND(NOT($AD253=$AH253),$AD253&gt;0,$AH253&gt;0,BF253&gt;0), ($AH253*BF253)/$AD253,     AND($AD253=0,$AH253&gt;0,$AL253&gt;0), IF(INDEX(BF$12:BF$263,MATCH($AL253,$AK$12:$AK$263,0))&gt;0,($AH253*INDEX(BF$12:BF$263,MATCH($AL253,$AK$12:$AK$263,0)))/INDEX($AD$12:$AD$263,MATCH($AL253,$AK$12:$AK$263,0)), "-"),     1, "-")</f>
        <v>-</v>
      </c>
      <c r="BH253" s="249" t="n">
        <f aca="false">IF(BG$9&gt;0, IF(OR(BG253="",BG253="-"), 0, BG253*$AO253), BF253*$AE253)</f>
        <v>0</v>
      </c>
      <c r="BI253" s="247" t="n">
        <f aca="false">COMMANDE!Z253</f>
        <v>0</v>
      </c>
      <c r="BJ253" s="248" t="str">
        <f aca="false">_xlfn.IFS(AND($AD253=$AH253,$AD253&gt;0,$AH253&gt;0,BI253&gt;0), BI253,     AND(NOT($AD253=$AH253),$AD253&gt;0,$AH253&gt;0,BI253&gt;0), ($AH253*BI253)/$AD253,     AND($AD253=0,$AH253&gt;0,$AL253&gt;0), IF(INDEX(BI$12:BI$263,MATCH($AL253,$AK$12:$AK$263,0))&gt;0,($AH253*INDEX(BI$12:BI$263,MATCH($AL253,$AK$12:$AK$263,0)))/INDEX($AD$12:$AD$263,MATCH($AL253,$AK$12:$AK$263,0)), "-"),     1, "-")</f>
        <v>-</v>
      </c>
      <c r="BK253" s="249" t="n">
        <f aca="false">IF(BJ$9&gt;0, IF(OR(BJ253="",BJ253="-"), 0, BJ253*$AO253), BI253*$AE253)</f>
        <v>0</v>
      </c>
      <c r="BL253" s="247" t="n">
        <f aca="false">COMMANDE!AB253</f>
        <v>0</v>
      </c>
      <c r="BM253" s="248" t="str">
        <f aca="false">_xlfn.IFS(AND($AD253=$AH253,$AD253&gt;0,$AH253&gt;0,BL253&gt;0), BL253,     AND(NOT($AD253=$AH253),$AD253&gt;0,$AH253&gt;0,BL253&gt;0), ($AH253*BL253)/$AD253,     AND($AD253=0,$AH253&gt;0,$AL253&gt;0), IF(INDEX(BL$12:BL$263,MATCH($AL253,$AK$12:$AK$263,0))&gt;0,($AH253*INDEX(BL$12:BL$263,MATCH($AL253,$AK$12:$AK$263,0)))/INDEX($AD$12:$AD$263,MATCH($AL253,$AK$12:$AK$263,0)), "-"),     1, "-")</f>
        <v>-</v>
      </c>
      <c r="BN253" s="249" t="n">
        <f aca="false">IF(BM$9&gt;0, IF(OR(BM253="",BM253="-"), 0, BM253*$AO253), BL253*$AE253)</f>
        <v>0</v>
      </c>
      <c r="BO253" s="247" t="n">
        <f aca="false">COMMANDE!AD253</f>
        <v>0</v>
      </c>
      <c r="BP253" s="248" t="str">
        <f aca="false">_xlfn.IFS(AND($AD253=$AH253,$AD253&gt;0,$AH253&gt;0,BO253&gt;0), BO253,     AND(NOT($AD253=$AH253),$AD253&gt;0,$AH253&gt;0,BO253&gt;0), ($AH253*BO253)/$AD253,     AND($AD253=0,$AH253&gt;0,$AL253&gt;0), IF(INDEX(BO$12:BO$263,MATCH($AL253,$AK$12:$AK$263,0))&gt;0,($AH253*INDEX(BO$12:BO$263,MATCH($AL253,$AK$12:$AK$263,0)))/INDEX($AD$12:$AD$263,MATCH($AL253,$AK$12:$AK$263,0)), "-"),     1, "-")</f>
        <v>-</v>
      </c>
      <c r="BQ253" s="249" t="n">
        <f aca="false">IF(BP$9&gt;0, IF(OR(BP253="",BP253="-"), 0, BP253*$AO253), BO253*$AE253)</f>
        <v>0</v>
      </c>
      <c r="BR253" s="247" t="n">
        <f aca="false">COMMANDE!AF253</f>
        <v>0</v>
      </c>
      <c r="BS253" s="248" t="str">
        <f aca="false">_xlfn.IFS(AND($AD253=$AH253,$AD253&gt;0,$AH253&gt;0,BR253&gt;0), BR253,     AND(NOT($AD253=$AH253),$AD253&gt;0,$AH253&gt;0,BR253&gt;0), ($AH253*BR253)/$AD253,     AND($AD253=0,$AH253&gt;0,$AL253&gt;0), IF(INDEX(BR$12:BR$263,MATCH($AL253,$AK$12:$AK$263,0))&gt;0,($AH253*INDEX(BR$12:BR$263,MATCH($AL253,$AK$12:$AK$263,0)))/INDEX($AD$12:$AD$263,MATCH($AL253,$AK$12:$AK$263,0)), "-"),     1, "-")</f>
        <v>-</v>
      </c>
      <c r="BT253" s="249" t="n">
        <f aca="false">IF(BS$9&gt;0, IF(OR(BS253="",BS253="-"), 0, BS253*$AO253), BR253*$AE253)</f>
        <v>0</v>
      </c>
      <c r="BU253" s="247" t="n">
        <f aca="false">COMMANDE!AH253</f>
        <v>0</v>
      </c>
      <c r="BV253" s="248" t="str">
        <f aca="false">_xlfn.IFS(AND($AD253=$AH253,$AD253&gt;0,$AH253&gt;0,BU253&gt;0), BU253,     AND(NOT($AD253=$AH253),$AD253&gt;0,$AH253&gt;0,BU253&gt;0), ($AH253*BU253)/$AD253,     AND($AD253=0,$AH253&gt;0,$AL253&gt;0), IF(INDEX(BU$12:BU$263,MATCH($AL253,$AK$12:$AK$263,0))&gt;0,($AH253*INDEX(BU$12:BU$263,MATCH($AL253,$AK$12:$AK$263,0)))/INDEX($AD$12:$AD$263,MATCH($AL253,$AK$12:$AK$263,0)), "-"),     1, "-")</f>
        <v>-</v>
      </c>
      <c r="BW253" s="249" t="n">
        <f aca="false">IF(BV$9&gt;0, IF(OR(BV253="",BV253="-"), 0, BV253*$AO253), BU253*$AE253)</f>
        <v>0</v>
      </c>
      <c r="BX253" s="247" t="n">
        <f aca="false">COMMANDE!AJ253</f>
        <v>0</v>
      </c>
      <c r="BY253" s="248" t="str">
        <f aca="false">_xlfn.IFS(AND($AD253=$AH253,$AD253&gt;0,$AH253&gt;0,BX253&gt;0), BX253,     AND(NOT($AD253=$AH253),$AD253&gt;0,$AH253&gt;0,BX253&gt;0), ($AH253*BX253)/$AD253,     AND($AD253=0,$AH253&gt;0,$AL253&gt;0), IF(INDEX(BX$12:BX$263,MATCH($AL253,$AK$12:$AK$263,0))&gt;0,($AH253*INDEX(BX$12:BX$263,MATCH($AL253,$AK$12:$AK$263,0)))/INDEX($AD$12:$AD$263,MATCH($AL253,$AK$12:$AK$263,0)), "-"),     1, "-")</f>
        <v>-</v>
      </c>
      <c r="BZ253" s="249" t="n">
        <f aca="false">IF(BY$9&gt;0, IF(OR(BY253="",BY253="-"), 0, BY253*$AO253), BX253*$AE253)</f>
        <v>0</v>
      </c>
      <c r="CA253" s="247" t="n">
        <f aca="false">COMMANDE!AL253</f>
        <v>0</v>
      </c>
      <c r="CB253" s="248" t="str">
        <f aca="false">_xlfn.IFS(AND($AD253=$AH253,$AD253&gt;0,$AH253&gt;0,CA253&gt;0), CA253,     AND(NOT($AD253=$AH253),$AD253&gt;0,$AH253&gt;0,CA253&gt;0), ($AH253*CA253)/$AD253,     AND($AD253=0,$AH253&gt;0,$AL253&gt;0), IF(INDEX(CA$12:CA$263,MATCH($AL253,$AK$12:$AK$263,0))&gt;0,($AH253*INDEX(CA$12:CA$263,MATCH($AL253,$AK$12:$AK$263,0)))/INDEX($AD$12:$AD$263,MATCH($AL253,$AK$12:$AK$263,0)), "-"),     1, "-")</f>
        <v>-</v>
      </c>
      <c r="CC253" s="249" t="n">
        <f aca="false">IF(CB$9&gt;0, IF(OR(CB253="",CB253="-"), 0, CB253*$AO253), CA253*$AE253)</f>
        <v>0</v>
      </c>
      <c r="CD253" s="247" t="n">
        <f aca="false">COMMANDE!AN253</f>
        <v>0</v>
      </c>
      <c r="CE253" s="248" t="str">
        <f aca="false">_xlfn.IFS(AND($AD253=$AH253,$AD253&gt;0,$AH253&gt;0,CD253&gt;0), CD253,     AND(NOT($AD253=$AH253),$AD253&gt;0,$AH253&gt;0,CD253&gt;0), ($AH253*CD253)/$AD253,     AND($AD253=0,$AH253&gt;0,$AL253&gt;0), IF(INDEX(CD$12:CD$263,MATCH($AL253,$AK$12:$AK$263,0))&gt;0,($AH253*INDEX(CD$12:CD$263,MATCH($AL253,$AK$12:$AK$263,0)))/INDEX($AD$12:$AD$263,MATCH($AL253,$AK$12:$AK$263,0)), "-"),     1, "-")</f>
        <v>-</v>
      </c>
      <c r="CF253" s="249" t="n">
        <f aca="false">IF(CE$9&gt;0, IF(OR(CE253="",CE253="-"), 0, CE253*$AO253), CD253*$AE253)</f>
        <v>0</v>
      </c>
      <c r="CG253" s="247" t="n">
        <f aca="false">COMMANDE!AP253</f>
        <v>0</v>
      </c>
      <c r="CH253" s="248" t="str">
        <f aca="false">_xlfn.IFS(AND($AD253=$AH253,$AD253&gt;0,$AH253&gt;0,CG253&gt;0), CG253,     AND(NOT($AD253=$AH253),$AD253&gt;0,$AH253&gt;0,CG253&gt;0), ($AH253*CG253)/$AD253,     AND($AD253=0,$AH253&gt;0,$AL253&gt;0), IF(INDEX(CG$12:CG$263,MATCH($AL253,$AK$12:$AK$263,0))&gt;0,($AH253*INDEX(CG$12:CG$263,MATCH($AL253,$AK$12:$AK$263,0)))/INDEX($AD$12:$AD$263,MATCH($AL253,$AK$12:$AK$263,0)), "-"),     1, "-")</f>
        <v>-</v>
      </c>
      <c r="CI253" s="249" t="n">
        <f aca="false">IF(CH$9&gt;0, IF(OR(CH253="",CH253="-"), 0, CH253*$AO253), CG253*$AE253)</f>
        <v>0</v>
      </c>
      <c r="CJ253" s="250"/>
    </row>
    <row r="254" customFormat="false" ht="39.95" hidden="false" customHeight="true" outlineLevel="0" collapsed="false">
      <c r="A254" s="230" t="n">
        <f aca="false">IF(OR($AQ254&gt;0, $AS254&gt;0), 1, 0)</f>
        <v>0</v>
      </c>
      <c r="B254" s="230" t="n">
        <f aca="false">IF(OR($AT254&gt;0, $AV254&gt;0), 1, 0)</f>
        <v>0</v>
      </c>
      <c r="C254" s="230" t="n">
        <f aca="false">IF(OR($AW254&gt;0, $AY254&gt;0), 1, 0)</f>
        <v>0</v>
      </c>
      <c r="D254" s="230" t="n">
        <f aca="false">IF(OR($AZ254&gt;0, $BB254&gt;0), 1, 0)</f>
        <v>0</v>
      </c>
      <c r="E254" s="230" t="n">
        <f aca="false">IF(OR($BC254&gt;0, $BE254&gt;0), 1, 0)</f>
        <v>0</v>
      </c>
      <c r="F254" s="230" t="n">
        <f aca="false">IF(OR($BF254&gt;0, $BH254&gt;0), 1, 0)</f>
        <v>0</v>
      </c>
      <c r="G254" s="230" t="n">
        <f aca="false">IF(OR($BI254&gt;0, $BK254&gt;0), 1, 0)</f>
        <v>0</v>
      </c>
      <c r="H254" s="230" t="n">
        <f aca="false">IF(OR($BL254&gt;0, $BN254&gt;0), 1, 0)</f>
        <v>0</v>
      </c>
      <c r="I254" s="230" t="n">
        <f aca="false">IF(OR($BO254&gt;0, $BQ254&gt;0), 1, 0)</f>
        <v>0</v>
      </c>
      <c r="J254" s="230" t="n">
        <f aca="false">IF(OR($BR254&gt;0, $BT254&gt;0), 1, 0)</f>
        <v>0</v>
      </c>
      <c r="K254" s="230" t="n">
        <f aca="false">IF(OR($BU254&gt;0, $BW254&gt;0), 1, 0)</f>
        <v>0</v>
      </c>
      <c r="L254" s="230" t="n">
        <f aca="false">IF(OR($BX254&gt;0, $BZ254&gt;0), 1, 0)</f>
        <v>0</v>
      </c>
      <c r="M254" s="230" t="n">
        <f aca="false">IF(OR($CA254&gt;0, $CC254&gt;0), 1, 0)</f>
        <v>0</v>
      </c>
      <c r="N254" s="230" t="n">
        <f aca="false">IF(OR($CD254&gt;0, $CF254&gt;0), 1, 0)</f>
        <v>0</v>
      </c>
      <c r="O254" s="231" t="n">
        <f aca="false">IF(OR($CG254&gt;0, $CI254&gt;0), 1, 0)</f>
        <v>0</v>
      </c>
      <c r="P254" s="232" t="n">
        <f aca="false">IF(OR($AD254&gt;0,$AH254&gt;0,$AN254&gt;0), 1, 0)</f>
        <v>0</v>
      </c>
      <c r="Q254" s="233" t="n">
        <f aca="false">BDD!A244</f>
        <v>0</v>
      </c>
      <c r="R254" s="234" t="n">
        <f aca="false">BDD!B244</f>
        <v>0</v>
      </c>
      <c r="S254" s="235" t="str">
        <f aca="false">IF(BDD!F244=0, "", BDD!F244)</f>
        <v/>
      </c>
      <c r="T254" s="236" t="n">
        <f aca="false">ROUND(BDD!G244+FDP_CMD_KG, 2)</f>
        <v>1.6</v>
      </c>
      <c r="U254" s="236" t="e">
        <f aca="false">ROUND(BDD!G244+FDP_FACT_KG, 2)</f>
        <v>#DIV/0!</v>
      </c>
      <c r="V254" s="237" t="n">
        <f aca="false">BDD!H244</f>
        <v>0</v>
      </c>
      <c r="W254" s="238" t="str">
        <f aca="false">IF(NOT(ISBLANK(BDD!I244)), ROUND(SUM((BDD!G244*reduc1),FDP_CMD_KG), 2), "")</f>
        <v/>
      </c>
      <c r="X254" s="238" t="str">
        <f aca="false">IF(NOT(ISBLANK(BDD!J244)), ROUND(SUM((BDD!G244*reduc2),FDP_CMD_KG), 2), "")</f>
        <v/>
      </c>
      <c r="Y254" s="238" t="str">
        <f aca="false">IF(NOT(ISBLANK(BDD!K244)), ROUND(SUM((BDD!G244*reduc3),FDP_CMD_KG), 2), "")</f>
        <v/>
      </c>
      <c r="Z254" s="238" t="str">
        <f aca="false">IF(NOT(ISBLANK(BDD!I244)), ROUND(SUM((BDD!G244*reduc1),FDP_FACT_KG), 2), "")</f>
        <v/>
      </c>
      <c r="AA254" s="238" t="str">
        <f aca="false">IF(NOT(ISBLANK(BDD!J244)), ROUND(SUM((BDD!G244*reduc2),FDP_FACT_KG), 2), "")</f>
        <v/>
      </c>
      <c r="AB254" s="238" t="str">
        <f aca="false">IF(NOT(ISBLANK(BDD!K244)), ROUND(SUM((BDD!G244*reduc3),FDP_FACT_KG), 2), "")</f>
        <v/>
      </c>
      <c r="AC254" s="239" t="n">
        <f aca="false">BDD!C244</f>
        <v>0</v>
      </c>
      <c r="AD254" s="240" t="n">
        <f aca="false">SUM(AQ254,AT254,AW254,AZ254,BC254,BF254,BI254,BL254,BO254,BR254,BU254,BX254,CA254,CD254,CG254)</f>
        <v>0</v>
      </c>
      <c r="AE254" s="241" t="n">
        <f aca="false">_xlfn.IFS(AND(AD254&gt;=60,$Y254&lt;&gt;""), $Y254,    AND(AD254&gt;=30,$X254&lt;&gt;""), $X254,    AND(AD254&gt;=10,$W254&lt;&gt;""), $W254,    1, $T254)</f>
        <v>1.6</v>
      </c>
      <c r="AF254" s="242" t="n">
        <f aca="false">$AD254*$AE254</f>
        <v>0</v>
      </c>
      <c r="AG254" s="161"/>
      <c r="AH254" s="243"/>
      <c r="AI254" s="241" t="e">
        <f aca="false">_xlfn.IFS(AND(AH254&gt;=60,$AB254&lt;&gt;""), $AB254,    AND(AH254&gt;=30,$AA254&lt;&gt;""), $AA254,    AND(AH254&gt;=10,$Z254&lt;&gt;""), $Z254,    1, $U254)</f>
        <v>#DIV/0!</v>
      </c>
      <c r="AJ254" s="244" t="e">
        <f aca="false">AH254*AI254</f>
        <v>#DIV/0!</v>
      </c>
      <c r="AK254" s="245"/>
      <c r="AL254" s="245"/>
      <c r="AM254" s="161"/>
      <c r="AN254" s="246" t="n">
        <f aca="false">SUM(AR254,AU254,AX254,BA254,BD254,BG254,BJ254,BM254,BP254,BS254,BV254,BY254,CB254,CE254,CH254)</f>
        <v>0</v>
      </c>
      <c r="AO254" s="241" t="e">
        <f aca="false">_xlfn.IFS(AND(AN254&gt;=60,$AB254&lt;&gt;""), $AB254,    AND(AN254&gt;=30,$AA254&lt;&gt;""), $AA254,    AND(AN254&gt;=10,$Z254&lt;&gt;""), $Z254,    1, $U254)</f>
        <v>#DIV/0!</v>
      </c>
      <c r="AP254" s="242" t="e">
        <f aca="false">$AN254*$AO254</f>
        <v>#DIV/0!</v>
      </c>
      <c r="AQ254" s="247" t="n">
        <f aca="false">COMMANDE!N254</f>
        <v>0</v>
      </c>
      <c r="AR254" s="248" t="str">
        <f aca="false">_xlfn.IFS(AND($AD254=$AH254,$AD254&gt;0,$AH254&gt;0,AQ254&gt;0), AQ254,     AND(NOT($AD254=$AH254),$AD254&gt;0,$AH254&gt;0,AQ254&gt;0), ($AH254*AQ254)/$AD254,     AND($AD254=0,$AH254&gt;0,$AL254&gt;0), IF(INDEX(AQ$12:AQ$263,MATCH($AL254,$AK$12:$AK$263,0))&gt;0,($AH254*INDEX(AQ$12:AQ$263,MATCH($AL254,$AK$12:$AK$263,0)))/INDEX($AD$12:$AD$263,MATCH($AL254,$AK$12:$AK$263,0)), "-"),     1, "-")</f>
        <v>-</v>
      </c>
      <c r="AS254" s="249" t="n">
        <f aca="false">IF(AR$9&gt;0, IF(OR(AR254="",AR254="-"), 0, AR254*$AO254), AQ254*$AE254)</f>
        <v>0</v>
      </c>
      <c r="AT254" s="247" t="n">
        <f aca="false">COMMANDE!P254</f>
        <v>0</v>
      </c>
      <c r="AU254" s="248" t="str">
        <f aca="false">_xlfn.IFS(AND($AD254=$AH254,$AD254&gt;0,$AH254&gt;0,AT254&gt;0), AT254,     AND(NOT($AD254=$AH254),$AD254&gt;0,$AH254&gt;0,AT254&gt;0), ($AH254*AT254)/$AD254,     AND($AD254=0,$AH254&gt;0,$AL254&gt;0), IF(INDEX(AT$12:AT$263,MATCH($AL254,$AK$12:$AK$263,0))&gt;0,($AH254*INDEX(AT$12:AT$263,MATCH($AL254,$AK$12:$AK$263,0)))/INDEX($AD$12:$AD$263,MATCH($AL254,$AK$12:$AK$263,0)), "-"),     1, "-")</f>
        <v>-</v>
      </c>
      <c r="AV254" s="249" t="n">
        <f aca="false">IF(AU$9&gt;0, IF(OR(AU254="",AU254="-"), 0, AU254*$AO254), AT254*$AE254)</f>
        <v>0</v>
      </c>
      <c r="AW254" s="247" t="n">
        <f aca="false">COMMANDE!R254</f>
        <v>0</v>
      </c>
      <c r="AX254" s="248" t="str">
        <f aca="false">_xlfn.IFS(AND($AD254=$AH254,$AD254&gt;0,$AH254&gt;0,AW254&gt;0), AW254,     AND(NOT($AD254=$AH254),$AD254&gt;0,$AH254&gt;0,AW254&gt;0), ($AH254*AW254)/$AD254,     AND($AD254=0,$AH254&gt;0,$AL254&gt;0), IF(INDEX(AW$12:AW$263,MATCH($AL254,$AK$12:$AK$263,0))&gt;0,($AH254*INDEX(AW$12:AW$263,MATCH($AL254,$AK$12:$AK$263,0)))/INDEX($AD$12:$AD$263,MATCH($AL254,$AK$12:$AK$263,0)), "-"),     1, "-")</f>
        <v>-</v>
      </c>
      <c r="AY254" s="249" t="n">
        <f aca="false">IF(AX$9&gt;0, IF(OR(AX254="",AX254="-"), 0, AX254*$AO254), AW254*$AE254)</f>
        <v>0</v>
      </c>
      <c r="AZ254" s="247" t="n">
        <f aca="false">COMMANDE!T254</f>
        <v>0</v>
      </c>
      <c r="BA254" s="248" t="str">
        <f aca="false">_xlfn.IFS(AND($AD254=$AH254,$AD254&gt;0,$AH254&gt;0,AZ254&gt;0), AZ254,     AND(NOT($AD254=$AH254),$AD254&gt;0,$AH254&gt;0,AZ254&gt;0), ($AH254*AZ254)/$AD254,     AND($AD254=0,$AH254&gt;0,$AL254&gt;0), IF(INDEX(AZ$12:AZ$263,MATCH($AL254,$AK$12:$AK$263,0))&gt;0,($AH254*INDEX(AZ$12:AZ$263,MATCH($AL254,$AK$12:$AK$263,0)))/INDEX($AD$12:$AD$263,MATCH($AL254,$AK$12:$AK$263,0)), "-"),     1, "-")</f>
        <v>-</v>
      </c>
      <c r="BB254" s="249" t="n">
        <f aca="false">IF(BA$9&gt;0, IF(OR(BA254="",BA254="-"), 0, BA254*$AO254), AZ254*$AE254)</f>
        <v>0</v>
      </c>
      <c r="BC254" s="247" t="n">
        <f aca="false">COMMANDE!V254</f>
        <v>0</v>
      </c>
      <c r="BD254" s="248" t="str">
        <f aca="false">_xlfn.IFS(AND($AD254=$AH254,$AD254&gt;0,$AH254&gt;0,BC254&gt;0), BC254,     AND(NOT($AD254=$AH254),$AD254&gt;0,$AH254&gt;0,BC254&gt;0), ($AH254*BC254)/$AD254,     AND($AD254=0,$AH254&gt;0,$AL254&gt;0), IF(INDEX(BC$12:BC$263,MATCH($AL254,$AK$12:$AK$263,0))&gt;0,($AH254*INDEX(BC$12:BC$263,MATCH($AL254,$AK$12:$AK$263,0)))/INDEX($AD$12:$AD$263,MATCH($AL254,$AK$12:$AK$263,0)), "-"),     1, "-")</f>
        <v>-</v>
      </c>
      <c r="BE254" s="249" t="n">
        <f aca="false">IF(BD$9&gt;0, IF(OR(BD254="",BD254="-"), 0, BD254*$AO254), BC254*$AE254)</f>
        <v>0</v>
      </c>
      <c r="BF254" s="247" t="n">
        <f aca="false">COMMANDE!X254</f>
        <v>0</v>
      </c>
      <c r="BG254" s="248" t="str">
        <f aca="false">_xlfn.IFS(AND($AD254=$AH254,$AD254&gt;0,$AH254&gt;0,BF254&gt;0), BF254,     AND(NOT($AD254=$AH254),$AD254&gt;0,$AH254&gt;0,BF254&gt;0), ($AH254*BF254)/$AD254,     AND($AD254=0,$AH254&gt;0,$AL254&gt;0), IF(INDEX(BF$12:BF$263,MATCH($AL254,$AK$12:$AK$263,0))&gt;0,($AH254*INDEX(BF$12:BF$263,MATCH($AL254,$AK$12:$AK$263,0)))/INDEX($AD$12:$AD$263,MATCH($AL254,$AK$12:$AK$263,0)), "-"),     1, "-")</f>
        <v>-</v>
      </c>
      <c r="BH254" s="249" t="n">
        <f aca="false">IF(BG$9&gt;0, IF(OR(BG254="",BG254="-"), 0, BG254*$AO254), BF254*$AE254)</f>
        <v>0</v>
      </c>
      <c r="BI254" s="247" t="n">
        <f aca="false">COMMANDE!Z254</f>
        <v>0</v>
      </c>
      <c r="BJ254" s="248" t="str">
        <f aca="false">_xlfn.IFS(AND($AD254=$AH254,$AD254&gt;0,$AH254&gt;0,BI254&gt;0), BI254,     AND(NOT($AD254=$AH254),$AD254&gt;0,$AH254&gt;0,BI254&gt;0), ($AH254*BI254)/$AD254,     AND($AD254=0,$AH254&gt;0,$AL254&gt;0), IF(INDEX(BI$12:BI$263,MATCH($AL254,$AK$12:$AK$263,0))&gt;0,($AH254*INDEX(BI$12:BI$263,MATCH($AL254,$AK$12:$AK$263,0)))/INDEX($AD$12:$AD$263,MATCH($AL254,$AK$12:$AK$263,0)), "-"),     1, "-")</f>
        <v>-</v>
      </c>
      <c r="BK254" s="249" t="n">
        <f aca="false">IF(BJ$9&gt;0, IF(OR(BJ254="",BJ254="-"), 0, BJ254*$AO254), BI254*$AE254)</f>
        <v>0</v>
      </c>
      <c r="BL254" s="247" t="n">
        <f aca="false">COMMANDE!AB254</f>
        <v>0</v>
      </c>
      <c r="BM254" s="248" t="str">
        <f aca="false">_xlfn.IFS(AND($AD254=$AH254,$AD254&gt;0,$AH254&gt;0,BL254&gt;0), BL254,     AND(NOT($AD254=$AH254),$AD254&gt;0,$AH254&gt;0,BL254&gt;0), ($AH254*BL254)/$AD254,     AND($AD254=0,$AH254&gt;0,$AL254&gt;0), IF(INDEX(BL$12:BL$263,MATCH($AL254,$AK$12:$AK$263,0))&gt;0,($AH254*INDEX(BL$12:BL$263,MATCH($AL254,$AK$12:$AK$263,0)))/INDEX($AD$12:$AD$263,MATCH($AL254,$AK$12:$AK$263,0)), "-"),     1, "-")</f>
        <v>-</v>
      </c>
      <c r="BN254" s="249" t="n">
        <f aca="false">IF(BM$9&gt;0, IF(OR(BM254="",BM254="-"), 0, BM254*$AO254), BL254*$AE254)</f>
        <v>0</v>
      </c>
      <c r="BO254" s="247" t="n">
        <f aca="false">COMMANDE!AD254</f>
        <v>0</v>
      </c>
      <c r="BP254" s="248" t="str">
        <f aca="false">_xlfn.IFS(AND($AD254=$AH254,$AD254&gt;0,$AH254&gt;0,BO254&gt;0), BO254,     AND(NOT($AD254=$AH254),$AD254&gt;0,$AH254&gt;0,BO254&gt;0), ($AH254*BO254)/$AD254,     AND($AD254=0,$AH254&gt;0,$AL254&gt;0), IF(INDEX(BO$12:BO$263,MATCH($AL254,$AK$12:$AK$263,0))&gt;0,($AH254*INDEX(BO$12:BO$263,MATCH($AL254,$AK$12:$AK$263,0)))/INDEX($AD$12:$AD$263,MATCH($AL254,$AK$12:$AK$263,0)), "-"),     1, "-")</f>
        <v>-</v>
      </c>
      <c r="BQ254" s="249" t="n">
        <f aca="false">IF(BP$9&gt;0, IF(OR(BP254="",BP254="-"), 0, BP254*$AO254), BO254*$AE254)</f>
        <v>0</v>
      </c>
      <c r="BR254" s="247" t="n">
        <f aca="false">COMMANDE!AF254</f>
        <v>0</v>
      </c>
      <c r="BS254" s="248" t="str">
        <f aca="false">_xlfn.IFS(AND($AD254=$AH254,$AD254&gt;0,$AH254&gt;0,BR254&gt;0), BR254,     AND(NOT($AD254=$AH254),$AD254&gt;0,$AH254&gt;0,BR254&gt;0), ($AH254*BR254)/$AD254,     AND($AD254=0,$AH254&gt;0,$AL254&gt;0), IF(INDEX(BR$12:BR$263,MATCH($AL254,$AK$12:$AK$263,0))&gt;0,($AH254*INDEX(BR$12:BR$263,MATCH($AL254,$AK$12:$AK$263,0)))/INDEX($AD$12:$AD$263,MATCH($AL254,$AK$12:$AK$263,0)), "-"),     1, "-")</f>
        <v>-</v>
      </c>
      <c r="BT254" s="249" t="n">
        <f aca="false">IF(BS$9&gt;0, IF(OR(BS254="",BS254="-"), 0, BS254*$AO254), BR254*$AE254)</f>
        <v>0</v>
      </c>
      <c r="BU254" s="247" t="n">
        <f aca="false">COMMANDE!AH254</f>
        <v>0</v>
      </c>
      <c r="BV254" s="248" t="str">
        <f aca="false">_xlfn.IFS(AND($AD254=$AH254,$AD254&gt;0,$AH254&gt;0,BU254&gt;0), BU254,     AND(NOT($AD254=$AH254),$AD254&gt;0,$AH254&gt;0,BU254&gt;0), ($AH254*BU254)/$AD254,     AND($AD254=0,$AH254&gt;0,$AL254&gt;0), IF(INDEX(BU$12:BU$263,MATCH($AL254,$AK$12:$AK$263,0))&gt;0,($AH254*INDEX(BU$12:BU$263,MATCH($AL254,$AK$12:$AK$263,0)))/INDEX($AD$12:$AD$263,MATCH($AL254,$AK$12:$AK$263,0)), "-"),     1, "-")</f>
        <v>-</v>
      </c>
      <c r="BW254" s="249" t="n">
        <f aca="false">IF(BV$9&gt;0, IF(OR(BV254="",BV254="-"), 0, BV254*$AO254), BU254*$AE254)</f>
        <v>0</v>
      </c>
      <c r="BX254" s="247" t="n">
        <f aca="false">COMMANDE!AJ254</f>
        <v>0</v>
      </c>
      <c r="BY254" s="248" t="str">
        <f aca="false">_xlfn.IFS(AND($AD254=$AH254,$AD254&gt;0,$AH254&gt;0,BX254&gt;0), BX254,     AND(NOT($AD254=$AH254),$AD254&gt;0,$AH254&gt;0,BX254&gt;0), ($AH254*BX254)/$AD254,     AND($AD254=0,$AH254&gt;0,$AL254&gt;0), IF(INDEX(BX$12:BX$263,MATCH($AL254,$AK$12:$AK$263,0))&gt;0,($AH254*INDEX(BX$12:BX$263,MATCH($AL254,$AK$12:$AK$263,0)))/INDEX($AD$12:$AD$263,MATCH($AL254,$AK$12:$AK$263,0)), "-"),     1, "-")</f>
        <v>-</v>
      </c>
      <c r="BZ254" s="249" t="n">
        <f aca="false">IF(BY$9&gt;0, IF(OR(BY254="",BY254="-"), 0, BY254*$AO254), BX254*$AE254)</f>
        <v>0</v>
      </c>
      <c r="CA254" s="247" t="n">
        <f aca="false">COMMANDE!AL254</f>
        <v>0</v>
      </c>
      <c r="CB254" s="248" t="str">
        <f aca="false">_xlfn.IFS(AND($AD254=$AH254,$AD254&gt;0,$AH254&gt;0,CA254&gt;0), CA254,     AND(NOT($AD254=$AH254),$AD254&gt;0,$AH254&gt;0,CA254&gt;0), ($AH254*CA254)/$AD254,     AND($AD254=0,$AH254&gt;0,$AL254&gt;0), IF(INDEX(CA$12:CA$263,MATCH($AL254,$AK$12:$AK$263,0))&gt;0,($AH254*INDEX(CA$12:CA$263,MATCH($AL254,$AK$12:$AK$263,0)))/INDEX($AD$12:$AD$263,MATCH($AL254,$AK$12:$AK$263,0)), "-"),     1, "-")</f>
        <v>-</v>
      </c>
      <c r="CC254" s="249" t="n">
        <f aca="false">IF(CB$9&gt;0, IF(OR(CB254="",CB254="-"), 0, CB254*$AO254), CA254*$AE254)</f>
        <v>0</v>
      </c>
      <c r="CD254" s="247" t="n">
        <f aca="false">COMMANDE!AN254</f>
        <v>0</v>
      </c>
      <c r="CE254" s="248" t="str">
        <f aca="false">_xlfn.IFS(AND($AD254=$AH254,$AD254&gt;0,$AH254&gt;0,CD254&gt;0), CD254,     AND(NOT($AD254=$AH254),$AD254&gt;0,$AH254&gt;0,CD254&gt;0), ($AH254*CD254)/$AD254,     AND($AD254=0,$AH254&gt;0,$AL254&gt;0), IF(INDEX(CD$12:CD$263,MATCH($AL254,$AK$12:$AK$263,0))&gt;0,($AH254*INDEX(CD$12:CD$263,MATCH($AL254,$AK$12:$AK$263,0)))/INDEX($AD$12:$AD$263,MATCH($AL254,$AK$12:$AK$263,0)), "-"),     1, "-")</f>
        <v>-</v>
      </c>
      <c r="CF254" s="249" t="n">
        <f aca="false">IF(CE$9&gt;0, IF(OR(CE254="",CE254="-"), 0, CE254*$AO254), CD254*$AE254)</f>
        <v>0</v>
      </c>
      <c r="CG254" s="247" t="n">
        <f aca="false">COMMANDE!AP254</f>
        <v>0</v>
      </c>
      <c r="CH254" s="248" t="str">
        <f aca="false">_xlfn.IFS(AND($AD254=$AH254,$AD254&gt;0,$AH254&gt;0,CG254&gt;0), CG254,     AND(NOT($AD254=$AH254),$AD254&gt;0,$AH254&gt;0,CG254&gt;0), ($AH254*CG254)/$AD254,     AND($AD254=0,$AH254&gt;0,$AL254&gt;0), IF(INDEX(CG$12:CG$263,MATCH($AL254,$AK$12:$AK$263,0))&gt;0,($AH254*INDEX(CG$12:CG$263,MATCH($AL254,$AK$12:$AK$263,0)))/INDEX($AD$12:$AD$263,MATCH($AL254,$AK$12:$AK$263,0)), "-"),     1, "-")</f>
        <v>-</v>
      </c>
      <c r="CI254" s="249" t="n">
        <f aca="false">IF(CH$9&gt;0, IF(OR(CH254="",CH254="-"), 0, CH254*$AO254), CG254*$AE254)</f>
        <v>0</v>
      </c>
      <c r="CJ254" s="250"/>
    </row>
    <row r="255" customFormat="false" ht="39.95" hidden="false" customHeight="true" outlineLevel="0" collapsed="false">
      <c r="A255" s="151" t="n">
        <f aca="false">IF(OR($AQ255&gt;0, $AS255&gt;0), 1, 0)</f>
        <v>0</v>
      </c>
      <c r="B255" s="151" t="n">
        <f aca="false">IF(OR($AT255&gt;0, $AV255&gt;0), 1, 0)</f>
        <v>0</v>
      </c>
      <c r="C255" s="151" t="n">
        <f aca="false">IF(OR($AW255&gt;0, $AY255&gt;0), 1, 0)</f>
        <v>0</v>
      </c>
      <c r="D255" s="151" t="n">
        <f aca="false">IF(OR($AZ255&gt;0, $BB255&gt;0), 1, 0)</f>
        <v>0</v>
      </c>
      <c r="E255" s="151" t="n">
        <f aca="false">IF(OR($BC255&gt;0, $BE255&gt;0), 1, 0)</f>
        <v>0</v>
      </c>
      <c r="F255" s="151" t="n">
        <f aca="false">IF(OR($BF255&gt;0, $BH255&gt;0), 1, 0)</f>
        <v>0</v>
      </c>
      <c r="G255" s="151" t="n">
        <f aca="false">IF(OR($BI255&gt;0, $BK255&gt;0), 1, 0)</f>
        <v>0</v>
      </c>
      <c r="H255" s="151" t="n">
        <f aca="false">IF(OR($BL255&gt;0, $BN255&gt;0), 1, 0)</f>
        <v>0</v>
      </c>
      <c r="I255" s="151" t="n">
        <f aca="false">IF(OR($BO255&gt;0, $BQ255&gt;0), 1, 0)</f>
        <v>0</v>
      </c>
      <c r="J255" s="151" t="n">
        <f aca="false">IF(OR($BR255&gt;0, $BT255&gt;0), 1, 0)</f>
        <v>0</v>
      </c>
      <c r="K255" s="151" t="n">
        <f aca="false">IF(OR($BU255&gt;0, $BW255&gt;0), 1, 0)</f>
        <v>0</v>
      </c>
      <c r="L255" s="151" t="n">
        <f aca="false">IF(OR($BX255&gt;0, $BZ255&gt;0), 1, 0)</f>
        <v>0</v>
      </c>
      <c r="M255" s="151" t="n">
        <f aca="false">IF(OR($CA255&gt;0, $CC255&gt;0), 1, 0)</f>
        <v>0</v>
      </c>
      <c r="N255" s="151" t="n">
        <f aca="false">IF(OR($CD255&gt;0, $CF255&gt;0), 1, 0)</f>
        <v>0</v>
      </c>
      <c r="O255" s="253" t="n">
        <f aca="false">IF(OR($CG255&gt;0, $CI255&gt;0), 1, 0)</f>
        <v>0</v>
      </c>
      <c r="P255" s="232" t="n">
        <f aca="false">IF(OR($AD255&gt;0,$AH255&gt;0,$AN255&gt;0), 1, 0)</f>
        <v>0</v>
      </c>
      <c r="Q255" s="233" t="n">
        <f aca="false">BDD!A245</f>
        <v>0</v>
      </c>
      <c r="R255" s="234" t="n">
        <f aca="false">BDD!B245</f>
        <v>0</v>
      </c>
      <c r="S255" s="235" t="str">
        <f aca="false">IF(BDD!F245=0, "", BDD!F245)</f>
        <v/>
      </c>
      <c r="T255" s="236" t="n">
        <f aca="false">ROUND(BDD!G245+FDP_CMD_KG, 2)</f>
        <v>1.6</v>
      </c>
      <c r="U255" s="236" t="e">
        <f aca="false">ROUND(BDD!G245+FDP_FACT_KG, 2)</f>
        <v>#DIV/0!</v>
      </c>
      <c r="V255" s="237" t="n">
        <f aca="false">BDD!H245</f>
        <v>0</v>
      </c>
      <c r="W255" s="238" t="str">
        <f aca="false">IF(NOT(ISBLANK(BDD!I245)), ROUND(SUM((BDD!G245*reduc1),FDP_CMD_KG), 2), "")</f>
        <v/>
      </c>
      <c r="X255" s="238" t="str">
        <f aca="false">IF(NOT(ISBLANK(BDD!J245)), ROUND(SUM((BDD!G245*reduc2),FDP_CMD_KG), 2), "")</f>
        <v/>
      </c>
      <c r="Y255" s="238" t="str">
        <f aca="false">IF(NOT(ISBLANK(BDD!K245)), ROUND(SUM((BDD!G245*reduc3),FDP_CMD_KG), 2), "")</f>
        <v/>
      </c>
      <c r="Z255" s="238" t="str">
        <f aca="false">IF(NOT(ISBLANK(BDD!I245)), ROUND(SUM((BDD!G245*reduc1),FDP_FACT_KG), 2), "")</f>
        <v/>
      </c>
      <c r="AA255" s="238" t="str">
        <f aca="false">IF(NOT(ISBLANK(BDD!J245)), ROUND(SUM((BDD!G245*reduc2),FDP_FACT_KG), 2), "")</f>
        <v/>
      </c>
      <c r="AB255" s="238" t="str">
        <f aca="false">IF(NOT(ISBLANK(BDD!K245)), ROUND(SUM((BDD!G245*reduc3),FDP_FACT_KG), 2), "")</f>
        <v/>
      </c>
      <c r="AC255" s="239" t="n">
        <f aca="false">BDD!C245</f>
        <v>0</v>
      </c>
      <c r="AD255" s="240" t="n">
        <f aca="false">SUM(AQ255,AT255,AW255,AZ255,BC255,BF255,BI255,BL255,BO255,BR255,BU255,BX255,CA255,CD255,CG255)</f>
        <v>0</v>
      </c>
      <c r="AE255" s="241" t="n">
        <f aca="false">_xlfn.IFS(AND(AD255&gt;=60,$Y255&lt;&gt;""), $Y255,    AND(AD255&gt;=30,$X255&lt;&gt;""), $X255,    AND(AD255&gt;=10,$W255&lt;&gt;""), $W255,    1, $T255)</f>
        <v>1.6</v>
      </c>
      <c r="AF255" s="242" t="n">
        <f aca="false">$AD255*$AE255</f>
        <v>0</v>
      </c>
      <c r="AG255" s="161"/>
      <c r="AH255" s="243"/>
      <c r="AI255" s="241" t="e">
        <f aca="false">_xlfn.IFS(AND(AH255&gt;=60,$AB255&lt;&gt;""), $AB255,    AND(AH255&gt;=30,$AA255&lt;&gt;""), $AA255,    AND(AH255&gt;=10,$Z255&lt;&gt;""), $Z255,    1, $U255)</f>
        <v>#DIV/0!</v>
      </c>
      <c r="AJ255" s="244" t="e">
        <f aca="false">AH255*AI255</f>
        <v>#DIV/0!</v>
      </c>
      <c r="AK255" s="245"/>
      <c r="AL255" s="245"/>
      <c r="AM255" s="161"/>
      <c r="AN255" s="246" t="n">
        <f aca="false">SUM(AR255,AU255,AX255,BA255,BD255,BG255,BJ255,BM255,BP255,BS255,BV255,BY255,CB255,CE255,CH255)</f>
        <v>0</v>
      </c>
      <c r="AO255" s="241" t="e">
        <f aca="false">_xlfn.IFS(AND(AN255&gt;=60,$AB255&lt;&gt;""), $AB255,    AND(AN255&gt;=30,$AA255&lt;&gt;""), $AA255,    AND(AN255&gt;=10,$Z255&lt;&gt;""), $Z255,    1, $U255)</f>
        <v>#DIV/0!</v>
      </c>
      <c r="AP255" s="242" t="e">
        <f aca="false">$AN255*$AO255</f>
        <v>#DIV/0!</v>
      </c>
      <c r="AQ255" s="247" t="n">
        <f aca="false">COMMANDE!N255</f>
        <v>0</v>
      </c>
      <c r="AR255" s="248" t="str">
        <f aca="false">_xlfn.IFS(AND($AD255=$AH255,$AD255&gt;0,$AH255&gt;0,AQ255&gt;0), AQ255,     AND(NOT($AD255=$AH255),$AD255&gt;0,$AH255&gt;0,AQ255&gt;0), ($AH255*AQ255)/$AD255,     AND($AD255=0,$AH255&gt;0,$AL255&gt;0), IF(INDEX(AQ$12:AQ$263,MATCH($AL255,$AK$12:$AK$263,0))&gt;0,($AH255*INDEX(AQ$12:AQ$263,MATCH($AL255,$AK$12:$AK$263,0)))/INDEX($AD$12:$AD$263,MATCH($AL255,$AK$12:$AK$263,0)), "-"),     1, "-")</f>
        <v>-</v>
      </c>
      <c r="AS255" s="249" t="n">
        <f aca="false">IF(AR$9&gt;0, IF(OR(AR255="",AR255="-"), 0, AR255*$AO255), AQ255*$AE255)</f>
        <v>0</v>
      </c>
      <c r="AT255" s="247" t="n">
        <f aca="false">COMMANDE!P255</f>
        <v>0</v>
      </c>
      <c r="AU255" s="248" t="str">
        <f aca="false">_xlfn.IFS(AND($AD255=$AH255,$AD255&gt;0,$AH255&gt;0,AT255&gt;0), AT255,     AND(NOT($AD255=$AH255),$AD255&gt;0,$AH255&gt;0,AT255&gt;0), ($AH255*AT255)/$AD255,     AND($AD255=0,$AH255&gt;0,$AL255&gt;0), IF(INDEX(AT$12:AT$263,MATCH($AL255,$AK$12:$AK$263,0))&gt;0,($AH255*INDEX(AT$12:AT$263,MATCH($AL255,$AK$12:$AK$263,0)))/INDEX($AD$12:$AD$263,MATCH($AL255,$AK$12:$AK$263,0)), "-"),     1, "-")</f>
        <v>-</v>
      </c>
      <c r="AV255" s="249" t="n">
        <f aca="false">IF(AU$9&gt;0, IF(OR(AU255="",AU255="-"), 0, AU255*$AO255), AT255*$AE255)</f>
        <v>0</v>
      </c>
      <c r="AW255" s="247" t="n">
        <f aca="false">COMMANDE!R255</f>
        <v>0</v>
      </c>
      <c r="AX255" s="248" t="str">
        <f aca="false">_xlfn.IFS(AND($AD255=$AH255,$AD255&gt;0,$AH255&gt;0,AW255&gt;0), AW255,     AND(NOT($AD255=$AH255),$AD255&gt;0,$AH255&gt;0,AW255&gt;0), ($AH255*AW255)/$AD255,     AND($AD255=0,$AH255&gt;0,$AL255&gt;0), IF(INDEX(AW$12:AW$263,MATCH($AL255,$AK$12:$AK$263,0))&gt;0,($AH255*INDEX(AW$12:AW$263,MATCH($AL255,$AK$12:$AK$263,0)))/INDEX($AD$12:$AD$263,MATCH($AL255,$AK$12:$AK$263,0)), "-"),     1, "-")</f>
        <v>-</v>
      </c>
      <c r="AY255" s="249" t="n">
        <f aca="false">IF(AX$9&gt;0, IF(OR(AX255="",AX255="-"), 0, AX255*$AO255), AW255*$AE255)</f>
        <v>0</v>
      </c>
      <c r="AZ255" s="247" t="n">
        <f aca="false">COMMANDE!T255</f>
        <v>0</v>
      </c>
      <c r="BA255" s="248" t="str">
        <f aca="false">_xlfn.IFS(AND($AD255=$AH255,$AD255&gt;0,$AH255&gt;0,AZ255&gt;0), AZ255,     AND(NOT($AD255=$AH255),$AD255&gt;0,$AH255&gt;0,AZ255&gt;0), ($AH255*AZ255)/$AD255,     AND($AD255=0,$AH255&gt;0,$AL255&gt;0), IF(INDEX(AZ$12:AZ$263,MATCH($AL255,$AK$12:$AK$263,0))&gt;0,($AH255*INDEX(AZ$12:AZ$263,MATCH($AL255,$AK$12:$AK$263,0)))/INDEX($AD$12:$AD$263,MATCH($AL255,$AK$12:$AK$263,0)), "-"),     1, "-")</f>
        <v>-</v>
      </c>
      <c r="BB255" s="249" t="n">
        <f aca="false">IF(BA$9&gt;0, IF(OR(BA255="",BA255="-"), 0, BA255*$AO255), AZ255*$AE255)</f>
        <v>0</v>
      </c>
      <c r="BC255" s="247" t="n">
        <f aca="false">COMMANDE!V255</f>
        <v>0</v>
      </c>
      <c r="BD255" s="248" t="str">
        <f aca="false">_xlfn.IFS(AND($AD255=$AH255,$AD255&gt;0,$AH255&gt;0,BC255&gt;0), BC255,     AND(NOT($AD255=$AH255),$AD255&gt;0,$AH255&gt;0,BC255&gt;0), ($AH255*BC255)/$AD255,     AND($AD255=0,$AH255&gt;0,$AL255&gt;0), IF(INDEX(BC$12:BC$263,MATCH($AL255,$AK$12:$AK$263,0))&gt;0,($AH255*INDEX(BC$12:BC$263,MATCH($AL255,$AK$12:$AK$263,0)))/INDEX($AD$12:$AD$263,MATCH($AL255,$AK$12:$AK$263,0)), "-"),     1, "-")</f>
        <v>-</v>
      </c>
      <c r="BE255" s="249" t="n">
        <f aca="false">IF(BD$9&gt;0, IF(OR(BD255="",BD255="-"), 0, BD255*$AO255), BC255*$AE255)</f>
        <v>0</v>
      </c>
      <c r="BF255" s="247" t="n">
        <f aca="false">COMMANDE!X255</f>
        <v>0</v>
      </c>
      <c r="BG255" s="248" t="str">
        <f aca="false">_xlfn.IFS(AND($AD255=$AH255,$AD255&gt;0,$AH255&gt;0,BF255&gt;0), BF255,     AND(NOT($AD255=$AH255),$AD255&gt;0,$AH255&gt;0,BF255&gt;0), ($AH255*BF255)/$AD255,     AND($AD255=0,$AH255&gt;0,$AL255&gt;0), IF(INDEX(BF$12:BF$263,MATCH($AL255,$AK$12:$AK$263,0))&gt;0,($AH255*INDEX(BF$12:BF$263,MATCH($AL255,$AK$12:$AK$263,0)))/INDEX($AD$12:$AD$263,MATCH($AL255,$AK$12:$AK$263,0)), "-"),     1, "-")</f>
        <v>-</v>
      </c>
      <c r="BH255" s="249" t="n">
        <f aca="false">IF(BG$9&gt;0, IF(OR(BG255="",BG255="-"), 0, BG255*$AO255), BF255*$AE255)</f>
        <v>0</v>
      </c>
      <c r="BI255" s="247" t="n">
        <f aca="false">COMMANDE!Z255</f>
        <v>0</v>
      </c>
      <c r="BJ255" s="248" t="str">
        <f aca="false">_xlfn.IFS(AND($AD255=$AH255,$AD255&gt;0,$AH255&gt;0,BI255&gt;0), BI255,     AND(NOT($AD255=$AH255),$AD255&gt;0,$AH255&gt;0,BI255&gt;0), ($AH255*BI255)/$AD255,     AND($AD255=0,$AH255&gt;0,$AL255&gt;0), IF(INDEX(BI$12:BI$263,MATCH($AL255,$AK$12:$AK$263,0))&gt;0,($AH255*INDEX(BI$12:BI$263,MATCH($AL255,$AK$12:$AK$263,0)))/INDEX($AD$12:$AD$263,MATCH($AL255,$AK$12:$AK$263,0)), "-"),     1, "-")</f>
        <v>-</v>
      </c>
      <c r="BK255" s="249" t="n">
        <f aca="false">IF(BJ$9&gt;0, IF(OR(BJ255="",BJ255="-"), 0, BJ255*$AO255), BI255*$AE255)</f>
        <v>0</v>
      </c>
      <c r="BL255" s="247" t="n">
        <f aca="false">COMMANDE!AB255</f>
        <v>0</v>
      </c>
      <c r="BM255" s="248" t="str">
        <f aca="false">_xlfn.IFS(AND($AD255=$AH255,$AD255&gt;0,$AH255&gt;0,BL255&gt;0), BL255,     AND(NOT($AD255=$AH255),$AD255&gt;0,$AH255&gt;0,BL255&gt;0), ($AH255*BL255)/$AD255,     AND($AD255=0,$AH255&gt;0,$AL255&gt;0), IF(INDEX(BL$12:BL$263,MATCH($AL255,$AK$12:$AK$263,0))&gt;0,($AH255*INDEX(BL$12:BL$263,MATCH($AL255,$AK$12:$AK$263,0)))/INDEX($AD$12:$AD$263,MATCH($AL255,$AK$12:$AK$263,0)), "-"),     1, "-")</f>
        <v>-</v>
      </c>
      <c r="BN255" s="249" t="n">
        <f aca="false">IF(BM$9&gt;0, IF(OR(BM255="",BM255="-"), 0, BM255*$AO255), BL255*$AE255)</f>
        <v>0</v>
      </c>
      <c r="BO255" s="247" t="n">
        <f aca="false">COMMANDE!AD255</f>
        <v>0</v>
      </c>
      <c r="BP255" s="248" t="str">
        <f aca="false">_xlfn.IFS(AND($AD255=$AH255,$AD255&gt;0,$AH255&gt;0,BO255&gt;0), BO255,     AND(NOT($AD255=$AH255),$AD255&gt;0,$AH255&gt;0,BO255&gt;0), ($AH255*BO255)/$AD255,     AND($AD255=0,$AH255&gt;0,$AL255&gt;0), IF(INDEX(BO$12:BO$263,MATCH($AL255,$AK$12:$AK$263,0))&gt;0,($AH255*INDEX(BO$12:BO$263,MATCH($AL255,$AK$12:$AK$263,0)))/INDEX($AD$12:$AD$263,MATCH($AL255,$AK$12:$AK$263,0)), "-"),     1, "-")</f>
        <v>-</v>
      </c>
      <c r="BQ255" s="249" t="n">
        <f aca="false">IF(BP$9&gt;0, IF(OR(BP255="",BP255="-"), 0, BP255*$AO255), BO255*$AE255)</f>
        <v>0</v>
      </c>
      <c r="BR255" s="247" t="n">
        <f aca="false">COMMANDE!AF255</f>
        <v>0</v>
      </c>
      <c r="BS255" s="248" t="str">
        <f aca="false">_xlfn.IFS(AND($AD255=$AH255,$AD255&gt;0,$AH255&gt;0,BR255&gt;0), BR255,     AND(NOT($AD255=$AH255),$AD255&gt;0,$AH255&gt;0,BR255&gt;0), ($AH255*BR255)/$AD255,     AND($AD255=0,$AH255&gt;0,$AL255&gt;0), IF(INDEX(BR$12:BR$263,MATCH($AL255,$AK$12:$AK$263,0))&gt;0,($AH255*INDEX(BR$12:BR$263,MATCH($AL255,$AK$12:$AK$263,0)))/INDEX($AD$12:$AD$263,MATCH($AL255,$AK$12:$AK$263,0)), "-"),     1, "-")</f>
        <v>-</v>
      </c>
      <c r="BT255" s="249" t="n">
        <f aca="false">IF(BS$9&gt;0, IF(OR(BS255="",BS255="-"), 0, BS255*$AO255), BR255*$AE255)</f>
        <v>0</v>
      </c>
      <c r="BU255" s="247" t="n">
        <f aca="false">COMMANDE!AH255</f>
        <v>0</v>
      </c>
      <c r="BV255" s="248" t="str">
        <f aca="false">_xlfn.IFS(AND($AD255=$AH255,$AD255&gt;0,$AH255&gt;0,BU255&gt;0), BU255,     AND(NOT($AD255=$AH255),$AD255&gt;0,$AH255&gt;0,BU255&gt;0), ($AH255*BU255)/$AD255,     AND($AD255=0,$AH255&gt;0,$AL255&gt;0), IF(INDEX(BU$12:BU$263,MATCH($AL255,$AK$12:$AK$263,0))&gt;0,($AH255*INDEX(BU$12:BU$263,MATCH($AL255,$AK$12:$AK$263,0)))/INDEX($AD$12:$AD$263,MATCH($AL255,$AK$12:$AK$263,0)), "-"),     1, "-")</f>
        <v>-</v>
      </c>
      <c r="BW255" s="249" t="n">
        <f aca="false">IF(BV$9&gt;0, IF(OR(BV255="",BV255="-"), 0, BV255*$AO255), BU255*$AE255)</f>
        <v>0</v>
      </c>
      <c r="BX255" s="247" t="n">
        <f aca="false">COMMANDE!AJ255</f>
        <v>0</v>
      </c>
      <c r="BY255" s="248" t="str">
        <f aca="false">_xlfn.IFS(AND($AD255=$AH255,$AD255&gt;0,$AH255&gt;0,BX255&gt;0), BX255,     AND(NOT($AD255=$AH255),$AD255&gt;0,$AH255&gt;0,BX255&gt;0), ($AH255*BX255)/$AD255,     AND($AD255=0,$AH255&gt;0,$AL255&gt;0), IF(INDEX(BX$12:BX$263,MATCH($AL255,$AK$12:$AK$263,0))&gt;0,($AH255*INDEX(BX$12:BX$263,MATCH($AL255,$AK$12:$AK$263,0)))/INDEX($AD$12:$AD$263,MATCH($AL255,$AK$12:$AK$263,0)), "-"),     1, "-")</f>
        <v>-</v>
      </c>
      <c r="BZ255" s="249" t="n">
        <f aca="false">IF(BY$9&gt;0, IF(OR(BY255="",BY255="-"), 0, BY255*$AO255), BX255*$AE255)</f>
        <v>0</v>
      </c>
      <c r="CA255" s="247" t="n">
        <f aca="false">COMMANDE!AL255</f>
        <v>0</v>
      </c>
      <c r="CB255" s="248" t="str">
        <f aca="false">_xlfn.IFS(AND($AD255=$AH255,$AD255&gt;0,$AH255&gt;0,CA255&gt;0), CA255,     AND(NOT($AD255=$AH255),$AD255&gt;0,$AH255&gt;0,CA255&gt;0), ($AH255*CA255)/$AD255,     AND($AD255=0,$AH255&gt;0,$AL255&gt;0), IF(INDEX(CA$12:CA$263,MATCH($AL255,$AK$12:$AK$263,0))&gt;0,($AH255*INDEX(CA$12:CA$263,MATCH($AL255,$AK$12:$AK$263,0)))/INDEX($AD$12:$AD$263,MATCH($AL255,$AK$12:$AK$263,0)), "-"),     1, "-")</f>
        <v>-</v>
      </c>
      <c r="CC255" s="249" t="n">
        <f aca="false">IF(CB$9&gt;0, IF(OR(CB255="",CB255="-"), 0, CB255*$AO255), CA255*$AE255)</f>
        <v>0</v>
      </c>
      <c r="CD255" s="247" t="n">
        <f aca="false">COMMANDE!AN255</f>
        <v>0</v>
      </c>
      <c r="CE255" s="248" t="str">
        <f aca="false">_xlfn.IFS(AND($AD255=$AH255,$AD255&gt;0,$AH255&gt;0,CD255&gt;0), CD255,     AND(NOT($AD255=$AH255),$AD255&gt;0,$AH255&gt;0,CD255&gt;0), ($AH255*CD255)/$AD255,     AND($AD255=0,$AH255&gt;0,$AL255&gt;0), IF(INDEX(CD$12:CD$263,MATCH($AL255,$AK$12:$AK$263,0))&gt;0,($AH255*INDEX(CD$12:CD$263,MATCH($AL255,$AK$12:$AK$263,0)))/INDEX($AD$12:$AD$263,MATCH($AL255,$AK$12:$AK$263,0)), "-"),     1, "-")</f>
        <v>-</v>
      </c>
      <c r="CF255" s="249" t="n">
        <f aca="false">IF(CE$9&gt;0, IF(OR(CE255="",CE255="-"), 0, CE255*$AO255), CD255*$AE255)</f>
        <v>0</v>
      </c>
      <c r="CG255" s="247" t="n">
        <f aca="false">COMMANDE!AP255</f>
        <v>0</v>
      </c>
      <c r="CH255" s="248" t="str">
        <f aca="false">_xlfn.IFS(AND($AD255=$AH255,$AD255&gt;0,$AH255&gt;0,CG255&gt;0), CG255,     AND(NOT($AD255=$AH255),$AD255&gt;0,$AH255&gt;0,CG255&gt;0), ($AH255*CG255)/$AD255,     AND($AD255=0,$AH255&gt;0,$AL255&gt;0), IF(INDEX(CG$12:CG$263,MATCH($AL255,$AK$12:$AK$263,0))&gt;0,($AH255*INDEX(CG$12:CG$263,MATCH($AL255,$AK$12:$AK$263,0)))/INDEX($AD$12:$AD$263,MATCH($AL255,$AK$12:$AK$263,0)), "-"),     1, "-")</f>
        <v>-</v>
      </c>
      <c r="CI255" s="249" t="n">
        <f aca="false">IF(CH$9&gt;0, IF(OR(CH255="",CH255="-"), 0, CH255*$AO255), CG255*$AE255)</f>
        <v>0</v>
      </c>
      <c r="CJ255" s="250"/>
    </row>
    <row r="256" customFormat="false" ht="39.95" hidden="false" customHeight="true" outlineLevel="0" collapsed="false">
      <c r="A256" s="151" t="n">
        <f aca="false">IF(OR($AQ256&gt;0, $AS256&gt;0), 1, 0)</f>
        <v>0</v>
      </c>
      <c r="B256" s="151" t="n">
        <f aca="false">IF(OR($AT256&gt;0, $AV256&gt;0), 1, 0)</f>
        <v>0</v>
      </c>
      <c r="C256" s="151" t="n">
        <f aca="false">IF(OR($AW256&gt;0, $AY256&gt;0), 1, 0)</f>
        <v>0</v>
      </c>
      <c r="D256" s="151" t="n">
        <f aca="false">IF(OR($AZ256&gt;0, $BB256&gt;0), 1, 0)</f>
        <v>0</v>
      </c>
      <c r="E256" s="151" t="n">
        <f aca="false">IF(OR($BC256&gt;0, $BE256&gt;0), 1, 0)</f>
        <v>0</v>
      </c>
      <c r="F256" s="151" t="n">
        <f aca="false">IF(OR($BF256&gt;0, $BH256&gt;0), 1, 0)</f>
        <v>0</v>
      </c>
      <c r="G256" s="151" t="n">
        <f aca="false">IF(OR($BI256&gt;0, $BK256&gt;0), 1, 0)</f>
        <v>0</v>
      </c>
      <c r="H256" s="151" t="n">
        <f aca="false">IF(OR($BL256&gt;0, $BN256&gt;0), 1, 0)</f>
        <v>0</v>
      </c>
      <c r="I256" s="151" t="n">
        <f aca="false">IF(OR($BO256&gt;0, $BQ256&gt;0), 1, 0)</f>
        <v>0</v>
      </c>
      <c r="J256" s="151" t="n">
        <f aca="false">IF(OR($BR256&gt;0, $BT256&gt;0), 1, 0)</f>
        <v>0</v>
      </c>
      <c r="K256" s="151" t="n">
        <f aca="false">IF(OR($BU256&gt;0, $BW256&gt;0), 1, 0)</f>
        <v>0</v>
      </c>
      <c r="L256" s="151" t="n">
        <f aca="false">IF(OR($BX256&gt;0, $BZ256&gt;0), 1, 0)</f>
        <v>0</v>
      </c>
      <c r="M256" s="151" t="n">
        <f aca="false">IF(OR($CA256&gt;0, $CC256&gt;0), 1, 0)</f>
        <v>0</v>
      </c>
      <c r="N256" s="151" t="n">
        <f aca="false">IF(OR($CD256&gt;0, $CF256&gt;0), 1, 0)</f>
        <v>0</v>
      </c>
      <c r="O256" s="253" t="n">
        <f aca="false">IF(OR($CG256&gt;0, $CI256&gt;0), 1, 0)</f>
        <v>0</v>
      </c>
      <c r="P256" s="232" t="n">
        <f aca="false">IF(OR($AD256&gt;0,$AH256&gt;0,$AN256&gt;0), 1, 0)</f>
        <v>0</v>
      </c>
      <c r="Q256" s="233" t="n">
        <f aca="false">BDD!A246</f>
        <v>0</v>
      </c>
      <c r="R256" s="234" t="n">
        <f aca="false">BDD!B246</f>
        <v>0</v>
      </c>
      <c r="S256" s="235" t="str">
        <f aca="false">IF(BDD!F246=0, "", BDD!F246)</f>
        <v/>
      </c>
      <c r="T256" s="236" t="n">
        <f aca="false">ROUND(BDD!G246+FDP_CMD_KG, 2)</f>
        <v>1.6</v>
      </c>
      <c r="U256" s="236" t="e">
        <f aca="false">ROUND(BDD!G246+FDP_FACT_KG, 2)</f>
        <v>#DIV/0!</v>
      </c>
      <c r="V256" s="237" t="n">
        <f aca="false">BDD!H246</f>
        <v>0</v>
      </c>
      <c r="W256" s="238" t="str">
        <f aca="false">IF(NOT(ISBLANK(BDD!I246)), ROUND(SUM((BDD!G246*reduc1),FDP_CMD_KG), 2), "")</f>
        <v/>
      </c>
      <c r="X256" s="238" t="str">
        <f aca="false">IF(NOT(ISBLANK(BDD!J246)), ROUND(SUM((BDD!G246*reduc2),FDP_CMD_KG), 2), "")</f>
        <v/>
      </c>
      <c r="Y256" s="238" t="str">
        <f aca="false">IF(NOT(ISBLANK(BDD!K246)), ROUND(SUM((BDD!G246*reduc3),FDP_CMD_KG), 2), "")</f>
        <v/>
      </c>
      <c r="Z256" s="238" t="str">
        <f aca="false">IF(NOT(ISBLANK(BDD!I246)), ROUND(SUM((BDD!G246*reduc1),FDP_FACT_KG), 2), "")</f>
        <v/>
      </c>
      <c r="AA256" s="238" t="str">
        <f aca="false">IF(NOT(ISBLANK(BDD!J246)), ROUND(SUM((BDD!G246*reduc2),FDP_FACT_KG), 2), "")</f>
        <v/>
      </c>
      <c r="AB256" s="238" t="str">
        <f aca="false">IF(NOT(ISBLANK(BDD!K246)), ROUND(SUM((BDD!G246*reduc3),FDP_FACT_KG), 2), "")</f>
        <v/>
      </c>
      <c r="AC256" s="239" t="n">
        <f aca="false">BDD!C246</f>
        <v>0</v>
      </c>
      <c r="AD256" s="240" t="n">
        <f aca="false">SUM(AQ256,AT256,AW256,AZ256,BC256,BF256,BI256,BL256,BO256,BR256,BU256,BX256,CA256,CD256,CG256)</f>
        <v>0</v>
      </c>
      <c r="AE256" s="241" t="n">
        <f aca="false">_xlfn.IFS(AND(AD256&gt;=60,$Y256&lt;&gt;""), $Y256,    AND(AD256&gt;=30,$X256&lt;&gt;""), $X256,    AND(AD256&gt;=10,$W256&lt;&gt;""), $W256,    1, $T256)</f>
        <v>1.6</v>
      </c>
      <c r="AF256" s="242" t="n">
        <f aca="false">$AD256*$AE256</f>
        <v>0</v>
      </c>
      <c r="AG256" s="161"/>
      <c r="AH256" s="243"/>
      <c r="AI256" s="241" t="e">
        <f aca="false">_xlfn.IFS(AND(AH256&gt;=60,$AB256&lt;&gt;""), $AB256,    AND(AH256&gt;=30,$AA256&lt;&gt;""), $AA256,    AND(AH256&gt;=10,$Z256&lt;&gt;""), $Z256,    1, $U256)</f>
        <v>#DIV/0!</v>
      </c>
      <c r="AJ256" s="244" t="e">
        <f aca="false">AH256*AI256</f>
        <v>#DIV/0!</v>
      </c>
      <c r="AK256" s="245"/>
      <c r="AL256" s="245"/>
      <c r="AM256" s="161"/>
      <c r="AN256" s="246" t="n">
        <f aca="false">SUM(AR256,AU256,AX256,BA256,BD256,BG256,BJ256,BM256,BP256,BS256,BV256,BY256,CB256,CE256,CH256)</f>
        <v>0</v>
      </c>
      <c r="AO256" s="241" t="e">
        <f aca="false">_xlfn.IFS(AND(AN256&gt;=60,$AB256&lt;&gt;""), $AB256,    AND(AN256&gt;=30,$AA256&lt;&gt;""), $AA256,    AND(AN256&gt;=10,$Z256&lt;&gt;""), $Z256,    1, $U256)</f>
        <v>#DIV/0!</v>
      </c>
      <c r="AP256" s="242" t="e">
        <f aca="false">$AN256*$AO256</f>
        <v>#DIV/0!</v>
      </c>
      <c r="AQ256" s="247" t="n">
        <f aca="false">COMMANDE!N256</f>
        <v>0</v>
      </c>
      <c r="AR256" s="248" t="str">
        <f aca="false">_xlfn.IFS(AND($AD256=$AH256,$AD256&gt;0,$AH256&gt;0,AQ256&gt;0), AQ256,     AND(NOT($AD256=$AH256),$AD256&gt;0,$AH256&gt;0,AQ256&gt;0), ($AH256*AQ256)/$AD256,     AND($AD256=0,$AH256&gt;0,$AL256&gt;0), IF(INDEX(AQ$12:AQ$263,MATCH($AL256,$AK$12:$AK$263,0))&gt;0,($AH256*INDEX(AQ$12:AQ$263,MATCH($AL256,$AK$12:$AK$263,0)))/INDEX($AD$12:$AD$263,MATCH($AL256,$AK$12:$AK$263,0)), "-"),     1, "-")</f>
        <v>-</v>
      </c>
      <c r="AS256" s="249" t="n">
        <f aca="false">IF(AR$9&gt;0, IF(OR(AR256="",AR256="-"), 0, AR256*$AO256), AQ256*$AE256)</f>
        <v>0</v>
      </c>
      <c r="AT256" s="247" t="n">
        <f aca="false">COMMANDE!P256</f>
        <v>0</v>
      </c>
      <c r="AU256" s="248" t="str">
        <f aca="false">_xlfn.IFS(AND($AD256=$AH256,$AD256&gt;0,$AH256&gt;0,AT256&gt;0), AT256,     AND(NOT($AD256=$AH256),$AD256&gt;0,$AH256&gt;0,AT256&gt;0), ($AH256*AT256)/$AD256,     AND($AD256=0,$AH256&gt;0,$AL256&gt;0), IF(INDEX(AT$12:AT$263,MATCH($AL256,$AK$12:$AK$263,0))&gt;0,($AH256*INDEX(AT$12:AT$263,MATCH($AL256,$AK$12:$AK$263,0)))/INDEX($AD$12:$AD$263,MATCH($AL256,$AK$12:$AK$263,0)), "-"),     1, "-")</f>
        <v>-</v>
      </c>
      <c r="AV256" s="249" t="n">
        <f aca="false">IF(AU$9&gt;0, IF(OR(AU256="",AU256="-"), 0, AU256*$AO256), AT256*$AE256)</f>
        <v>0</v>
      </c>
      <c r="AW256" s="247" t="n">
        <f aca="false">COMMANDE!R256</f>
        <v>0</v>
      </c>
      <c r="AX256" s="248" t="str">
        <f aca="false">_xlfn.IFS(AND($AD256=$AH256,$AD256&gt;0,$AH256&gt;0,AW256&gt;0), AW256,     AND(NOT($AD256=$AH256),$AD256&gt;0,$AH256&gt;0,AW256&gt;0), ($AH256*AW256)/$AD256,     AND($AD256=0,$AH256&gt;0,$AL256&gt;0), IF(INDEX(AW$12:AW$263,MATCH($AL256,$AK$12:$AK$263,0))&gt;0,($AH256*INDEX(AW$12:AW$263,MATCH($AL256,$AK$12:$AK$263,0)))/INDEX($AD$12:$AD$263,MATCH($AL256,$AK$12:$AK$263,0)), "-"),     1, "-")</f>
        <v>-</v>
      </c>
      <c r="AY256" s="249" t="n">
        <f aca="false">IF(AX$9&gt;0, IF(OR(AX256="",AX256="-"), 0, AX256*$AO256), AW256*$AE256)</f>
        <v>0</v>
      </c>
      <c r="AZ256" s="247" t="n">
        <f aca="false">COMMANDE!T256</f>
        <v>0</v>
      </c>
      <c r="BA256" s="248" t="str">
        <f aca="false">_xlfn.IFS(AND($AD256=$AH256,$AD256&gt;0,$AH256&gt;0,AZ256&gt;0), AZ256,     AND(NOT($AD256=$AH256),$AD256&gt;0,$AH256&gt;0,AZ256&gt;0), ($AH256*AZ256)/$AD256,     AND($AD256=0,$AH256&gt;0,$AL256&gt;0), IF(INDEX(AZ$12:AZ$263,MATCH($AL256,$AK$12:$AK$263,0))&gt;0,($AH256*INDEX(AZ$12:AZ$263,MATCH($AL256,$AK$12:$AK$263,0)))/INDEX($AD$12:$AD$263,MATCH($AL256,$AK$12:$AK$263,0)), "-"),     1, "-")</f>
        <v>-</v>
      </c>
      <c r="BB256" s="249" t="n">
        <f aca="false">IF(BA$9&gt;0, IF(OR(BA256="",BA256="-"), 0, BA256*$AO256), AZ256*$AE256)</f>
        <v>0</v>
      </c>
      <c r="BC256" s="247" t="n">
        <f aca="false">COMMANDE!V256</f>
        <v>0</v>
      </c>
      <c r="BD256" s="248" t="str">
        <f aca="false">_xlfn.IFS(AND($AD256=$AH256,$AD256&gt;0,$AH256&gt;0,BC256&gt;0), BC256,     AND(NOT($AD256=$AH256),$AD256&gt;0,$AH256&gt;0,BC256&gt;0), ($AH256*BC256)/$AD256,     AND($AD256=0,$AH256&gt;0,$AL256&gt;0), IF(INDEX(BC$12:BC$263,MATCH($AL256,$AK$12:$AK$263,0))&gt;0,($AH256*INDEX(BC$12:BC$263,MATCH($AL256,$AK$12:$AK$263,0)))/INDEX($AD$12:$AD$263,MATCH($AL256,$AK$12:$AK$263,0)), "-"),     1, "-")</f>
        <v>-</v>
      </c>
      <c r="BE256" s="249" t="n">
        <f aca="false">IF(BD$9&gt;0, IF(OR(BD256="",BD256="-"), 0, BD256*$AO256), BC256*$AE256)</f>
        <v>0</v>
      </c>
      <c r="BF256" s="247" t="n">
        <f aca="false">COMMANDE!X256</f>
        <v>0</v>
      </c>
      <c r="BG256" s="248" t="str">
        <f aca="false">_xlfn.IFS(AND($AD256=$AH256,$AD256&gt;0,$AH256&gt;0,BF256&gt;0), BF256,     AND(NOT($AD256=$AH256),$AD256&gt;0,$AH256&gt;0,BF256&gt;0), ($AH256*BF256)/$AD256,     AND($AD256=0,$AH256&gt;0,$AL256&gt;0), IF(INDEX(BF$12:BF$263,MATCH($AL256,$AK$12:$AK$263,0))&gt;0,($AH256*INDEX(BF$12:BF$263,MATCH($AL256,$AK$12:$AK$263,0)))/INDEX($AD$12:$AD$263,MATCH($AL256,$AK$12:$AK$263,0)), "-"),     1, "-")</f>
        <v>-</v>
      </c>
      <c r="BH256" s="249" t="n">
        <f aca="false">IF(BG$9&gt;0, IF(OR(BG256="",BG256="-"), 0, BG256*$AO256), BF256*$AE256)</f>
        <v>0</v>
      </c>
      <c r="BI256" s="247" t="n">
        <f aca="false">COMMANDE!Z256</f>
        <v>0</v>
      </c>
      <c r="BJ256" s="248" t="str">
        <f aca="false">_xlfn.IFS(AND($AD256=$AH256,$AD256&gt;0,$AH256&gt;0,BI256&gt;0), BI256,     AND(NOT($AD256=$AH256),$AD256&gt;0,$AH256&gt;0,BI256&gt;0), ($AH256*BI256)/$AD256,     AND($AD256=0,$AH256&gt;0,$AL256&gt;0), IF(INDEX(BI$12:BI$263,MATCH($AL256,$AK$12:$AK$263,0))&gt;0,($AH256*INDEX(BI$12:BI$263,MATCH($AL256,$AK$12:$AK$263,0)))/INDEX($AD$12:$AD$263,MATCH($AL256,$AK$12:$AK$263,0)), "-"),     1, "-")</f>
        <v>-</v>
      </c>
      <c r="BK256" s="249" t="n">
        <f aca="false">IF(BJ$9&gt;0, IF(OR(BJ256="",BJ256="-"), 0, BJ256*$AO256), BI256*$AE256)</f>
        <v>0</v>
      </c>
      <c r="BL256" s="247" t="n">
        <f aca="false">COMMANDE!AB256</f>
        <v>0</v>
      </c>
      <c r="BM256" s="248" t="str">
        <f aca="false">_xlfn.IFS(AND($AD256=$AH256,$AD256&gt;0,$AH256&gt;0,BL256&gt;0), BL256,     AND(NOT($AD256=$AH256),$AD256&gt;0,$AH256&gt;0,BL256&gt;0), ($AH256*BL256)/$AD256,     AND($AD256=0,$AH256&gt;0,$AL256&gt;0), IF(INDEX(BL$12:BL$263,MATCH($AL256,$AK$12:$AK$263,0))&gt;0,($AH256*INDEX(BL$12:BL$263,MATCH($AL256,$AK$12:$AK$263,0)))/INDEX($AD$12:$AD$263,MATCH($AL256,$AK$12:$AK$263,0)), "-"),     1, "-")</f>
        <v>-</v>
      </c>
      <c r="BN256" s="249" t="n">
        <f aca="false">IF(BM$9&gt;0, IF(OR(BM256="",BM256="-"), 0, BM256*$AO256), BL256*$AE256)</f>
        <v>0</v>
      </c>
      <c r="BO256" s="247" t="n">
        <f aca="false">COMMANDE!AD256</f>
        <v>0</v>
      </c>
      <c r="BP256" s="248" t="str">
        <f aca="false">_xlfn.IFS(AND($AD256=$AH256,$AD256&gt;0,$AH256&gt;0,BO256&gt;0), BO256,     AND(NOT($AD256=$AH256),$AD256&gt;0,$AH256&gt;0,BO256&gt;0), ($AH256*BO256)/$AD256,     AND($AD256=0,$AH256&gt;0,$AL256&gt;0), IF(INDEX(BO$12:BO$263,MATCH($AL256,$AK$12:$AK$263,0))&gt;0,($AH256*INDEX(BO$12:BO$263,MATCH($AL256,$AK$12:$AK$263,0)))/INDEX($AD$12:$AD$263,MATCH($AL256,$AK$12:$AK$263,0)), "-"),     1, "-")</f>
        <v>-</v>
      </c>
      <c r="BQ256" s="249" t="n">
        <f aca="false">IF(BP$9&gt;0, IF(OR(BP256="",BP256="-"), 0, BP256*$AO256), BO256*$AE256)</f>
        <v>0</v>
      </c>
      <c r="BR256" s="247" t="n">
        <f aca="false">COMMANDE!AF256</f>
        <v>0</v>
      </c>
      <c r="BS256" s="248" t="str">
        <f aca="false">_xlfn.IFS(AND($AD256=$AH256,$AD256&gt;0,$AH256&gt;0,BR256&gt;0), BR256,     AND(NOT($AD256=$AH256),$AD256&gt;0,$AH256&gt;0,BR256&gt;0), ($AH256*BR256)/$AD256,     AND($AD256=0,$AH256&gt;0,$AL256&gt;0), IF(INDEX(BR$12:BR$263,MATCH($AL256,$AK$12:$AK$263,0))&gt;0,($AH256*INDEX(BR$12:BR$263,MATCH($AL256,$AK$12:$AK$263,0)))/INDEX($AD$12:$AD$263,MATCH($AL256,$AK$12:$AK$263,0)), "-"),     1, "-")</f>
        <v>-</v>
      </c>
      <c r="BT256" s="249" t="n">
        <f aca="false">IF(BS$9&gt;0, IF(OR(BS256="",BS256="-"), 0, BS256*$AO256), BR256*$AE256)</f>
        <v>0</v>
      </c>
      <c r="BU256" s="247" t="n">
        <f aca="false">COMMANDE!AH256</f>
        <v>0</v>
      </c>
      <c r="BV256" s="248" t="str">
        <f aca="false">_xlfn.IFS(AND($AD256=$AH256,$AD256&gt;0,$AH256&gt;0,BU256&gt;0), BU256,     AND(NOT($AD256=$AH256),$AD256&gt;0,$AH256&gt;0,BU256&gt;0), ($AH256*BU256)/$AD256,     AND($AD256=0,$AH256&gt;0,$AL256&gt;0), IF(INDEX(BU$12:BU$263,MATCH($AL256,$AK$12:$AK$263,0))&gt;0,($AH256*INDEX(BU$12:BU$263,MATCH($AL256,$AK$12:$AK$263,0)))/INDEX($AD$12:$AD$263,MATCH($AL256,$AK$12:$AK$263,0)), "-"),     1, "-")</f>
        <v>-</v>
      </c>
      <c r="BW256" s="249" t="n">
        <f aca="false">IF(BV$9&gt;0, IF(OR(BV256="",BV256="-"), 0, BV256*$AO256), BU256*$AE256)</f>
        <v>0</v>
      </c>
      <c r="BX256" s="247" t="n">
        <f aca="false">COMMANDE!AJ256</f>
        <v>0</v>
      </c>
      <c r="BY256" s="248" t="str">
        <f aca="false">_xlfn.IFS(AND($AD256=$AH256,$AD256&gt;0,$AH256&gt;0,BX256&gt;0), BX256,     AND(NOT($AD256=$AH256),$AD256&gt;0,$AH256&gt;0,BX256&gt;0), ($AH256*BX256)/$AD256,     AND($AD256=0,$AH256&gt;0,$AL256&gt;0), IF(INDEX(BX$12:BX$263,MATCH($AL256,$AK$12:$AK$263,0))&gt;0,($AH256*INDEX(BX$12:BX$263,MATCH($AL256,$AK$12:$AK$263,0)))/INDEX($AD$12:$AD$263,MATCH($AL256,$AK$12:$AK$263,0)), "-"),     1, "-")</f>
        <v>-</v>
      </c>
      <c r="BZ256" s="249" t="n">
        <f aca="false">IF(BY$9&gt;0, IF(OR(BY256="",BY256="-"), 0, BY256*$AO256), BX256*$AE256)</f>
        <v>0</v>
      </c>
      <c r="CA256" s="247" t="n">
        <f aca="false">COMMANDE!AL256</f>
        <v>0</v>
      </c>
      <c r="CB256" s="248" t="str">
        <f aca="false">_xlfn.IFS(AND($AD256=$AH256,$AD256&gt;0,$AH256&gt;0,CA256&gt;0), CA256,     AND(NOT($AD256=$AH256),$AD256&gt;0,$AH256&gt;0,CA256&gt;0), ($AH256*CA256)/$AD256,     AND($AD256=0,$AH256&gt;0,$AL256&gt;0), IF(INDEX(CA$12:CA$263,MATCH($AL256,$AK$12:$AK$263,0))&gt;0,($AH256*INDEX(CA$12:CA$263,MATCH($AL256,$AK$12:$AK$263,0)))/INDEX($AD$12:$AD$263,MATCH($AL256,$AK$12:$AK$263,0)), "-"),     1, "-")</f>
        <v>-</v>
      </c>
      <c r="CC256" s="249" t="n">
        <f aca="false">IF(CB$9&gt;0, IF(OR(CB256="",CB256="-"), 0, CB256*$AO256), CA256*$AE256)</f>
        <v>0</v>
      </c>
      <c r="CD256" s="247" t="n">
        <f aca="false">COMMANDE!AN256</f>
        <v>0</v>
      </c>
      <c r="CE256" s="248" t="str">
        <f aca="false">_xlfn.IFS(AND($AD256=$AH256,$AD256&gt;0,$AH256&gt;0,CD256&gt;0), CD256,     AND(NOT($AD256=$AH256),$AD256&gt;0,$AH256&gt;0,CD256&gt;0), ($AH256*CD256)/$AD256,     AND($AD256=0,$AH256&gt;0,$AL256&gt;0), IF(INDEX(CD$12:CD$263,MATCH($AL256,$AK$12:$AK$263,0))&gt;0,($AH256*INDEX(CD$12:CD$263,MATCH($AL256,$AK$12:$AK$263,0)))/INDEX($AD$12:$AD$263,MATCH($AL256,$AK$12:$AK$263,0)), "-"),     1, "-")</f>
        <v>-</v>
      </c>
      <c r="CF256" s="249" t="n">
        <f aca="false">IF(CE$9&gt;0, IF(OR(CE256="",CE256="-"), 0, CE256*$AO256), CD256*$AE256)</f>
        <v>0</v>
      </c>
      <c r="CG256" s="247" t="n">
        <f aca="false">COMMANDE!AP256</f>
        <v>0</v>
      </c>
      <c r="CH256" s="248" t="str">
        <f aca="false">_xlfn.IFS(AND($AD256=$AH256,$AD256&gt;0,$AH256&gt;0,CG256&gt;0), CG256,     AND(NOT($AD256=$AH256),$AD256&gt;0,$AH256&gt;0,CG256&gt;0), ($AH256*CG256)/$AD256,     AND($AD256=0,$AH256&gt;0,$AL256&gt;0), IF(INDEX(CG$12:CG$263,MATCH($AL256,$AK$12:$AK$263,0))&gt;0,($AH256*INDEX(CG$12:CG$263,MATCH($AL256,$AK$12:$AK$263,0)))/INDEX($AD$12:$AD$263,MATCH($AL256,$AK$12:$AK$263,0)), "-"),     1, "-")</f>
        <v>-</v>
      </c>
      <c r="CI256" s="249" t="n">
        <f aca="false">IF(CH$9&gt;0, IF(OR(CH256="",CH256="-"), 0, CH256*$AO256), CG256*$AE256)</f>
        <v>0</v>
      </c>
      <c r="CJ256" s="250"/>
    </row>
    <row r="257" customFormat="false" ht="39.95" hidden="false" customHeight="true" outlineLevel="0" collapsed="false">
      <c r="A257" s="230" t="n">
        <f aca="false">IF(OR($AQ257&gt;0, $AS257&gt;0), 1, 0)</f>
        <v>0</v>
      </c>
      <c r="B257" s="230" t="n">
        <f aca="false">IF(OR($AT257&gt;0, $AV257&gt;0), 1, 0)</f>
        <v>0</v>
      </c>
      <c r="C257" s="230" t="n">
        <f aca="false">IF(OR($AW257&gt;0, $AY257&gt;0), 1, 0)</f>
        <v>0</v>
      </c>
      <c r="D257" s="230" t="n">
        <f aca="false">IF(OR($AZ257&gt;0, $BB257&gt;0), 1, 0)</f>
        <v>0</v>
      </c>
      <c r="E257" s="230" t="n">
        <f aca="false">IF(OR($BC257&gt;0, $BE257&gt;0), 1, 0)</f>
        <v>0</v>
      </c>
      <c r="F257" s="230" t="n">
        <f aca="false">IF(OR($BF257&gt;0, $BH257&gt;0), 1, 0)</f>
        <v>0</v>
      </c>
      <c r="G257" s="230" t="n">
        <f aca="false">IF(OR($BI257&gt;0, $BK257&gt;0), 1, 0)</f>
        <v>0</v>
      </c>
      <c r="H257" s="230" t="n">
        <f aca="false">IF(OR($BL257&gt;0, $BN257&gt;0), 1, 0)</f>
        <v>0</v>
      </c>
      <c r="I257" s="230" t="n">
        <f aca="false">IF(OR($BO257&gt;0, $BQ257&gt;0), 1, 0)</f>
        <v>0</v>
      </c>
      <c r="J257" s="230" t="n">
        <f aca="false">IF(OR($BR257&gt;0, $BT257&gt;0), 1, 0)</f>
        <v>0</v>
      </c>
      <c r="K257" s="230" t="n">
        <f aca="false">IF(OR($BU257&gt;0, $BW257&gt;0), 1, 0)</f>
        <v>0</v>
      </c>
      <c r="L257" s="230" t="n">
        <f aca="false">IF(OR($BX257&gt;0, $BZ257&gt;0), 1, 0)</f>
        <v>0</v>
      </c>
      <c r="M257" s="230" t="n">
        <f aca="false">IF(OR($CA257&gt;0, $CC257&gt;0), 1, 0)</f>
        <v>0</v>
      </c>
      <c r="N257" s="230" t="n">
        <f aca="false">IF(OR($CD257&gt;0, $CF257&gt;0), 1, 0)</f>
        <v>0</v>
      </c>
      <c r="O257" s="231" t="n">
        <f aca="false">IF(OR($CG257&gt;0, $CI257&gt;0), 1, 0)</f>
        <v>0</v>
      </c>
      <c r="P257" s="232" t="n">
        <f aca="false">IF(OR($AD257&gt;0,$AH257&gt;0,$AN257&gt;0), 1, 0)</f>
        <v>0</v>
      </c>
      <c r="Q257" s="233" t="n">
        <f aca="false">BDD!A247</f>
        <v>0</v>
      </c>
      <c r="R257" s="234" t="n">
        <f aca="false">BDD!B247</f>
        <v>0</v>
      </c>
      <c r="S257" s="235" t="str">
        <f aca="false">IF(BDD!F247=0, "", BDD!F247)</f>
        <v/>
      </c>
      <c r="T257" s="236" t="n">
        <f aca="false">ROUND(BDD!G247+FDP_CMD_KG, 2)</f>
        <v>1.6</v>
      </c>
      <c r="U257" s="236" t="e">
        <f aca="false">ROUND(BDD!G247+FDP_FACT_KG, 2)</f>
        <v>#DIV/0!</v>
      </c>
      <c r="V257" s="237" t="n">
        <f aca="false">BDD!H247</f>
        <v>0</v>
      </c>
      <c r="W257" s="238" t="str">
        <f aca="false">IF(NOT(ISBLANK(BDD!I247)), ROUND(SUM((BDD!G247*reduc1),FDP_CMD_KG), 2), "")</f>
        <v/>
      </c>
      <c r="X257" s="238" t="str">
        <f aca="false">IF(NOT(ISBLANK(BDD!J247)), ROUND(SUM((BDD!G247*reduc2),FDP_CMD_KG), 2), "")</f>
        <v/>
      </c>
      <c r="Y257" s="238" t="str">
        <f aca="false">IF(NOT(ISBLANK(BDD!K247)), ROUND(SUM((BDD!G247*reduc3),FDP_CMD_KG), 2), "")</f>
        <v/>
      </c>
      <c r="Z257" s="238" t="str">
        <f aca="false">IF(NOT(ISBLANK(BDD!I247)), ROUND(SUM((BDD!G247*reduc1),FDP_FACT_KG), 2), "")</f>
        <v/>
      </c>
      <c r="AA257" s="238" t="str">
        <f aca="false">IF(NOT(ISBLANK(BDD!J247)), ROUND(SUM((BDD!G247*reduc2),FDP_FACT_KG), 2), "")</f>
        <v/>
      </c>
      <c r="AB257" s="238" t="str">
        <f aca="false">IF(NOT(ISBLANK(BDD!K247)), ROUND(SUM((BDD!G247*reduc3),FDP_FACT_KG), 2), "")</f>
        <v/>
      </c>
      <c r="AC257" s="239" t="n">
        <f aca="false">BDD!C247</f>
        <v>0</v>
      </c>
      <c r="AD257" s="240" t="n">
        <f aca="false">SUM(AQ257,AT257,AW257,AZ257,BC257,BF257,BI257,BL257,BO257,BR257,BU257,BX257,CA257,CD257,CG257)</f>
        <v>0</v>
      </c>
      <c r="AE257" s="241" t="n">
        <f aca="false">_xlfn.IFS(AND(AD257&gt;=60,$Y257&lt;&gt;""), $Y257,    AND(AD257&gt;=30,$X257&lt;&gt;""), $X257,    AND(AD257&gt;=10,$W257&lt;&gt;""), $W257,    1, $T257)</f>
        <v>1.6</v>
      </c>
      <c r="AF257" s="242" t="n">
        <f aca="false">$AD257*$AE257</f>
        <v>0</v>
      </c>
      <c r="AG257" s="161"/>
      <c r="AH257" s="243"/>
      <c r="AI257" s="241" t="e">
        <f aca="false">_xlfn.IFS(AND(AH257&gt;=60,$AB257&lt;&gt;""), $AB257,    AND(AH257&gt;=30,$AA257&lt;&gt;""), $AA257,    AND(AH257&gt;=10,$Z257&lt;&gt;""), $Z257,    1, $U257)</f>
        <v>#DIV/0!</v>
      </c>
      <c r="AJ257" s="244" t="e">
        <f aca="false">AH257*AI257</f>
        <v>#DIV/0!</v>
      </c>
      <c r="AK257" s="245"/>
      <c r="AL257" s="245"/>
      <c r="AM257" s="161"/>
      <c r="AN257" s="246" t="n">
        <f aca="false">SUM(AR257,AU257,AX257,BA257,BD257,BG257,BJ257,BM257,BP257,BS257,BV257,BY257,CB257,CE257,CH257)</f>
        <v>0</v>
      </c>
      <c r="AO257" s="241" t="e">
        <f aca="false">_xlfn.IFS(AND(AN257&gt;=60,$AB257&lt;&gt;""), $AB257,    AND(AN257&gt;=30,$AA257&lt;&gt;""), $AA257,    AND(AN257&gt;=10,$Z257&lt;&gt;""), $Z257,    1, $U257)</f>
        <v>#DIV/0!</v>
      </c>
      <c r="AP257" s="242" t="e">
        <f aca="false">$AN257*$AO257</f>
        <v>#DIV/0!</v>
      </c>
      <c r="AQ257" s="247" t="n">
        <f aca="false">COMMANDE!N257</f>
        <v>0</v>
      </c>
      <c r="AR257" s="248" t="str">
        <f aca="false">_xlfn.IFS(AND($AD257=$AH257,$AD257&gt;0,$AH257&gt;0,AQ257&gt;0), AQ257,     AND(NOT($AD257=$AH257),$AD257&gt;0,$AH257&gt;0,AQ257&gt;0), ($AH257*AQ257)/$AD257,     AND($AD257=0,$AH257&gt;0,$AL257&gt;0), IF(INDEX(AQ$12:AQ$263,MATCH($AL257,$AK$12:$AK$263,0))&gt;0,($AH257*INDEX(AQ$12:AQ$263,MATCH($AL257,$AK$12:$AK$263,0)))/INDEX($AD$12:$AD$263,MATCH($AL257,$AK$12:$AK$263,0)), "-"),     1, "-")</f>
        <v>-</v>
      </c>
      <c r="AS257" s="249" t="n">
        <f aca="false">IF(AR$9&gt;0, IF(OR(AR257="",AR257="-"), 0, AR257*$AO257), AQ257*$AE257)</f>
        <v>0</v>
      </c>
      <c r="AT257" s="247" t="n">
        <f aca="false">COMMANDE!P257</f>
        <v>0</v>
      </c>
      <c r="AU257" s="248" t="str">
        <f aca="false">_xlfn.IFS(AND($AD257=$AH257,$AD257&gt;0,$AH257&gt;0,AT257&gt;0), AT257,     AND(NOT($AD257=$AH257),$AD257&gt;0,$AH257&gt;0,AT257&gt;0), ($AH257*AT257)/$AD257,     AND($AD257=0,$AH257&gt;0,$AL257&gt;0), IF(INDEX(AT$12:AT$263,MATCH($AL257,$AK$12:$AK$263,0))&gt;0,($AH257*INDEX(AT$12:AT$263,MATCH($AL257,$AK$12:$AK$263,0)))/INDEX($AD$12:$AD$263,MATCH($AL257,$AK$12:$AK$263,0)), "-"),     1, "-")</f>
        <v>-</v>
      </c>
      <c r="AV257" s="249" t="n">
        <f aca="false">IF(AU$9&gt;0, IF(OR(AU257="",AU257="-"), 0, AU257*$AO257), AT257*$AE257)</f>
        <v>0</v>
      </c>
      <c r="AW257" s="247" t="n">
        <f aca="false">COMMANDE!R257</f>
        <v>0</v>
      </c>
      <c r="AX257" s="248" t="str">
        <f aca="false">_xlfn.IFS(AND($AD257=$AH257,$AD257&gt;0,$AH257&gt;0,AW257&gt;0), AW257,     AND(NOT($AD257=$AH257),$AD257&gt;0,$AH257&gt;0,AW257&gt;0), ($AH257*AW257)/$AD257,     AND($AD257=0,$AH257&gt;0,$AL257&gt;0), IF(INDEX(AW$12:AW$263,MATCH($AL257,$AK$12:$AK$263,0))&gt;0,($AH257*INDEX(AW$12:AW$263,MATCH($AL257,$AK$12:$AK$263,0)))/INDEX($AD$12:$AD$263,MATCH($AL257,$AK$12:$AK$263,0)), "-"),     1, "-")</f>
        <v>-</v>
      </c>
      <c r="AY257" s="249" t="n">
        <f aca="false">IF(AX$9&gt;0, IF(OR(AX257="",AX257="-"), 0, AX257*$AO257), AW257*$AE257)</f>
        <v>0</v>
      </c>
      <c r="AZ257" s="247" t="n">
        <f aca="false">COMMANDE!T257</f>
        <v>0</v>
      </c>
      <c r="BA257" s="248" t="str">
        <f aca="false">_xlfn.IFS(AND($AD257=$AH257,$AD257&gt;0,$AH257&gt;0,AZ257&gt;0), AZ257,     AND(NOT($AD257=$AH257),$AD257&gt;0,$AH257&gt;0,AZ257&gt;0), ($AH257*AZ257)/$AD257,     AND($AD257=0,$AH257&gt;0,$AL257&gt;0), IF(INDEX(AZ$12:AZ$263,MATCH($AL257,$AK$12:$AK$263,0))&gt;0,($AH257*INDEX(AZ$12:AZ$263,MATCH($AL257,$AK$12:$AK$263,0)))/INDEX($AD$12:$AD$263,MATCH($AL257,$AK$12:$AK$263,0)), "-"),     1, "-")</f>
        <v>-</v>
      </c>
      <c r="BB257" s="249" t="n">
        <f aca="false">IF(BA$9&gt;0, IF(OR(BA257="",BA257="-"), 0, BA257*$AO257), AZ257*$AE257)</f>
        <v>0</v>
      </c>
      <c r="BC257" s="247" t="n">
        <f aca="false">COMMANDE!V257</f>
        <v>0</v>
      </c>
      <c r="BD257" s="248" t="str">
        <f aca="false">_xlfn.IFS(AND($AD257=$AH257,$AD257&gt;0,$AH257&gt;0,BC257&gt;0), BC257,     AND(NOT($AD257=$AH257),$AD257&gt;0,$AH257&gt;0,BC257&gt;0), ($AH257*BC257)/$AD257,     AND($AD257=0,$AH257&gt;0,$AL257&gt;0), IF(INDEX(BC$12:BC$263,MATCH($AL257,$AK$12:$AK$263,0))&gt;0,($AH257*INDEX(BC$12:BC$263,MATCH($AL257,$AK$12:$AK$263,0)))/INDEX($AD$12:$AD$263,MATCH($AL257,$AK$12:$AK$263,0)), "-"),     1, "-")</f>
        <v>-</v>
      </c>
      <c r="BE257" s="249" t="n">
        <f aca="false">IF(BD$9&gt;0, IF(OR(BD257="",BD257="-"), 0, BD257*$AO257), BC257*$AE257)</f>
        <v>0</v>
      </c>
      <c r="BF257" s="247" t="n">
        <f aca="false">COMMANDE!X257</f>
        <v>0</v>
      </c>
      <c r="BG257" s="248" t="str">
        <f aca="false">_xlfn.IFS(AND($AD257=$AH257,$AD257&gt;0,$AH257&gt;0,BF257&gt;0), BF257,     AND(NOT($AD257=$AH257),$AD257&gt;0,$AH257&gt;0,BF257&gt;0), ($AH257*BF257)/$AD257,     AND($AD257=0,$AH257&gt;0,$AL257&gt;0), IF(INDEX(BF$12:BF$263,MATCH($AL257,$AK$12:$AK$263,0))&gt;0,($AH257*INDEX(BF$12:BF$263,MATCH($AL257,$AK$12:$AK$263,0)))/INDEX($AD$12:$AD$263,MATCH($AL257,$AK$12:$AK$263,0)), "-"),     1, "-")</f>
        <v>-</v>
      </c>
      <c r="BH257" s="249" t="n">
        <f aca="false">IF(BG$9&gt;0, IF(OR(BG257="",BG257="-"), 0, BG257*$AO257), BF257*$AE257)</f>
        <v>0</v>
      </c>
      <c r="BI257" s="247" t="n">
        <f aca="false">COMMANDE!Z257</f>
        <v>0</v>
      </c>
      <c r="BJ257" s="248" t="str">
        <f aca="false">_xlfn.IFS(AND($AD257=$AH257,$AD257&gt;0,$AH257&gt;0,BI257&gt;0), BI257,     AND(NOT($AD257=$AH257),$AD257&gt;0,$AH257&gt;0,BI257&gt;0), ($AH257*BI257)/$AD257,     AND($AD257=0,$AH257&gt;0,$AL257&gt;0), IF(INDEX(BI$12:BI$263,MATCH($AL257,$AK$12:$AK$263,0))&gt;0,($AH257*INDEX(BI$12:BI$263,MATCH($AL257,$AK$12:$AK$263,0)))/INDEX($AD$12:$AD$263,MATCH($AL257,$AK$12:$AK$263,0)), "-"),     1, "-")</f>
        <v>-</v>
      </c>
      <c r="BK257" s="249" t="n">
        <f aca="false">IF(BJ$9&gt;0, IF(OR(BJ257="",BJ257="-"), 0, BJ257*$AO257), BI257*$AE257)</f>
        <v>0</v>
      </c>
      <c r="BL257" s="247" t="n">
        <f aca="false">COMMANDE!AB257</f>
        <v>0</v>
      </c>
      <c r="BM257" s="248" t="str">
        <f aca="false">_xlfn.IFS(AND($AD257=$AH257,$AD257&gt;0,$AH257&gt;0,BL257&gt;0), BL257,     AND(NOT($AD257=$AH257),$AD257&gt;0,$AH257&gt;0,BL257&gt;0), ($AH257*BL257)/$AD257,     AND($AD257=0,$AH257&gt;0,$AL257&gt;0), IF(INDEX(BL$12:BL$263,MATCH($AL257,$AK$12:$AK$263,0))&gt;0,($AH257*INDEX(BL$12:BL$263,MATCH($AL257,$AK$12:$AK$263,0)))/INDEX($AD$12:$AD$263,MATCH($AL257,$AK$12:$AK$263,0)), "-"),     1, "-")</f>
        <v>-</v>
      </c>
      <c r="BN257" s="249" t="n">
        <f aca="false">IF(BM$9&gt;0, IF(OR(BM257="",BM257="-"), 0, BM257*$AO257), BL257*$AE257)</f>
        <v>0</v>
      </c>
      <c r="BO257" s="247" t="n">
        <f aca="false">COMMANDE!AD257</f>
        <v>0</v>
      </c>
      <c r="BP257" s="248" t="str">
        <f aca="false">_xlfn.IFS(AND($AD257=$AH257,$AD257&gt;0,$AH257&gt;0,BO257&gt;0), BO257,     AND(NOT($AD257=$AH257),$AD257&gt;0,$AH257&gt;0,BO257&gt;0), ($AH257*BO257)/$AD257,     AND($AD257=0,$AH257&gt;0,$AL257&gt;0), IF(INDEX(BO$12:BO$263,MATCH($AL257,$AK$12:$AK$263,0))&gt;0,($AH257*INDEX(BO$12:BO$263,MATCH($AL257,$AK$12:$AK$263,0)))/INDEX($AD$12:$AD$263,MATCH($AL257,$AK$12:$AK$263,0)), "-"),     1, "-")</f>
        <v>-</v>
      </c>
      <c r="BQ257" s="249" t="n">
        <f aca="false">IF(BP$9&gt;0, IF(OR(BP257="",BP257="-"), 0, BP257*$AO257), BO257*$AE257)</f>
        <v>0</v>
      </c>
      <c r="BR257" s="247" t="n">
        <f aca="false">COMMANDE!AF257</f>
        <v>0</v>
      </c>
      <c r="BS257" s="248" t="str">
        <f aca="false">_xlfn.IFS(AND($AD257=$AH257,$AD257&gt;0,$AH257&gt;0,BR257&gt;0), BR257,     AND(NOT($AD257=$AH257),$AD257&gt;0,$AH257&gt;0,BR257&gt;0), ($AH257*BR257)/$AD257,     AND($AD257=0,$AH257&gt;0,$AL257&gt;0), IF(INDEX(BR$12:BR$263,MATCH($AL257,$AK$12:$AK$263,0))&gt;0,($AH257*INDEX(BR$12:BR$263,MATCH($AL257,$AK$12:$AK$263,0)))/INDEX($AD$12:$AD$263,MATCH($AL257,$AK$12:$AK$263,0)), "-"),     1, "-")</f>
        <v>-</v>
      </c>
      <c r="BT257" s="249" t="n">
        <f aca="false">IF(BS$9&gt;0, IF(OR(BS257="",BS257="-"), 0, BS257*$AO257), BR257*$AE257)</f>
        <v>0</v>
      </c>
      <c r="BU257" s="247" t="n">
        <f aca="false">COMMANDE!AH257</f>
        <v>0</v>
      </c>
      <c r="BV257" s="248" t="str">
        <f aca="false">_xlfn.IFS(AND($AD257=$AH257,$AD257&gt;0,$AH257&gt;0,BU257&gt;0), BU257,     AND(NOT($AD257=$AH257),$AD257&gt;0,$AH257&gt;0,BU257&gt;0), ($AH257*BU257)/$AD257,     AND($AD257=0,$AH257&gt;0,$AL257&gt;0), IF(INDEX(BU$12:BU$263,MATCH($AL257,$AK$12:$AK$263,0))&gt;0,($AH257*INDEX(BU$12:BU$263,MATCH($AL257,$AK$12:$AK$263,0)))/INDEX($AD$12:$AD$263,MATCH($AL257,$AK$12:$AK$263,0)), "-"),     1, "-")</f>
        <v>-</v>
      </c>
      <c r="BW257" s="249" t="n">
        <f aca="false">IF(BV$9&gt;0, IF(OR(BV257="",BV257="-"), 0, BV257*$AO257), BU257*$AE257)</f>
        <v>0</v>
      </c>
      <c r="BX257" s="247" t="n">
        <f aca="false">COMMANDE!AJ257</f>
        <v>0</v>
      </c>
      <c r="BY257" s="248" t="str">
        <f aca="false">_xlfn.IFS(AND($AD257=$AH257,$AD257&gt;0,$AH257&gt;0,BX257&gt;0), BX257,     AND(NOT($AD257=$AH257),$AD257&gt;0,$AH257&gt;0,BX257&gt;0), ($AH257*BX257)/$AD257,     AND($AD257=0,$AH257&gt;0,$AL257&gt;0), IF(INDEX(BX$12:BX$263,MATCH($AL257,$AK$12:$AK$263,0))&gt;0,($AH257*INDEX(BX$12:BX$263,MATCH($AL257,$AK$12:$AK$263,0)))/INDEX($AD$12:$AD$263,MATCH($AL257,$AK$12:$AK$263,0)), "-"),     1, "-")</f>
        <v>-</v>
      </c>
      <c r="BZ257" s="249" t="n">
        <f aca="false">IF(BY$9&gt;0, IF(OR(BY257="",BY257="-"), 0, BY257*$AO257), BX257*$AE257)</f>
        <v>0</v>
      </c>
      <c r="CA257" s="247" t="n">
        <f aca="false">COMMANDE!AL257</f>
        <v>0</v>
      </c>
      <c r="CB257" s="248" t="str">
        <f aca="false">_xlfn.IFS(AND($AD257=$AH257,$AD257&gt;0,$AH257&gt;0,CA257&gt;0), CA257,     AND(NOT($AD257=$AH257),$AD257&gt;0,$AH257&gt;0,CA257&gt;0), ($AH257*CA257)/$AD257,     AND($AD257=0,$AH257&gt;0,$AL257&gt;0), IF(INDEX(CA$12:CA$263,MATCH($AL257,$AK$12:$AK$263,0))&gt;0,($AH257*INDEX(CA$12:CA$263,MATCH($AL257,$AK$12:$AK$263,0)))/INDEX($AD$12:$AD$263,MATCH($AL257,$AK$12:$AK$263,0)), "-"),     1, "-")</f>
        <v>-</v>
      </c>
      <c r="CC257" s="249" t="n">
        <f aca="false">IF(CB$9&gt;0, IF(OR(CB257="",CB257="-"), 0, CB257*$AO257), CA257*$AE257)</f>
        <v>0</v>
      </c>
      <c r="CD257" s="247" t="n">
        <f aca="false">COMMANDE!AN257</f>
        <v>0</v>
      </c>
      <c r="CE257" s="248" t="str">
        <f aca="false">_xlfn.IFS(AND($AD257=$AH257,$AD257&gt;0,$AH257&gt;0,CD257&gt;0), CD257,     AND(NOT($AD257=$AH257),$AD257&gt;0,$AH257&gt;0,CD257&gt;0), ($AH257*CD257)/$AD257,     AND($AD257=0,$AH257&gt;0,$AL257&gt;0), IF(INDEX(CD$12:CD$263,MATCH($AL257,$AK$12:$AK$263,0))&gt;0,($AH257*INDEX(CD$12:CD$263,MATCH($AL257,$AK$12:$AK$263,0)))/INDEX($AD$12:$AD$263,MATCH($AL257,$AK$12:$AK$263,0)), "-"),     1, "-")</f>
        <v>-</v>
      </c>
      <c r="CF257" s="249" t="n">
        <f aca="false">IF(CE$9&gt;0, IF(OR(CE257="",CE257="-"), 0, CE257*$AO257), CD257*$AE257)</f>
        <v>0</v>
      </c>
      <c r="CG257" s="247" t="n">
        <f aca="false">COMMANDE!AP257</f>
        <v>0</v>
      </c>
      <c r="CH257" s="248" t="str">
        <f aca="false">_xlfn.IFS(AND($AD257=$AH257,$AD257&gt;0,$AH257&gt;0,CG257&gt;0), CG257,     AND(NOT($AD257=$AH257),$AD257&gt;0,$AH257&gt;0,CG257&gt;0), ($AH257*CG257)/$AD257,     AND($AD257=0,$AH257&gt;0,$AL257&gt;0), IF(INDEX(CG$12:CG$263,MATCH($AL257,$AK$12:$AK$263,0))&gt;0,($AH257*INDEX(CG$12:CG$263,MATCH($AL257,$AK$12:$AK$263,0)))/INDEX($AD$12:$AD$263,MATCH($AL257,$AK$12:$AK$263,0)), "-"),     1, "-")</f>
        <v>-</v>
      </c>
      <c r="CI257" s="249" t="n">
        <f aca="false">IF(CH$9&gt;0, IF(OR(CH257="",CH257="-"), 0, CH257*$AO257), CG257*$AE257)</f>
        <v>0</v>
      </c>
      <c r="CJ257" s="250"/>
    </row>
    <row r="258" customFormat="false" ht="39.95" hidden="false" customHeight="true" outlineLevel="0" collapsed="false">
      <c r="A258" s="230" t="n">
        <f aca="false">IF(OR($AQ258&gt;0, $AS258&gt;0), 1, 0)</f>
        <v>0</v>
      </c>
      <c r="B258" s="230" t="n">
        <f aca="false">IF(OR($AT258&gt;0, $AV258&gt;0), 1, 0)</f>
        <v>0</v>
      </c>
      <c r="C258" s="230" t="n">
        <f aca="false">IF(OR($AW258&gt;0, $AY258&gt;0), 1, 0)</f>
        <v>0</v>
      </c>
      <c r="D258" s="230" t="n">
        <f aca="false">IF(OR($AZ258&gt;0, $BB258&gt;0), 1, 0)</f>
        <v>0</v>
      </c>
      <c r="E258" s="230" t="n">
        <f aca="false">IF(OR($BC258&gt;0, $BE258&gt;0), 1, 0)</f>
        <v>0</v>
      </c>
      <c r="F258" s="230" t="n">
        <f aca="false">IF(OR($BF258&gt;0, $BH258&gt;0), 1, 0)</f>
        <v>0</v>
      </c>
      <c r="G258" s="230" t="n">
        <f aca="false">IF(OR($BI258&gt;0, $BK258&gt;0), 1, 0)</f>
        <v>0</v>
      </c>
      <c r="H258" s="230" t="n">
        <f aca="false">IF(OR($BL258&gt;0, $BN258&gt;0), 1, 0)</f>
        <v>0</v>
      </c>
      <c r="I258" s="230" t="n">
        <f aca="false">IF(OR($BO258&gt;0, $BQ258&gt;0), 1, 0)</f>
        <v>0</v>
      </c>
      <c r="J258" s="230" t="n">
        <f aca="false">IF(OR($BR258&gt;0, $BT258&gt;0), 1, 0)</f>
        <v>0</v>
      </c>
      <c r="K258" s="230" t="n">
        <f aca="false">IF(OR($BU258&gt;0, $BW258&gt;0), 1, 0)</f>
        <v>0</v>
      </c>
      <c r="L258" s="230" t="n">
        <f aca="false">IF(OR($BX258&gt;0, $BZ258&gt;0), 1, 0)</f>
        <v>0</v>
      </c>
      <c r="M258" s="230" t="n">
        <f aca="false">IF(OR($CA258&gt;0, $CC258&gt;0), 1, 0)</f>
        <v>0</v>
      </c>
      <c r="N258" s="230" t="n">
        <f aca="false">IF(OR($CD258&gt;0, $CF258&gt;0), 1, 0)</f>
        <v>0</v>
      </c>
      <c r="O258" s="231" t="n">
        <f aca="false">IF(OR($CG258&gt;0, $CI258&gt;0), 1, 0)</f>
        <v>0</v>
      </c>
      <c r="P258" s="232" t="n">
        <f aca="false">IF(OR($AD258&gt;0,$AH258&gt;0,$AN258&gt;0), 1, 0)</f>
        <v>0</v>
      </c>
      <c r="Q258" s="233" t="n">
        <f aca="false">BDD!A248</f>
        <v>0</v>
      </c>
      <c r="R258" s="234" t="n">
        <f aca="false">BDD!B248</f>
        <v>0</v>
      </c>
      <c r="S258" s="235" t="str">
        <f aca="false">IF(BDD!F248=0, "", BDD!F248)</f>
        <v/>
      </c>
      <c r="T258" s="236" t="n">
        <f aca="false">ROUND(BDD!G248+FDP_CMD_KG, 2)</f>
        <v>1.6</v>
      </c>
      <c r="U258" s="236" t="e">
        <f aca="false">ROUND(BDD!G248+FDP_FACT_KG, 2)</f>
        <v>#DIV/0!</v>
      </c>
      <c r="V258" s="237" t="n">
        <f aca="false">BDD!H248</f>
        <v>0</v>
      </c>
      <c r="W258" s="238" t="str">
        <f aca="false">IF(NOT(ISBLANK(BDD!I248)), ROUND(SUM((BDD!G248*reduc1),FDP_CMD_KG), 2), "")</f>
        <v/>
      </c>
      <c r="X258" s="238" t="str">
        <f aca="false">IF(NOT(ISBLANK(BDD!J248)), ROUND(SUM((BDD!G248*reduc2),FDP_CMD_KG), 2), "")</f>
        <v/>
      </c>
      <c r="Y258" s="238" t="str">
        <f aca="false">IF(NOT(ISBLANK(BDD!K248)), ROUND(SUM((BDD!G248*reduc3),FDP_CMD_KG), 2), "")</f>
        <v/>
      </c>
      <c r="Z258" s="238" t="str">
        <f aca="false">IF(NOT(ISBLANK(BDD!I248)), ROUND(SUM((BDD!G248*reduc1),FDP_FACT_KG), 2), "")</f>
        <v/>
      </c>
      <c r="AA258" s="238" t="str">
        <f aca="false">IF(NOT(ISBLANK(BDD!J248)), ROUND(SUM((BDD!G248*reduc2),FDP_FACT_KG), 2), "")</f>
        <v/>
      </c>
      <c r="AB258" s="238" t="str">
        <f aca="false">IF(NOT(ISBLANK(BDD!K248)), ROUND(SUM((BDD!G248*reduc3),FDP_FACT_KG), 2), "")</f>
        <v/>
      </c>
      <c r="AC258" s="239" t="n">
        <f aca="false">BDD!C248</f>
        <v>0</v>
      </c>
      <c r="AD258" s="240" t="n">
        <f aca="false">SUM(AQ258,AT258,AW258,AZ258,BC258,BF258,BI258,BL258,BO258,BR258,BU258,BX258,CA258,CD258,CG258)</f>
        <v>0</v>
      </c>
      <c r="AE258" s="241" t="n">
        <f aca="false">_xlfn.IFS(AND(AD258&gt;=60,$Y258&lt;&gt;""), $Y258,    AND(AD258&gt;=30,$X258&lt;&gt;""), $X258,    AND(AD258&gt;=10,$W258&lt;&gt;""), $W258,    1, $T258)</f>
        <v>1.6</v>
      </c>
      <c r="AF258" s="242" t="n">
        <f aca="false">$AD258*$AE258</f>
        <v>0</v>
      </c>
      <c r="AG258" s="161"/>
      <c r="AH258" s="243"/>
      <c r="AI258" s="241" t="e">
        <f aca="false">_xlfn.IFS(AND(AH258&gt;=60,$AB258&lt;&gt;""), $AB258,    AND(AH258&gt;=30,$AA258&lt;&gt;""), $AA258,    AND(AH258&gt;=10,$Z258&lt;&gt;""), $Z258,    1, $U258)</f>
        <v>#DIV/0!</v>
      </c>
      <c r="AJ258" s="244" t="e">
        <f aca="false">AH258*AI258</f>
        <v>#DIV/0!</v>
      </c>
      <c r="AK258" s="245"/>
      <c r="AL258" s="245"/>
      <c r="AM258" s="161"/>
      <c r="AN258" s="246" t="n">
        <f aca="false">SUM(AR258,AU258,AX258,BA258,BD258,BG258,BJ258,BM258,BP258,BS258,BV258,BY258,CB258,CE258,CH258)</f>
        <v>0</v>
      </c>
      <c r="AO258" s="241" t="e">
        <f aca="false">_xlfn.IFS(AND(AN258&gt;=60,$AB258&lt;&gt;""), $AB258,    AND(AN258&gt;=30,$AA258&lt;&gt;""), $AA258,    AND(AN258&gt;=10,$Z258&lt;&gt;""), $Z258,    1, $U258)</f>
        <v>#DIV/0!</v>
      </c>
      <c r="AP258" s="242" t="e">
        <f aca="false">$AN258*$AO258</f>
        <v>#DIV/0!</v>
      </c>
      <c r="AQ258" s="247" t="n">
        <f aca="false">COMMANDE!N258</f>
        <v>0</v>
      </c>
      <c r="AR258" s="248" t="str">
        <f aca="false">_xlfn.IFS(AND($AD258=$AH258,$AD258&gt;0,$AH258&gt;0,AQ258&gt;0), AQ258,     AND(NOT($AD258=$AH258),$AD258&gt;0,$AH258&gt;0,AQ258&gt;0), ($AH258*AQ258)/$AD258,     AND($AD258=0,$AH258&gt;0,$AL258&gt;0), IF(INDEX(AQ$12:AQ$263,MATCH($AL258,$AK$12:$AK$263,0))&gt;0,($AH258*INDEX(AQ$12:AQ$263,MATCH($AL258,$AK$12:$AK$263,0)))/INDEX($AD$12:$AD$263,MATCH($AL258,$AK$12:$AK$263,0)), "-"),     1, "-")</f>
        <v>-</v>
      </c>
      <c r="AS258" s="249" t="n">
        <f aca="false">IF(AR$9&gt;0, IF(OR(AR258="",AR258="-"), 0, AR258*$AO258), AQ258*$AE258)</f>
        <v>0</v>
      </c>
      <c r="AT258" s="247" t="n">
        <f aca="false">COMMANDE!P258</f>
        <v>0</v>
      </c>
      <c r="AU258" s="248" t="str">
        <f aca="false">_xlfn.IFS(AND($AD258=$AH258,$AD258&gt;0,$AH258&gt;0,AT258&gt;0), AT258,     AND(NOT($AD258=$AH258),$AD258&gt;0,$AH258&gt;0,AT258&gt;0), ($AH258*AT258)/$AD258,     AND($AD258=0,$AH258&gt;0,$AL258&gt;0), IF(INDEX(AT$12:AT$263,MATCH($AL258,$AK$12:$AK$263,0))&gt;0,($AH258*INDEX(AT$12:AT$263,MATCH($AL258,$AK$12:$AK$263,0)))/INDEX($AD$12:$AD$263,MATCH($AL258,$AK$12:$AK$263,0)), "-"),     1, "-")</f>
        <v>-</v>
      </c>
      <c r="AV258" s="249" t="n">
        <f aca="false">IF(AU$9&gt;0, IF(OR(AU258="",AU258="-"), 0, AU258*$AO258), AT258*$AE258)</f>
        <v>0</v>
      </c>
      <c r="AW258" s="247" t="n">
        <f aca="false">COMMANDE!R258</f>
        <v>0</v>
      </c>
      <c r="AX258" s="248" t="str">
        <f aca="false">_xlfn.IFS(AND($AD258=$AH258,$AD258&gt;0,$AH258&gt;0,AW258&gt;0), AW258,     AND(NOT($AD258=$AH258),$AD258&gt;0,$AH258&gt;0,AW258&gt;0), ($AH258*AW258)/$AD258,     AND($AD258=0,$AH258&gt;0,$AL258&gt;0), IF(INDEX(AW$12:AW$263,MATCH($AL258,$AK$12:$AK$263,0))&gt;0,($AH258*INDEX(AW$12:AW$263,MATCH($AL258,$AK$12:$AK$263,0)))/INDEX($AD$12:$AD$263,MATCH($AL258,$AK$12:$AK$263,0)), "-"),     1, "-")</f>
        <v>-</v>
      </c>
      <c r="AY258" s="249" t="n">
        <f aca="false">IF(AX$9&gt;0, IF(OR(AX258="",AX258="-"), 0, AX258*$AO258), AW258*$AE258)</f>
        <v>0</v>
      </c>
      <c r="AZ258" s="247" t="n">
        <f aca="false">COMMANDE!T258</f>
        <v>0</v>
      </c>
      <c r="BA258" s="248" t="str">
        <f aca="false">_xlfn.IFS(AND($AD258=$AH258,$AD258&gt;0,$AH258&gt;0,AZ258&gt;0), AZ258,     AND(NOT($AD258=$AH258),$AD258&gt;0,$AH258&gt;0,AZ258&gt;0), ($AH258*AZ258)/$AD258,     AND($AD258=0,$AH258&gt;0,$AL258&gt;0), IF(INDEX(AZ$12:AZ$263,MATCH($AL258,$AK$12:$AK$263,0))&gt;0,($AH258*INDEX(AZ$12:AZ$263,MATCH($AL258,$AK$12:$AK$263,0)))/INDEX($AD$12:$AD$263,MATCH($AL258,$AK$12:$AK$263,0)), "-"),     1, "-")</f>
        <v>-</v>
      </c>
      <c r="BB258" s="249" t="n">
        <f aca="false">IF(BA$9&gt;0, IF(OR(BA258="",BA258="-"), 0, BA258*$AO258), AZ258*$AE258)</f>
        <v>0</v>
      </c>
      <c r="BC258" s="247" t="n">
        <f aca="false">COMMANDE!V258</f>
        <v>0</v>
      </c>
      <c r="BD258" s="248" t="str">
        <f aca="false">_xlfn.IFS(AND($AD258=$AH258,$AD258&gt;0,$AH258&gt;0,BC258&gt;0), BC258,     AND(NOT($AD258=$AH258),$AD258&gt;0,$AH258&gt;0,BC258&gt;0), ($AH258*BC258)/$AD258,     AND($AD258=0,$AH258&gt;0,$AL258&gt;0), IF(INDEX(BC$12:BC$263,MATCH($AL258,$AK$12:$AK$263,0))&gt;0,($AH258*INDEX(BC$12:BC$263,MATCH($AL258,$AK$12:$AK$263,0)))/INDEX($AD$12:$AD$263,MATCH($AL258,$AK$12:$AK$263,0)), "-"),     1, "-")</f>
        <v>-</v>
      </c>
      <c r="BE258" s="249" t="n">
        <f aca="false">IF(BD$9&gt;0, IF(OR(BD258="",BD258="-"), 0, BD258*$AO258), BC258*$AE258)</f>
        <v>0</v>
      </c>
      <c r="BF258" s="247" t="n">
        <f aca="false">COMMANDE!X258</f>
        <v>0</v>
      </c>
      <c r="BG258" s="248" t="str">
        <f aca="false">_xlfn.IFS(AND($AD258=$AH258,$AD258&gt;0,$AH258&gt;0,BF258&gt;0), BF258,     AND(NOT($AD258=$AH258),$AD258&gt;0,$AH258&gt;0,BF258&gt;0), ($AH258*BF258)/$AD258,     AND($AD258=0,$AH258&gt;0,$AL258&gt;0), IF(INDEX(BF$12:BF$263,MATCH($AL258,$AK$12:$AK$263,0))&gt;0,($AH258*INDEX(BF$12:BF$263,MATCH($AL258,$AK$12:$AK$263,0)))/INDEX($AD$12:$AD$263,MATCH($AL258,$AK$12:$AK$263,0)), "-"),     1, "-")</f>
        <v>-</v>
      </c>
      <c r="BH258" s="249" t="n">
        <f aca="false">IF(BG$9&gt;0, IF(OR(BG258="",BG258="-"), 0, BG258*$AO258), BF258*$AE258)</f>
        <v>0</v>
      </c>
      <c r="BI258" s="247" t="n">
        <f aca="false">COMMANDE!Z258</f>
        <v>0</v>
      </c>
      <c r="BJ258" s="248" t="str">
        <f aca="false">_xlfn.IFS(AND($AD258=$AH258,$AD258&gt;0,$AH258&gt;0,BI258&gt;0), BI258,     AND(NOT($AD258=$AH258),$AD258&gt;0,$AH258&gt;0,BI258&gt;0), ($AH258*BI258)/$AD258,     AND($AD258=0,$AH258&gt;0,$AL258&gt;0), IF(INDEX(BI$12:BI$263,MATCH($AL258,$AK$12:$AK$263,0))&gt;0,($AH258*INDEX(BI$12:BI$263,MATCH($AL258,$AK$12:$AK$263,0)))/INDEX($AD$12:$AD$263,MATCH($AL258,$AK$12:$AK$263,0)), "-"),     1, "-")</f>
        <v>-</v>
      </c>
      <c r="BK258" s="249" t="n">
        <f aca="false">IF(BJ$9&gt;0, IF(OR(BJ258="",BJ258="-"), 0, BJ258*$AO258), BI258*$AE258)</f>
        <v>0</v>
      </c>
      <c r="BL258" s="247" t="n">
        <f aca="false">COMMANDE!AB258</f>
        <v>0</v>
      </c>
      <c r="BM258" s="248" t="str">
        <f aca="false">_xlfn.IFS(AND($AD258=$AH258,$AD258&gt;0,$AH258&gt;0,BL258&gt;0), BL258,     AND(NOT($AD258=$AH258),$AD258&gt;0,$AH258&gt;0,BL258&gt;0), ($AH258*BL258)/$AD258,     AND($AD258=0,$AH258&gt;0,$AL258&gt;0), IF(INDEX(BL$12:BL$263,MATCH($AL258,$AK$12:$AK$263,0))&gt;0,($AH258*INDEX(BL$12:BL$263,MATCH($AL258,$AK$12:$AK$263,0)))/INDEX($AD$12:$AD$263,MATCH($AL258,$AK$12:$AK$263,0)), "-"),     1, "-")</f>
        <v>-</v>
      </c>
      <c r="BN258" s="249" t="n">
        <f aca="false">IF(BM$9&gt;0, IF(OR(BM258="",BM258="-"), 0, BM258*$AO258), BL258*$AE258)</f>
        <v>0</v>
      </c>
      <c r="BO258" s="247" t="n">
        <f aca="false">COMMANDE!AD258</f>
        <v>0</v>
      </c>
      <c r="BP258" s="248" t="str">
        <f aca="false">_xlfn.IFS(AND($AD258=$AH258,$AD258&gt;0,$AH258&gt;0,BO258&gt;0), BO258,     AND(NOT($AD258=$AH258),$AD258&gt;0,$AH258&gt;0,BO258&gt;0), ($AH258*BO258)/$AD258,     AND($AD258=0,$AH258&gt;0,$AL258&gt;0), IF(INDEX(BO$12:BO$263,MATCH($AL258,$AK$12:$AK$263,0))&gt;0,($AH258*INDEX(BO$12:BO$263,MATCH($AL258,$AK$12:$AK$263,0)))/INDEX($AD$12:$AD$263,MATCH($AL258,$AK$12:$AK$263,0)), "-"),     1, "-")</f>
        <v>-</v>
      </c>
      <c r="BQ258" s="249" t="n">
        <f aca="false">IF(BP$9&gt;0, IF(OR(BP258="",BP258="-"), 0, BP258*$AO258), BO258*$AE258)</f>
        <v>0</v>
      </c>
      <c r="BR258" s="247" t="n">
        <f aca="false">COMMANDE!AF258</f>
        <v>0</v>
      </c>
      <c r="BS258" s="248" t="str">
        <f aca="false">_xlfn.IFS(AND($AD258=$AH258,$AD258&gt;0,$AH258&gt;0,BR258&gt;0), BR258,     AND(NOT($AD258=$AH258),$AD258&gt;0,$AH258&gt;0,BR258&gt;0), ($AH258*BR258)/$AD258,     AND($AD258=0,$AH258&gt;0,$AL258&gt;0), IF(INDEX(BR$12:BR$263,MATCH($AL258,$AK$12:$AK$263,0))&gt;0,($AH258*INDEX(BR$12:BR$263,MATCH($AL258,$AK$12:$AK$263,0)))/INDEX($AD$12:$AD$263,MATCH($AL258,$AK$12:$AK$263,0)), "-"),     1, "-")</f>
        <v>-</v>
      </c>
      <c r="BT258" s="249" t="n">
        <f aca="false">IF(BS$9&gt;0, IF(OR(BS258="",BS258="-"), 0, BS258*$AO258), BR258*$AE258)</f>
        <v>0</v>
      </c>
      <c r="BU258" s="247" t="n">
        <f aca="false">COMMANDE!AH258</f>
        <v>0</v>
      </c>
      <c r="BV258" s="248" t="str">
        <f aca="false">_xlfn.IFS(AND($AD258=$AH258,$AD258&gt;0,$AH258&gt;0,BU258&gt;0), BU258,     AND(NOT($AD258=$AH258),$AD258&gt;0,$AH258&gt;0,BU258&gt;0), ($AH258*BU258)/$AD258,     AND($AD258=0,$AH258&gt;0,$AL258&gt;0), IF(INDEX(BU$12:BU$263,MATCH($AL258,$AK$12:$AK$263,0))&gt;0,($AH258*INDEX(BU$12:BU$263,MATCH($AL258,$AK$12:$AK$263,0)))/INDEX($AD$12:$AD$263,MATCH($AL258,$AK$12:$AK$263,0)), "-"),     1, "-")</f>
        <v>-</v>
      </c>
      <c r="BW258" s="249" t="n">
        <f aca="false">IF(BV$9&gt;0, IF(OR(BV258="",BV258="-"), 0, BV258*$AO258), BU258*$AE258)</f>
        <v>0</v>
      </c>
      <c r="BX258" s="247" t="n">
        <f aca="false">COMMANDE!AJ258</f>
        <v>0</v>
      </c>
      <c r="BY258" s="248" t="str">
        <f aca="false">_xlfn.IFS(AND($AD258=$AH258,$AD258&gt;0,$AH258&gt;0,BX258&gt;0), BX258,     AND(NOT($AD258=$AH258),$AD258&gt;0,$AH258&gt;0,BX258&gt;0), ($AH258*BX258)/$AD258,     AND($AD258=0,$AH258&gt;0,$AL258&gt;0), IF(INDEX(BX$12:BX$263,MATCH($AL258,$AK$12:$AK$263,0))&gt;0,($AH258*INDEX(BX$12:BX$263,MATCH($AL258,$AK$12:$AK$263,0)))/INDEX($AD$12:$AD$263,MATCH($AL258,$AK$12:$AK$263,0)), "-"),     1, "-")</f>
        <v>-</v>
      </c>
      <c r="BZ258" s="249" t="n">
        <f aca="false">IF(BY$9&gt;0, IF(OR(BY258="",BY258="-"), 0, BY258*$AO258), BX258*$AE258)</f>
        <v>0</v>
      </c>
      <c r="CA258" s="247" t="n">
        <f aca="false">COMMANDE!AL258</f>
        <v>0</v>
      </c>
      <c r="CB258" s="248" t="str">
        <f aca="false">_xlfn.IFS(AND($AD258=$AH258,$AD258&gt;0,$AH258&gt;0,CA258&gt;0), CA258,     AND(NOT($AD258=$AH258),$AD258&gt;0,$AH258&gt;0,CA258&gt;0), ($AH258*CA258)/$AD258,     AND($AD258=0,$AH258&gt;0,$AL258&gt;0), IF(INDEX(CA$12:CA$263,MATCH($AL258,$AK$12:$AK$263,0))&gt;0,($AH258*INDEX(CA$12:CA$263,MATCH($AL258,$AK$12:$AK$263,0)))/INDEX($AD$12:$AD$263,MATCH($AL258,$AK$12:$AK$263,0)), "-"),     1, "-")</f>
        <v>-</v>
      </c>
      <c r="CC258" s="249" t="n">
        <f aca="false">IF(CB$9&gt;0, IF(OR(CB258="",CB258="-"), 0, CB258*$AO258), CA258*$AE258)</f>
        <v>0</v>
      </c>
      <c r="CD258" s="247" t="n">
        <f aca="false">COMMANDE!AN258</f>
        <v>0</v>
      </c>
      <c r="CE258" s="248" t="str">
        <f aca="false">_xlfn.IFS(AND($AD258=$AH258,$AD258&gt;0,$AH258&gt;0,CD258&gt;0), CD258,     AND(NOT($AD258=$AH258),$AD258&gt;0,$AH258&gt;0,CD258&gt;0), ($AH258*CD258)/$AD258,     AND($AD258=0,$AH258&gt;0,$AL258&gt;0), IF(INDEX(CD$12:CD$263,MATCH($AL258,$AK$12:$AK$263,0))&gt;0,($AH258*INDEX(CD$12:CD$263,MATCH($AL258,$AK$12:$AK$263,0)))/INDEX($AD$12:$AD$263,MATCH($AL258,$AK$12:$AK$263,0)), "-"),     1, "-")</f>
        <v>-</v>
      </c>
      <c r="CF258" s="249" t="n">
        <f aca="false">IF(CE$9&gt;0, IF(OR(CE258="",CE258="-"), 0, CE258*$AO258), CD258*$AE258)</f>
        <v>0</v>
      </c>
      <c r="CG258" s="247" t="n">
        <f aca="false">COMMANDE!AP258</f>
        <v>0</v>
      </c>
      <c r="CH258" s="248" t="str">
        <f aca="false">_xlfn.IFS(AND($AD258=$AH258,$AD258&gt;0,$AH258&gt;0,CG258&gt;0), CG258,     AND(NOT($AD258=$AH258),$AD258&gt;0,$AH258&gt;0,CG258&gt;0), ($AH258*CG258)/$AD258,     AND($AD258=0,$AH258&gt;0,$AL258&gt;0), IF(INDEX(CG$12:CG$263,MATCH($AL258,$AK$12:$AK$263,0))&gt;0,($AH258*INDEX(CG$12:CG$263,MATCH($AL258,$AK$12:$AK$263,0)))/INDEX($AD$12:$AD$263,MATCH($AL258,$AK$12:$AK$263,0)), "-"),     1, "-")</f>
        <v>-</v>
      </c>
      <c r="CI258" s="249" t="n">
        <f aca="false">IF(CH$9&gt;0, IF(OR(CH258="",CH258="-"), 0, CH258*$AO258), CG258*$AE258)</f>
        <v>0</v>
      </c>
      <c r="CJ258" s="250"/>
    </row>
    <row r="259" customFormat="false" ht="39.95" hidden="false" customHeight="true" outlineLevel="0" collapsed="false">
      <c r="A259" s="230" t="n">
        <f aca="false">IF(OR($AQ259&gt;0, $AS259&gt;0), 1, 0)</f>
        <v>0</v>
      </c>
      <c r="B259" s="230" t="n">
        <f aca="false">IF(OR($AT259&gt;0, $AV259&gt;0), 1, 0)</f>
        <v>0</v>
      </c>
      <c r="C259" s="230" t="n">
        <f aca="false">IF(OR($AW259&gt;0, $AY259&gt;0), 1, 0)</f>
        <v>0</v>
      </c>
      <c r="D259" s="230" t="n">
        <f aca="false">IF(OR($AZ259&gt;0, $BB259&gt;0), 1, 0)</f>
        <v>0</v>
      </c>
      <c r="E259" s="230" t="n">
        <f aca="false">IF(OR($BC259&gt;0, $BE259&gt;0), 1, 0)</f>
        <v>0</v>
      </c>
      <c r="F259" s="230" t="n">
        <f aca="false">IF(OR($BF259&gt;0, $BH259&gt;0), 1, 0)</f>
        <v>0</v>
      </c>
      <c r="G259" s="230" t="n">
        <f aca="false">IF(OR($BI259&gt;0, $BK259&gt;0), 1, 0)</f>
        <v>0</v>
      </c>
      <c r="H259" s="230" t="n">
        <f aca="false">IF(OR($BL259&gt;0, $BN259&gt;0), 1, 0)</f>
        <v>0</v>
      </c>
      <c r="I259" s="230" t="n">
        <f aca="false">IF(OR($BO259&gt;0, $BQ259&gt;0), 1, 0)</f>
        <v>0</v>
      </c>
      <c r="J259" s="230" t="n">
        <f aca="false">IF(OR($BR259&gt;0, $BT259&gt;0), 1, 0)</f>
        <v>0</v>
      </c>
      <c r="K259" s="230" t="n">
        <f aca="false">IF(OR($BU259&gt;0, $BW259&gt;0), 1, 0)</f>
        <v>0</v>
      </c>
      <c r="L259" s="230" t="n">
        <f aca="false">IF(OR($BX259&gt;0, $BZ259&gt;0), 1, 0)</f>
        <v>0</v>
      </c>
      <c r="M259" s="230" t="n">
        <f aca="false">IF(OR($CA259&gt;0, $CC259&gt;0), 1, 0)</f>
        <v>0</v>
      </c>
      <c r="N259" s="230" t="n">
        <f aca="false">IF(OR($CD259&gt;0, $CF259&gt;0), 1, 0)</f>
        <v>0</v>
      </c>
      <c r="O259" s="231" t="n">
        <f aca="false">IF(OR($CG259&gt;0, $CI259&gt;0), 1, 0)</f>
        <v>0</v>
      </c>
      <c r="P259" s="232" t="n">
        <f aca="false">IF(OR($AD259&gt;0,$AH259&gt;0,$AN259&gt;0), 1, 0)</f>
        <v>0</v>
      </c>
      <c r="Q259" s="233" t="n">
        <f aca="false">BDD!A249</f>
        <v>0</v>
      </c>
      <c r="R259" s="234" t="n">
        <f aca="false">BDD!B249</f>
        <v>0</v>
      </c>
      <c r="S259" s="235" t="str">
        <f aca="false">IF(BDD!F249=0, "", BDD!F249)</f>
        <v/>
      </c>
      <c r="T259" s="236" t="n">
        <f aca="false">ROUND(BDD!G249+FDP_CMD_KG, 2)</f>
        <v>1.6</v>
      </c>
      <c r="U259" s="236" t="e">
        <f aca="false">ROUND(BDD!G249+FDP_FACT_KG, 2)</f>
        <v>#DIV/0!</v>
      </c>
      <c r="V259" s="237" t="n">
        <f aca="false">BDD!H249</f>
        <v>0</v>
      </c>
      <c r="W259" s="238" t="str">
        <f aca="false">IF(NOT(ISBLANK(BDD!I249)), ROUND(SUM((BDD!G249*reduc1),FDP_CMD_KG), 2), "")</f>
        <v/>
      </c>
      <c r="X259" s="238" t="str">
        <f aca="false">IF(NOT(ISBLANK(BDD!J249)), ROUND(SUM((BDD!G249*reduc2),FDP_CMD_KG), 2), "")</f>
        <v/>
      </c>
      <c r="Y259" s="238" t="str">
        <f aca="false">IF(NOT(ISBLANK(BDD!K249)), ROUND(SUM((BDD!G249*reduc3),FDP_CMD_KG), 2), "")</f>
        <v/>
      </c>
      <c r="Z259" s="238" t="str">
        <f aca="false">IF(NOT(ISBLANK(BDD!I249)), ROUND(SUM((BDD!G249*reduc1),FDP_FACT_KG), 2), "")</f>
        <v/>
      </c>
      <c r="AA259" s="238" t="str">
        <f aca="false">IF(NOT(ISBLANK(BDD!J249)), ROUND(SUM((BDD!G249*reduc2),FDP_FACT_KG), 2), "")</f>
        <v/>
      </c>
      <c r="AB259" s="238" t="str">
        <f aca="false">IF(NOT(ISBLANK(BDD!K249)), ROUND(SUM((BDD!G249*reduc3),FDP_FACT_KG), 2), "")</f>
        <v/>
      </c>
      <c r="AC259" s="239" t="n">
        <f aca="false">BDD!C249</f>
        <v>0</v>
      </c>
      <c r="AD259" s="240" t="n">
        <f aca="false">SUM(AQ259,AT259,AW259,AZ259,BC259,BF259,BI259,BL259,BO259,BR259,BU259,BX259,CA259,CD259,CG259)</f>
        <v>0</v>
      </c>
      <c r="AE259" s="241" t="n">
        <f aca="false">_xlfn.IFS(AND(AD259&gt;=60,$Y259&lt;&gt;""), $Y259,    AND(AD259&gt;=30,$X259&lt;&gt;""), $X259,    AND(AD259&gt;=10,$W259&lt;&gt;""), $W259,    1, $T259)</f>
        <v>1.6</v>
      </c>
      <c r="AF259" s="242" t="n">
        <f aca="false">$AD259*$AE259</f>
        <v>0</v>
      </c>
      <c r="AG259" s="161"/>
      <c r="AH259" s="243"/>
      <c r="AI259" s="241" t="e">
        <f aca="false">_xlfn.IFS(AND(AH259&gt;=60,$AB259&lt;&gt;""), $AB259,    AND(AH259&gt;=30,$AA259&lt;&gt;""), $AA259,    AND(AH259&gt;=10,$Z259&lt;&gt;""), $Z259,    1, $U259)</f>
        <v>#DIV/0!</v>
      </c>
      <c r="AJ259" s="244" t="e">
        <f aca="false">AH259*AI259</f>
        <v>#DIV/0!</v>
      </c>
      <c r="AK259" s="245"/>
      <c r="AL259" s="245"/>
      <c r="AM259" s="161"/>
      <c r="AN259" s="246" t="n">
        <f aca="false">SUM(AR259,AU259,AX259,BA259,BD259,BG259,BJ259,BM259,BP259,BS259,BV259,BY259,CB259,CE259,CH259)</f>
        <v>0</v>
      </c>
      <c r="AO259" s="241" t="e">
        <f aca="false">_xlfn.IFS(AND(AN259&gt;=60,$AB259&lt;&gt;""), $AB259,    AND(AN259&gt;=30,$AA259&lt;&gt;""), $AA259,    AND(AN259&gt;=10,$Z259&lt;&gt;""), $Z259,    1, $U259)</f>
        <v>#DIV/0!</v>
      </c>
      <c r="AP259" s="242" t="e">
        <f aca="false">$AN259*$AO259</f>
        <v>#DIV/0!</v>
      </c>
      <c r="AQ259" s="247" t="n">
        <f aca="false">COMMANDE!N259</f>
        <v>0</v>
      </c>
      <c r="AR259" s="248" t="str">
        <f aca="false">_xlfn.IFS(AND($AD259=$AH259,$AD259&gt;0,$AH259&gt;0,AQ259&gt;0), AQ259,     AND(NOT($AD259=$AH259),$AD259&gt;0,$AH259&gt;0,AQ259&gt;0), ($AH259*AQ259)/$AD259,     AND($AD259=0,$AH259&gt;0,$AL259&gt;0), IF(INDEX(AQ$12:AQ$263,MATCH($AL259,$AK$12:$AK$263,0))&gt;0,($AH259*INDEX(AQ$12:AQ$263,MATCH($AL259,$AK$12:$AK$263,0)))/INDEX($AD$12:$AD$263,MATCH($AL259,$AK$12:$AK$263,0)), "-"),     1, "-")</f>
        <v>-</v>
      </c>
      <c r="AS259" s="249" t="n">
        <f aca="false">IF(AR$9&gt;0, IF(OR(AR259="",AR259="-"), 0, AR259*$AO259), AQ259*$AE259)</f>
        <v>0</v>
      </c>
      <c r="AT259" s="247" t="n">
        <f aca="false">COMMANDE!P259</f>
        <v>0</v>
      </c>
      <c r="AU259" s="248" t="str">
        <f aca="false">_xlfn.IFS(AND($AD259=$AH259,$AD259&gt;0,$AH259&gt;0,AT259&gt;0), AT259,     AND(NOT($AD259=$AH259),$AD259&gt;0,$AH259&gt;0,AT259&gt;0), ($AH259*AT259)/$AD259,     AND($AD259=0,$AH259&gt;0,$AL259&gt;0), IF(INDEX(AT$12:AT$263,MATCH($AL259,$AK$12:$AK$263,0))&gt;0,($AH259*INDEX(AT$12:AT$263,MATCH($AL259,$AK$12:$AK$263,0)))/INDEX($AD$12:$AD$263,MATCH($AL259,$AK$12:$AK$263,0)), "-"),     1, "-")</f>
        <v>-</v>
      </c>
      <c r="AV259" s="249" t="n">
        <f aca="false">IF(AU$9&gt;0, IF(OR(AU259="",AU259="-"), 0, AU259*$AO259), AT259*$AE259)</f>
        <v>0</v>
      </c>
      <c r="AW259" s="247" t="n">
        <f aca="false">COMMANDE!R259</f>
        <v>0</v>
      </c>
      <c r="AX259" s="248" t="str">
        <f aca="false">_xlfn.IFS(AND($AD259=$AH259,$AD259&gt;0,$AH259&gt;0,AW259&gt;0), AW259,     AND(NOT($AD259=$AH259),$AD259&gt;0,$AH259&gt;0,AW259&gt;0), ($AH259*AW259)/$AD259,     AND($AD259=0,$AH259&gt;0,$AL259&gt;0), IF(INDEX(AW$12:AW$263,MATCH($AL259,$AK$12:$AK$263,0))&gt;0,($AH259*INDEX(AW$12:AW$263,MATCH($AL259,$AK$12:$AK$263,0)))/INDEX($AD$12:$AD$263,MATCH($AL259,$AK$12:$AK$263,0)), "-"),     1, "-")</f>
        <v>-</v>
      </c>
      <c r="AY259" s="249" t="n">
        <f aca="false">IF(AX$9&gt;0, IF(OR(AX259="",AX259="-"), 0, AX259*$AO259), AW259*$AE259)</f>
        <v>0</v>
      </c>
      <c r="AZ259" s="247" t="n">
        <f aca="false">COMMANDE!T259</f>
        <v>0</v>
      </c>
      <c r="BA259" s="248" t="str">
        <f aca="false">_xlfn.IFS(AND($AD259=$AH259,$AD259&gt;0,$AH259&gt;0,AZ259&gt;0), AZ259,     AND(NOT($AD259=$AH259),$AD259&gt;0,$AH259&gt;0,AZ259&gt;0), ($AH259*AZ259)/$AD259,     AND($AD259=0,$AH259&gt;0,$AL259&gt;0), IF(INDEX(AZ$12:AZ$263,MATCH($AL259,$AK$12:$AK$263,0))&gt;0,($AH259*INDEX(AZ$12:AZ$263,MATCH($AL259,$AK$12:$AK$263,0)))/INDEX($AD$12:$AD$263,MATCH($AL259,$AK$12:$AK$263,0)), "-"),     1, "-")</f>
        <v>-</v>
      </c>
      <c r="BB259" s="249" t="n">
        <f aca="false">IF(BA$9&gt;0, IF(OR(BA259="",BA259="-"), 0, BA259*$AO259), AZ259*$AE259)</f>
        <v>0</v>
      </c>
      <c r="BC259" s="247" t="n">
        <f aca="false">COMMANDE!V259</f>
        <v>0</v>
      </c>
      <c r="BD259" s="248" t="str">
        <f aca="false">_xlfn.IFS(AND($AD259=$AH259,$AD259&gt;0,$AH259&gt;0,BC259&gt;0), BC259,     AND(NOT($AD259=$AH259),$AD259&gt;0,$AH259&gt;0,BC259&gt;0), ($AH259*BC259)/$AD259,     AND($AD259=0,$AH259&gt;0,$AL259&gt;0), IF(INDEX(BC$12:BC$263,MATCH($AL259,$AK$12:$AK$263,0))&gt;0,($AH259*INDEX(BC$12:BC$263,MATCH($AL259,$AK$12:$AK$263,0)))/INDEX($AD$12:$AD$263,MATCH($AL259,$AK$12:$AK$263,0)), "-"),     1, "-")</f>
        <v>-</v>
      </c>
      <c r="BE259" s="249" t="n">
        <f aca="false">IF(BD$9&gt;0, IF(OR(BD259="",BD259="-"), 0, BD259*$AO259), BC259*$AE259)</f>
        <v>0</v>
      </c>
      <c r="BF259" s="247" t="n">
        <f aca="false">COMMANDE!X259</f>
        <v>0</v>
      </c>
      <c r="BG259" s="248" t="str">
        <f aca="false">_xlfn.IFS(AND($AD259=$AH259,$AD259&gt;0,$AH259&gt;0,BF259&gt;0), BF259,     AND(NOT($AD259=$AH259),$AD259&gt;0,$AH259&gt;0,BF259&gt;0), ($AH259*BF259)/$AD259,     AND($AD259=0,$AH259&gt;0,$AL259&gt;0), IF(INDEX(BF$12:BF$263,MATCH($AL259,$AK$12:$AK$263,0))&gt;0,($AH259*INDEX(BF$12:BF$263,MATCH($AL259,$AK$12:$AK$263,0)))/INDEX($AD$12:$AD$263,MATCH($AL259,$AK$12:$AK$263,0)), "-"),     1, "-")</f>
        <v>-</v>
      </c>
      <c r="BH259" s="249" t="n">
        <f aca="false">IF(BG$9&gt;0, IF(OR(BG259="",BG259="-"), 0, BG259*$AO259), BF259*$AE259)</f>
        <v>0</v>
      </c>
      <c r="BI259" s="247" t="n">
        <f aca="false">COMMANDE!Z259</f>
        <v>0</v>
      </c>
      <c r="BJ259" s="248" t="str">
        <f aca="false">_xlfn.IFS(AND($AD259=$AH259,$AD259&gt;0,$AH259&gt;0,BI259&gt;0), BI259,     AND(NOT($AD259=$AH259),$AD259&gt;0,$AH259&gt;0,BI259&gt;0), ($AH259*BI259)/$AD259,     AND($AD259=0,$AH259&gt;0,$AL259&gt;0), IF(INDEX(BI$12:BI$263,MATCH($AL259,$AK$12:$AK$263,0))&gt;0,($AH259*INDEX(BI$12:BI$263,MATCH($AL259,$AK$12:$AK$263,0)))/INDEX($AD$12:$AD$263,MATCH($AL259,$AK$12:$AK$263,0)), "-"),     1, "-")</f>
        <v>-</v>
      </c>
      <c r="BK259" s="249" t="n">
        <f aca="false">IF(BJ$9&gt;0, IF(OR(BJ259="",BJ259="-"), 0, BJ259*$AO259), BI259*$AE259)</f>
        <v>0</v>
      </c>
      <c r="BL259" s="247" t="n">
        <f aca="false">COMMANDE!AB259</f>
        <v>0</v>
      </c>
      <c r="BM259" s="248" t="str">
        <f aca="false">_xlfn.IFS(AND($AD259=$AH259,$AD259&gt;0,$AH259&gt;0,BL259&gt;0), BL259,     AND(NOT($AD259=$AH259),$AD259&gt;0,$AH259&gt;0,BL259&gt;0), ($AH259*BL259)/$AD259,     AND($AD259=0,$AH259&gt;0,$AL259&gt;0), IF(INDEX(BL$12:BL$263,MATCH($AL259,$AK$12:$AK$263,0))&gt;0,($AH259*INDEX(BL$12:BL$263,MATCH($AL259,$AK$12:$AK$263,0)))/INDEX($AD$12:$AD$263,MATCH($AL259,$AK$12:$AK$263,0)), "-"),     1, "-")</f>
        <v>-</v>
      </c>
      <c r="BN259" s="249" t="n">
        <f aca="false">IF(BM$9&gt;0, IF(OR(BM259="",BM259="-"), 0, BM259*$AO259), BL259*$AE259)</f>
        <v>0</v>
      </c>
      <c r="BO259" s="247" t="n">
        <f aca="false">COMMANDE!AD259</f>
        <v>0</v>
      </c>
      <c r="BP259" s="248" t="str">
        <f aca="false">_xlfn.IFS(AND($AD259=$AH259,$AD259&gt;0,$AH259&gt;0,BO259&gt;0), BO259,     AND(NOT($AD259=$AH259),$AD259&gt;0,$AH259&gt;0,BO259&gt;0), ($AH259*BO259)/$AD259,     AND($AD259=0,$AH259&gt;0,$AL259&gt;0), IF(INDEX(BO$12:BO$263,MATCH($AL259,$AK$12:$AK$263,0))&gt;0,($AH259*INDEX(BO$12:BO$263,MATCH($AL259,$AK$12:$AK$263,0)))/INDEX($AD$12:$AD$263,MATCH($AL259,$AK$12:$AK$263,0)), "-"),     1, "-")</f>
        <v>-</v>
      </c>
      <c r="BQ259" s="249" t="n">
        <f aca="false">IF(BP$9&gt;0, IF(OR(BP259="",BP259="-"), 0, BP259*$AO259), BO259*$AE259)</f>
        <v>0</v>
      </c>
      <c r="BR259" s="247" t="n">
        <f aca="false">COMMANDE!AF259</f>
        <v>0</v>
      </c>
      <c r="BS259" s="248" t="str">
        <f aca="false">_xlfn.IFS(AND($AD259=$AH259,$AD259&gt;0,$AH259&gt;0,BR259&gt;0), BR259,     AND(NOT($AD259=$AH259),$AD259&gt;0,$AH259&gt;0,BR259&gt;0), ($AH259*BR259)/$AD259,     AND($AD259=0,$AH259&gt;0,$AL259&gt;0), IF(INDEX(BR$12:BR$263,MATCH($AL259,$AK$12:$AK$263,0))&gt;0,($AH259*INDEX(BR$12:BR$263,MATCH($AL259,$AK$12:$AK$263,0)))/INDEX($AD$12:$AD$263,MATCH($AL259,$AK$12:$AK$263,0)), "-"),     1, "-")</f>
        <v>-</v>
      </c>
      <c r="BT259" s="249" t="n">
        <f aca="false">IF(BS$9&gt;0, IF(OR(BS259="",BS259="-"), 0, BS259*$AO259), BR259*$AE259)</f>
        <v>0</v>
      </c>
      <c r="BU259" s="247" t="n">
        <f aca="false">COMMANDE!AH259</f>
        <v>0</v>
      </c>
      <c r="BV259" s="248" t="str">
        <f aca="false">_xlfn.IFS(AND($AD259=$AH259,$AD259&gt;0,$AH259&gt;0,BU259&gt;0), BU259,     AND(NOT($AD259=$AH259),$AD259&gt;0,$AH259&gt;0,BU259&gt;0), ($AH259*BU259)/$AD259,     AND($AD259=0,$AH259&gt;0,$AL259&gt;0), IF(INDEX(BU$12:BU$263,MATCH($AL259,$AK$12:$AK$263,0))&gt;0,($AH259*INDEX(BU$12:BU$263,MATCH($AL259,$AK$12:$AK$263,0)))/INDEX($AD$12:$AD$263,MATCH($AL259,$AK$12:$AK$263,0)), "-"),     1, "-")</f>
        <v>-</v>
      </c>
      <c r="BW259" s="249" t="n">
        <f aca="false">IF(BV$9&gt;0, IF(OR(BV259="",BV259="-"), 0, BV259*$AO259), BU259*$AE259)</f>
        <v>0</v>
      </c>
      <c r="BX259" s="247" t="n">
        <f aca="false">COMMANDE!AJ259</f>
        <v>0</v>
      </c>
      <c r="BY259" s="248" t="str">
        <f aca="false">_xlfn.IFS(AND($AD259=$AH259,$AD259&gt;0,$AH259&gt;0,BX259&gt;0), BX259,     AND(NOT($AD259=$AH259),$AD259&gt;0,$AH259&gt;0,BX259&gt;0), ($AH259*BX259)/$AD259,     AND($AD259=0,$AH259&gt;0,$AL259&gt;0), IF(INDEX(BX$12:BX$263,MATCH($AL259,$AK$12:$AK$263,0))&gt;0,($AH259*INDEX(BX$12:BX$263,MATCH($AL259,$AK$12:$AK$263,0)))/INDEX($AD$12:$AD$263,MATCH($AL259,$AK$12:$AK$263,0)), "-"),     1, "-")</f>
        <v>-</v>
      </c>
      <c r="BZ259" s="249" t="n">
        <f aca="false">IF(BY$9&gt;0, IF(OR(BY259="",BY259="-"), 0, BY259*$AO259), BX259*$AE259)</f>
        <v>0</v>
      </c>
      <c r="CA259" s="247" t="n">
        <f aca="false">COMMANDE!AL259</f>
        <v>0</v>
      </c>
      <c r="CB259" s="248" t="str">
        <f aca="false">_xlfn.IFS(AND($AD259=$AH259,$AD259&gt;0,$AH259&gt;0,CA259&gt;0), CA259,     AND(NOT($AD259=$AH259),$AD259&gt;0,$AH259&gt;0,CA259&gt;0), ($AH259*CA259)/$AD259,     AND($AD259=0,$AH259&gt;0,$AL259&gt;0), IF(INDEX(CA$12:CA$263,MATCH($AL259,$AK$12:$AK$263,0))&gt;0,($AH259*INDEX(CA$12:CA$263,MATCH($AL259,$AK$12:$AK$263,0)))/INDEX($AD$12:$AD$263,MATCH($AL259,$AK$12:$AK$263,0)), "-"),     1, "-")</f>
        <v>-</v>
      </c>
      <c r="CC259" s="249" t="n">
        <f aca="false">IF(CB$9&gt;0, IF(OR(CB259="",CB259="-"), 0, CB259*$AO259), CA259*$AE259)</f>
        <v>0</v>
      </c>
      <c r="CD259" s="247" t="n">
        <f aca="false">COMMANDE!AN259</f>
        <v>0</v>
      </c>
      <c r="CE259" s="248" t="str">
        <f aca="false">_xlfn.IFS(AND($AD259=$AH259,$AD259&gt;0,$AH259&gt;0,CD259&gt;0), CD259,     AND(NOT($AD259=$AH259),$AD259&gt;0,$AH259&gt;0,CD259&gt;0), ($AH259*CD259)/$AD259,     AND($AD259=0,$AH259&gt;0,$AL259&gt;0), IF(INDEX(CD$12:CD$263,MATCH($AL259,$AK$12:$AK$263,0))&gt;0,($AH259*INDEX(CD$12:CD$263,MATCH($AL259,$AK$12:$AK$263,0)))/INDEX($AD$12:$AD$263,MATCH($AL259,$AK$12:$AK$263,0)), "-"),     1, "-")</f>
        <v>-</v>
      </c>
      <c r="CF259" s="249" t="n">
        <f aca="false">IF(CE$9&gt;0, IF(OR(CE259="",CE259="-"), 0, CE259*$AO259), CD259*$AE259)</f>
        <v>0</v>
      </c>
      <c r="CG259" s="247" t="n">
        <f aca="false">COMMANDE!AP259</f>
        <v>0</v>
      </c>
      <c r="CH259" s="248" t="str">
        <f aca="false">_xlfn.IFS(AND($AD259=$AH259,$AD259&gt;0,$AH259&gt;0,CG259&gt;0), CG259,     AND(NOT($AD259=$AH259),$AD259&gt;0,$AH259&gt;0,CG259&gt;0), ($AH259*CG259)/$AD259,     AND($AD259=0,$AH259&gt;0,$AL259&gt;0), IF(INDEX(CG$12:CG$263,MATCH($AL259,$AK$12:$AK$263,0))&gt;0,($AH259*INDEX(CG$12:CG$263,MATCH($AL259,$AK$12:$AK$263,0)))/INDEX($AD$12:$AD$263,MATCH($AL259,$AK$12:$AK$263,0)), "-"),     1, "-")</f>
        <v>-</v>
      </c>
      <c r="CI259" s="249" t="n">
        <f aca="false">IF(CH$9&gt;0, IF(OR(CH259="",CH259="-"), 0, CH259*$AO259), CG259*$AE259)</f>
        <v>0</v>
      </c>
      <c r="CJ259" s="250"/>
    </row>
    <row r="260" customFormat="false" ht="39.95" hidden="false" customHeight="true" outlineLevel="0" collapsed="false">
      <c r="A260" s="230" t="n">
        <f aca="false">IF(OR($AQ260&gt;0, $AS260&gt;0), 1, 0)</f>
        <v>0</v>
      </c>
      <c r="B260" s="230" t="n">
        <f aca="false">IF(OR($AT260&gt;0, $AV260&gt;0), 1, 0)</f>
        <v>0</v>
      </c>
      <c r="C260" s="230" t="n">
        <f aca="false">IF(OR($AW260&gt;0, $AY260&gt;0), 1, 0)</f>
        <v>0</v>
      </c>
      <c r="D260" s="230" t="n">
        <f aca="false">IF(OR($AZ260&gt;0, $BB260&gt;0), 1, 0)</f>
        <v>0</v>
      </c>
      <c r="E260" s="230" t="n">
        <f aca="false">IF(OR($BC260&gt;0, $BE260&gt;0), 1, 0)</f>
        <v>0</v>
      </c>
      <c r="F260" s="230" t="n">
        <f aca="false">IF(OR($BF260&gt;0, $BH260&gt;0), 1, 0)</f>
        <v>0</v>
      </c>
      <c r="G260" s="230" t="n">
        <f aca="false">IF(OR($BI260&gt;0, $BK260&gt;0), 1, 0)</f>
        <v>0</v>
      </c>
      <c r="H260" s="230" t="n">
        <f aca="false">IF(OR($BL260&gt;0, $BN260&gt;0), 1, 0)</f>
        <v>0</v>
      </c>
      <c r="I260" s="230" t="n">
        <f aca="false">IF(OR($BO260&gt;0, $BQ260&gt;0), 1, 0)</f>
        <v>0</v>
      </c>
      <c r="J260" s="230" t="n">
        <f aca="false">IF(OR($BR260&gt;0, $BT260&gt;0), 1, 0)</f>
        <v>0</v>
      </c>
      <c r="K260" s="230" t="n">
        <f aca="false">IF(OR($BU260&gt;0, $BW260&gt;0), 1, 0)</f>
        <v>0</v>
      </c>
      <c r="L260" s="230" t="n">
        <f aca="false">IF(OR($BX260&gt;0, $BZ260&gt;0), 1, 0)</f>
        <v>0</v>
      </c>
      <c r="M260" s="230" t="n">
        <f aca="false">IF(OR($CA260&gt;0, $CC260&gt;0), 1, 0)</f>
        <v>0</v>
      </c>
      <c r="N260" s="230" t="n">
        <f aca="false">IF(OR($CD260&gt;0, $CF260&gt;0), 1, 0)</f>
        <v>0</v>
      </c>
      <c r="O260" s="231" t="n">
        <f aca="false">IF(OR($CG260&gt;0, $CI260&gt;0), 1, 0)</f>
        <v>0</v>
      </c>
      <c r="P260" s="232" t="n">
        <f aca="false">IF(OR($AD260&gt;0,$AH260&gt;0,$AN260&gt;0), 1, 0)</f>
        <v>0</v>
      </c>
      <c r="Q260" s="233" t="n">
        <f aca="false">BDD!A250</f>
        <v>0</v>
      </c>
      <c r="R260" s="234" t="n">
        <f aca="false">BDD!B250</f>
        <v>0</v>
      </c>
      <c r="S260" s="235" t="str">
        <f aca="false">IF(BDD!F250=0, "", BDD!F250)</f>
        <v/>
      </c>
      <c r="T260" s="236" t="n">
        <f aca="false">ROUND(BDD!G250+FDP_CMD_KG, 2)</f>
        <v>1.6</v>
      </c>
      <c r="U260" s="236" t="e">
        <f aca="false">ROUND(BDD!G250+FDP_FACT_KG, 2)</f>
        <v>#DIV/0!</v>
      </c>
      <c r="V260" s="237" t="n">
        <f aca="false">BDD!H250</f>
        <v>0</v>
      </c>
      <c r="W260" s="238" t="str">
        <f aca="false">IF(NOT(ISBLANK(BDD!I250)), ROUND(SUM((BDD!G250*reduc1),FDP_CMD_KG), 2), "")</f>
        <v/>
      </c>
      <c r="X260" s="238" t="str">
        <f aca="false">IF(NOT(ISBLANK(BDD!J250)), ROUND(SUM((BDD!G250*reduc2),FDP_CMD_KG), 2), "")</f>
        <v/>
      </c>
      <c r="Y260" s="238" t="str">
        <f aca="false">IF(NOT(ISBLANK(BDD!K250)), ROUND(SUM((BDD!G250*reduc3),FDP_CMD_KG), 2), "")</f>
        <v/>
      </c>
      <c r="Z260" s="238" t="str">
        <f aca="false">IF(NOT(ISBLANK(BDD!I250)), ROUND(SUM((BDD!G250*reduc1),FDP_FACT_KG), 2), "")</f>
        <v/>
      </c>
      <c r="AA260" s="238" t="str">
        <f aca="false">IF(NOT(ISBLANK(BDD!J250)), ROUND(SUM((BDD!G250*reduc2),FDP_FACT_KG), 2), "")</f>
        <v/>
      </c>
      <c r="AB260" s="238" t="str">
        <f aca="false">IF(NOT(ISBLANK(BDD!K250)), ROUND(SUM((BDD!G250*reduc3),FDP_FACT_KG), 2), "")</f>
        <v/>
      </c>
      <c r="AC260" s="239" t="n">
        <f aca="false">BDD!C250</f>
        <v>0</v>
      </c>
      <c r="AD260" s="240" t="n">
        <f aca="false">SUM(AQ260,AT260,AW260,AZ260,BC260,BF260,BI260,BL260,BO260,BR260,BU260,BX260,CA260,CD260,CG260)</f>
        <v>0</v>
      </c>
      <c r="AE260" s="241" t="n">
        <f aca="false">_xlfn.IFS(AND(AD260&gt;=60,$Y260&lt;&gt;""), $Y260,    AND(AD260&gt;=30,$X260&lt;&gt;""), $X260,    AND(AD260&gt;=10,$W260&lt;&gt;""), $W260,    1, $T260)</f>
        <v>1.6</v>
      </c>
      <c r="AF260" s="242" t="n">
        <f aca="false">$AD260*$AE260</f>
        <v>0</v>
      </c>
      <c r="AG260" s="161"/>
      <c r="AH260" s="243"/>
      <c r="AI260" s="241" t="e">
        <f aca="false">_xlfn.IFS(AND(AH260&gt;=60,$AB260&lt;&gt;""), $AB260,    AND(AH260&gt;=30,$AA260&lt;&gt;""), $AA260,    AND(AH260&gt;=10,$Z260&lt;&gt;""), $Z260,    1, $U260)</f>
        <v>#DIV/0!</v>
      </c>
      <c r="AJ260" s="244" t="e">
        <f aca="false">AH260*AI260</f>
        <v>#DIV/0!</v>
      </c>
      <c r="AK260" s="245"/>
      <c r="AL260" s="245"/>
      <c r="AM260" s="161"/>
      <c r="AN260" s="246" t="n">
        <f aca="false">SUM(AR260,AU260,AX260,BA260,BD260,BG260,BJ260,BM260,BP260,BS260,BV260,BY260,CB260,CE260,CH260)</f>
        <v>0</v>
      </c>
      <c r="AO260" s="241" t="e">
        <f aca="false">_xlfn.IFS(AND(AN260&gt;=60,$AB260&lt;&gt;""), $AB260,    AND(AN260&gt;=30,$AA260&lt;&gt;""), $AA260,    AND(AN260&gt;=10,$Z260&lt;&gt;""), $Z260,    1, $U260)</f>
        <v>#DIV/0!</v>
      </c>
      <c r="AP260" s="242" t="e">
        <f aca="false">$AN260*$AO260</f>
        <v>#DIV/0!</v>
      </c>
      <c r="AQ260" s="247" t="n">
        <f aca="false">COMMANDE!N260</f>
        <v>0</v>
      </c>
      <c r="AR260" s="248" t="str">
        <f aca="false">_xlfn.IFS(AND($AD260=$AH260,$AD260&gt;0,$AH260&gt;0,AQ260&gt;0), AQ260,     AND(NOT($AD260=$AH260),$AD260&gt;0,$AH260&gt;0,AQ260&gt;0), ($AH260*AQ260)/$AD260,     AND($AD260=0,$AH260&gt;0,$AL260&gt;0), IF(INDEX(AQ$12:AQ$263,MATCH($AL260,$AK$12:$AK$263,0))&gt;0,($AH260*INDEX(AQ$12:AQ$263,MATCH($AL260,$AK$12:$AK$263,0)))/INDEX($AD$12:$AD$263,MATCH($AL260,$AK$12:$AK$263,0)), "-"),     1, "-")</f>
        <v>-</v>
      </c>
      <c r="AS260" s="249" t="n">
        <f aca="false">IF(AR$9&gt;0, IF(OR(AR260="",AR260="-"), 0, AR260*$AO260), AQ260*$AE260)</f>
        <v>0</v>
      </c>
      <c r="AT260" s="247" t="n">
        <f aca="false">COMMANDE!P260</f>
        <v>0</v>
      </c>
      <c r="AU260" s="248" t="str">
        <f aca="false">_xlfn.IFS(AND($AD260=$AH260,$AD260&gt;0,$AH260&gt;0,AT260&gt;0), AT260,     AND(NOT($AD260=$AH260),$AD260&gt;0,$AH260&gt;0,AT260&gt;0), ($AH260*AT260)/$AD260,     AND($AD260=0,$AH260&gt;0,$AL260&gt;0), IF(INDEX(AT$12:AT$263,MATCH($AL260,$AK$12:$AK$263,0))&gt;0,($AH260*INDEX(AT$12:AT$263,MATCH($AL260,$AK$12:$AK$263,0)))/INDEX($AD$12:$AD$263,MATCH($AL260,$AK$12:$AK$263,0)), "-"),     1, "-")</f>
        <v>-</v>
      </c>
      <c r="AV260" s="249" t="n">
        <f aca="false">IF(AU$9&gt;0, IF(OR(AU260="",AU260="-"), 0, AU260*$AO260), AT260*$AE260)</f>
        <v>0</v>
      </c>
      <c r="AW260" s="247" t="n">
        <f aca="false">COMMANDE!R260</f>
        <v>0</v>
      </c>
      <c r="AX260" s="248" t="str">
        <f aca="false">_xlfn.IFS(AND($AD260=$AH260,$AD260&gt;0,$AH260&gt;0,AW260&gt;0), AW260,     AND(NOT($AD260=$AH260),$AD260&gt;0,$AH260&gt;0,AW260&gt;0), ($AH260*AW260)/$AD260,     AND($AD260=0,$AH260&gt;0,$AL260&gt;0), IF(INDEX(AW$12:AW$263,MATCH($AL260,$AK$12:$AK$263,0))&gt;0,($AH260*INDEX(AW$12:AW$263,MATCH($AL260,$AK$12:$AK$263,0)))/INDEX($AD$12:$AD$263,MATCH($AL260,$AK$12:$AK$263,0)), "-"),     1, "-")</f>
        <v>-</v>
      </c>
      <c r="AY260" s="249" t="n">
        <f aca="false">IF(AX$9&gt;0, IF(OR(AX260="",AX260="-"), 0, AX260*$AO260), AW260*$AE260)</f>
        <v>0</v>
      </c>
      <c r="AZ260" s="247" t="n">
        <f aca="false">COMMANDE!T260</f>
        <v>0</v>
      </c>
      <c r="BA260" s="248" t="str">
        <f aca="false">_xlfn.IFS(AND($AD260=$AH260,$AD260&gt;0,$AH260&gt;0,AZ260&gt;0), AZ260,     AND(NOT($AD260=$AH260),$AD260&gt;0,$AH260&gt;0,AZ260&gt;0), ($AH260*AZ260)/$AD260,     AND($AD260=0,$AH260&gt;0,$AL260&gt;0), IF(INDEX(AZ$12:AZ$263,MATCH($AL260,$AK$12:$AK$263,0))&gt;0,($AH260*INDEX(AZ$12:AZ$263,MATCH($AL260,$AK$12:$AK$263,0)))/INDEX($AD$12:$AD$263,MATCH($AL260,$AK$12:$AK$263,0)), "-"),     1, "-")</f>
        <v>-</v>
      </c>
      <c r="BB260" s="249" t="n">
        <f aca="false">IF(BA$9&gt;0, IF(OR(BA260="",BA260="-"), 0, BA260*$AO260), AZ260*$AE260)</f>
        <v>0</v>
      </c>
      <c r="BC260" s="247" t="n">
        <f aca="false">COMMANDE!V260</f>
        <v>0</v>
      </c>
      <c r="BD260" s="248" t="str">
        <f aca="false">_xlfn.IFS(AND($AD260=$AH260,$AD260&gt;0,$AH260&gt;0,BC260&gt;0), BC260,     AND(NOT($AD260=$AH260),$AD260&gt;0,$AH260&gt;0,BC260&gt;0), ($AH260*BC260)/$AD260,     AND($AD260=0,$AH260&gt;0,$AL260&gt;0), IF(INDEX(BC$12:BC$263,MATCH($AL260,$AK$12:$AK$263,0))&gt;0,($AH260*INDEX(BC$12:BC$263,MATCH($AL260,$AK$12:$AK$263,0)))/INDEX($AD$12:$AD$263,MATCH($AL260,$AK$12:$AK$263,0)), "-"),     1, "-")</f>
        <v>-</v>
      </c>
      <c r="BE260" s="249" t="n">
        <f aca="false">IF(BD$9&gt;0, IF(OR(BD260="",BD260="-"), 0, BD260*$AO260), BC260*$AE260)</f>
        <v>0</v>
      </c>
      <c r="BF260" s="247" t="n">
        <f aca="false">COMMANDE!X260</f>
        <v>0</v>
      </c>
      <c r="BG260" s="248" t="str">
        <f aca="false">_xlfn.IFS(AND($AD260=$AH260,$AD260&gt;0,$AH260&gt;0,BF260&gt;0), BF260,     AND(NOT($AD260=$AH260),$AD260&gt;0,$AH260&gt;0,BF260&gt;0), ($AH260*BF260)/$AD260,     AND($AD260=0,$AH260&gt;0,$AL260&gt;0), IF(INDEX(BF$12:BF$263,MATCH($AL260,$AK$12:$AK$263,0))&gt;0,($AH260*INDEX(BF$12:BF$263,MATCH($AL260,$AK$12:$AK$263,0)))/INDEX($AD$12:$AD$263,MATCH($AL260,$AK$12:$AK$263,0)), "-"),     1, "-")</f>
        <v>-</v>
      </c>
      <c r="BH260" s="249" t="n">
        <f aca="false">IF(BG$9&gt;0, IF(OR(BG260="",BG260="-"), 0, BG260*$AO260), BF260*$AE260)</f>
        <v>0</v>
      </c>
      <c r="BI260" s="247" t="n">
        <f aca="false">COMMANDE!Z260</f>
        <v>0</v>
      </c>
      <c r="BJ260" s="248" t="str">
        <f aca="false">_xlfn.IFS(AND($AD260=$AH260,$AD260&gt;0,$AH260&gt;0,BI260&gt;0), BI260,     AND(NOT($AD260=$AH260),$AD260&gt;0,$AH260&gt;0,BI260&gt;0), ($AH260*BI260)/$AD260,     AND($AD260=0,$AH260&gt;0,$AL260&gt;0), IF(INDEX(BI$12:BI$263,MATCH($AL260,$AK$12:$AK$263,0))&gt;0,($AH260*INDEX(BI$12:BI$263,MATCH($AL260,$AK$12:$AK$263,0)))/INDEX($AD$12:$AD$263,MATCH($AL260,$AK$12:$AK$263,0)), "-"),     1, "-")</f>
        <v>-</v>
      </c>
      <c r="BK260" s="249" t="n">
        <f aca="false">IF(BJ$9&gt;0, IF(OR(BJ260="",BJ260="-"), 0, BJ260*$AO260), BI260*$AE260)</f>
        <v>0</v>
      </c>
      <c r="BL260" s="247" t="n">
        <f aca="false">COMMANDE!AB260</f>
        <v>0</v>
      </c>
      <c r="BM260" s="248" t="str">
        <f aca="false">_xlfn.IFS(AND($AD260=$AH260,$AD260&gt;0,$AH260&gt;0,BL260&gt;0), BL260,     AND(NOT($AD260=$AH260),$AD260&gt;0,$AH260&gt;0,BL260&gt;0), ($AH260*BL260)/$AD260,     AND($AD260=0,$AH260&gt;0,$AL260&gt;0), IF(INDEX(BL$12:BL$263,MATCH($AL260,$AK$12:$AK$263,0))&gt;0,($AH260*INDEX(BL$12:BL$263,MATCH($AL260,$AK$12:$AK$263,0)))/INDEX($AD$12:$AD$263,MATCH($AL260,$AK$12:$AK$263,0)), "-"),     1, "-")</f>
        <v>-</v>
      </c>
      <c r="BN260" s="249" t="n">
        <f aca="false">IF(BM$9&gt;0, IF(OR(BM260="",BM260="-"), 0, BM260*$AO260), BL260*$AE260)</f>
        <v>0</v>
      </c>
      <c r="BO260" s="247" t="n">
        <f aca="false">COMMANDE!AD260</f>
        <v>0</v>
      </c>
      <c r="BP260" s="248" t="str">
        <f aca="false">_xlfn.IFS(AND($AD260=$AH260,$AD260&gt;0,$AH260&gt;0,BO260&gt;0), BO260,     AND(NOT($AD260=$AH260),$AD260&gt;0,$AH260&gt;0,BO260&gt;0), ($AH260*BO260)/$AD260,     AND($AD260=0,$AH260&gt;0,$AL260&gt;0), IF(INDEX(BO$12:BO$263,MATCH($AL260,$AK$12:$AK$263,0))&gt;0,($AH260*INDEX(BO$12:BO$263,MATCH($AL260,$AK$12:$AK$263,0)))/INDEX($AD$12:$AD$263,MATCH($AL260,$AK$12:$AK$263,0)), "-"),     1, "-")</f>
        <v>-</v>
      </c>
      <c r="BQ260" s="249" t="n">
        <f aca="false">IF(BP$9&gt;0, IF(OR(BP260="",BP260="-"), 0, BP260*$AO260), BO260*$AE260)</f>
        <v>0</v>
      </c>
      <c r="BR260" s="247" t="n">
        <f aca="false">COMMANDE!AF260</f>
        <v>0</v>
      </c>
      <c r="BS260" s="248" t="str">
        <f aca="false">_xlfn.IFS(AND($AD260=$AH260,$AD260&gt;0,$AH260&gt;0,BR260&gt;0), BR260,     AND(NOT($AD260=$AH260),$AD260&gt;0,$AH260&gt;0,BR260&gt;0), ($AH260*BR260)/$AD260,     AND($AD260=0,$AH260&gt;0,$AL260&gt;0), IF(INDEX(BR$12:BR$263,MATCH($AL260,$AK$12:$AK$263,0))&gt;0,($AH260*INDEX(BR$12:BR$263,MATCH($AL260,$AK$12:$AK$263,0)))/INDEX($AD$12:$AD$263,MATCH($AL260,$AK$12:$AK$263,0)), "-"),     1, "-")</f>
        <v>-</v>
      </c>
      <c r="BT260" s="249" t="n">
        <f aca="false">IF(BS$9&gt;0, IF(OR(BS260="",BS260="-"), 0, BS260*$AO260), BR260*$AE260)</f>
        <v>0</v>
      </c>
      <c r="BU260" s="247" t="n">
        <f aca="false">COMMANDE!AH260</f>
        <v>0</v>
      </c>
      <c r="BV260" s="248" t="str">
        <f aca="false">_xlfn.IFS(AND($AD260=$AH260,$AD260&gt;0,$AH260&gt;0,BU260&gt;0), BU260,     AND(NOT($AD260=$AH260),$AD260&gt;0,$AH260&gt;0,BU260&gt;0), ($AH260*BU260)/$AD260,     AND($AD260=0,$AH260&gt;0,$AL260&gt;0), IF(INDEX(BU$12:BU$263,MATCH($AL260,$AK$12:$AK$263,0))&gt;0,($AH260*INDEX(BU$12:BU$263,MATCH($AL260,$AK$12:$AK$263,0)))/INDEX($AD$12:$AD$263,MATCH($AL260,$AK$12:$AK$263,0)), "-"),     1, "-")</f>
        <v>-</v>
      </c>
      <c r="BW260" s="249" t="n">
        <f aca="false">IF(BV$9&gt;0, IF(OR(BV260="",BV260="-"), 0, BV260*$AO260), BU260*$AE260)</f>
        <v>0</v>
      </c>
      <c r="BX260" s="247" t="n">
        <f aca="false">COMMANDE!AJ260</f>
        <v>0</v>
      </c>
      <c r="BY260" s="248" t="str">
        <f aca="false">_xlfn.IFS(AND($AD260=$AH260,$AD260&gt;0,$AH260&gt;0,BX260&gt;0), BX260,     AND(NOT($AD260=$AH260),$AD260&gt;0,$AH260&gt;0,BX260&gt;0), ($AH260*BX260)/$AD260,     AND($AD260=0,$AH260&gt;0,$AL260&gt;0), IF(INDEX(BX$12:BX$263,MATCH($AL260,$AK$12:$AK$263,0))&gt;0,($AH260*INDEX(BX$12:BX$263,MATCH($AL260,$AK$12:$AK$263,0)))/INDEX($AD$12:$AD$263,MATCH($AL260,$AK$12:$AK$263,0)), "-"),     1, "-")</f>
        <v>-</v>
      </c>
      <c r="BZ260" s="249" t="n">
        <f aca="false">IF(BY$9&gt;0, IF(OR(BY260="",BY260="-"), 0, BY260*$AO260), BX260*$AE260)</f>
        <v>0</v>
      </c>
      <c r="CA260" s="247" t="n">
        <f aca="false">COMMANDE!AL260</f>
        <v>0</v>
      </c>
      <c r="CB260" s="248" t="str">
        <f aca="false">_xlfn.IFS(AND($AD260=$AH260,$AD260&gt;0,$AH260&gt;0,CA260&gt;0), CA260,     AND(NOT($AD260=$AH260),$AD260&gt;0,$AH260&gt;0,CA260&gt;0), ($AH260*CA260)/$AD260,     AND($AD260=0,$AH260&gt;0,$AL260&gt;0), IF(INDEX(CA$12:CA$263,MATCH($AL260,$AK$12:$AK$263,0))&gt;0,($AH260*INDEX(CA$12:CA$263,MATCH($AL260,$AK$12:$AK$263,0)))/INDEX($AD$12:$AD$263,MATCH($AL260,$AK$12:$AK$263,0)), "-"),     1, "-")</f>
        <v>-</v>
      </c>
      <c r="CC260" s="249" t="n">
        <f aca="false">IF(CB$9&gt;0, IF(OR(CB260="",CB260="-"), 0, CB260*$AO260), CA260*$AE260)</f>
        <v>0</v>
      </c>
      <c r="CD260" s="247" t="n">
        <f aca="false">COMMANDE!AN260</f>
        <v>0</v>
      </c>
      <c r="CE260" s="248" t="str">
        <f aca="false">_xlfn.IFS(AND($AD260=$AH260,$AD260&gt;0,$AH260&gt;0,CD260&gt;0), CD260,     AND(NOT($AD260=$AH260),$AD260&gt;0,$AH260&gt;0,CD260&gt;0), ($AH260*CD260)/$AD260,     AND($AD260=0,$AH260&gt;0,$AL260&gt;0), IF(INDEX(CD$12:CD$263,MATCH($AL260,$AK$12:$AK$263,0))&gt;0,($AH260*INDEX(CD$12:CD$263,MATCH($AL260,$AK$12:$AK$263,0)))/INDEX($AD$12:$AD$263,MATCH($AL260,$AK$12:$AK$263,0)), "-"),     1, "-")</f>
        <v>-</v>
      </c>
      <c r="CF260" s="249" t="n">
        <f aca="false">IF(CE$9&gt;0, IF(OR(CE260="",CE260="-"), 0, CE260*$AO260), CD260*$AE260)</f>
        <v>0</v>
      </c>
      <c r="CG260" s="247" t="n">
        <f aca="false">COMMANDE!AP260</f>
        <v>0</v>
      </c>
      <c r="CH260" s="248" t="str">
        <f aca="false">_xlfn.IFS(AND($AD260=$AH260,$AD260&gt;0,$AH260&gt;0,CG260&gt;0), CG260,     AND(NOT($AD260=$AH260),$AD260&gt;0,$AH260&gt;0,CG260&gt;0), ($AH260*CG260)/$AD260,     AND($AD260=0,$AH260&gt;0,$AL260&gt;0), IF(INDEX(CG$12:CG$263,MATCH($AL260,$AK$12:$AK$263,0))&gt;0,($AH260*INDEX(CG$12:CG$263,MATCH($AL260,$AK$12:$AK$263,0)))/INDEX($AD$12:$AD$263,MATCH($AL260,$AK$12:$AK$263,0)), "-"),     1, "-")</f>
        <v>-</v>
      </c>
      <c r="CI260" s="249" t="n">
        <f aca="false">IF(CH$9&gt;0, IF(OR(CH260="",CH260="-"), 0, CH260*$AO260), CG260*$AE260)</f>
        <v>0</v>
      </c>
      <c r="CJ260" s="250"/>
    </row>
    <row r="261" customFormat="false" ht="39.95" hidden="false" customHeight="true" outlineLevel="0" collapsed="false">
      <c r="A261" s="230" t="n">
        <f aca="false">IF(OR($AQ261&gt;0, $AS261&gt;0), 1, 0)</f>
        <v>0</v>
      </c>
      <c r="B261" s="230" t="n">
        <f aca="false">IF(OR($AT261&gt;0, $AV261&gt;0), 1, 0)</f>
        <v>0</v>
      </c>
      <c r="C261" s="230" t="n">
        <f aca="false">IF(OR($AW261&gt;0, $AY261&gt;0), 1, 0)</f>
        <v>0</v>
      </c>
      <c r="D261" s="230" t="n">
        <f aca="false">IF(OR($AZ261&gt;0, $BB261&gt;0), 1, 0)</f>
        <v>0</v>
      </c>
      <c r="E261" s="230" t="n">
        <f aca="false">IF(OR($BC261&gt;0, $BE261&gt;0), 1, 0)</f>
        <v>0</v>
      </c>
      <c r="F261" s="230" t="n">
        <f aca="false">IF(OR($BF261&gt;0, $BH261&gt;0), 1, 0)</f>
        <v>0</v>
      </c>
      <c r="G261" s="230" t="n">
        <f aca="false">IF(OR($BI261&gt;0, $BK261&gt;0), 1, 0)</f>
        <v>0</v>
      </c>
      <c r="H261" s="230" t="n">
        <f aca="false">IF(OR($BL261&gt;0, $BN261&gt;0), 1, 0)</f>
        <v>0</v>
      </c>
      <c r="I261" s="230" t="n">
        <f aca="false">IF(OR($BO261&gt;0, $BQ261&gt;0), 1, 0)</f>
        <v>0</v>
      </c>
      <c r="J261" s="230" t="n">
        <f aca="false">IF(OR($BR261&gt;0, $BT261&gt;0), 1, 0)</f>
        <v>0</v>
      </c>
      <c r="K261" s="230" t="n">
        <f aca="false">IF(OR($BU261&gt;0, $BW261&gt;0), 1, 0)</f>
        <v>0</v>
      </c>
      <c r="L261" s="230" t="n">
        <f aca="false">IF(OR($BX261&gt;0, $BZ261&gt;0), 1, 0)</f>
        <v>0</v>
      </c>
      <c r="M261" s="230" t="n">
        <f aca="false">IF(OR($CA261&gt;0, $CC261&gt;0), 1, 0)</f>
        <v>0</v>
      </c>
      <c r="N261" s="230" t="n">
        <f aca="false">IF(OR($CD261&gt;0, $CF261&gt;0), 1, 0)</f>
        <v>0</v>
      </c>
      <c r="O261" s="231" t="n">
        <f aca="false">IF(OR($CG261&gt;0, $CI261&gt;0), 1, 0)</f>
        <v>0</v>
      </c>
      <c r="P261" s="232" t="n">
        <f aca="false">IF(OR($AD261&gt;0,$AH261&gt;0,$AN261&gt;0), 1, 0)</f>
        <v>0</v>
      </c>
      <c r="Q261" s="233" t="n">
        <f aca="false">BDD!A251</f>
        <v>0</v>
      </c>
      <c r="R261" s="234" t="n">
        <f aca="false">BDD!B251</f>
        <v>0</v>
      </c>
      <c r="S261" s="235" t="str">
        <f aca="false">IF(BDD!F251=0, "", BDD!F251)</f>
        <v/>
      </c>
      <c r="T261" s="236" t="n">
        <f aca="false">ROUND(BDD!G251+FDP_CMD_KG, 2)</f>
        <v>1.6</v>
      </c>
      <c r="U261" s="236" t="e">
        <f aca="false">ROUND(BDD!G251+FDP_FACT_KG, 2)</f>
        <v>#DIV/0!</v>
      </c>
      <c r="V261" s="237" t="n">
        <f aca="false">BDD!H251</f>
        <v>0</v>
      </c>
      <c r="W261" s="238" t="str">
        <f aca="false">IF(NOT(ISBLANK(BDD!I251)), ROUND(SUM((BDD!G251*reduc1),FDP_CMD_KG), 2), "")</f>
        <v/>
      </c>
      <c r="X261" s="238" t="str">
        <f aca="false">IF(NOT(ISBLANK(BDD!J251)), ROUND(SUM((BDD!G251*reduc2),FDP_CMD_KG), 2), "")</f>
        <v/>
      </c>
      <c r="Y261" s="238" t="str">
        <f aca="false">IF(NOT(ISBLANK(BDD!K251)), ROUND(SUM((BDD!G251*reduc3),FDP_CMD_KG), 2), "")</f>
        <v/>
      </c>
      <c r="Z261" s="238" t="str">
        <f aca="false">IF(NOT(ISBLANK(BDD!I251)), ROUND(SUM((BDD!G251*reduc1),FDP_FACT_KG), 2), "")</f>
        <v/>
      </c>
      <c r="AA261" s="238" t="str">
        <f aca="false">IF(NOT(ISBLANK(BDD!J251)), ROUND(SUM((BDD!G251*reduc2),FDP_FACT_KG), 2), "")</f>
        <v/>
      </c>
      <c r="AB261" s="238" t="str">
        <f aca="false">IF(NOT(ISBLANK(BDD!K251)), ROUND(SUM((BDD!G251*reduc3),FDP_FACT_KG), 2), "")</f>
        <v/>
      </c>
      <c r="AC261" s="239" t="n">
        <f aca="false">BDD!C251</f>
        <v>0</v>
      </c>
      <c r="AD261" s="240" t="n">
        <f aca="false">SUM(AQ261,AT261,AW261,AZ261,BC261,BF261,BI261,BL261,BO261,BR261,BU261,BX261,CA261,CD261,CG261)</f>
        <v>0</v>
      </c>
      <c r="AE261" s="241" t="n">
        <f aca="false">_xlfn.IFS(AND(AD261&gt;=60,$Y261&lt;&gt;""), $Y261,    AND(AD261&gt;=30,$X261&lt;&gt;""), $X261,    AND(AD261&gt;=10,$W261&lt;&gt;""), $W261,    1, $T261)</f>
        <v>1.6</v>
      </c>
      <c r="AF261" s="242" t="n">
        <f aca="false">$AD261*$AE261</f>
        <v>0</v>
      </c>
      <c r="AG261" s="161"/>
      <c r="AH261" s="243"/>
      <c r="AI261" s="241" t="e">
        <f aca="false">_xlfn.IFS(AND(AH261&gt;=60,$AB261&lt;&gt;""), $AB261,    AND(AH261&gt;=30,$AA261&lt;&gt;""), $AA261,    AND(AH261&gt;=10,$Z261&lt;&gt;""), $Z261,    1, $U261)</f>
        <v>#DIV/0!</v>
      </c>
      <c r="AJ261" s="244" t="e">
        <f aca="false">AH261*AI261</f>
        <v>#DIV/0!</v>
      </c>
      <c r="AK261" s="245"/>
      <c r="AL261" s="245"/>
      <c r="AM261" s="161"/>
      <c r="AN261" s="246" t="n">
        <f aca="false">SUM(AR261,AU261,AX261,BA261,BD261,BG261,BJ261,BM261,BP261,BS261,BV261,BY261,CB261,CE261,CH261)</f>
        <v>0</v>
      </c>
      <c r="AO261" s="241" t="e">
        <f aca="false">_xlfn.IFS(AND(AN261&gt;=60,$AB261&lt;&gt;""), $AB261,    AND(AN261&gt;=30,$AA261&lt;&gt;""), $AA261,    AND(AN261&gt;=10,$Z261&lt;&gt;""), $Z261,    1, $U261)</f>
        <v>#DIV/0!</v>
      </c>
      <c r="AP261" s="242" t="e">
        <f aca="false">$AN261*$AO261</f>
        <v>#DIV/0!</v>
      </c>
      <c r="AQ261" s="247" t="n">
        <f aca="false">COMMANDE!N261</f>
        <v>0</v>
      </c>
      <c r="AR261" s="248" t="str">
        <f aca="false">_xlfn.IFS(AND($AD261=$AH261,$AD261&gt;0,$AH261&gt;0,AQ261&gt;0), AQ261,     AND(NOT($AD261=$AH261),$AD261&gt;0,$AH261&gt;0,AQ261&gt;0), ($AH261*AQ261)/$AD261,     AND($AD261=0,$AH261&gt;0,$AL261&gt;0), IF(INDEX(AQ$12:AQ$263,MATCH($AL261,$AK$12:$AK$263,0))&gt;0,($AH261*INDEX(AQ$12:AQ$263,MATCH($AL261,$AK$12:$AK$263,0)))/INDEX($AD$12:$AD$263,MATCH($AL261,$AK$12:$AK$263,0)), "-"),     1, "-")</f>
        <v>-</v>
      </c>
      <c r="AS261" s="249" t="n">
        <f aca="false">IF(AR$9&gt;0, IF(OR(AR261="",AR261="-"), 0, AR261*$AO261), AQ261*$AE261)</f>
        <v>0</v>
      </c>
      <c r="AT261" s="247" t="n">
        <f aca="false">COMMANDE!P261</f>
        <v>0</v>
      </c>
      <c r="AU261" s="248" t="str">
        <f aca="false">_xlfn.IFS(AND($AD261=$AH261,$AD261&gt;0,$AH261&gt;0,AT261&gt;0), AT261,     AND(NOT($AD261=$AH261),$AD261&gt;0,$AH261&gt;0,AT261&gt;0), ($AH261*AT261)/$AD261,     AND($AD261=0,$AH261&gt;0,$AL261&gt;0), IF(INDEX(AT$12:AT$263,MATCH($AL261,$AK$12:$AK$263,0))&gt;0,($AH261*INDEX(AT$12:AT$263,MATCH($AL261,$AK$12:$AK$263,0)))/INDEX($AD$12:$AD$263,MATCH($AL261,$AK$12:$AK$263,0)), "-"),     1, "-")</f>
        <v>-</v>
      </c>
      <c r="AV261" s="249" t="n">
        <f aca="false">IF(AU$9&gt;0, IF(OR(AU261="",AU261="-"), 0, AU261*$AO261), AT261*$AE261)</f>
        <v>0</v>
      </c>
      <c r="AW261" s="247" t="n">
        <f aca="false">COMMANDE!R261</f>
        <v>0</v>
      </c>
      <c r="AX261" s="248" t="str">
        <f aca="false">_xlfn.IFS(AND($AD261=$AH261,$AD261&gt;0,$AH261&gt;0,AW261&gt;0), AW261,     AND(NOT($AD261=$AH261),$AD261&gt;0,$AH261&gt;0,AW261&gt;0), ($AH261*AW261)/$AD261,     AND($AD261=0,$AH261&gt;0,$AL261&gt;0), IF(INDEX(AW$12:AW$263,MATCH($AL261,$AK$12:$AK$263,0))&gt;0,($AH261*INDEX(AW$12:AW$263,MATCH($AL261,$AK$12:$AK$263,0)))/INDEX($AD$12:$AD$263,MATCH($AL261,$AK$12:$AK$263,0)), "-"),     1, "-")</f>
        <v>-</v>
      </c>
      <c r="AY261" s="249" t="n">
        <f aca="false">IF(AX$9&gt;0, IF(OR(AX261="",AX261="-"), 0, AX261*$AO261), AW261*$AE261)</f>
        <v>0</v>
      </c>
      <c r="AZ261" s="247" t="n">
        <f aca="false">COMMANDE!T261</f>
        <v>0</v>
      </c>
      <c r="BA261" s="248" t="str">
        <f aca="false">_xlfn.IFS(AND($AD261=$AH261,$AD261&gt;0,$AH261&gt;0,AZ261&gt;0), AZ261,     AND(NOT($AD261=$AH261),$AD261&gt;0,$AH261&gt;0,AZ261&gt;0), ($AH261*AZ261)/$AD261,     AND($AD261=0,$AH261&gt;0,$AL261&gt;0), IF(INDEX(AZ$12:AZ$263,MATCH($AL261,$AK$12:$AK$263,0))&gt;0,($AH261*INDEX(AZ$12:AZ$263,MATCH($AL261,$AK$12:$AK$263,0)))/INDEX($AD$12:$AD$263,MATCH($AL261,$AK$12:$AK$263,0)), "-"),     1, "-")</f>
        <v>-</v>
      </c>
      <c r="BB261" s="249" t="n">
        <f aca="false">IF(BA$9&gt;0, IF(OR(BA261="",BA261="-"), 0, BA261*$AO261), AZ261*$AE261)</f>
        <v>0</v>
      </c>
      <c r="BC261" s="247" t="n">
        <f aca="false">COMMANDE!V261</f>
        <v>0</v>
      </c>
      <c r="BD261" s="248" t="str">
        <f aca="false">_xlfn.IFS(AND($AD261=$AH261,$AD261&gt;0,$AH261&gt;0,BC261&gt;0), BC261,     AND(NOT($AD261=$AH261),$AD261&gt;0,$AH261&gt;0,BC261&gt;0), ($AH261*BC261)/$AD261,     AND($AD261=0,$AH261&gt;0,$AL261&gt;0), IF(INDEX(BC$12:BC$263,MATCH($AL261,$AK$12:$AK$263,0))&gt;0,($AH261*INDEX(BC$12:BC$263,MATCH($AL261,$AK$12:$AK$263,0)))/INDEX($AD$12:$AD$263,MATCH($AL261,$AK$12:$AK$263,0)), "-"),     1, "-")</f>
        <v>-</v>
      </c>
      <c r="BE261" s="249" t="n">
        <f aca="false">IF(BD$9&gt;0, IF(OR(BD261="",BD261="-"), 0, BD261*$AO261), BC261*$AE261)</f>
        <v>0</v>
      </c>
      <c r="BF261" s="247" t="n">
        <f aca="false">COMMANDE!X261</f>
        <v>0</v>
      </c>
      <c r="BG261" s="248" t="str">
        <f aca="false">_xlfn.IFS(AND($AD261=$AH261,$AD261&gt;0,$AH261&gt;0,BF261&gt;0), BF261,     AND(NOT($AD261=$AH261),$AD261&gt;0,$AH261&gt;0,BF261&gt;0), ($AH261*BF261)/$AD261,     AND($AD261=0,$AH261&gt;0,$AL261&gt;0), IF(INDEX(BF$12:BF$263,MATCH($AL261,$AK$12:$AK$263,0))&gt;0,($AH261*INDEX(BF$12:BF$263,MATCH($AL261,$AK$12:$AK$263,0)))/INDEX($AD$12:$AD$263,MATCH($AL261,$AK$12:$AK$263,0)), "-"),     1, "-")</f>
        <v>-</v>
      </c>
      <c r="BH261" s="249" t="n">
        <f aca="false">IF(BG$9&gt;0, IF(OR(BG261="",BG261="-"), 0, BG261*$AO261), BF261*$AE261)</f>
        <v>0</v>
      </c>
      <c r="BI261" s="247" t="n">
        <f aca="false">COMMANDE!Z261</f>
        <v>0</v>
      </c>
      <c r="BJ261" s="248" t="str">
        <f aca="false">_xlfn.IFS(AND($AD261=$AH261,$AD261&gt;0,$AH261&gt;0,BI261&gt;0), BI261,     AND(NOT($AD261=$AH261),$AD261&gt;0,$AH261&gt;0,BI261&gt;0), ($AH261*BI261)/$AD261,     AND($AD261=0,$AH261&gt;0,$AL261&gt;0), IF(INDEX(BI$12:BI$263,MATCH($AL261,$AK$12:$AK$263,0))&gt;0,($AH261*INDEX(BI$12:BI$263,MATCH($AL261,$AK$12:$AK$263,0)))/INDEX($AD$12:$AD$263,MATCH($AL261,$AK$12:$AK$263,0)), "-"),     1, "-")</f>
        <v>-</v>
      </c>
      <c r="BK261" s="249" t="n">
        <f aca="false">IF(BJ$9&gt;0, IF(OR(BJ261="",BJ261="-"), 0, BJ261*$AO261), BI261*$AE261)</f>
        <v>0</v>
      </c>
      <c r="BL261" s="247" t="n">
        <f aca="false">COMMANDE!AB261</f>
        <v>0</v>
      </c>
      <c r="BM261" s="248" t="str">
        <f aca="false">_xlfn.IFS(AND($AD261=$AH261,$AD261&gt;0,$AH261&gt;0,BL261&gt;0), BL261,     AND(NOT($AD261=$AH261),$AD261&gt;0,$AH261&gt;0,BL261&gt;0), ($AH261*BL261)/$AD261,     AND($AD261=0,$AH261&gt;0,$AL261&gt;0), IF(INDEX(BL$12:BL$263,MATCH($AL261,$AK$12:$AK$263,0))&gt;0,($AH261*INDEX(BL$12:BL$263,MATCH($AL261,$AK$12:$AK$263,0)))/INDEX($AD$12:$AD$263,MATCH($AL261,$AK$12:$AK$263,0)), "-"),     1, "-")</f>
        <v>-</v>
      </c>
      <c r="BN261" s="249" t="n">
        <f aca="false">IF(BM$9&gt;0, IF(OR(BM261="",BM261="-"), 0, BM261*$AO261), BL261*$AE261)</f>
        <v>0</v>
      </c>
      <c r="BO261" s="247" t="n">
        <f aca="false">COMMANDE!AD261</f>
        <v>0</v>
      </c>
      <c r="BP261" s="248" t="str">
        <f aca="false">_xlfn.IFS(AND($AD261=$AH261,$AD261&gt;0,$AH261&gt;0,BO261&gt;0), BO261,     AND(NOT($AD261=$AH261),$AD261&gt;0,$AH261&gt;0,BO261&gt;0), ($AH261*BO261)/$AD261,     AND($AD261=0,$AH261&gt;0,$AL261&gt;0), IF(INDEX(BO$12:BO$263,MATCH($AL261,$AK$12:$AK$263,0))&gt;0,($AH261*INDEX(BO$12:BO$263,MATCH($AL261,$AK$12:$AK$263,0)))/INDEX($AD$12:$AD$263,MATCH($AL261,$AK$12:$AK$263,0)), "-"),     1, "-")</f>
        <v>-</v>
      </c>
      <c r="BQ261" s="249" t="n">
        <f aca="false">IF(BP$9&gt;0, IF(OR(BP261="",BP261="-"), 0, BP261*$AO261), BO261*$AE261)</f>
        <v>0</v>
      </c>
      <c r="BR261" s="247" t="n">
        <f aca="false">COMMANDE!AF261</f>
        <v>0</v>
      </c>
      <c r="BS261" s="248" t="str">
        <f aca="false">_xlfn.IFS(AND($AD261=$AH261,$AD261&gt;0,$AH261&gt;0,BR261&gt;0), BR261,     AND(NOT($AD261=$AH261),$AD261&gt;0,$AH261&gt;0,BR261&gt;0), ($AH261*BR261)/$AD261,     AND($AD261=0,$AH261&gt;0,$AL261&gt;0), IF(INDEX(BR$12:BR$263,MATCH($AL261,$AK$12:$AK$263,0))&gt;0,($AH261*INDEX(BR$12:BR$263,MATCH($AL261,$AK$12:$AK$263,0)))/INDEX($AD$12:$AD$263,MATCH($AL261,$AK$12:$AK$263,0)), "-"),     1, "-")</f>
        <v>-</v>
      </c>
      <c r="BT261" s="249" t="n">
        <f aca="false">IF(BS$9&gt;0, IF(OR(BS261="",BS261="-"), 0, BS261*$AO261), BR261*$AE261)</f>
        <v>0</v>
      </c>
      <c r="BU261" s="247" t="n">
        <f aca="false">COMMANDE!AH261</f>
        <v>0</v>
      </c>
      <c r="BV261" s="248" t="str">
        <f aca="false">_xlfn.IFS(AND($AD261=$AH261,$AD261&gt;0,$AH261&gt;0,BU261&gt;0), BU261,     AND(NOT($AD261=$AH261),$AD261&gt;0,$AH261&gt;0,BU261&gt;0), ($AH261*BU261)/$AD261,     AND($AD261=0,$AH261&gt;0,$AL261&gt;0), IF(INDEX(BU$12:BU$263,MATCH($AL261,$AK$12:$AK$263,0))&gt;0,($AH261*INDEX(BU$12:BU$263,MATCH($AL261,$AK$12:$AK$263,0)))/INDEX($AD$12:$AD$263,MATCH($AL261,$AK$12:$AK$263,0)), "-"),     1, "-")</f>
        <v>-</v>
      </c>
      <c r="BW261" s="249" t="n">
        <f aca="false">IF(BV$9&gt;0, IF(OR(BV261="",BV261="-"), 0, BV261*$AO261), BU261*$AE261)</f>
        <v>0</v>
      </c>
      <c r="BX261" s="247" t="n">
        <f aca="false">COMMANDE!AJ261</f>
        <v>0</v>
      </c>
      <c r="BY261" s="248" t="str">
        <f aca="false">_xlfn.IFS(AND($AD261=$AH261,$AD261&gt;0,$AH261&gt;0,BX261&gt;0), BX261,     AND(NOT($AD261=$AH261),$AD261&gt;0,$AH261&gt;0,BX261&gt;0), ($AH261*BX261)/$AD261,     AND($AD261=0,$AH261&gt;0,$AL261&gt;0), IF(INDEX(BX$12:BX$263,MATCH($AL261,$AK$12:$AK$263,0))&gt;0,($AH261*INDEX(BX$12:BX$263,MATCH($AL261,$AK$12:$AK$263,0)))/INDEX($AD$12:$AD$263,MATCH($AL261,$AK$12:$AK$263,0)), "-"),     1, "-")</f>
        <v>-</v>
      </c>
      <c r="BZ261" s="249" t="n">
        <f aca="false">IF(BY$9&gt;0, IF(OR(BY261="",BY261="-"), 0, BY261*$AO261), BX261*$AE261)</f>
        <v>0</v>
      </c>
      <c r="CA261" s="247" t="n">
        <f aca="false">COMMANDE!AL261</f>
        <v>0</v>
      </c>
      <c r="CB261" s="248" t="str">
        <f aca="false">_xlfn.IFS(AND($AD261=$AH261,$AD261&gt;0,$AH261&gt;0,CA261&gt;0), CA261,     AND(NOT($AD261=$AH261),$AD261&gt;0,$AH261&gt;0,CA261&gt;0), ($AH261*CA261)/$AD261,     AND($AD261=0,$AH261&gt;0,$AL261&gt;0), IF(INDEX(CA$12:CA$263,MATCH($AL261,$AK$12:$AK$263,0))&gt;0,($AH261*INDEX(CA$12:CA$263,MATCH($AL261,$AK$12:$AK$263,0)))/INDEX($AD$12:$AD$263,MATCH($AL261,$AK$12:$AK$263,0)), "-"),     1, "-")</f>
        <v>-</v>
      </c>
      <c r="CC261" s="249" t="n">
        <f aca="false">IF(CB$9&gt;0, IF(OR(CB261="",CB261="-"), 0, CB261*$AO261), CA261*$AE261)</f>
        <v>0</v>
      </c>
      <c r="CD261" s="247" t="n">
        <f aca="false">COMMANDE!AN261</f>
        <v>0</v>
      </c>
      <c r="CE261" s="248" t="str">
        <f aca="false">_xlfn.IFS(AND($AD261=$AH261,$AD261&gt;0,$AH261&gt;0,CD261&gt;0), CD261,     AND(NOT($AD261=$AH261),$AD261&gt;0,$AH261&gt;0,CD261&gt;0), ($AH261*CD261)/$AD261,     AND($AD261=0,$AH261&gt;0,$AL261&gt;0), IF(INDEX(CD$12:CD$263,MATCH($AL261,$AK$12:$AK$263,0))&gt;0,($AH261*INDEX(CD$12:CD$263,MATCH($AL261,$AK$12:$AK$263,0)))/INDEX($AD$12:$AD$263,MATCH($AL261,$AK$12:$AK$263,0)), "-"),     1, "-")</f>
        <v>-</v>
      </c>
      <c r="CF261" s="249" t="n">
        <f aca="false">IF(CE$9&gt;0, IF(OR(CE261="",CE261="-"), 0, CE261*$AO261), CD261*$AE261)</f>
        <v>0</v>
      </c>
      <c r="CG261" s="247" t="n">
        <f aca="false">COMMANDE!AP261</f>
        <v>0</v>
      </c>
      <c r="CH261" s="248" t="str">
        <f aca="false">_xlfn.IFS(AND($AD261=$AH261,$AD261&gt;0,$AH261&gt;0,CG261&gt;0), CG261,     AND(NOT($AD261=$AH261),$AD261&gt;0,$AH261&gt;0,CG261&gt;0), ($AH261*CG261)/$AD261,     AND($AD261=0,$AH261&gt;0,$AL261&gt;0), IF(INDEX(CG$12:CG$263,MATCH($AL261,$AK$12:$AK$263,0))&gt;0,($AH261*INDEX(CG$12:CG$263,MATCH($AL261,$AK$12:$AK$263,0)))/INDEX($AD$12:$AD$263,MATCH($AL261,$AK$12:$AK$263,0)), "-"),     1, "-")</f>
        <v>-</v>
      </c>
      <c r="CI261" s="249" t="n">
        <f aca="false">IF(CH$9&gt;0, IF(OR(CH261="",CH261="-"), 0, CH261*$AO261), CG261*$AE261)</f>
        <v>0</v>
      </c>
      <c r="CJ261" s="250"/>
    </row>
    <row r="262" customFormat="false" ht="39.95" hidden="false" customHeight="true" outlineLevel="0" collapsed="false">
      <c r="A262" s="151" t="n">
        <f aca="false">IF(OR($AQ262&gt;0, $AS262&gt;0), 1, 0)</f>
        <v>0</v>
      </c>
      <c r="B262" s="151" t="n">
        <f aca="false">IF(OR($AT262&gt;0, $AV262&gt;0), 1, 0)</f>
        <v>0</v>
      </c>
      <c r="C262" s="151" t="n">
        <f aca="false">IF(OR($AW262&gt;0, $AY262&gt;0), 1, 0)</f>
        <v>0</v>
      </c>
      <c r="D262" s="151" t="n">
        <f aca="false">IF(OR($AZ262&gt;0, $BB262&gt;0), 1, 0)</f>
        <v>0</v>
      </c>
      <c r="E262" s="151" t="n">
        <f aca="false">IF(OR($BC262&gt;0, $BE262&gt;0), 1, 0)</f>
        <v>0</v>
      </c>
      <c r="F262" s="151" t="n">
        <f aca="false">IF(OR($BF262&gt;0, $BH262&gt;0), 1, 0)</f>
        <v>0</v>
      </c>
      <c r="G262" s="151" t="n">
        <f aca="false">IF(OR($BI262&gt;0, $BK262&gt;0), 1, 0)</f>
        <v>0</v>
      </c>
      <c r="H262" s="151" t="n">
        <f aca="false">IF(OR($BL262&gt;0, $BN262&gt;0), 1, 0)</f>
        <v>0</v>
      </c>
      <c r="I262" s="151" t="n">
        <f aca="false">IF(OR($BO262&gt;0, $BQ262&gt;0), 1, 0)</f>
        <v>0</v>
      </c>
      <c r="J262" s="151" t="n">
        <f aca="false">IF(OR($BR262&gt;0, $BT262&gt;0), 1, 0)</f>
        <v>0</v>
      </c>
      <c r="K262" s="151" t="n">
        <f aca="false">IF(OR($BU262&gt;0, $BW262&gt;0), 1, 0)</f>
        <v>0</v>
      </c>
      <c r="L262" s="151" t="n">
        <f aca="false">IF(OR($BX262&gt;0, $BZ262&gt;0), 1, 0)</f>
        <v>0</v>
      </c>
      <c r="M262" s="151" t="n">
        <f aca="false">IF(OR($CA262&gt;0, $CC262&gt;0), 1, 0)</f>
        <v>0</v>
      </c>
      <c r="N262" s="151" t="n">
        <f aca="false">IF(OR($CD262&gt;0, $CF262&gt;0), 1, 0)</f>
        <v>0</v>
      </c>
      <c r="O262" s="253" t="n">
        <f aca="false">IF(OR($CG262&gt;0, $CI262&gt;0), 1, 0)</f>
        <v>0</v>
      </c>
      <c r="P262" s="232" t="n">
        <f aca="false">IF(OR($AD262&gt;0,$AH262&gt;0,$AN262&gt;0), 1, 0)</f>
        <v>0</v>
      </c>
      <c r="Q262" s="233" t="n">
        <f aca="false">BDD!A252</f>
        <v>0</v>
      </c>
      <c r="R262" s="234" t="n">
        <f aca="false">BDD!B252</f>
        <v>0</v>
      </c>
      <c r="S262" s="235" t="str">
        <f aca="false">IF(BDD!F252=0, "", BDD!F252)</f>
        <v/>
      </c>
      <c r="T262" s="236" t="n">
        <f aca="false">ROUND(BDD!G252+FDP_CMD_KG, 2)</f>
        <v>1.6</v>
      </c>
      <c r="U262" s="236" t="e">
        <f aca="false">ROUND(BDD!G252+FDP_FACT_KG, 2)</f>
        <v>#DIV/0!</v>
      </c>
      <c r="V262" s="237" t="n">
        <f aca="false">BDD!H252</f>
        <v>0</v>
      </c>
      <c r="W262" s="238" t="str">
        <f aca="false">IF(NOT(ISBLANK(BDD!I252)), ROUND(SUM((BDD!G252*reduc1),FDP_CMD_KG), 2), "")</f>
        <v/>
      </c>
      <c r="X262" s="238" t="str">
        <f aca="false">IF(NOT(ISBLANK(BDD!J252)), ROUND(SUM((BDD!G252*reduc2),FDP_CMD_KG), 2), "")</f>
        <v/>
      </c>
      <c r="Y262" s="238" t="str">
        <f aca="false">IF(NOT(ISBLANK(BDD!K252)), ROUND(SUM((BDD!G252*reduc3),FDP_CMD_KG), 2), "")</f>
        <v/>
      </c>
      <c r="Z262" s="238" t="str">
        <f aca="false">IF(NOT(ISBLANK(BDD!I252)), ROUND(SUM((BDD!G252*reduc1),FDP_FACT_KG), 2), "")</f>
        <v/>
      </c>
      <c r="AA262" s="238" t="str">
        <f aca="false">IF(NOT(ISBLANK(BDD!J252)), ROUND(SUM((BDD!G252*reduc2),FDP_FACT_KG), 2), "")</f>
        <v/>
      </c>
      <c r="AB262" s="238" t="str">
        <f aca="false">IF(NOT(ISBLANK(BDD!K252)), ROUND(SUM((BDD!G252*reduc3),FDP_FACT_KG), 2), "")</f>
        <v/>
      </c>
      <c r="AC262" s="239" t="n">
        <f aca="false">BDD!C252</f>
        <v>0</v>
      </c>
      <c r="AD262" s="240" t="n">
        <f aca="false">SUM(AQ262,AT262,AW262,AZ262,BC262,BF262,BI262,BL262,BO262,BR262,BU262,BX262,CA262,CD262,CG262)</f>
        <v>0</v>
      </c>
      <c r="AE262" s="241" t="n">
        <f aca="false">_xlfn.IFS(AND(AD262&gt;=60,$Y262&lt;&gt;""), $Y262,    AND(AD262&gt;=30,$X262&lt;&gt;""), $X262,    AND(AD262&gt;=10,$W262&lt;&gt;""), $W262,    1, $T262)</f>
        <v>1.6</v>
      </c>
      <c r="AF262" s="242" t="n">
        <f aca="false">$AD262*$AE262</f>
        <v>0</v>
      </c>
      <c r="AG262" s="161"/>
      <c r="AH262" s="243"/>
      <c r="AI262" s="241" t="e">
        <f aca="false">_xlfn.IFS(AND(AH262&gt;=60,$AB262&lt;&gt;""), $AB262,    AND(AH262&gt;=30,$AA262&lt;&gt;""), $AA262,    AND(AH262&gt;=10,$Z262&lt;&gt;""), $Z262,    1, $U262)</f>
        <v>#DIV/0!</v>
      </c>
      <c r="AJ262" s="244" t="e">
        <f aca="false">AH262*AI262</f>
        <v>#DIV/0!</v>
      </c>
      <c r="AK262" s="245"/>
      <c r="AL262" s="245"/>
      <c r="AM262" s="161"/>
      <c r="AN262" s="246" t="n">
        <f aca="false">SUM(AR262,AU262,AX262,BA262,BD262,BG262,BJ262,BM262,BP262,BS262,BV262,BY262,CB262,CE262,CH262)</f>
        <v>0</v>
      </c>
      <c r="AO262" s="241" t="e">
        <f aca="false">_xlfn.IFS(AND(AN262&gt;=60,$AB262&lt;&gt;""), $AB262,    AND(AN262&gt;=30,$AA262&lt;&gt;""), $AA262,    AND(AN262&gt;=10,$Z262&lt;&gt;""), $Z262,    1, $U262)</f>
        <v>#DIV/0!</v>
      </c>
      <c r="AP262" s="242" t="e">
        <f aca="false">$AN262*$AO262</f>
        <v>#DIV/0!</v>
      </c>
      <c r="AQ262" s="247" t="n">
        <f aca="false">COMMANDE!N262</f>
        <v>0</v>
      </c>
      <c r="AR262" s="248" t="str">
        <f aca="false">_xlfn.IFS(AND($AD262=$AH262,$AD262&gt;0,$AH262&gt;0,AQ262&gt;0), AQ262,     AND(NOT($AD262=$AH262),$AD262&gt;0,$AH262&gt;0,AQ262&gt;0), ($AH262*AQ262)/$AD262,     AND($AD262=0,$AH262&gt;0,$AL262&gt;0), IF(INDEX(AQ$12:AQ$263,MATCH($AL262,$AK$12:$AK$263,0))&gt;0,($AH262*INDEX(AQ$12:AQ$263,MATCH($AL262,$AK$12:$AK$263,0)))/INDEX($AD$12:$AD$263,MATCH($AL262,$AK$12:$AK$263,0)), "-"),     1, "-")</f>
        <v>-</v>
      </c>
      <c r="AS262" s="249" t="n">
        <f aca="false">IF(AR$9&gt;0, IF(OR(AR262="",AR262="-"), 0, AR262*$AO262), AQ262*$AE262)</f>
        <v>0</v>
      </c>
      <c r="AT262" s="247" t="n">
        <f aca="false">COMMANDE!P262</f>
        <v>0</v>
      </c>
      <c r="AU262" s="248" t="str">
        <f aca="false">_xlfn.IFS(AND($AD262=$AH262,$AD262&gt;0,$AH262&gt;0,AT262&gt;0), AT262,     AND(NOT($AD262=$AH262),$AD262&gt;0,$AH262&gt;0,AT262&gt;0), ($AH262*AT262)/$AD262,     AND($AD262=0,$AH262&gt;0,$AL262&gt;0), IF(INDEX(AT$12:AT$263,MATCH($AL262,$AK$12:$AK$263,0))&gt;0,($AH262*INDEX(AT$12:AT$263,MATCH($AL262,$AK$12:$AK$263,0)))/INDEX($AD$12:$AD$263,MATCH($AL262,$AK$12:$AK$263,0)), "-"),     1, "-")</f>
        <v>-</v>
      </c>
      <c r="AV262" s="249" t="n">
        <f aca="false">IF(AU$9&gt;0, IF(OR(AU262="",AU262="-"), 0, AU262*$AO262), AT262*$AE262)</f>
        <v>0</v>
      </c>
      <c r="AW262" s="247" t="n">
        <f aca="false">COMMANDE!R262</f>
        <v>0</v>
      </c>
      <c r="AX262" s="248" t="str">
        <f aca="false">_xlfn.IFS(AND($AD262=$AH262,$AD262&gt;0,$AH262&gt;0,AW262&gt;0), AW262,     AND(NOT($AD262=$AH262),$AD262&gt;0,$AH262&gt;0,AW262&gt;0), ($AH262*AW262)/$AD262,     AND($AD262=0,$AH262&gt;0,$AL262&gt;0), IF(INDEX(AW$12:AW$263,MATCH($AL262,$AK$12:$AK$263,0))&gt;0,($AH262*INDEX(AW$12:AW$263,MATCH($AL262,$AK$12:$AK$263,0)))/INDEX($AD$12:$AD$263,MATCH($AL262,$AK$12:$AK$263,0)), "-"),     1, "-")</f>
        <v>-</v>
      </c>
      <c r="AY262" s="249" t="n">
        <f aca="false">IF(AX$9&gt;0, IF(OR(AX262="",AX262="-"), 0, AX262*$AO262), AW262*$AE262)</f>
        <v>0</v>
      </c>
      <c r="AZ262" s="247" t="n">
        <f aca="false">COMMANDE!T262</f>
        <v>0</v>
      </c>
      <c r="BA262" s="248" t="str">
        <f aca="false">_xlfn.IFS(AND($AD262=$AH262,$AD262&gt;0,$AH262&gt;0,AZ262&gt;0), AZ262,     AND(NOT($AD262=$AH262),$AD262&gt;0,$AH262&gt;0,AZ262&gt;0), ($AH262*AZ262)/$AD262,     AND($AD262=0,$AH262&gt;0,$AL262&gt;0), IF(INDEX(AZ$12:AZ$263,MATCH($AL262,$AK$12:$AK$263,0))&gt;0,($AH262*INDEX(AZ$12:AZ$263,MATCH($AL262,$AK$12:$AK$263,0)))/INDEX($AD$12:$AD$263,MATCH($AL262,$AK$12:$AK$263,0)), "-"),     1, "-")</f>
        <v>-</v>
      </c>
      <c r="BB262" s="249" t="n">
        <f aca="false">IF(BA$9&gt;0, IF(OR(BA262="",BA262="-"), 0, BA262*$AO262), AZ262*$AE262)</f>
        <v>0</v>
      </c>
      <c r="BC262" s="247" t="n">
        <f aca="false">COMMANDE!V262</f>
        <v>0</v>
      </c>
      <c r="BD262" s="248" t="str">
        <f aca="false">_xlfn.IFS(AND($AD262=$AH262,$AD262&gt;0,$AH262&gt;0,BC262&gt;0), BC262,     AND(NOT($AD262=$AH262),$AD262&gt;0,$AH262&gt;0,BC262&gt;0), ($AH262*BC262)/$AD262,     AND($AD262=0,$AH262&gt;0,$AL262&gt;0), IF(INDEX(BC$12:BC$263,MATCH($AL262,$AK$12:$AK$263,0))&gt;0,($AH262*INDEX(BC$12:BC$263,MATCH($AL262,$AK$12:$AK$263,0)))/INDEX($AD$12:$AD$263,MATCH($AL262,$AK$12:$AK$263,0)), "-"),     1, "-")</f>
        <v>-</v>
      </c>
      <c r="BE262" s="249" t="n">
        <f aca="false">IF(BD$9&gt;0, IF(OR(BD262="",BD262="-"), 0, BD262*$AO262), BC262*$AE262)</f>
        <v>0</v>
      </c>
      <c r="BF262" s="247" t="n">
        <f aca="false">COMMANDE!X262</f>
        <v>0</v>
      </c>
      <c r="BG262" s="248" t="str">
        <f aca="false">_xlfn.IFS(AND($AD262=$AH262,$AD262&gt;0,$AH262&gt;0,BF262&gt;0), BF262,     AND(NOT($AD262=$AH262),$AD262&gt;0,$AH262&gt;0,BF262&gt;0), ($AH262*BF262)/$AD262,     AND($AD262=0,$AH262&gt;0,$AL262&gt;0), IF(INDEX(BF$12:BF$263,MATCH($AL262,$AK$12:$AK$263,0))&gt;0,($AH262*INDEX(BF$12:BF$263,MATCH($AL262,$AK$12:$AK$263,0)))/INDEX($AD$12:$AD$263,MATCH($AL262,$AK$12:$AK$263,0)), "-"),     1, "-")</f>
        <v>-</v>
      </c>
      <c r="BH262" s="249" t="n">
        <f aca="false">IF(BG$9&gt;0, IF(OR(BG262="",BG262="-"), 0, BG262*$AO262), BF262*$AE262)</f>
        <v>0</v>
      </c>
      <c r="BI262" s="247" t="n">
        <f aca="false">COMMANDE!Z262</f>
        <v>0</v>
      </c>
      <c r="BJ262" s="248" t="str">
        <f aca="false">_xlfn.IFS(AND($AD262=$AH262,$AD262&gt;0,$AH262&gt;0,BI262&gt;0), BI262,     AND(NOT($AD262=$AH262),$AD262&gt;0,$AH262&gt;0,BI262&gt;0), ($AH262*BI262)/$AD262,     AND($AD262=0,$AH262&gt;0,$AL262&gt;0), IF(INDEX(BI$12:BI$263,MATCH($AL262,$AK$12:$AK$263,0))&gt;0,($AH262*INDEX(BI$12:BI$263,MATCH($AL262,$AK$12:$AK$263,0)))/INDEX($AD$12:$AD$263,MATCH($AL262,$AK$12:$AK$263,0)), "-"),     1, "-")</f>
        <v>-</v>
      </c>
      <c r="BK262" s="249" t="n">
        <f aca="false">IF(BJ$9&gt;0, IF(OR(BJ262="",BJ262="-"), 0, BJ262*$AO262), BI262*$AE262)</f>
        <v>0</v>
      </c>
      <c r="BL262" s="247" t="n">
        <f aca="false">COMMANDE!AB262</f>
        <v>0</v>
      </c>
      <c r="BM262" s="248" t="str">
        <f aca="false">_xlfn.IFS(AND($AD262=$AH262,$AD262&gt;0,$AH262&gt;0,BL262&gt;0), BL262,     AND(NOT($AD262=$AH262),$AD262&gt;0,$AH262&gt;0,BL262&gt;0), ($AH262*BL262)/$AD262,     AND($AD262=0,$AH262&gt;0,$AL262&gt;0), IF(INDEX(BL$12:BL$263,MATCH($AL262,$AK$12:$AK$263,0))&gt;0,($AH262*INDEX(BL$12:BL$263,MATCH($AL262,$AK$12:$AK$263,0)))/INDEX($AD$12:$AD$263,MATCH($AL262,$AK$12:$AK$263,0)), "-"),     1, "-")</f>
        <v>-</v>
      </c>
      <c r="BN262" s="249" t="n">
        <f aca="false">IF(BM$9&gt;0, IF(OR(BM262="",BM262="-"), 0, BM262*$AO262), BL262*$AE262)</f>
        <v>0</v>
      </c>
      <c r="BO262" s="247" t="n">
        <f aca="false">COMMANDE!AD262</f>
        <v>0</v>
      </c>
      <c r="BP262" s="248" t="str">
        <f aca="false">_xlfn.IFS(AND($AD262=$AH262,$AD262&gt;0,$AH262&gt;0,BO262&gt;0), BO262,     AND(NOT($AD262=$AH262),$AD262&gt;0,$AH262&gt;0,BO262&gt;0), ($AH262*BO262)/$AD262,     AND($AD262=0,$AH262&gt;0,$AL262&gt;0), IF(INDEX(BO$12:BO$263,MATCH($AL262,$AK$12:$AK$263,0))&gt;0,($AH262*INDEX(BO$12:BO$263,MATCH($AL262,$AK$12:$AK$263,0)))/INDEX($AD$12:$AD$263,MATCH($AL262,$AK$12:$AK$263,0)), "-"),     1, "-")</f>
        <v>-</v>
      </c>
      <c r="BQ262" s="249" t="n">
        <f aca="false">IF(BP$9&gt;0, IF(OR(BP262="",BP262="-"), 0, BP262*$AO262), BO262*$AE262)</f>
        <v>0</v>
      </c>
      <c r="BR262" s="247" t="n">
        <f aca="false">COMMANDE!AF262</f>
        <v>0</v>
      </c>
      <c r="BS262" s="248" t="str">
        <f aca="false">_xlfn.IFS(AND($AD262=$AH262,$AD262&gt;0,$AH262&gt;0,BR262&gt;0), BR262,     AND(NOT($AD262=$AH262),$AD262&gt;0,$AH262&gt;0,BR262&gt;0), ($AH262*BR262)/$AD262,     AND($AD262=0,$AH262&gt;0,$AL262&gt;0), IF(INDEX(BR$12:BR$263,MATCH($AL262,$AK$12:$AK$263,0))&gt;0,($AH262*INDEX(BR$12:BR$263,MATCH($AL262,$AK$12:$AK$263,0)))/INDEX($AD$12:$AD$263,MATCH($AL262,$AK$12:$AK$263,0)), "-"),     1, "-")</f>
        <v>-</v>
      </c>
      <c r="BT262" s="249" t="n">
        <f aca="false">IF(BS$9&gt;0, IF(OR(BS262="",BS262="-"), 0, BS262*$AO262), BR262*$AE262)</f>
        <v>0</v>
      </c>
      <c r="BU262" s="247" t="n">
        <f aca="false">COMMANDE!AH262</f>
        <v>0</v>
      </c>
      <c r="BV262" s="248" t="str">
        <f aca="false">_xlfn.IFS(AND($AD262=$AH262,$AD262&gt;0,$AH262&gt;0,BU262&gt;0), BU262,     AND(NOT($AD262=$AH262),$AD262&gt;0,$AH262&gt;0,BU262&gt;0), ($AH262*BU262)/$AD262,     AND($AD262=0,$AH262&gt;0,$AL262&gt;0), IF(INDEX(BU$12:BU$263,MATCH($AL262,$AK$12:$AK$263,0))&gt;0,($AH262*INDEX(BU$12:BU$263,MATCH($AL262,$AK$12:$AK$263,0)))/INDEX($AD$12:$AD$263,MATCH($AL262,$AK$12:$AK$263,0)), "-"),     1, "-")</f>
        <v>-</v>
      </c>
      <c r="BW262" s="249" t="n">
        <f aca="false">IF(BV$9&gt;0, IF(OR(BV262="",BV262="-"), 0, BV262*$AO262), BU262*$AE262)</f>
        <v>0</v>
      </c>
      <c r="BX262" s="247" t="n">
        <f aca="false">COMMANDE!AJ262</f>
        <v>0</v>
      </c>
      <c r="BY262" s="248" t="str">
        <f aca="false">_xlfn.IFS(AND($AD262=$AH262,$AD262&gt;0,$AH262&gt;0,BX262&gt;0), BX262,     AND(NOT($AD262=$AH262),$AD262&gt;0,$AH262&gt;0,BX262&gt;0), ($AH262*BX262)/$AD262,     AND($AD262=0,$AH262&gt;0,$AL262&gt;0), IF(INDEX(BX$12:BX$263,MATCH($AL262,$AK$12:$AK$263,0))&gt;0,($AH262*INDEX(BX$12:BX$263,MATCH($AL262,$AK$12:$AK$263,0)))/INDEX($AD$12:$AD$263,MATCH($AL262,$AK$12:$AK$263,0)), "-"),     1, "-")</f>
        <v>-</v>
      </c>
      <c r="BZ262" s="249" t="n">
        <f aca="false">IF(BY$9&gt;0, IF(OR(BY262="",BY262="-"), 0, BY262*$AO262), BX262*$AE262)</f>
        <v>0</v>
      </c>
      <c r="CA262" s="247" t="n">
        <f aca="false">COMMANDE!AL262</f>
        <v>0</v>
      </c>
      <c r="CB262" s="248" t="str">
        <f aca="false">_xlfn.IFS(AND($AD262=$AH262,$AD262&gt;0,$AH262&gt;0,CA262&gt;0), CA262,     AND(NOT($AD262=$AH262),$AD262&gt;0,$AH262&gt;0,CA262&gt;0), ($AH262*CA262)/$AD262,     AND($AD262=0,$AH262&gt;0,$AL262&gt;0), IF(INDEX(CA$12:CA$263,MATCH($AL262,$AK$12:$AK$263,0))&gt;0,($AH262*INDEX(CA$12:CA$263,MATCH($AL262,$AK$12:$AK$263,0)))/INDEX($AD$12:$AD$263,MATCH($AL262,$AK$12:$AK$263,0)), "-"),     1, "-")</f>
        <v>-</v>
      </c>
      <c r="CC262" s="249" t="n">
        <f aca="false">IF(CB$9&gt;0, IF(OR(CB262="",CB262="-"), 0, CB262*$AO262), CA262*$AE262)</f>
        <v>0</v>
      </c>
      <c r="CD262" s="247" t="n">
        <f aca="false">COMMANDE!AN262</f>
        <v>0</v>
      </c>
      <c r="CE262" s="248" t="str">
        <f aca="false">_xlfn.IFS(AND($AD262=$AH262,$AD262&gt;0,$AH262&gt;0,CD262&gt;0), CD262,     AND(NOT($AD262=$AH262),$AD262&gt;0,$AH262&gt;0,CD262&gt;0), ($AH262*CD262)/$AD262,     AND($AD262=0,$AH262&gt;0,$AL262&gt;0), IF(INDEX(CD$12:CD$263,MATCH($AL262,$AK$12:$AK$263,0))&gt;0,($AH262*INDEX(CD$12:CD$263,MATCH($AL262,$AK$12:$AK$263,0)))/INDEX($AD$12:$AD$263,MATCH($AL262,$AK$12:$AK$263,0)), "-"),     1, "-")</f>
        <v>-</v>
      </c>
      <c r="CF262" s="249" t="n">
        <f aca="false">IF(CE$9&gt;0, IF(OR(CE262="",CE262="-"), 0, CE262*$AO262), CD262*$AE262)</f>
        <v>0</v>
      </c>
      <c r="CG262" s="247" t="n">
        <f aca="false">COMMANDE!AP262</f>
        <v>0</v>
      </c>
      <c r="CH262" s="248" t="str">
        <f aca="false">_xlfn.IFS(AND($AD262=$AH262,$AD262&gt;0,$AH262&gt;0,CG262&gt;0), CG262,     AND(NOT($AD262=$AH262),$AD262&gt;0,$AH262&gt;0,CG262&gt;0), ($AH262*CG262)/$AD262,     AND($AD262=0,$AH262&gt;0,$AL262&gt;0), IF(INDEX(CG$12:CG$263,MATCH($AL262,$AK$12:$AK$263,0))&gt;0,($AH262*INDEX(CG$12:CG$263,MATCH($AL262,$AK$12:$AK$263,0)))/INDEX($AD$12:$AD$263,MATCH($AL262,$AK$12:$AK$263,0)), "-"),     1, "-")</f>
        <v>-</v>
      </c>
      <c r="CI262" s="249" t="n">
        <f aca="false">IF(CH$9&gt;0, IF(OR(CH262="",CH262="-"), 0, CH262*$AO262), CG262*$AE262)</f>
        <v>0</v>
      </c>
      <c r="CJ262" s="250"/>
    </row>
    <row r="263" customFormat="false" ht="20.25" hidden="false" customHeight="true" outlineLevel="0" collapsed="false">
      <c r="O263" s="253"/>
      <c r="P263" s="254"/>
      <c r="Q263" s="255"/>
      <c r="R263" s="256"/>
      <c r="S263" s="257"/>
      <c r="T263" s="258"/>
      <c r="U263" s="258"/>
      <c r="V263" s="259"/>
      <c r="W263" s="260"/>
      <c r="X263" s="260"/>
      <c r="Y263" s="260"/>
      <c r="Z263" s="260"/>
      <c r="AA263" s="260"/>
      <c r="AB263" s="260"/>
      <c r="AC263" s="261"/>
      <c r="AD263" s="262"/>
      <c r="AE263" s="263"/>
      <c r="AF263" s="264"/>
      <c r="AG263" s="265"/>
      <c r="AH263" s="262"/>
      <c r="AI263" s="263"/>
      <c r="AJ263" s="266"/>
      <c r="AK263" s="254"/>
      <c r="AL263" s="254"/>
      <c r="AM263" s="267"/>
      <c r="AN263" s="262"/>
      <c r="AO263" s="263"/>
      <c r="AP263" s="264"/>
      <c r="AQ263" s="268"/>
      <c r="AR263" s="269"/>
      <c r="AS263" s="270"/>
      <c r="AT263" s="268"/>
      <c r="AU263" s="269"/>
      <c r="AV263" s="270"/>
      <c r="AW263" s="268"/>
      <c r="AX263" s="269"/>
      <c r="AY263" s="270"/>
      <c r="AZ263" s="268"/>
      <c r="BA263" s="271"/>
      <c r="BB263" s="272"/>
      <c r="BC263" s="273"/>
      <c r="BD263" s="271"/>
      <c r="BE263" s="272"/>
      <c r="BF263" s="273"/>
      <c r="BG263" s="271"/>
      <c r="BH263" s="272"/>
      <c r="BI263" s="273"/>
      <c r="BJ263" s="271"/>
      <c r="BK263" s="272"/>
      <c r="BL263" s="273"/>
      <c r="BM263" s="271"/>
      <c r="BN263" s="272"/>
      <c r="BO263" s="273"/>
      <c r="BP263" s="271"/>
      <c r="BQ263" s="272"/>
      <c r="BR263" s="273"/>
      <c r="BS263" s="271"/>
      <c r="BT263" s="272"/>
      <c r="BU263" s="273"/>
      <c r="BV263" s="271"/>
      <c r="BW263" s="272"/>
      <c r="BX263" s="273"/>
      <c r="BY263" s="271"/>
      <c r="BZ263" s="272"/>
      <c r="CA263" s="273"/>
      <c r="CB263" s="271"/>
      <c r="CC263" s="272"/>
      <c r="CD263" s="273"/>
      <c r="CE263" s="271"/>
      <c r="CF263" s="272"/>
      <c r="CG263" s="273"/>
      <c r="CH263" s="271"/>
      <c r="CI263" s="272"/>
      <c r="CJ263" s="274"/>
    </row>
    <row r="264" customFormat="false" ht="11.25" hidden="true" customHeight="false" outlineLevel="0" collapsed="false">
      <c r="P264" s="275"/>
      <c r="Q264" s="276"/>
      <c r="R264" s="277"/>
      <c r="S264" s="278"/>
      <c r="T264" s="279"/>
      <c r="U264" s="279"/>
      <c r="V264" s="279"/>
      <c r="W264" s="279"/>
      <c r="X264" s="279"/>
      <c r="Y264" s="279"/>
      <c r="Z264" s="279"/>
      <c r="AA264" s="279"/>
      <c r="AB264" s="279"/>
      <c r="AC264" s="275"/>
      <c r="AD264" s="280"/>
      <c r="AE264" s="281"/>
      <c r="AF264" s="280"/>
      <c r="AH264" s="280"/>
      <c r="AI264" s="280"/>
      <c r="AJ264" s="280"/>
      <c r="AK264" s="280"/>
      <c r="AL264" s="280"/>
      <c r="AM264" s="282"/>
      <c r="AN264" s="280"/>
      <c r="AO264" s="280"/>
      <c r="AP264" s="280"/>
      <c r="AQ264" s="275"/>
      <c r="AR264" s="275"/>
      <c r="AS264" s="275"/>
      <c r="AT264" s="275"/>
      <c r="AU264" s="275"/>
      <c r="AV264" s="275"/>
      <c r="AW264" s="275"/>
      <c r="AX264" s="275"/>
      <c r="AY264" s="275"/>
      <c r="AZ264" s="275"/>
      <c r="BA264" s="275"/>
      <c r="BB264" s="275"/>
      <c r="BC264" s="275"/>
      <c r="BD264" s="275"/>
      <c r="BE264" s="275"/>
      <c r="BF264" s="275"/>
      <c r="BG264" s="275"/>
      <c r="BH264" s="275"/>
      <c r="BI264" s="275"/>
      <c r="BJ264" s="275"/>
      <c r="BK264" s="275"/>
      <c r="BL264" s="275"/>
      <c r="BM264" s="275"/>
      <c r="BN264" s="275"/>
      <c r="BO264" s="275"/>
      <c r="BP264" s="275"/>
      <c r="BQ264" s="275"/>
      <c r="BR264" s="275"/>
      <c r="BS264" s="275"/>
      <c r="BT264" s="275"/>
      <c r="BU264" s="275"/>
      <c r="BV264" s="275"/>
      <c r="BW264" s="275"/>
      <c r="BX264" s="275"/>
      <c r="BY264" s="275"/>
      <c r="BZ264" s="275"/>
      <c r="CA264" s="275"/>
      <c r="CB264" s="275"/>
      <c r="CC264" s="275"/>
      <c r="CD264" s="275"/>
      <c r="CE264" s="275"/>
      <c r="CF264" s="275"/>
      <c r="CG264" s="275"/>
      <c r="CH264" s="275"/>
      <c r="CI264" s="275"/>
      <c r="CJ264" s="275"/>
    </row>
  </sheetData>
  <sheetProtection algorithmName="SHA-512" hashValue="XlNstxU+b4KUF4f/cEP7RUXPlaug35PQW8pw0+6A0cLMfIg2ACCCBqeLLIG3/DC3KNlMExPj/9t33ZPzHUEHIg==" saltValue="AfH8GOmsixmAn515HhaTuA==" spinCount="100000" sheet="true" formatColumns="false" autoFilter="false"/>
  <autoFilter ref="P11:AF11"/>
  <mergeCells count="62">
    <mergeCell ref="P1:AC1"/>
    <mergeCell ref="AD1:AF1"/>
    <mergeCell ref="AG1:AG262"/>
    <mergeCell ref="AM1:AM262"/>
    <mergeCell ref="AQ1:AT1"/>
    <mergeCell ref="AV1:CI1"/>
    <mergeCell ref="P2:Q7"/>
    <mergeCell ref="S2:AC2"/>
    <mergeCell ref="AD2:AF3"/>
    <mergeCell ref="S3:AC3"/>
    <mergeCell ref="S4:AC4"/>
    <mergeCell ref="AD4:AF6"/>
    <mergeCell ref="S5:AC5"/>
    <mergeCell ref="AQ5:AS6"/>
    <mergeCell ref="AT5:AV6"/>
    <mergeCell ref="AW5:AY6"/>
    <mergeCell ref="AZ5:BB6"/>
    <mergeCell ref="BC5:BE6"/>
    <mergeCell ref="BF5:BH6"/>
    <mergeCell ref="BI5:BK6"/>
    <mergeCell ref="BL5:BN6"/>
    <mergeCell ref="BO5:BQ6"/>
    <mergeCell ref="BR5:BT6"/>
    <mergeCell ref="BU5:BW6"/>
    <mergeCell ref="BX5:BZ6"/>
    <mergeCell ref="CA5:CC6"/>
    <mergeCell ref="CD5:CF6"/>
    <mergeCell ref="CG5:CI6"/>
    <mergeCell ref="S6:AC6"/>
    <mergeCell ref="S7:T7"/>
    <mergeCell ref="U7:X7"/>
    <mergeCell ref="Y7:AC7"/>
    <mergeCell ref="AD7:AE7"/>
    <mergeCell ref="AH7:AI7"/>
    <mergeCell ref="AK7:AK11"/>
    <mergeCell ref="AL7:AL11"/>
    <mergeCell ref="AQ7:AR7"/>
    <mergeCell ref="P8:Q10"/>
    <mergeCell ref="S8:AC8"/>
    <mergeCell ref="AO8:AP8"/>
    <mergeCell ref="S9:AC9"/>
    <mergeCell ref="AO9:AP9"/>
    <mergeCell ref="S10:AC10"/>
    <mergeCell ref="AD10:AF10"/>
    <mergeCell ref="AH10:AJ10"/>
    <mergeCell ref="AN10:AP10"/>
    <mergeCell ref="AQ10:AS10"/>
    <mergeCell ref="AT10:AV11"/>
    <mergeCell ref="AW10:AY11"/>
    <mergeCell ref="AZ10:BB11"/>
    <mergeCell ref="BC10:BE11"/>
    <mergeCell ref="BF10:BH11"/>
    <mergeCell ref="BI10:BK11"/>
    <mergeCell ref="BL10:BN11"/>
    <mergeCell ref="BO10:BQ11"/>
    <mergeCell ref="BR10:BT11"/>
    <mergeCell ref="BU10:BW11"/>
    <mergeCell ref="BX10:BZ11"/>
    <mergeCell ref="CA10:CC11"/>
    <mergeCell ref="CD10:CF11"/>
    <mergeCell ref="CG10:CI11"/>
    <mergeCell ref="AQ11:AS11"/>
  </mergeCells>
  <conditionalFormatting sqref="AK142:AL142">
    <cfRule type="colorScale" priority="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74:AL174">
    <cfRule type="colorScale" priority="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25:AL125">
    <cfRule type="colorScale" priority="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53:AL153">
    <cfRule type="colorScale" priority="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59:AL159">
    <cfRule type="colorScale" priority="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68:AL168">
    <cfRule type="colorScale" priority="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26:AL126">
    <cfRule type="colorScale" priority="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23:AL123">
    <cfRule type="colorScale" priority="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60:AL160">
    <cfRule type="colorScale" priority="1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65:AL165">
    <cfRule type="colorScale" priority="1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32:AL132">
    <cfRule type="colorScale" priority="1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52:AL152">
    <cfRule type="colorScale" priority="1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38:AL138">
    <cfRule type="colorScale" priority="1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7:AL117">
    <cfRule type="colorScale" priority="1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5:AL115">
    <cfRule type="colorScale" priority="1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4:AL114">
    <cfRule type="colorScale" priority="1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2:AL112">
    <cfRule type="colorScale" priority="1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1:AL91">
    <cfRule type="colorScale" priority="1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0:AL110">
    <cfRule type="colorScale" priority="2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75:AL175">
    <cfRule type="colorScale" priority="2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9:AL109">
    <cfRule type="colorScale" priority="2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9:AL99">
    <cfRule type="colorScale" priority="2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4:AL94">
    <cfRule type="colorScale" priority="2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D9">
    <cfRule type="cellIs" priority="25" operator="greaterThan" aboveAverage="0" equalAverage="0" bottom="0" percent="0" rank="0" text="" dxfId="19">
      <formula>600</formula>
    </cfRule>
  </conditionalFormatting>
  <conditionalFormatting sqref="AK93:AL93">
    <cfRule type="colorScale" priority="2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8:AL98">
    <cfRule type="colorScale" priority="2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6:AL96">
    <cfRule type="colorScale" priority="2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5:AL95">
    <cfRule type="colorScale" priority="2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31:AL131">
    <cfRule type="colorScale" priority="3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CJ160">
    <cfRule type="cellIs" priority="31" operator="greaterThan" aboveAverage="0" equalAverage="0" bottom="0" percent="0" rank="0" text="" dxfId="20">
      <formula>0</formula>
    </cfRule>
  </conditionalFormatting>
  <conditionalFormatting sqref="AK92:AL92">
    <cfRule type="colorScale" priority="3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0:AL90">
    <cfRule type="colorScale" priority="3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9:AL89">
    <cfRule type="colorScale" priority="3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8:AL88">
    <cfRule type="colorScale" priority="3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6:AL76">
    <cfRule type="colorScale" priority="3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2:AL12">
    <cfRule type="colorScale" priority="3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J12:AJ263">
    <cfRule type="expression" priority="38" aboveAverage="0" equalAverage="0" bottom="0" percent="0" rank="0" text="" dxfId="21">
      <formula>NOT(EXACT($AP12,$AJ12))</formula>
    </cfRule>
  </conditionalFormatting>
  <conditionalFormatting sqref="P12:P263">
    <cfRule type="cellIs" priority="39" operator="greaterThan" aboveAverage="0" equalAverage="0" bottom="0" percent="0" rank="0" text="" dxfId="22">
      <formula>0</formula>
    </cfRule>
  </conditionalFormatting>
  <conditionalFormatting sqref="AK133:AL133">
    <cfRule type="colorScale" priority="4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0:AL70">
    <cfRule type="colorScale" priority="4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2:AL72">
    <cfRule type="colorScale" priority="4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3:AL73">
    <cfRule type="colorScale" priority="4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4:AL74">
    <cfRule type="colorScale" priority="4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5:AL75">
    <cfRule type="colorScale" priority="4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7:AL87">
    <cfRule type="colorScale" priority="4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6:AL86">
    <cfRule type="colorScale" priority="4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7:AL77">
    <cfRule type="colorScale" priority="4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8:AL78">
    <cfRule type="colorScale" priority="4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9:AL79">
    <cfRule type="colorScale" priority="5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5:AL85">
    <cfRule type="colorScale" priority="5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1:AL31">
    <cfRule type="colorScale" priority="5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9:AL69">
    <cfRule type="colorScale" priority="5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5:AL65">
    <cfRule type="colorScale" priority="5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6:AL66">
    <cfRule type="colorScale" priority="5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8:AL68">
    <cfRule type="colorScale" priority="5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7:AL47">
    <cfRule type="colorScale" priority="5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8:AL48">
    <cfRule type="colorScale" priority="5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9:AL49">
    <cfRule type="colorScale" priority="5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0:AL50">
    <cfRule type="colorScale" priority="6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2:AL52">
    <cfRule type="colorScale" priority="6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3:AL53">
    <cfRule type="colorScale" priority="6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4:AL54">
    <cfRule type="colorScale" priority="6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6:AL56">
    <cfRule type="colorScale" priority="6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7:AL57">
    <cfRule type="colorScale" priority="6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8:AL58">
    <cfRule type="colorScale" priority="6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9:AL59">
    <cfRule type="colorScale" priority="6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0:AL60">
    <cfRule type="colorScale" priority="6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1:AL61">
    <cfRule type="colorScale" priority="6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2:AL62">
    <cfRule type="colorScale" priority="7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3:AL63">
    <cfRule type="colorScale" priority="7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5:AL55">
    <cfRule type="colorScale" priority="7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51:AL51">
    <cfRule type="colorScale" priority="7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4:AL64">
    <cfRule type="colorScale" priority="7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55:AL155">
    <cfRule type="colorScale" priority="7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5:AL198 AK176:AL178 AK157:AL158 AK118:AL122 AK154:AL154 AK161:AL164 AK124:AL124 AK166:AL167 AK169:AL173 AK143:AL151 AK139:AL141 AK134:AL137 AK129:AL130 AK260:AL261 AK263:AL263 AK257:AL258">
    <cfRule type="colorScale" priority="7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28:AL128">
    <cfRule type="colorScale" priority="7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27:AL127">
    <cfRule type="colorScale" priority="7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3:AL113">
    <cfRule type="colorScale" priority="7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1:AL111">
    <cfRule type="colorScale" priority="8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0:AL100">
    <cfRule type="colorScale" priority="8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1:AL101">
    <cfRule type="colorScale" priority="8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2:AL102">
    <cfRule type="colorScale" priority="8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3:AL103">
    <cfRule type="colorScale" priority="8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8:AL108">
    <cfRule type="colorScale" priority="8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4:AL104">
    <cfRule type="colorScale" priority="8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5:AL105">
    <cfRule type="colorScale" priority="8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6:AL106">
    <cfRule type="colorScale" priority="8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07:AL107">
    <cfRule type="colorScale" priority="8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97:AL97">
    <cfRule type="colorScale" priority="9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3:AL193">
    <cfRule type="colorScale" priority="9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4:AL194">
    <cfRule type="colorScale" priority="9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59:AL259">
    <cfRule type="colorScale" priority="9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6:AL46">
    <cfRule type="colorScale" priority="9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5:AL45">
    <cfRule type="colorScale" priority="9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4:AL44">
    <cfRule type="colorScale" priority="9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3:AL43">
    <cfRule type="colorScale" priority="9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2:AL42">
    <cfRule type="colorScale" priority="9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1:AL41">
    <cfRule type="colorScale" priority="9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40:AL40">
    <cfRule type="colorScale" priority="10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9:AL39">
    <cfRule type="colorScale" priority="10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7:AL37">
    <cfRule type="colorScale" priority="10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5:AL35">
    <cfRule type="colorScale" priority="10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3:AL33">
    <cfRule type="colorScale" priority="10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2:AL32">
    <cfRule type="colorScale" priority="10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0:AL80">
    <cfRule type="colorScale" priority="10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1:AL81">
    <cfRule type="colorScale" priority="10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3:AL83">
    <cfRule type="colorScale" priority="10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2:AL82">
    <cfRule type="colorScale" priority="10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84:AL84">
    <cfRule type="colorScale" priority="11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4:AL34">
    <cfRule type="colorScale" priority="11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6:AL36">
    <cfRule type="colorScale" priority="11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8:AL38">
    <cfRule type="colorScale" priority="11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67:AL67">
    <cfRule type="colorScale" priority="11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71:AL71">
    <cfRule type="colorScale" priority="11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16:AL116">
    <cfRule type="colorScale" priority="11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56:AL156">
    <cfRule type="colorScale" priority="11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30:AL30">
    <cfRule type="colorScale" priority="11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9:AL29">
    <cfRule type="colorScale" priority="11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8:AL28">
    <cfRule type="colorScale" priority="12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7:AL27">
    <cfRule type="colorScale" priority="12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6:AL26">
    <cfRule type="colorScale" priority="12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5:AL25">
    <cfRule type="colorScale" priority="12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4:AL24">
    <cfRule type="colorScale" priority="12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3:AL23">
    <cfRule type="colorScale" priority="12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2:AL22">
    <cfRule type="colorScale" priority="12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1:AL21">
    <cfRule type="colorScale" priority="12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0:AL20">
    <cfRule type="colorScale" priority="12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:AL19">
    <cfRule type="colorScale" priority="12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:AL18">
    <cfRule type="colorScale" priority="13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7:AL17">
    <cfRule type="colorScale" priority="13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6:AL16">
    <cfRule type="colorScale" priority="13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5:AL15">
    <cfRule type="colorScale" priority="13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4:AL14">
    <cfRule type="colorScale" priority="13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79:AL179">
    <cfRule type="colorScale" priority="13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0:AL180">
    <cfRule type="colorScale" priority="13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1:AL181">
    <cfRule type="colorScale" priority="13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2:AL182">
    <cfRule type="colorScale" priority="13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3:AL183">
    <cfRule type="colorScale" priority="13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4:AL184">
    <cfRule type="colorScale" priority="14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5:AL185">
    <cfRule type="colorScale" priority="14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6:AL186">
    <cfRule type="colorScale" priority="14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7:AL187">
    <cfRule type="colorScale" priority="14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8:AL188">
    <cfRule type="colorScale" priority="14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89:AL189">
    <cfRule type="colorScale" priority="14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0:AL190">
    <cfRule type="colorScale" priority="14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1:AL191">
    <cfRule type="colorScale" priority="14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92:AL192">
    <cfRule type="colorScale" priority="14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13:AL13">
    <cfRule type="colorScale" priority="14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Q12:Q263">
    <cfRule type="expression" priority="150" aboveAverage="0" equalAverage="0" bottom="0" percent="0" rank="0" text="" dxfId="23">
      <formula>$P12=1</formula>
    </cfRule>
  </conditionalFormatting>
  <conditionalFormatting sqref="A12:O198 A257:O261">
    <cfRule type="cellIs" priority="151" operator="greaterThan" aboveAverage="0" equalAverage="0" bottom="0" percent="0" rank="0" text="" dxfId="24">
      <formula>0</formula>
    </cfRule>
  </conditionalFormatting>
  <conditionalFormatting sqref="R12:AC263">
    <cfRule type="expression" priority="152" aboveAverage="0" equalAverage="0" bottom="0" percent="0" rank="0" text="" dxfId="25">
      <formula>COUNTIF($R12,"*BIO*")=0</formula>
    </cfRule>
    <cfRule type="expression" priority="153" aboveAverage="0" equalAverage="0" bottom="0" percent="0" rank="0" text="" dxfId="26">
      <formula>COUNTIF($R12,"*BIO*")&gt;0</formula>
    </cfRule>
  </conditionalFormatting>
  <conditionalFormatting sqref="AR12:AR263">
    <cfRule type="expression" priority="154" aboveAverage="0" equalAverage="0" bottom="0" percent="0" rank="0" text="" dxfId="27">
      <formula>AND(NOT(EXACT(AQ12,AR12)), NOT(AR12=""), NOT(ISBLANK(AR12)), NOT(AR12=0), NOT(AR12="-"))</formula>
    </cfRule>
  </conditionalFormatting>
  <conditionalFormatting sqref="AU12:AU263">
    <cfRule type="expression" priority="155" aboveAverage="0" equalAverage="0" bottom="0" percent="0" rank="0" text="" dxfId="28">
      <formula>AND(NOT(EXACT(AT12,AU12)), NOT(AU12=""), NOT(ISBLANK(AU12)), NOT(AU12=0), NOT(AU12="-"))</formula>
    </cfRule>
  </conditionalFormatting>
  <conditionalFormatting sqref="AX12:AX263">
    <cfRule type="expression" priority="156" aboveAverage="0" equalAverage="0" bottom="0" percent="0" rank="0" text="" dxfId="29">
      <formula>AND(NOT(EXACT(AW12,AX12)), NOT(AX12=""), NOT(ISBLANK(AX12)), NOT(AX12=0), NOT(AX12="-"))</formula>
    </cfRule>
  </conditionalFormatting>
  <conditionalFormatting sqref="BA12:BA263">
    <cfRule type="expression" priority="157" aboveAverage="0" equalAverage="0" bottom="0" percent="0" rank="0" text="" dxfId="30">
      <formula>AND(NOT(EXACT(AZ12,BA12)), NOT(BA12=""), NOT(ISBLANK(BA12)), NOT(BA12=0), NOT(BA12="-"))</formula>
    </cfRule>
  </conditionalFormatting>
  <conditionalFormatting sqref="BD12:BD263">
    <cfRule type="expression" priority="158" aboveAverage="0" equalAverage="0" bottom="0" percent="0" rank="0" text="" dxfId="31">
      <formula>AND(NOT(EXACT(BC12,BD12)), NOT(BD12=""), NOT(ISBLANK(BD12)), NOT(BD12=0), NOT(BD12="-"))</formula>
    </cfRule>
  </conditionalFormatting>
  <conditionalFormatting sqref="BG12:BG263">
    <cfRule type="expression" priority="159" aboveAverage="0" equalAverage="0" bottom="0" percent="0" rank="0" text="" dxfId="32">
      <formula>AND(NOT(EXACT(BF12,BG12)), NOT(BG12=""), NOT(ISBLANK(BG12)), NOT(BG12=0), NOT(BG12="-"))</formula>
    </cfRule>
  </conditionalFormatting>
  <conditionalFormatting sqref="BJ12:BJ263">
    <cfRule type="expression" priority="160" aboveAverage="0" equalAverage="0" bottom="0" percent="0" rank="0" text="" dxfId="33">
      <formula>AND(NOT(EXACT(BI12,BJ12)), NOT(BJ12=""), NOT(ISBLANK(BJ12)), NOT(BJ12=0), NOT(BJ12="-"))</formula>
    </cfRule>
  </conditionalFormatting>
  <conditionalFormatting sqref="BM12:BM263">
    <cfRule type="expression" priority="161" aboveAverage="0" equalAverage="0" bottom="0" percent="0" rank="0" text="" dxfId="34">
      <formula>AND(NOT(EXACT(BL12,BM12)), NOT(BM12=""), NOT(ISBLANK(BM12)), NOT(BM12=0), NOT(BM12="-"))</formula>
    </cfRule>
  </conditionalFormatting>
  <conditionalFormatting sqref="BP12:BP263">
    <cfRule type="expression" priority="162" aboveAverage="0" equalAverage="0" bottom="0" percent="0" rank="0" text="" dxfId="35">
      <formula>AND(NOT(EXACT(BO12,BP12)), NOT(BP12=""), NOT(ISBLANK(BP12)), NOT(BP12=0), NOT(BP12="-"))</formula>
    </cfRule>
  </conditionalFormatting>
  <conditionalFormatting sqref="BS12:BS263">
    <cfRule type="expression" priority="163" aboveAverage="0" equalAverage="0" bottom="0" percent="0" rank="0" text="" dxfId="36">
      <formula>AND(NOT(EXACT(BR12,BS12)), NOT(BS12=""), NOT(ISBLANK(BS12)), NOT(BS12=0), NOT(BS12="-"))</formula>
    </cfRule>
  </conditionalFormatting>
  <conditionalFormatting sqref="BV12:BV263">
    <cfRule type="expression" priority="164" aboveAverage="0" equalAverage="0" bottom="0" percent="0" rank="0" text="" dxfId="37">
      <formula>AND(NOT(EXACT(BU12,BV12)), NOT(BV12=""), NOT(ISBLANK(BV12)), NOT(BV12=0), NOT(BV12="-"))</formula>
    </cfRule>
  </conditionalFormatting>
  <conditionalFormatting sqref="BY12:BY263">
    <cfRule type="expression" priority="165" aboveAverage="0" equalAverage="0" bottom="0" percent="0" rank="0" text="" dxfId="38">
      <formula>AND(NOT(EXACT(BX12,BY12)), NOT(BY12=""), NOT(ISBLANK(BY12)), NOT(BY12=0), NOT(BY12="-"))</formula>
    </cfRule>
  </conditionalFormatting>
  <conditionalFormatting sqref="CB12:CB263">
    <cfRule type="expression" priority="166" aboveAverage="0" equalAverage="0" bottom="0" percent="0" rank="0" text="" dxfId="39">
      <formula>AND(NOT(EXACT(CA12,CB12)), NOT(CB12=""), NOT(ISBLANK(CB12)), NOT(CB12=0), NOT(CB12="-"))</formula>
    </cfRule>
  </conditionalFormatting>
  <conditionalFormatting sqref="CE12:CE263">
    <cfRule type="expression" priority="167" aboveAverage="0" equalAverage="0" bottom="0" percent="0" rank="0" text="" dxfId="40">
      <formula>AND(NOT(EXACT(CD12,CE12)), NOT(CE12=""), NOT(ISBLANK(CE12)), NOT(CE12=0), NOT(CE12="-"))</formula>
    </cfRule>
  </conditionalFormatting>
  <conditionalFormatting sqref="CH12:CH263">
    <cfRule type="expression" priority="168" aboveAverage="0" equalAverage="0" bottom="0" percent="0" rank="0" text="" dxfId="41">
      <formula>AND(NOT(EXACT(CG12,CH12)), NOT(CH12=""), NOT(ISBLANK(CH12)), NOT(CE12=0), NOT(CE12="-"))</formula>
    </cfRule>
  </conditionalFormatting>
  <conditionalFormatting sqref="AP12:AP263">
    <cfRule type="expression" priority="169" aboveAverage="0" equalAverage="0" bottom="0" percent="0" rank="0" text="" dxfId="42">
      <formula>NOT(EXACT($AP12,$AJ12))</formula>
    </cfRule>
  </conditionalFormatting>
  <conditionalFormatting sqref="AK262:AL262">
    <cfRule type="colorScale" priority="17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43:AL243 AK256:AL256 AK240:AL241 AK254:AL254">
    <cfRule type="colorScale" priority="17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42:AL242">
    <cfRule type="colorScale" priority="17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40:O243 A254:O254">
    <cfRule type="cellIs" priority="173" operator="greaterThan" aboveAverage="0" equalAverage="0" bottom="0" percent="0" rank="0" text="" dxfId="43">
      <formula>0</formula>
    </cfRule>
  </conditionalFormatting>
  <conditionalFormatting sqref="AK255:AL255">
    <cfRule type="colorScale" priority="17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36:AL237 AK239:AL239 AK233:AL234">
    <cfRule type="colorScale" priority="17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35:AL235">
    <cfRule type="colorScale" priority="17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33:O237">
    <cfRule type="cellIs" priority="177" operator="greaterThan" aboveAverage="0" equalAverage="0" bottom="0" percent="0" rank="0" text="" dxfId="44">
      <formula>0</formula>
    </cfRule>
  </conditionalFormatting>
  <conditionalFormatting sqref="AK238:AL238">
    <cfRule type="colorScale" priority="17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29:AL230 AK232:AL232 AK199:AL199 AK227:AL227">
    <cfRule type="colorScale" priority="17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28:AL228">
    <cfRule type="colorScale" priority="18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199:O199 A227:O230">
    <cfRule type="cellIs" priority="181" operator="greaterThan" aboveAverage="0" equalAverage="0" bottom="0" percent="0" rank="0" text="" dxfId="45">
      <formula>0</formula>
    </cfRule>
  </conditionalFormatting>
  <conditionalFormatting sqref="AK231:AL231">
    <cfRule type="colorScale" priority="18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23:AL224 AK226:AL226 AK220:AL221">
    <cfRule type="colorScale" priority="18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22:AL222">
    <cfRule type="colorScale" priority="18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20:O224">
    <cfRule type="cellIs" priority="185" operator="greaterThan" aboveAverage="0" equalAverage="0" bottom="0" percent="0" rank="0" text="" dxfId="46">
      <formula>0</formula>
    </cfRule>
  </conditionalFormatting>
  <conditionalFormatting sqref="AK225:AL225">
    <cfRule type="colorScale" priority="18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16:AL217 AK219:AL219 AK213:AL214">
    <cfRule type="colorScale" priority="187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15:AL215">
    <cfRule type="colorScale" priority="18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13:O217">
    <cfRule type="cellIs" priority="189" operator="greaterThan" aboveAverage="0" equalAverage="0" bottom="0" percent="0" rank="0" text="" dxfId="47">
      <formula>0</formula>
    </cfRule>
  </conditionalFormatting>
  <conditionalFormatting sqref="AK218:AL218">
    <cfRule type="colorScale" priority="19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09:AL210 AK212:AL212 AK206:AL207">
    <cfRule type="colorScale" priority="191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08:AL208">
    <cfRule type="colorScale" priority="19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06:O210">
    <cfRule type="cellIs" priority="193" operator="greaterThan" aboveAverage="0" equalAverage="0" bottom="0" percent="0" rank="0" text="" dxfId="48">
      <formula>0</formula>
    </cfRule>
  </conditionalFormatting>
  <conditionalFormatting sqref="AK211:AL211">
    <cfRule type="colorScale" priority="194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02:AL203 AK205:AL205 AK200:AL200">
    <cfRule type="colorScale" priority="19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01:AL201">
    <cfRule type="colorScale" priority="196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00:O203">
    <cfRule type="cellIs" priority="197" operator="greaterThan" aboveAverage="0" equalAverage="0" bottom="0" percent="0" rank="0" text="" dxfId="49">
      <formula>0</formula>
    </cfRule>
  </conditionalFormatting>
  <conditionalFormatting sqref="AK204:AL204">
    <cfRule type="colorScale" priority="198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50:AL251 AK253:AL253 AK247:AL248">
    <cfRule type="colorScale" priority="199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49:AL249">
    <cfRule type="colorScale" priority="200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47:O251">
    <cfRule type="cellIs" priority="201" operator="greaterThan" aboveAverage="0" equalAverage="0" bottom="0" percent="0" rank="0" text="" dxfId="50">
      <formula>0</formula>
    </cfRule>
  </conditionalFormatting>
  <conditionalFormatting sqref="AK252:AL252">
    <cfRule type="colorScale" priority="202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K246:AL246 AK244:AL244">
    <cfRule type="colorScale" priority="203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244:O244">
    <cfRule type="cellIs" priority="204" operator="greaterThan" aboveAverage="0" equalAverage="0" bottom="0" percent="0" rank="0" text="" dxfId="51">
      <formula>0</formula>
    </cfRule>
  </conditionalFormatting>
  <conditionalFormatting sqref="AK245:AL245">
    <cfRule type="colorScale" priority="205">
      <colorScale>
        <cfvo type="min" val="0"/>
        <cfvo type="percentile" val="10"/>
        <cfvo type="max" val="0"/>
        <color rgb="FFFF7128"/>
        <color rgb="FFFFEB84"/>
        <color rgb="FF9BBB59"/>
      </colorScale>
    </cfRule>
  </conditionalFormatting>
  <conditionalFormatting sqref="AJ9">
    <cfRule type="expression" priority="206" aboveAverage="0" equalAverage="0" bottom="0" percent="0" rank="0" text="" dxfId="52">
      <formula>NOT(EXACT($AO9,$AJ9))</formula>
    </cfRule>
  </conditionalFormatting>
  <conditionalFormatting sqref="AO9:AP9">
    <cfRule type="expression" priority="207" aboveAverage="0" equalAverage="0" bottom="0" percent="0" rank="0" text="" dxfId="53">
      <formula>NOT(EXACT($AO9,$AJ9))</formula>
    </cfRule>
  </conditionalFormatting>
  <dataValidations count="1">
    <dataValidation allowBlank="true" error="Exemples :&#10;    - 38&#10;    - 38-H (hautes montagnes)&#10;    - 02&#10;    - 77" errorTitle="Donnée non valide" operator="between" prompt="CHOISIR LE DEPARTEMENT DE LIVRAISON" promptTitle="IMPORTANT" showDropDown="false" showErrorMessage="true" showInputMessage="false" sqref="S2" type="list">
      <formula1>POIDS!$B$3:$B$108</formula1>
      <formula2>0</formula2>
    </dataValidation>
  </dataValidations>
  <printOptions headings="false" gridLines="false" gridLinesSet="true" horizontalCentered="false" verticalCentered="false"/>
  <pageMargins left="0.0395833333333333" right="0.0395833333333333" top="0.196527777777778" bottom="0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2" activeCellId="0" sqref="F12"/>
    </sheetView>
  </sheetViews>
  <sheetFormatPr defaultColWidth="10.8671875" defaultRowHeight="15" zeroHeight="false" outlineLevelRow="0" outlineLevelCol="1"/>
  <cols>
    <col collapsed="false" customWidth="true" hidden="false" outlineLevel="0" max="1" min="1" style="0" width="5.43"/>
    <col collapsed="false" customWidth="true" hidden="false" outlineLevel="0" max="2" min="2" style="0" width="6.01"/>
    <col collapsed="false" customWidth="true" hidden="false" outlineLevel="0" max="3" min="3" style="283" width="5.14"/>
    <col collapsed="false" customWidth="true" hidden="false" outlineLevel="1" max="4" min="4" style="0" width="5.43"/>
    <col collapsed="false" customWidth="true" hidden="false" outlineLevel="1" max="5" min="5" style="0" width="19.14"/>
    <col collapsed="false" customWidth="true" hidden="false" outlineLevel="1" max="6" min="6" style="284" width="10.99"/>
    <col collapsed="false" customWidth="true" hidden="false" outlineLevel="1" max="7" min="7" style="285" width="9.29"/>
    <col collapsed="false" customWidth="false" hidden="false" outlineLevel="1" max="8" min="8" style="0" width="10.85"/>
    <col collapsed="false" customWidth="true" hidden="false" outlineLevel="0" max="10" min="10" style="0" width="10.14"/>
    <col collapsed="false" customWidth="true" hidden="false" outlineLevel="0" max="11" min="11" style="0" width="23.42"/>
  </cols>
  <sheetData>
    <row r="1" customFormat="false" ht="15.75" hidden="false" customHeight="false" outlineLevel="0" collapsed="false">
      <c r="A1" s="286" t="s">
        <v>139</v>
      </c>
      <c r="B1" s="286"/>
      <c r="C1" s="287"/>
      <c r="D1" s="288" t="s">
        <v>140</v>
      </c>
      <c r="E1" s="289" t="s">
        <v>141</v>
      </c>
      <c r="F1" s="290" t="n">
        <v>0.0212</v>
      </c>
    </row>
    <row r="2" customFormat="false" ht="15.75" hidden="false" customHeight="false" outlineLevel="0" collapsed="false">
      <c r="A2" s="291" t="n">
        <v>-0.1</v>
      </c>
      <c r="B2" s="292" t="n">
        <v>0.9</v>
      </c>
      <c r="C2" s="293"/>
      <c r="D2" s="288"/>
      <c r="E2" s="294" t="s">
        <v>142</v>
      </c>
      <c r="F2" s="295" t="n">
        <v>5</v>
      </c>
    </row>
    <row r="3" customFormat="false" ht="16.5" hidden="false" customHeight="false" outlineLevel="0" collapsed="false">
      <c r="A3" s="291" t="n">
        <v>-0.2</v>
      </c>
      <c r="B3" s="292" t="n">
        <v>0.8</v>
      </c>
      <c r="C3" s="293"/>
      <c r="D3" s="288"/>
      <c r="E3" s="294" t="s">
        <v>143</v>
      </c>
      <c r="F3" s="295" t="n">
        <v>0.6</v>
      </c>
      <c r="G3" s="296" t="s">
        <v>144</v>
      </c>
      <c r="H3" s="296"/>
    </row>
    <row r="4" customFormat="false" ht="16.5" hidden="false" customHeight="false" outlineLevel="0" collapsed="false">
      <c r="A4" s="297" t="n">
        <v>-0.3</v>
      </c>
      <c r="B4" s="298" t="n">
        <v>0.7</v>
      </c>
      <c r="C4" s="293"/>
      <c r="D4" s="288"/>
      <c r="E4" s="294" t="s">
        <v>145</v>
      </c>
      <c r="F4" s="299" t="n">
        <f aca="false">ROUNDUP(QTE_CMD, -1)</f>
        <v>0</v>
      </c>
      <c r="G4" s="286" t="s">
        <v>140</v>
      </c>
      <c r="H4" s="300" t="s">
        <v>146</v>
      </c>
    </row>
    <row r="5" customFormat="false" ht="15.75" hidden="false" customHeight="false" outlineLevel="0" collapsed="false">
      <c r="A5" s="301"/>
      <c r="B5" s="285"/>
      <c r="C5" s="302"/>
      <c r="D5" s="288"/>
      <c r="E5" s="294" t="s">
        <v>147</v>
      </c>
      <c r="F5" s="303" t="n">
        <f aca="false">VLOOKUP(DEPT,Tableau1[[DPT]:[1 à 100 kg]],2,0)</f>
        <v>104.01</v>
      </c>
      <c r="G5" s="304" t="n">
        <f aca="false">SUM(FDP_1, IND_GAZ*FDP_1, FRS_ADM, RDV_SAN)</f>
        <v>111.815012</v>
      </c>
      <c r="H5" s="304" t="n">
        <f aca="false">SUM(FDP_1, IND_GAZ*FDP_1, FRS_ADM, RDV_SAN)</f>
        <v>111.815012</v>
      </c>
    </row>
    <row r="6" customFormat="false" ht="15" hidden="false" customHeight="false" outlineLevel="0" collapsed="false">
      <c r="B6" s="305"/>
      <c r="C6" s="306"/>
      <c r="D6" s="288"/>
      <c r="E6" s="294" t="s">
        <v>148</v>
      </c>
      <c r="F6" s="303" t="n">
        <f aca="false">VLOOKUP(DEPT,Tableau1[[DPT]:[101 à 200 kg]],3,0)</f>
        <v>1025.87</v>
      </c>
      <c r="G6" s="304" t="n">
        <f aca="false">SUM(PDS_CMD_ARR*FDP_2/1000, IND_GAZ*(PDS_CMD_ARR*FDP_2/1000), FRS_ADM, RDV_SAN)</f>
        <v>5.6</v>
      </c>
      <c r="H6" s="304" t="n">
        <f aca="false">SUM(PDS_FACT_ARR*FDP_2/1000, IND_GAZ*(PDS_FACT_ARR*FDP_2/1000), FRS_ADM, RDV_SAN)</f>
        <v>5.6</v>
      </c>
    </row>
    <row r="7" customFormat="false" ht="15.75" hidden="false" customHeight="false" outlineLevel="0" collapsed="false">
      <c r="D7" s="288"/>
      <c r="E7" s="307" t="s">
        <v>149</v>
      </c>
      <c r="F7" s="308" t="n">
        <f aca="false">VLOOKUP(DEPT,Tableau2[[DPT]:[1 à 1 pal]],2,0)</f>
        <v>303.3</v>
      </c>
      <c r="G7" s="309" t="n">
        <f aca="false">SUM(FDP_3, IND_GAZ*FDP_3, FRS_ADM, RDV_SAN)</f>
        <v>315.32996</v>
      </c>
      <c r="H7" s="310" t="n">
        <f aca="false">SUM(FDP_3, IND_GAZ*FDP_3, FRS_ADM, RDV_SAN)</f>
        <v>315.32996</v>
      </c>
    </row>
    <row r="8" customFormat="false" ht="15.75" hidden="false" customHeight="false" outlineLevel="0" collapsed="false">
      <c r="D8" s="288"/>
      <c r="E8" s="311" t="s">
        <v>102</v>
      </c>
      <c r="F8" s="303" t="n">
        <f aca="false">_xlfn.IFS(COUNTIF(DEPT, "*À REMPLIR*")&gt;0, "",     PDS_CMD_ARR&lt;101, TOT_FDP_1,    AND(PDS_CMD_ARR&gt;100, PDS_CMD_ARR&lt;201), TOT_FDP_2,    PDS_CMD_ARR&gt;200, TOT_FDP_3,    1, 0)</f>
        <v>111.815012</v>
      </c>
    </row>
    <row r="9" customFormat="false" ht="15.75" hidden="false" customHeight="false" outlineLevel="0" collapsed="false">
      <c r="D9" s="288"/>
      <c r="E9" s="312" t="s">
        <v>150</v>
      </c>
      <c r="F9" s="313" t="n">
        <f aca="false">IF(QTE_CMD&gt;70, FDP_CMD/QTE_CMD, FDP_CMD/70)</f>
        <v>1.59735731428571</v>
      </c>
      <c r="G9" s="293"/>
    </row>
    <row r="10" customFormat="false" ht="15.75" hidden="false" customHeight="false" outlineLevel="0" collapsed="false">
      <c r="D10" s="314" t="s">
        <v>146</v>
      </c>
      <c r="E10" s="289" t="s">
        <v>145</v>
      </c>
      <c r="F10" s="315" t="n">
        <f aca="false">ROUNDUP(QTE_FACT, -1)</f>
        <v>0</v>
      </c>
      <c r="G10" s="287"/>
    </row>
    <row r="11" customFormat="false" ht="15" hidden="false" customHeight="false" outlineLevel="0" collapsed="false">
      <c r="D11" s="314"/>
      <c r="E11" s="316" t="s">
        <v>151</v>
      </c>
      <c r="F11" s="317" t="n">
        <f aca="false">_xlfn.IFS(PDS_FACT_ARR&lt;101, TOT_FDP_4,    AND(PDS_FACT_ARR&gt;100, PDS_FACT_ARR&lt;201), TOT_FDP_5,    PDS_FACT_ARR&gt;200, TOT_FDP_6,    1, 0)</f>
        <v>111.815012</v>
      </c>
      <c r="G11" s="302"/>
    </row>
    <row r="12" customFormat="false" ht="15" hidden="false" customHeight="false" outlineLevel="0" collapsed="false">
      <c r="D12" s="314"/>
      <c r="E12" s="316" t="s">
        <v>152</v>
      </c>
      <c r="F12" s="318" t="n">
        <v>0</v>
      </c>
      <c r="G12" s="302"/>
    </row>
    <row r="13" customFormat="false" ht="15" hidden="false" customHeight="false" outlineLevel="0" collapsed="false">
      <c r="D13" s="314"/>
      <c r="E13" s="319" t="s">
        <v>98</v>
      </c>
      <c r="F13" s="320" t="e">
        <f aca="false">IF(FDP_FACT_MAN&gt;0, FDP_FACT_MAN/QTE_FACT, FDP_FACT_AUT/QTE_FACT)</f>
        <v>#DIV/0!</v>
      </c>
    </row>
    <row r="14" customFormat="false" ht="15.75" hidden="false" customHeight="false" outlineLevel="0" collapsed="false">
      <c r="D14" s="314"/>
      <c r="E14" s="321" t="s">
        <v>153</v>
      </c>
      <c r="F14" s="322" t="e">
        <f aca="false">IF(FDP_FACT_MAN&gt;0, TOT_FACT-FDP_FACT_MAN, TOT_FACT-FDP_FACT_AUT)</f>
        <v>#DIV/0!</v>
      </c>
    </row>
    <row r="15" customFormat="false" ht="16.5" hidden="false" customHeight="false" outlineLevel="0" collapsed="false"/>
    <row r="16" customFormat="false" ht="15" hidden="false" customHeight="false" outlineLevel="0" collapsed="false">
      <c r="D16" s="323" t="s">
        <v>154</v>
      </c>
      <c r="E16" s="323"/>
      <c r="F16" s="323"/>
    </row>
    <row r="17" customFormat="false" ht="15" hidden="false" customHeight="false" outlineLevel="0" collapsed="false">
      <c r="D17" s="324"/>
      <c r="E17" s="325" t="s">
        <v>155</v>
      </c>
      <c r="F17" s="325"/>
    </row>
    <row r="18" customFormat="false" ht="15.75" hidden="false" customHeight="false" outlineLevel="0" collapsed="false">
      <c r="D18" s="326"/>
      <c r="E18" s="327" t="s">
        <v>156</v>
      </c>
      <c r="F18" s="327"/>
    </row>
  </sheetData>
  <sheetProtection algorithmName="SHA-512" hashValue="Wwxt59vToN5ZIPq7F5xXQM5QYFvUMpcP3wc18sxQy0IscF1j/VUwwfhMJ/ET6ylUgZOuHcF1/ZOJuIlG4bcX3Q==" saltValue="55Hwv13UpvqGgtWxLdz3PA==" spinCount="100000" sheet="true" objects="true" scenarios="true"/>
  <mergeCells count="7">
    <mergeCell ref="A1:B1"/>
    <mergeCell ref="D1:D9"/>
    <mergeCell ref="G3:H3"/>
    <mergeCell ref="D10:D14"/>
    <mergeCell ref="D16:F16"/>
    <mergeCell ref="E17:F17"/>
    <mergeCell ref="E18:F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43359375" defaultRowHeight="11.25" zeroHeight="true" outlineLevelRow="0" outlineLevelCol="1"/>
  <cols>
    <col collapsed="false" customWidth="true" hidden="false" outlineLevel="1" max="1" min="1" style="328" width="9.29"/>
    <col collapsed="false" customWidth="true" hidden="false" outlineLevel="0" max="2" min="2" style="329" width="12.71"/>
    <col collapsed="false" customWidth="true" hidden="false" outlineLevel="0" max="3" min="3" style="329" width="39.01"/>
    <col collapsed="false" customWidth="true" hidden="false" outlineLevel="0" max="4" min="4" style="329" width="6.86"/>
    <col collapsed="false" customWidth="true" hidden="false" outlineLevel="0" max="19" min="5" style="330" width="5.7"/>
    <col collapsed="false" customWidth="true" hidden="false" outlineLevel="0" max="20" min="20" style="329" width="3.42"/>
    <col collapsed="false" customWidth="false" hidden="true" outlineLevel="0" max="1024" min="21" style="329" width="11.42"/>
  </cols>
  <sheetData>
    <row r="1" customFormat="false" ht="30" hidden="false" customHeight="false" outlineLevel="0" collapsed="false">
      <c r="B1" s="331" t="s">
        <v>157</v>
      </c>
      <c r="C1" s="331"/>
      <c r="D1" s="331"/>
      <c r="E1" s="331"/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</row>
    <row r="2" customFormat="false" ht="12.75" hidden="false" customHeight="false" outlineLevel="0" collapsed="false">
      <c r="B2" s="333" t="s">
        <v>158</v>
      </c>
      <c r="C2" s="334" t="str">
        <f aca="false">ADMIN1!AD4</f>
        <v>XX_S42_XX</v>
      </c>
      <c r="D2" s="335" t="str">
        <f aca="false">ADMIN1!S3</f>
        <v>"À REMPLIR"</v>
      </c>
      <c r="E2" s="335"/>
      <c r="F2" s="335"/>
      <c r="G2" s="335"/>
      <c r="H2" s="335"/>
      <c r="I2" s="335"/>
      <c r="J2" s="335"/>
    </row>
    <row r="3" customFormat="false" ht="12.75" hidden="false" customHeight="false" outlineLevel="0" collapsed="false">
      <c r="B3" s="336" t="s">
        <v>159</v>
      </c>
      <c r="C3" s="337" t="s">
        <v>160</v>
      </c>
      <c r="D3" s="335" t="str">
        <f aca="false">ADMIN1!S4</f>
        <v>"À REMPLIR"</v>
      </c>
      <c r="E3" s="335"/>
      <c r="F3" s="335"/>
      <c r="G3" s="335"/>
      <c r="H3" s="335"/>
      <c r="I3" s="335"/>
      <c r="J3" s="335"/>
    </row>
    <row r="4" customFormat="false" ht="104.25" hidden="false" customHeight="true" outlineLevel="0" collapsed="false">
      <c r="A4" s="338"/>
      <c r="B4" s="336" t="s">
        <v>161</v>
      </c>
      <c r="C4" s="339"/>
      <c r="D4" s="339"/>
      <c r="E4" s="340" t="str">
        <f aca="false">ADMIN1!AQ11</f>
        <v>"À REMPLIR"</v>
      </c>
      <c r="F4" s="340" t="str">
        <f aca="false">ADMIN1!AT10</f>
        <v>"Prénom NOM"</v>
      </c>
      <c r="G4" s="340" t="str">
        <f aca="false">ADMIN1!AW10</f>
        <v>"Prénom NOM"</v>
      </c>
      <c r="H4" s="340" t="str">
        <f aca="false">ADMIN1!AZ10</f>
        <v>"Prénom NOM"</v>
      </c>
      <c r="I4" s="340" t="str">
        <f aca="false">ADMIN1!BC10</f>
        <v>"Prénom NOM"</v>
      </c>
      <c r="J4" s="340" t="str">
        <f aca="false">ADMIN1!BF10</f>
        <v>"Prénom NOM"</v>
      </c>
      <c r="K4" s="341" t="str">
        <f aca="false">ADMIN1!BI10</f>
        <v>"Prénom NOM"</v>
      </c>
      <c r="L4" s="341" t="str">
        <f aca="false">ADMIN1!BL10</f>
        <v>"Prénom NOM"</v>
      </c>
      <c r="M4" s="341" t="str">
        <f aca="false">ADMIN1!BO10</f>
        <v>"Prénom NOM"</v>
      </c>
      <c r="N4" s="341" t="str">
        <f aca="false">ADMIN1!BR10</f>
        <v>"Prénom NOM"</v>
      </c>
      <c r="O4" s="341" t="str">
        <f aca="false">ADMIN1!BU10</f>
        <v>"Prénom NOM"</v>
      </c>
      <c r="P4" s="341" t="str">
        <f aca="false">ADMIN1!BX10</f>
        <v>"Prénom NOM"</v>
      </c>
      <c r="Q4" s="341" t="str">
        <f aca="false">ADMIN1!CA10</f>
        <v>"Prénom NOM"</v>
      </c>
      <c r="R4" s="341" t="str">
        <f aca="false">ADMIN1!CD10</f>
        <v>"Prénom NOM"</v>
      </c>
      <c r="S4" s="341" t="str">
        <f aca="false">ADMIN1!CG10</f>
        <v>"Prénom NOM"</v>
      </c>
    </row>
    <row r="5" s="330" customFormat="true" ht="48" hidden="false" customHeight="true" outlineLevel="0" collapsed="false">
      <c r="A5" s="342" t="s">
        <v>127</v>
      </c>
      <c r="B5" s="342" t="s">
        <v>76</v>
      </c>
      <c r="C5" s="343" t="s">
        <v>78</v>
      </c>
      <c r="D5" s="343" t="s">
        <v>85</v>
      </c>
      <c r="E5" s="344" t="n">
        <v>1</v>
      </c>
      <c r="F5" s="344" t="n">
        <v>2</v>
      </c>
      <c r="G5" s="344" t="n">
        <v>3</v>
      </c>
      <c r="H5" s="344" t="n">
        <v>4</v>
      </c>
      <c r="I5" s="344" t="n">
        <v>5</v>
      </c>
      <c r="J5" s="344" t="n">
        <v>6</v>
      </c>
      <c r="K5" s="344" t="n">
        <v>7</v>
      </c>
      <c r="L5" s="344" t="n">
        <v>8</v>
      </c>
      <c r="M5" s="344" t="n">
        <v>9</v>
      </c>
      <c r="N5" s="344" t="n">
        <v>10</v>
      </c>
      <c r="O5" s="344" t="n">
        <v>11</v>
      </c>
      <c r="P5" s="344" t="n">
        <v>12</v>
      </c>
      <c r="Q5" s="344" t="n">
        <v>13</v>
      </c>
      <c r="R5" s="344" t="n">
        <v>14</v>
      </c>
      <c r="S5" s="344" t="n">
        <v>15</v>
      </c>
    </row>
    <row r="6" customFormat="false" ht="24.95" hidden="false" customHeight="true" outlineLevel="0" collapsed="false">
      <c r="A6" s="345" t="n">
        <f aca="false">ADMIN1!P12</f>
        <v>0</v>
      </c>
      <c r="B6" s="346" t="n">
        <f aca="false">ADMIN1!Q12</f>
        <v>6096</v>
      </c>
      <c r="C6" s="347" t="str">
        <f aca="false">ADMIN1!R12</f>
        <v>Açaï en poudre iofilisée BIO (sachet 250g)</v>
      </c>
      <c r="D6" s="348" t="n">
        <f aca="false">ADMIN1!AN12</f>
        <v>0</v>
      </c>
      <c r="E6" s="348" t="str">
        <f aca="false">ADMIN1!AR12</f>
        <v>-</v>
      </c>
      <c r="F6" s="348" t="str">
        <f aca="false">ADMIN1!AU12</f>
        <v>-</v>
      </c>
      <c r="G6" s="348" t="str">
        <f aca="false">ADMIN1!AX12</f>
        <v>-</v>
      </c>
      <c r="H6" s="348" t="str">
        <f aca="false">ADMIN1!BA12</f>
        <v>-</v>
      </c>
      <c r="I6" s="348" t="str">
        <f aca="false">ADMIN1!BD12</f>
        <v>-</v>
      </c>
      <c r="J6" s="348" t="str">
        <f aca="false">ADMIN1!BG12</f>
        <v>-</v>
      </c>
      <c r="K6" s="348" t="str">
        <f aca="false">ADMIN1!BJ12</f>
        <v>-</v>
      </c>
      <c r="L6" s="348" t="str">
        <f aca="false">ADMIN1!BM12</f>
        <v>-</v>
      </c>
      <c r="M6" s="348" t="str">
        <f aca="false">ADMIN1!BP12</f>
        <v>-</v>
      </c>
      <c r="N6" s="348" t="str">
        <f aca="false">ADMIN1!BS12</f>
        <v>-</v>
      </c>
      <c r="O6" s="348" t="str">
        <f aca="false">ADMIN1!BV12</f>
        <v>-</v>
      </c>
      <c r="P6" s="348" t="str">
        <f aca="false">ADMIN1!BY12</f>
        <v>-</v>
      </c>
      <c r="Q6" s="348" t="str">
        <f aca="false">ADMIN1!CB12</f>
        <v>-</v>
      </c>
      <c r="R6" s="348" t="str">
        <f aca="false">ADMIN1!CE12</f>
        <v>-</v>
      </c>
      <c r="S6" s="348" t="str">
        <f aca="false">ADMIN1!CH12</f>
        <v>-</v>
      </c>
    </row>
    <row r="7" customFormat="false" ht="24.95" hidden="false" customHeight="true" outlineLevel="0" collapsed="false">
      <c r="A7" s="345" t="n">
        <f aca="false">ADMIN1!P13</f>
        <v>0</v>
      </c>
      <c r="B7" s="346" t="str">
        <f aca="false">ADMIN1!Q13</f>
        <v>1100-1312</v>
      </c>
      <c r="C7" s="347" t="str">
        <f aca="false">ADMIN1!R13</f>
        <v>Ail blanc ou violet BIO</v>
      </c>
      <c r="D7" s="348" t="n">
        <f aca="false">ADMIN1!AN13</f>
        <v>0</v>
      </c>
      <c r="E7" s="348" t="str">
        <f aca="false">ADMIN1!AR13</f>
        <v>-</v>
      </c>
      <c r="F7" s="348" t="str">
        <f aca="false">ADMIN1!AU13</f>
        <v>-</v>
      </c>
      <c r="G7" s="348" t="str">
        <f aca="false">ADMIN1!AX13</f>
        <v>-</v>
      </c>
      <c r="H7" s="348" t="str">
        <f aca="false">ADMIN1!BA13</f>
        <v>-</v>
      </c>
      <c r="I7" s="348" t="str">
        <f aca="false">ADMIN1!BD13</f>
        <v>-</v>
      </c>
      <c r="J7" s="348" t="str">
        <f aca="false">ADMIN1!BG13</f>
        <v>-</v>
      </c>
      <c r="K7" s="348" t="str">
        <f aca="false">ADMIN1!BJ13</f>
        <v>-</v>
      </c>
      <c r="L7" s="348" t="str">
        <f aca="false">ADMIN1!BM13</f>
        <v>-</v>
      </c>
      <c r="M7" s="348" t="str">
        <f aca="false">ADMIN1!BP13</f>
        <v>-</v>
      </c>
      <c r="N7" s="348" t="str">
        <f aca="false">ADMIN1!BS13</f>
        <v>-</v>
      </c>
      <c r="O7" s="348" t="str">
        <f aca="false">ADMIN1!BV13</f>
        <v>-</v>
      </c>
      <c r="P7" s="348" t="str">
        <f aca="false">ADMIN1!BY13</f>
        <v>-</v>
      </c>
      <c r="Q7" s="348" t="str">
        <f aca="false">ADMIN1!CB13</f>
        <v>-</v>
      </c>
      <c r="R7" s="348" t="str">
        <f aca="false">ADMIN1!CE13</f>
        <v>-</v>
      </c>
      <c r="S7" s="348" t="str">
        <f aca="false">ADMIN1!CH13</f>
        <v>-</v>
      </c>
    </row>
    <row r="8" customFormat="false" ht="24.95" hidden="false" customHeight="true" outlineLevel="0" collapsed="false">
      <c r="A8" s="345" t="n">
        <f aca="false">ADMIN1!P14</f>
        <v>0</v>
      </c>
      <c r="B8" s="346" t="n">
        <f aca="false">ADMIN1!Q14</f>
        <v>1497</v>
      </c>
      <c r="C8" s="347" t="str">
        <f aca="false">ADMIN1!R14</f>
        <v>Algue Chlorella en poudre BIO (sachet 1kg)</v>
      </c>
      <c r="D8" s="348" t="n">
        <f aca="false">ADMIN1!AN14</f>
        <v>0</v>
      </c>
      <c r="E8" s="348" t="str">
        <f aca="false">ADMIN1!AR14</f>
        <v>-</v>
      </c>
      <c r="F8" s="348" t="str">
        <f aca="false">ADMIN1!AU14</f>
        <v>-</v>
      </c>
      <c r="G8" s="348" t="str">
        <f aca="false">ADMIN1!AX14</f>
        <v>-</v>
      </c>
      <c r="H8" s="348" t="str">
        <f aca="false">ADMIN1!BA14</f>
        <v>-</v>
      </c>
      <c r="I8" s="348" t="str">
        <f aca="false">ADMIN1!BD14</f>
        <v>-</v>
      </c>
      <c r="J8" s="348" t="str">
        <f aca="false">ADMIN1!BG14</f>
        <v>-</v>
      </c>
      <c r="K8" s="348" t="str">
        <f aca="false">ADMIN1!BJ14</f>
        <v>-</v>
      </c>
      <c r="L8" s="348" t="str">
        <f aca="false">ADMIN1!BM14</f>
        <v>-</v>
      </c>
      <c r="M8" s="348" t="str">
        <f aca="false">ADMIN1!BP14</f>
        <v>-</v>
      </c>
      <c r="N8" s="348" t="str">
        <f aca="false">ADMIN1!BS14</f>
        <v>-</v>
      </c>
      <c r="O8" s="348" t="str">
        <f aca="false">ADMIN1!BV14</f>
        <v>-</v>
      </c>
      <c r="P8" s="348" t="str">
        <f aca="false">ADMIN1!BY14</f>
        <v>-</v>
      </c>
      <c r="Q8" s="348" t="str">
        <f aca="false">ADMIN1!CB14</f>
        <v>-</v>
      </c>
      <c r="R8" s="348" t="str">
        <f aca="false">ADMIN1!CE14</f>
        <v>-</v>
      </c>
      <c r="S8" s="348" t="str">
        <f aca="false">ADMIN1!CH14</f>
        <v>-</v>
      </c>
    </row>
    <row r="9" customFormat="false" ht="24.95" hidden="false" customHeight="true" outlineLevel="0" collapsed="false">
      <c r="A9" s="345" t="n">
        <f aca="false">ADMIN1!P15</f>
        <v>0</v>
      </c>
      <c r="B9" s="346" t="n">
        <f aca="false">ADMIN1!Q15</f>
        <v>1497</v>
      </c>
      <c r="C9" s="347" t="str">
        <f aca="false">ADMIN1!R15</f>
        <v>Algue Chlorella en poudre BIO (sachet 500g)</v>
      </c>
      <c r="D9" s="348" t="n">
        <f aca="false">ADMIN1!AN15</f>
        <v>0</v>
      </c>
      <c r="E9" s="348" t="str">
        <f aca="false">ADMIN1!AR15</f>
        <v>-</v>
      </c>
      <c r="F9" s="348" t="str">
        <f aca="false">ADMIN1!AU15</f>
        <v>-</v>
      </c>
      <c r="G9" s="348" t="str">
        <f aca="false">ADMIN1!AX15</f>
        <v>-</v>
      </c>
      <c r="H9" s="348" t="str">
        <f aca="false">ADMIN1!BA15</f>
        <v>-</v>
      </c>
      <c r="I9" s="348" t="str">
        <f aca="false">ADMIN1!BD15</f>
        <v>-</v>
      </c>
      <c r="J9" s="348" t="str">
        <f aca="false">ADMIN1!BG15</f>
        <v>-</v>
      </c>
      <c r="K9" s="348" t="str">
        <f aca="false">ADMIN1!BJ15</f>
        <v>-</v>
      </c>
      <c r="L9" s="348" t="str">
        <f aca="false">ADMIN1!BM15</f>
        <v>-</v>
      </c>
      <c r="M9" s="348" t="str">
        <f aca="false">ADMIN1!BP15</f>
        <v>-</v>
      </c>
      <c r="N9" s="348" t="str">
        <f aca="false">ADMIN1!BS15</f>
        <v>-</v>
      </c>
      <c r="O9" s="348" t="str">
        <f aca="false">ADMIN1!BV15</f>
        <v>-</v>
      </c>
      <c r="P9" s="348" t="str">
        <f aca="false">ADMIN1!BY15</f>
        <v>-</v>
      </c>
      <c r="Q9" s="348" t="str">
        <f aca="false">ADMIN1!CB15</f>
        <v>-</v>
      </c>
      <c r="R9" s="348" t="str">
        <f aca="false">ADMIN1!CE15</f>
        <v>-</v>
      </c>
      <c r="S9" s="348" t="str">
        <f aca="false">ADMIN1!CH15</f>
        <v>-</v>
      </c>
    </row>
    <row r="10" customFormat="false" ht="24.95" hidden="false" customHeight="true" outlineLevel="0" collapsed="false">
      <c r="A10" s="345" t="n">
        <f aca="false">ADMIN1!P16</f>
        <v>0</v>
      </c>
      <c r="B10" s="346" t="n">
        <f aca="false">ADMIN1!Q16</f>
        <v>1189</v>
      </c>
      <c r="C10" s="347" t="str">
        <f aca="false">ADMIN1!R16</f>
        <v>Algue Dulse déshydratée BIO (sachet 1kg)</v>
      </c>
      <c r="D10" s="348" t="n">
        <f aca="false">ADMIN1!AN16</f>
        <v>0</v>
      </c>
      <c r="E10" s="348" t="str">
        <f aca="false">ADMIN1!AR16</f>
        <v>-</v>
      </c>
      <c r="F10" s="348" t="str">
        <f aca="false">ADMIN1!AU16</f>
        <v>-</v>
      </c>
      <c r="G10" s="348" t="str">
        <f aca="false">ADMIN1!AX16</f>
        <v>-</v>
      </c>
      <c r="H10" s="348" t="str">
        <f aca="false">ADMIN1!BA16</f>
        <v>-</v>
      </c>
      <c r="I10" s="348" t="str">
        <f aca="false">ADMIN1!BD16</f>
        <v>-</v>
      </c>
      <c r="J10" s="348" t="str">
        <f aca="false">ADMIN1!BG16</f>
        <v>-</v>
      </c>
      <c r="K10" s="348" t="str">
        <f aca="false">ADMIN1!BJ16</f>
        <v>-</v>
      </c>
      <c r="L10" s="348" t="str">
        <f aca="false">ADMIN1!BM16</f>
        <v>-</v>
      </c>
      <c r="M10" s="348" t="str">
        <f aca="false">ADMIN1!BP16</f>
        <v>-</v>
      </c>
      <c r="N10" s="348" t="str">
        <f aca="false">ADMIN1!BS16</f>
        <v>-</v>
      </c>
      <c r="O10" s="348" t="str">
        <f aca="false">ADMIN1!BV16</f>
        <v>-</v>
      </c>
      <c r="P10" s="348" t="str">
        <f aca="false">ADMIN1!BY16</f>
        <v>-</v>
      </c>
      <c r="Q10" s="348" t="str">
        <f aca="false">ADMIN1!CB16</f>
        <v>-</v>
      </c>
      <c r="R10" s="348" t="str">
        <f aca="false">ADMIN1!CE16</f>
        <v>-</v>
      </c>
      <c r="S10" s="348" t="str">
        <f aca="false">ADMIN1!CH16</f>
        <v>-</v>
      </c>
    </row>
    <row r="11" customFormat="false" ht="24.95" hidden="false" customHeight="true" outlineLevel="0" collapsed="false">
      <c r="A11" s="345" t="n">
        <f aca="false">ADMIN1!P17</f>
        <v>0</v>
      </c>
      <c r="B11" s="346" t="n">
        <f aca="false">ADMIN1!Q17</f>
        <v>1189</v>
      </c>
      <c r="C11" s="347" t="str">
        <f aca="false">ADMIN1!R17</f>
        <v>Algue Dulse déshydratée BIO (sachet 500g)</v>
      </c>
      <c r="D11" s="348" t="n">
        <f aca="false">ADMIN1!AN17</f>
        <v>0</v>
      </c>
      <c r="E11" s="348" t="str">
        <f aca="false">ADMIN1!AR17</f>
        <v>-</v>
      </c>
      <c r="F11" s="348" t="str">
        <f aca="false">ADMIN1!AU17</f>
        <v>-</v>
      </c>
      <c r="G11" s="348" t="str">
        <f aca="false">ADMIN1!AX17</f>
        <v>-</v>
      </c>
      <c r="H11" s="348" t="str">
        <f aca="false">ADMIN1!BA17</f>
        <v>-</v>
      </c>
      <c r="I11" s="348" t="str">
        <f aca="false">ADMIN1!BD17</f>
        <v>-</v>
      </c>
      <c r="J11" s="348" t="str">
        <f aca="false">ADMIN1!BG17</f>
        <v>-</v>
      </c>
      <c r="K11" s="348" t="str">
        <f aca="false">ADMIN1!BJ17</f>
        <v>-</v>
      </c>
      <c r="L11" s="348" t="str">
        <f aca="false">ADMIN1!BM17</f>
        <v>-</v>
      </c>
      <c r="M11" s="348" t="str">
        <f aca="false">ADMIN1!BP17</f>
        <v>-</v>
      </c>
      <c r="N11" s="348" t="str">
        <f aca="false">ADMIN1!BS17</f>
        <v>-</v>
      </c>
      <c r="O11" s="348" t="str">
        <f aca="false">ADMIN1!BV17</f>
        <v>-</v>
      </c>
      <c r="P11" s="348" t="str">
        <f aca="false">ADMIN1!BY17</f>
        <v>-</v>
      </c>
      <c r="Q11" s="348" t="str">
        <f aca="false">ADMIN1!CB17</f>
        <v>-</v>
      </c>
      <c r="R11" s="348" t="str">
        <f aca="false">ADMIN1!CE17</f>
        <v>-</v>
      </c>
      <c r="S11" s="348" t="str">
        <f aca="false">ADMIN1!CH17</f>
        <v>-</v>
      </c>
    </row>
    <row r="12" customFormat="false" ht="24.95" hidden="false" customHeight="true" outlineLevel="0" collapsed="false">
      <c r="A12" s="345" t="n">
        <f aca="false">ADMIN1!P18</f>
        <v>0</v>
      </c>
      <c r="B12" s="346" t="n">
        <f aca="false">ADMIN1!Q18</f>
        <v>6073</v>
      </c>
      <c r="C12" s="347" t="str">
        <f aca="false">ADMIN1!R18</f>
        <v>Algue Kombu déshydratées BIO (sachet 1kg)</v>
      </c>
      <c r="D12" s="348" t="n">
        <f aca="false">ADMIN1!AN18</f>
        <v>0</v>
      </c>
      <c r="E12" s="348" t="str">
        <f aca="false">ADMIN1!AR18</f>
        <v>-</v>
      </c>
      <c r="F12" s="348" t="str">
        <f aca="false">ADMIN1!AU18</f>
        <v>-</v>
      </c>
      <c r="G12" s="348" t="str">
        <f aca="false">ADMIN1!AX18</f>
        <v>-</v>
      </c>
      <c r="H12" s="348" t="str">
        <f aca="false">ADMIN1!BA18</f>
        <v>-</v>
      </c>
      <c r="I12" s="348" t="str">
        <f aca="false">ADMIN1!BD18</f>
        <v>-</v>
      </c>
      <c r="J12" s="348" t="str">
        <f aca="false">ADMIN1!BG18</f>
        <v>-</v>
      </c>
      <c r="K12" s="348" t="str">
        <f aca="false">ADMIN1!BJ18</f>
        <v>-</v>
      </c>
      <c r="L12" s="348" t="str">
        <f aca="false">ADMIN1!BM18</f>
        <v>-</v>
      </c>
      <c r="M12" s="348" t="str">
        <f aca="false">ADMIN1!BP18</f>
        <v>-</v>
      </c>
      <c r="N12" s="348" t="str">
        <f aca="false">ADMIN1!BS18</f>
        <v>-</v>
      </c>
      <c r="O12" s="348" t="str">
        <f aca="false">ADMIN1!BV18</f>
        <v>-</v>
      </c>
      <c r="P12" s="348" t="str">
        <f aca="false">ADMIN1!BY18</f>
        <v>-</v>
      </c>
      <c r="Q12" s="348" t="str">
        <f aca="false">ADMIN1!CB18</f>
        <v>-</v>
      </c>
      <c r="R12" s="348" t="str">
        <f aca="false">ADMIN1!CE18</f>
        <v>-</v>
      </c>
      <c r="S12" s="348" t="str">
        <f aca="false">ADMIN1!CH18</f>
        <v>-</v>
      </c>
    </row>
    <row r="13" customFormat="false" ht="24.95" hidden="false" customHeight="true" outlineLevel="0" collapsed="false">
      <c r="A13" s="345" t="n">
        <f aca="false">ADMIN1!P19</f>
        <v>0</v>
      </c>
      <c r="B13" s="346" t="n">
        <f aca="false">ADMIN1!Q19</f>
        <v>6073</v>
      </c>
      <c r="C13" s="347" t="str">
        <f aca="false">ADMIN1!R19</f>
        <v>Algue Kombu déshydratées BIO (sachet 500g)</v>
      </c>
      <c r="D13" s="348" t="n">
        <f aca="false">ADMIN1!AN19</f>
        <v>0</v>
      </c>
      <c r="E13" s="348" t="str">
        <f aca="false">ADMIN1!AR19</f>
        <v>-</v>
      </c>
      <c r="F13" s="348" t="str">
        <f aca="false">ADMIN1!AU19</f>
        <v>-</v>
      </c>
      <c r="G13" s="348" t="str">
        <f aca="false">ADMIN1!AX19</f>
        <v>-</v>
      </c>
      <c r="H13" s="348" t="str">
        <f aca="false">ADMIN1!BA19</f>
        <v>-</v>
      </c>
      <c r="I13" s="348" t="str">
        <f aca="false">ADMIN1!BD19</f>
        <v>-</v>
      </c>
      <c r="J13" s="348" t="str">
        <f aca="false">ADMIN1!BG19</f>
        <v>-</v>
      </c>
      <c r="K13" s="348" t="str">
        <f aca="false">ADMIN1!BJ19</f>
        <v>-</v>
      </c>
      <c r="L13" s="348" t="str">
        <f aca="false">ADMIN1!BM19</f>
        <v>-</v>
      </c>
      <c r="M13" s="348" t="str">
        <f aca="false">ADMIN1!BP19</f>
        <v>-</v>
      </c>
      <c r="N13" s="348" t="str">
        <f aca="false">ADMIN1!BS19</f>
        <v>-</v>
      </c>
      <c r="O13" s="348" t="str">
        <f aca="false">ADMIN1!BV19</f>
        <v>-</v>
      </c>
      <c r="P13" s="348" t="str">
        <f aca="false">ADMIN1!BY19</f>
        <v>-</v>
      </c>
      <c r="Q13" s="348" t="str">
        <f aca="false">ADMIN1!CB19</f>
        <v>-</v>
      </c>
      <c r="R13" s="348" t="str">
        <f aca="false">ADMIN1!CE19</f>
        <v>-</v>
      </c>
      <c r="S13" s="348" t="str">
        <f aca="false">ADMIN1!CH19</f>
        <v>-</v>
      </c>
    </row>
    <row r="14" customFormat="false" ht="24.95" hidden="false" customHeight="true" outlineLevel="0" collapsed="false">
      <c r="A14" s="345" t="n">
        <f aca="false">ADMIN1!P20</f>
        <v>0</v>
      </c>
      <c r="B14" s="346" t="n">
        <f aca="false">ADMIN1!Q20</f>
        <v>1096</v>
      </c>
      <c r="C14" s="347" t="str">
        <f aca="false">ADMIN1!R20</f>
        <v>Algue Nori entière déshydratées BIO
    - (sachet 1kg)</v>
      </c>
      <c r="D14" s="348" t="n">
        <f aca="false">ADMIN1!AN20</f>
        <v>0</v>
      </c>
      <c r="E14" s="348" t="str">
        <f aca="false">ADMIN1!AR20</f>
        <v>-</v>
      </c>
      <c r="F14" s="348" t="str">
        <f aca="false">ADMIN1!AU20</f>
        <v>-</v>
      </c>
      <c r="G14" s="348" t="str">
        <f aca="false">ADMIN1!AX20</f>
        <v>-</v>
      </c>
      <c r="H14" s="348" t="str">
        <f aca="false">ADMIN1!BA20</f>
        <v>-</v>
      </c>
      <c r="I14" s="348" t="str">
        <f aca="false">ADMIN1!BD20</f>
        <v>-</v>
      </c>
      <c r="J14" s="348" t="str">
        <f aca="false">ADMIN1!BG20</f>
        <v>-</v>
      </c>
      <c r="K14" s="348" t="str">
        <f aca="false">ADMIN1!BJ20</f>
        <v>-</v>
      </c>
      <c r="L14" s="348" t="str">
        <f aca="false">ADMIN1!BM20</f>
        <v>-</v>
      </c>
      <c r="M14" s="348" t="str">
        <f aca="false">ADMIN1!BP20</f>
        <v>-</v>
      </c>
      <c r="N14" s="348" t="str">
        <f aca="false">ADMIN1!BS20</f>
        <v>-</v>
      </c>
      <c r="O14" s="348" t="str">
        <f aca="false">ADMIN1!BV20</f>
        <v>-</v>
      </c>
      <c r="P14" s="348" t="str">
        <f aca="false">ADMIN1!BY20</f>
        <v>-</v>
      </c>
      <c r="Q14" s="348" t="str">
        <f aca="false">ADMIN1!CB20</f>
        <v>-</v>
      </c>
      <c r="R14" s="348" t="str">
        <f aca="false">ADMIN1!CE20</f>
        <v>-</v>
      </c>
      <c r="S14" s="348" t="str">
        <f aca="false">ADMIN1!CH20</f>
        <v>-</v>
      </c>
    </row>
    <row r="15" customFormat="false" ht="24.95" hidden="false" customHeight="true" outlineLevel="0" collapsed="false">
      <c r="A15" s="345" t="n">
        <f aca="false">ADMIN1!P21</f>
        <v>0</v>
      </c>
      <c r="B15" s="346" t="n">
        <f aca="false">ADMIN1!Q21</f>
        <v>1096</v>
      </c>
      <c r="C15" s="347" t="str">
        <f aca="false">ADMIN1!R21</f>
        <v>Algue Nori entière déshydratées BIO
    - (sachet 500g)</v>
      </c>
      <c r="D15" s="348" t="n">
        <f aca="false">ADMIN1!AN21</f>
        <v>0</v>
      </c>
      <c r="E15" s="348" t="str">
        <f aca="false">ADMIN1!AR21</f>
        <v>-</v>
      </c>
      <c r="F15" s="348" t="str">
        <f aca="false">ADMIN1!AU21</f>
        <v>-</v>
      </c>
      <c r="G15" s="348" t="str">
        <f aca="false">ADMIN1!AX21</f>
        <v>-</v>
      </c>
      <c r="H15" s="348" t="str">
        <f aca="false">ADMIN1!BA21</f>
        <v>-</v>
      </c>
      <c r="I15" s="348" t="str">
        <f aca="false">ADMIN1!BD21</f>
        <v>-</v>
      </c>
      <c r="J15" s="348" t="str">
        <f aca="false">ADMIN1!BG21</f>
        <v>-</v>
      </c>
      <c r="K15" s="348" t="str">
        <f aca="false">ADMIN1!BJ21</f>
        <v>-</v>
      </c>
      <c r="L15" s="348" t="str">
        <f aca="false">ADMIN1!BM21</f>
        <v>-</v>
      </c>
      <c r="M15" s="348" t="str">
        <f aca="false">ADMIN1!BP21</f>
        <v>-</v>
      </c>
      <c r="N15" s="348" t="str">
        <f aca="false">ADMIN1!BS21</f>
        <v>-</v>
      </c>
      <c r="O15" s="348" t="str">
        <f aca="false">ADMIN1!BV21</f>
        <v>-</v>
      </c>
      <c r="P15" s="348" t="str">
        <f aca="false">ADMIN1!BY21</f>
        <v>-</v>
      </c>
      <c r="Q15" s="348" t="str">
        <f aca="false">ADMIN1!CB21</f>
        <v>-</v>
      </c>
      <c r="R15" s="348" t="str">
        <f aca="false">ADMIN1!CE21</f>
        <v>-</v>
      </c>
      <c r="S15" s="348" t="str">
        <f aca="false">ADMIN1!CH21</f>
        <v>-</v>
      </c>
    </row>
    <row r="16" customFormat="false" ht="24.95" hidden="false" customHeight="true" outlineLevel="0" collapsed="false">
      <c r="A16" s="345" t="n">
        <f aca="false">ADMIN1!P22</f>
        <v>0</v>
      </c>
      <c r="B16" s="346" t="n">
        <f aca="false">ADMIN1!Q22</f>
        <v>1102</v>
      </c>
      <c r="C16" s="347" t="str">
        <f aca="false">ADMIN1!R22</f>
        <v>Aloe Vera à feuilles fraîches BIO</v>
      </c>
      <c r="D16" s="348" t="n">
        <f aca="false">ADMIN1!AN22</f>
        <v>0</v>
      </c>
      <c r="E16" s="348" t="str">
        <f aca="false">ADMIN1!AR22</f>
        <v>-</v>
      </c>
      <c r="F16" s="348" t="str">
        <f aca="false">ADMIN1!AU22</f>
        <v>-</v>
      </c>
      <c r="G16" s="348" t="str">
        <f aca="false">ADMIN1!AX22</f>
        <v>-</v>
      </c>
      <c r="H16" s="348" t="str">
        <f aca="false">ADMIN1!BA22</f>
        <v>-</v>
      </c>
      <c r="I16" s="348" t="str">
        <f aca="false">ADMIN1!BD22</f>
        <v>-</v>
      </c>
      <c r="J16" s="348" t="str">
        <f aca="false">ADMIN1!BG22</f>
        <v>-</v>
      </c>
      <c r="K16" s="348" t="str">
        <f aca="false">ADMIN1!BJ22</f>
        <v>-</v>
      </c>
      <c r="L16" s="348" t="str">
        <f aca="false">ADMIN1!BM22</f>
        <v>-</v>
      </c>
      <c r="M16" s="348" t="str">
        <f aca="false">ADMIN1!BP22</f>
        <v>-</v>
      </c>
      <c r="N16" s="348" t="str">
        <f aca="false">ADMIN1!BS22</f>
        <v>-</v>
      </c>
      <c r="O16" s="348" t="str">
        <f aca="false">ADMIN1!BV22</f>
        <v>-</v>
      </c>
      <c r="P16" s="348" t="str">
        <f aca="false">ADMIN1!BY22</f>
        <v>-</v>
      </c>
      <c r="Q16" s="348" t="str">
        <f aca="false">ADMIN1!CB22</f>
        <v>-</v>
      </c>
      <c r="R16" s="348" t="str">
        <f aca="false">ADMIN1!CE22</f>
        <v>-</v>
      </c>
      <c r="S16" s="348" t="str">
        <f aca="false">ADMIN1!CH22</f>
        <v>-</v>
      </c>
    </row>
    <row r="17" customFormat="false" ht="24.95" hidden="false" customHeight="true" outlineLevel="0" collapsed="false">
      <c r="A17" s="345" t="n">
        <f aca="false">ADMIN1!P23</f>
        <v>0</v>
      </c>
      <c r="B17" s="346" t="n">
        <f aca="false">ADMIN1!Q23</f>
        <v>5035</v>
      </c>
      <c r="C17" s="347" t="str">
        <f aca="false">ADMIN1!R23</f>
        <v>Amande Desmayo avec coque</v>
      </c>
      <c r="D17" s="348" t="n">
        <f aca="false">ADMIN1!AN23</f>
        <v>0</v>
      </c>
      <c r="E17" s="348" t="str">
        <f aca="false">ADMIN1!AR23</f>
        <v>-</v>
      </c>
      <c r="F17" s="348" t="str">
        <f aca="false">ADMIN1!AU23</f>
        <v>-</v>
      </c>
      <c r="G17" s="348" t="str">
        <f aca="false">ADMIN1!AX23</f>
        <v>-</v>
      </c>
      <c r="H17" s="348" t="str">
        <f aca="false">ADMIN1!BA23</f>
        <v>-</v>
      </c>
      <c r="I17" s="348" t="str">
        <f aca="false">ADMIN1!BD23</f>
        <v>-</v>
      </c>
      <c r="J17" s="348" t="str">
        <f aca="false">ADMIN1!BG23</f>
        <v>-</v>
      </c>
      <c r="K17" s="348" t="str">
        <f aca="false">ADMIN1!BJ23</f>
        <v>-</v>
      </c>
      <c r="L17" s="348" t="str">
        <f aca="false">ADMIN1!BM23</f>
        <v>-</v>
      </c>
      <c r="M17" s="348" t="str">
        <f aca="false">ADMIN1!BP23</f>
        <v>-</v>
      </c>
      <c r="N17" s="348" t="str">
        <f aca="false">ADMIN1!BS23</f>
        <v>-</v>
      </c>
      <c r="O17" s="348" t="str">
        <f aca="false">ADMIN1!BV23</f>
        <v>-</v>
      </c>
      <c r="P17" s="348" t="str">
        <f aca="false">ADMIN1!BY23</f>
        <v>-</v>
      </c>
      <c r="Q17" s="348" t="str">
        <f aca="false">ADMIN1!CB23</f>
        <v>-</v>
      </c>
      <c r="R17" s="348" t="str">
        <f aca="false">ADMIN1!CE23</f>
        <v>-</v>
      </c>
      <c r="S17" s="348" t="str">
        <f aca="false">ADMIN1!CH23</f>
        <v>-</v>
      </c>
    </row>
    <row r="18" customFormat="false" ht="24.95" hidden="false" customHeight="true" outlineLevel="0" collapsed="false">
      <c r="A18" s="345" t="n">
        <f aca="false">ADMIN1!P24</f>
        <v>0</v>
      </c>
      <c r="B18" s="346" t="n">
        <f aca="false">ADMIN1!Q24</f>
        <v>5147</v>
      </c>
      <c r="C18" s="347" t="str">
        <f aca="false">ADMIN1!R24</f>
        <v>Amande Lauren avec coque (saveur sucrée)</v>
      </c>
      <c r="D18" s="348" t="n">
        <f aca="false">ADMIN1!AN24</f>
        <v>0</v>
      </c>
      <c r="E18" s="348" t="str">
        <f aca="false">ADMIN1!AR24</f>
        <v>-</v>
      </c>
      <c r="F18" s="348" t="str">
        <f aca="false">ADMIN1!AU24</f>
        <v>-</v>
      </c>
      <c r="G18" s="348" t="str">
        <f aca="false">ADMIN1!AX24</f>
        <v>-</v>
      </c>
      <c r="H18" s="348" t="str">
        <f aca="false">ADMIN1!BA24</f>
        <v>-</v>
      </c>
      <c r="I18" s="348" t="str">
        <f aca="false">ADMIN1!BD24</f>
        <v>-</v>
      </c>
      <c r="J18" s="348" t="str">
        <f aca="false">ADMIN1!BG24</f>
        <v>-</v>
      </c>
      <c r="K18" s="348" t="str">
        <f aca="false">ADMIN1!BJ24</f>
        <v>-</v>
      </c>
      <c r="L18" s="348" t="str">
        <f aca="false">ADMIN1!BM24</f>
        <v>-</v>
      </c>
      <c r="M18" s="348" t="str">
        <f aca="false">ADMIN1!BP24</f>
        <v>-</v>
      </c>
      <c r="N18" s="348" t="str">
        <f aca="false">ADMIN1!BS24</f>
        <v>-</v>
      </c>
      <c r="O18" s="348" t="str">
        <f aca="false">ADMIN1!BV24</f>
        <v>-</v>
      </c>
      <c r="P18" s="348" t="str">
        <f aca="false">ADMIN1!BY24</f>
        <v>-</v>
      </c>
      <c r="Q18" s="348" t="str">
        <f aca="false">ADMIN1!CB24</f>
        <v>-</v>
      </c>
      <c r="R18" s="348" t="str">
        <f aca="false">ADMIN1!CE24</f>
        <v>-</v>
      </c>
      <c r="S18" s="348" t="str">
        <f aca="false">ADMIN1!CH24</f>
        <v>-</v>
      </c>
    </row>
    <row r="19" customFormat="false" ht="24.95" hidden="false" customHeight="true" outlineLevel="0" collapsed="false">
      <c r="A19" s="345" t="n">
        <f aca="false">ADMIN1!P25</f>
        <v>0</v>
      </c>
      <c r="B19" s="346" t="n">
        <f aca="false">ADMIN1!Q25</f>
        <v>5127</v>
      </c>
      <c r="C19" s="347" t="str">
        <f aca="false">ADMIN1!R25</f>
        <v>Amande Romera avec coque</v>
      </c>
      <c r="D19" s="348" t="n">
        <f aca="false">ADMIN1!AN25</f>
        <v>0</v>
      </c>
      <c r="E19" s="348" t="str">
        <f aca="false">ADMIN1!AR25</f>
        <v>-</v>
      </c>
      <c r="F19" s="348" t="str">
        <f aca="false">ADMIN1!AU25</f>
        <v>-</v>
      </c>
      <c r="G19" s="348" t="str">
        <f aca="false">ADMIN1!AX25</f>
        <v>-</v>
      </c>
      <c r="H19" s="348" t="str">
        <f aca="false">ADMIN1!BA25</f>
        <v>-</v>
      </c>
      <c r="I19" s="348" t="str">
        <f aca="false">ADMIN1!BD25</f>
        <v>-</v>
      </c>
      <c r="J19" s="348" t="str">
        <f aca="false">ADMIN1!BG25</f>
        <v>-</v>
      </c>
      <c r="K19" s="348" t="str">
        <f aca="false">ADMIN1!BJ25</f>
        <v>-</v>
      </c>
      <c r="L19" s="348" t="str">
        <f aca="false">ADMIN1!BM25</f>
        <v>-</v>
      </c>
      <c r="M19" s="348" t="str">
        <f aca="false">ADMIN1!BP25</f>
        <v>-</v>
      </c>
      <c r="N19" s="348" t="str">
        <f aca="false">ADMIN1!BS25</f>
        <v>-</v>
      </c>
      <c r="O19" s="348" t="str">
        <f aca="false">ADMIN1!BV25</f>
        <v>-</v>
      </c>
      <c r="P19" s="348" t="str">
        <f aca="false">ADMIN1!BY25</f>
        <v>-</v>
      </c>
      <c r="Q19" s="348" t="str">
        <f aca="false">ADMIN1!CB25</f>
        <v>-</v>
      </c>
      <c r="R19" s="348" t="str">
        <f aca="false">ADMIN1!CE25</f>
        <v>-</v>
      </c>
      <c r="S19" s="348" t="str">
        <f aca="false">ADMIN1!CH25</f>
        <v>-</v>
      </c>
    </row>
    <row r="20" customFormat="false" ht="24.95" hidden="false" customHeight="true" outlineLevel="0" collapsed="false">
      <c r="A20" s="345" t="n">
        <f aca="false">ADMIN1!P26</f>
        <v>0</v>
      </c>
      <c r="B20" s="346" t="n">
        <f aca="false">ADMIN1!Q26</f>
        <v>1197</v>
      </c>
      <c r="C20" s="347" t="str">
        <f aca="false">ADMIN1!R26</f>
        <v>Amande sans coque CRU BIO
    - (sachet 1kg)</v>
      </c>
      <c r="D20" s="348" t="n">
        <f aca="false">ADMIN1!AN26</f>
        <v>0</v>
      </c>
      <c r="E20" s="348" t="str">
        <f aca="false">ADMIN1!AR26</f>
        <v>-</v>
      </c>
      <c r="F20" s="348" t="str">
        <f aca="false">ADMIN1!AU26</f>
        <v>-</v>
      </c>
      <c r="G20" s="348" t="str">
        <f aca="false">ADMIN1!AX26</f>
        <v>-</v>
      </c>
      <c r="H20" s="348" t="str">
        <f aca="false">ADMIN1!BA26</f>
        <v>-</v>
      </c>
      <c r="I20" s="348" t="str">
        <f aca="false">ADMIN1!BD26</f>
        <v>-</v>
      </c>
      <c r="J20" s="348" t="str">
        <f aca="false">ADMIN1!BG26</f>
        <v>-</v>
      </c>
      <c r="K20" s="348" t="str">
        <f aca="false">ADMIN1!BJ26</f>
        <v>-</v>
      </c>
      <c r="L20" s="348" t="str">
        <f aca="false">ADMIN1!BM26</f>
        <v>-</v>
      </c>
      <c r="M20" s="348" t="str">
        <f aca="false">ADMIN1!BP26</f>
        <v>-</v>
      </c>
      <c r="N20" s="348" t="str">
        <f aca="false">ADMIN1!BS26</f>
        <v>-</v>
      </c>
      <c r="O20" s="348" t="str">
        <f aca="false">ADMIN1!BV26</f>
        <v>-</v>
      </c>
      <c r="P20" s="348" t="str">
        <f aca="false">ADMIN1!BY26</f>
        <v>-</v>
      </c>
      <c r="Q20" s="348" t="str">
        <f aca="false">ADMIN1!CB26</f>
        <v>-</v>
      </c>
      <c r="R20" s="348" t="str">
        <f aca="false">ADMIN1!CE26</f>
        <v>-</v>
      </c>
      <c r="S20" s="348" t="str">
        <f aca="false">ADMIN1!CH26</f>
        <v>-</v>
      </c>
    </row>
    <row r="21" customFormat="false" ht="24.95" hidden="false" customHeight="true" outlineLevel="0" collapsed="false">
      <c r="A21" s="345" t="n">
        <f aca="false">ADMIN1!P27</f>
        <v>0</v>
      </c>
      <c r="B21" s="346" t="n">
        <f aca="false">ADMIN1!Q27</f>
        <v>3020</v>
      </c>
      <c r="C21" s="347" t="str">
        <f aca="false">ADMIN1!R27</f>
        <v>Ananas (mûri sur plante) (env. 2kg)
Super bon, couleur intense, très aromatique</v>
      </c>
      <c r="D21" s="348" t="n">
        <f aca="false">ADMIN1!AN27</f>
        <v>0</v>
      </c>
      <c r="E21" s="348" t="str">
        <f aca="false">ADMIN1!AR27</f>
        <v>-</v>
      </c>
      <c r="F21" s="348" t="str">
        <f aca="false">ADMIN1!AU27</f>
        <v>-</v>
      </c>
      <c r="G21" s="348" t="str">
        <f aca="false">ADMIN1!AX27</f>
        <v>-</v>
      </c>
      <c r="H21" s="348" t="str">
        <f aca="false">ADMIN1!BA27</f>
        <v>-</v>
      </c>
      <c r="I21" s="348" t="str">
        <f aca="false">ADMIN1!BD27</f>
        <v>-</v>
      </c>
      <c r="J21" s="348" t="str">
        <f aca="false">ADMIN1!BG27</f>
        <v>-</v>
      </c>
      <c r="K21" s="348" t="str">
        <f aca="false">ADMIN1!BJ27</f>
        <v>-</v>
      </c>
      <c r="L21" s="348" t="str">
        <f aca="false">ADMIN1!BM27</f>
        <v>-</v>
      </c>
      <c r="M21" s="348" t="str">
        <f aca="false">ADMIN1!BP27</f>
        <v>-</v>
      </c>
      <c r="N21" s="348" t="str">
        <f aca="false">ADMIN1!BS27</f>
        <v>-</v>
      </c>
      <c r="O21" s="348" t="str">
        <f aca="false">ADMIN1!BV27</f>
        <v>-</v>
      </c>
      <c r="P21" s="348" t="str">
        <f aca="false">ADMIN1!BY27</f>
        <v>-</v>
      </c>
      <c r="Q21" s="348" t="str">
        <f aca="false">ADMIN1!CB27</f>
        <v>-</v>
      </c>
      <c r="R21" s="348" t="str">
        <f aca="false">ADMIN1!CE27</f>
        <v>-</v>
      </c>
      <c r="S21" s="348" t="str">
        <f aca="false">ADMIN1!CH27</f>
        <v>-</v>
      </c>
    </row>
    <row r="22" customFormat="false" ht="24.95" hidden="false" customHeight="true" outlineLevel="0" collapsed="false">
      <c r="A22" s="345" t="n">
        <f aca="false">ADMIN1!P28</f>
        <v>0</v>
      </c>
      <c r="B22" s="346" t="n">
        <f aca="false">ADMIN1!Q28</f>
        <v>1338</v>
      </c>
      <c r="C22" s="347" t="str">
        <f aca="false">ADMIN1!R28</f>
        <v>Ananas deshydraté BIO (paquet 1kg)</v>
      </c>
      <c r="D22" s="348" t="n">
        <f aca="false">ADMIN1!AN28</f>
        <v>0</v>
      </c>
      <c r="E22" s="348" t="str">
        <f aca="false">ADMIN1!AR28</f>
        <v>-</v>
      </c>
      <c r="F22" s="348" t="str">
        <f aca="false">ADMIN1!AU28</f>
        <v>-</v>
      </c>
      <c r="G22" s="348" t="str">
        <f aca="false">ADMIN1!AX28</f>
        <v>-</v>
      </c>
      <c r="H22" s="348" t="str">
        <f aca="false">ADMIN1!BA28</f>
        <v>-</v>
      </c>
      <c r="I22" s="348" t="str">
        <f aca="false">ADMIN1!BD28</f>
        <v>-</v>
      </c>
      <c r="J22" s="348" t="str">
        <f aca="false">ADMIN1!BG28</f>
        <v>-</v>
      </c>
      <c r="K22" s="348" t="str">
        <f aca="false">ADMIN1!BJ28</f>
        <v>-</v>
      </c>
      <c r="L22" s="348" t="str">
        <f aca="false">ADMIN1!BM28</f>
        <v>-</v>
      </c>
      <c r="M22" s="348" t="str">
        <f aca="false">ADMIN1!BP28</f>
        <v>-</v>
      </c>
      <c r="N22" s="348" t="str">
        <f aca="false">ADMIN1!BS28</f>
        <v>-</v>
      </c>
      <c r="O22" s="348" t="str">
        <f aca="false">ADMIN1!BV28</f>
        <v>-</v>
      </c>
      <c r="P22" s="348" t="str">
        <f aca="false">ADMIN1!BY28</f>
        <v>-</v>
      </c>
      <c r="Q22" s="348" t="str">
        <f aca="false">ADMIN1!CB28</f>
        <v>-</v>
      </c>
      <c r="R22" s="348" t="str">
        <f aca="false">ADMIN1!CE28</f>
        <v>-</v>
      </c>
      <c r="S22" s="348" t="str">
        <f aca="false">ADMIN1!CH28</f>
        <v>-</v>
      </c>
    </row>
    <row r="23" customFormat="false" ht="24.95" hidden="false" customHeight="true" outlineLevel="0" collapsed="false">
      <c r="A23" s="345" t="n">
        <f aca="false">ADMIN1!P29</f>
        <v>0</v>
      </c>
      <c r="B23" s="346" t="n">
        <f aca="false">ADMIN1!Q29</f>
        <v>3785</v>
      </c>
      <c r="C23" s="347" t="str">
        <f aca="false">ADMIN1!R29</f>
        <v>Arachides crues avec coque</v>
      </c>
      <c r="D23" s="348" t="n">
        <f aca="false">ADMIN1!AN29</f>
        <v>0</v>
      </c>
      <c r="E23" s="348" t="str">
        <f aca="false">ADMIN1!AR29</f>
        <v>-</v>
      </c>
      <c r="F23" s="348" t="str">
        <f aca="false">ADMIN1!AU29</f>
        <v>-</v>
      </c>
      <c r="G23" s="348" t="str">
        <f aca="false">ADMIN1!AX29</f>
        <v>-</v>
      </c>
      <c r="H23" s="348" t="str">
        <f aca="false">ADMIN1!BA29</f>
        <v>-</v>
      </c>
      <c r="I23" s="348" t="str">
        <f aca="false">ADMIN1!BD29</f>
        <v>-</v>
      </c>
      <c r="J23" s="348" t="str">
        <f aca="false">ADMIN1!BG29</f>
        <v>-</v>
      </c>
      <c r="K23" s="348" t="str">
        <f aca="false">ADMIN1!BJ29</f>
        <v>-</v>
      </c>
      <c r="L23" s="348" t="str">
        <f aca="false">ADMIN1!BM29</f>
        <v>-</v>
      </c>
      <c r="M23" s="348" t="str">
        <f aca="false">ADMIN1!BP29</f>
        <v>-</v>
      </c>
      <c r="N23" s="348" t="str">
        <f aca="false">ADMIN1!BS29</f>
        <v>-</v>
      </c>
      <c r="O23" s="348" t="str">
        <f aca="false">ADMIN1!BV29</f>
        <v>-</v>
      </c>
      <c r="P23" s="348" t="str">
        <f aca="false">ADMIN1!BY29</f>
        <v>-</v>
      </c>
      <c r="Q23" s="348" t="str">
        <f aca="false">ADMIN1!CB29</f>
        <v>-</v>
      </c>
      <c r="R23" s="348" t="str">
        <f aca="false">ADMIN1!CE29</f>
        <v>-</v>
      </c>
      <c r="S23" s="348" t="str">
        <f aca="false">ADMIN1!CH29</f>
        <v>-</v>
      </c>
    </row>
    <row r="24" customFormat="false" ht="24.95" hidden="false" customHeight="true" outlineLevel="0" collapsed="false">
      <c r="A24" s="345" t="n">
        <f aca="false">ADMIN1!P30</f>
        <v>0</v>
      </c>
      <c r="B24" s="346" t="n">
        <f aca="false">ADMIN1!Q30</f>
        <v>1827</v>
      </c>
      <c r="C24" s="347" t="str">
        <f aca="false">ADMIN1!R30</f>
        <v>Arachides sans coque pelé CRU BIO</v>
      </c>
      <c r="D24" s="348" t="n">
        <f aca="false">ADMIN1!AN30</f>
        <v>0</v>
      </c>
      <c r="E24" s="348" t="str">
        <f aca="false">ADMIN1!AR30</f>
        <v>-</v>
      </c>
      <c r="F24" s="348" t="str">
        <f aca="false">ADMIN1!AU30</f>
        <v>-</v>
      </c>
      <c r="G24" s="348" t="str">
        <f aca="false">ADMIN1!AX30</f>
        <v>-</v>
      </c>
      <c r="H24" s="348" t="str">
        <f aca="false">ADMIN1!BA30</f>
        <v>-</v>
      </c>
      <c r="I24" s="348" t="str">
        <f aca="false">ADMIN1!BD30</f>
        <v>-</v>
      </c>
      <c r="J24" s="348" t="str">
        <f aca="false">ADMIN1!BG30</f>
        <v>-</v>
      </c>
      <c r="K24" s="348" t="str">
        <f aca="false">ADMIN1!BJ30</f>
        <v>-</v>
      </c>
      <c r="L24" s="348" t="str">
        <f aca="false">ADMIN1!BM30</f>
        <v>-</v>
      </c>
      <c r="M24" s="348" t="str">
        <f aca="false">ADMIN1!BP30</f>
        <v>-</v>
      </c>
      <c r="N24" s="348" t="str">
        <f aca="false">ADMIN1!BS30</f>
        <v>-</v>
      </c>
      <c r="O24" s="348" t="str">
        <f aca="false">ADMIN1!BV30</f>
        <v>-</v>
      </c>
      <c r="P24" s="348" t="str">
        <f aca="false">ADMIN1!BY30</f>
        <v>-</v>
      </c>
      <c r="Q24" s="348" t="str">
        <f aca="false">ADMIN1!CB30</f>
        <v>-</v>
      </c>
      <c r="R24" s="348" t="str">
        <f aca="false">ADMIN1!CE30</f>
        <v>-</v>
      </c>
      <c r="S24" s="348" t="str">
        <f aca="false">ADMIN1!CH30</f>
        <v>-</v>
      </c>
    </row>
    <row r="25" customFormat="false" ht="24.95" hidden="false" customHeight="true" outlineLevel="0" collapsed="false">
      <c r="A25" s="345" t="n">
        <f aca="false">ADMIN1!P31</f>
        <v>0</v>
      </c>
      <c r="B25" s="346" t="n">
        <f aca="false">ADMIN1!Q31</f>
        <v>3001</v>
      </c>
      <c r="C25" s="347" t="str">
        <f aca="false">ADMIN1!R31</f>
        <v>Avocat Bacon (grand)</v>
      </c>
      <c r="D25" s="348" t="n">
        <f aca="false">ADMIN1!AN31</f>
        <v>0</v>
      </c>
      <c r="E25" s="348" t="str">
        <f aca="false">ADMIN1!AR31</f>
        <v>-</v>
      </c>
      <c r="F25" s="348" t="str">
        <f aca="false">ADMIN1!AU31</f>
        <v>-</v>
      </c>
      <c r="G25" s="348" t="str">
        <f aca="false">ADMIN1!AX31</f>
        <v>-</v>
      </c>
      <c r="H25" s="348" t="str">
        <f aca="false">ADMIN1!BA31</f>
        <v>-</v>
      </c>
      <c r="I25" s="348" t="str">
        <f aca="false">ADMIN1!BD31</f>
        <v>-</v>
      </c>
      <c r="J25" s="348" t="str">
        <f aca="false">ADMIN1!BG31</f>
        <v>-</v>
      </c>
      <c r="K25" s="348" t="str">
        <f aca="false">ADMIN1!BJ31</f>
        <v>-</v>
      </c>
      <c r="L25" s="348" t="str">
        <f aca="false">ADMIN1!BM31</f>
        <v>-</v>
      </c>
      <c r="M25" s="348" t="str">
        <f aca="false">ADMIN1!BP31</f>
        <v>-</v>
      </c>
      <c r="N25" s="348" t="str">
        <f aca="false">ADMIN1!BS31</f>
        <v>-</v>
      </c>
      <c r="O25" s="348" t="str">
        <f aca="false">ADMIN1!BV31</f>
        <v>-</v>
      </c>
      <c r="P25" s="348" t="str">
        <f aca="false">ADMIN1!BY31</f>
        <v>-</v>
      </c>
      <c r="Q25" s="348" t="str">
        <f aca="false">ADMIN1!CB31</f>
        <v>-</v>
      </c>
      <c r="R25" s="348" t="str">
        <f aca="false">ADMIN1!CE31</f>
        <v>-</v>
      </c>
      <c r="S25" s="348" t="str">
        <f aca="false">ADMIN1!CH31</f>
        <v>-</v>
      </c>
    </row>
    <row r="26" customFormat="false" ht="24.95" hidden="false" customHeight="true" outlineLevel="0" collapsed="false">
      <c r="A26" s="345" t="n">
        <f aca="false">ADMIN1!P32</f>
        <v>0</v>
      </c>
      <c r="B26" s="346" t="n">
        <f aca="false">ADMIN1!Q32</f>
        <v>1001</v>
      </c>
      <c r="C26" s="347" t="str">
        <f aca="false">ADMIN1!R32</f>
        <v>Avocat Bacon BIO</v>
      </c>
      <c r="D26" s="348" t="n">
        <f aca="false">ADMIN1!AN32</f>
        <v>0</v>
      </c>
      <c r="E26" s="348" t="str">
        <f aca="false">ADMIN1!AR32</f>
        <v>-</v>
      </c>
      <c r="F26" s="348" t="str">
        <f aca="false">ADMIN1!AU32</f>
        <v>-</v>
      </c>
      <c r="G26" s="348" t="str">
        <f aca="false">ADMIN1!AX32</f>
        <v>-</v>
      </c>
      <c r="H26" s="348" t="str">
        <f aca="false">ADMIN1!BA32</f>
        <v>-</v>
      </c>
      <c r="I26" s="348" t="str">
        <f aca="false">ADMIN1!BD32</f>
        <v>-</v>
      </c>
      <c r="J26" s="348" t="str">
        <f aca="false">ADMIN1!BG32</f>
        <v>-</v>
      </c>
      <c r="K26" s="348" t="str">
        <f aca="false">ADMIN1!BJ32</f>
        <v>-</v>
      </c>
      <c r="L26" s="348" t="str">
        <f aca="false">ADMIN1!BM32</f>
        <v>-</v>
      </c>
      <c r="M26" s="348" t="str">
        <f aca="false">ADMIN1!BP32</f>
        <v>-</v>
      </c>
      <c r="N26" s="348" t="str">
        <f aca="false">ADMIN1!BS32</f>
        <v>-</v>
      </c>
      <c r="O26" s="348" t="str">
        <f aca="false">ADMIN1!BV32</f>
        <v>-</v>
      </c>
      <c r="P26" s="348" t="str">
        <f aca="false">ADMIN1!BY32</f>
        <v>-</v>
      </c>
      <c r="Q26" s="348" t="str">
        <f aca="false">ADMIN1!CB32</f>
        <v>-</v>
      </c>
      <c r="R26" s="348" t="str">
        <f aca="false">ADMIN1!CE32</f>
        <v>-</v>
      </c>
      <c r="S26" s="348" t="str">
        <f aca="false">ADMIN1!CH32</f>
        <v>-</v>
      </c>
    </row>
    <row r="27" customFormat="false" ht="24.95" hidden="false" customHeight="true" outlineLevel="0" collapsed="false">
      <c r="A27" s="345" t="n">
        <f aca="false">ADMIN1!P33</f>
        <v>0</v>
      </c>
      <c r="B27" s="346" t="n">
        <f aca="false">ADMIN1!Q33</f>
        <v>6119</v>
      </c>
      <c r="C27" s="347" t="str">
        <f aca="false">ADMIN1!R33</f>
        <v>Avocat Bacon BIO (imperfections superficielles sur la peau)</v>
      </c>
      <c r="D27" s="348" t="n">
        <f aca="false">ADMIN1!AN33</f>
        <v>0</v>
      </c>
      <c r="E27" s="348" t="str">
        <f aca="false">ADMIN1!AR33</f>
        <v>-</v>
      </c>
      <c r="F27" s="348" t="str">
        <f aca="false">ADMIN1!AU33</f>
        <v>-</v>
      </c>
      <c r="G27" s="348" t="str">
        <f aca="false">ADMIN1!AX33</f>
        <v>-</v>
      </c>
      <c r="H27" s="348" t="str">
        <f aca="false">ADMIN1!BA33</f>
        <v>-</v>
      </c>
      <c r="I27" s="348" t="str">
        <f aca="false">ADMIN1!BD33</f>
        <v>-</v>
      </c>
      <c r="J27" s="348" t="str">
        <f aca="false">ADMIN1!BG33</f>
        <v>-</v>
      </c>
      <c r="K27" s="348" t="str">
        <f aca="false">ADMIN1!BJ33</f>
        <v>-</v>
      </c>
      <c r="L27" s="348" t="str">
        <f aca="false">ADMIN1!BM33</f>
        <v>-</v>
      </c>
      <c r="M27" s="348" t="str">
        <f aca="false">ADMIN1!BP33</f>
        <v>-</v>
      </c>
      <c r="N27" s="348" t="str">
        <f aca="false">ADMIN1!BS33</f>
        <v>-</v>
      </c>
      <c r="O27" s="348" t="str">
        <f aca="false">ADMIN1!BV33</f>
        <v>-</v>
      </c>
      <c r="P27" s="348" t="str">
        <f aca="false">ADMIN1!BY33</f>
        <v>-</v>
      </c>
      <c r="Q27" s="348" t="str">
        <f aca="false">ADMIN1!CB33</f>
        <v>-</v>
      </c>
      <c r="R27" s="348" t="str">
        <f aca="false">ADMIN1!CE33</f>
        <v>-</v>
      </c>
      <c r="S27" s="348" t="str">
        <f aca="false">ADMIN1!CH33</f>
        <v>-</v>
      </c>
    </row>
    <row r="28" customFormat="false" ht="24.95" hidden="false" customHeight="true" outlineLevel="0" collapsed="false">
      <c r="A28" s="345" t="n">
        <f aca="false">ADMIN1!P34</f>
        <v>0</v>
      </c>
      <c r="B28" s="346" t="n">
        <f aca="false">ADMIN1!Q34</f>
        <v>3944</v>
      </c>
      <c r="C28" s="347" t="str">
        <f aca="false">ADMIN1!R34</f>
        <v>Avocat Bacon Cocktail (petit calibre)</v>
      </c>
      <c r="D28" s="348" t="n">
        <f aca="false">ADMIN1!AN34</f>
        <v>0</v>
      </c>
      <c r="E28" s="348" t="str">
        <f aca="false">ADMIN1!AR34</f>
        <v>-</v>
      </c>
      <c r="F28" s="348" t="str">
        <f aca="false">ADMIN1!AU34</f>
        <v>-</v>
      </c>
      <c r="G28" s="348" t="str">
        <f aca="false">ADMIN1!AX34</f>
        <v>-</v>
      </c>
      <c r="H28" s="348" t="str">
        <f aca="false">ADMIN1!BA34</f>
        <v>-</v>
      </c>
      <c r="I28" s="348" t="str">
        <f aca="false">ADMIN1!BD34</f>
        <v>-</v>
      </c>
      <c r="J28" s="348" t="str">
        <f aca="false">ADMIN1!BG34</f>
        <v>-</v>
      </c>
      <c r="K28" s="348" t="str">
        <f aca="false">ADMIN1!BJ34</f>
        <v>-</v>
      </c>
      <c r="L28" s="348" t="str">
        <f aca="false">ADMIN1!BM34</f>
        <v>-</v>
      </c>
      <c r="M28" s="348" t="str">
        <f aca="false">ADMIN1!BP34</f>
        <v>-</v>
      </c>
      <c r="N28" s="348" t="str">
        <f aca="false">ADMIN1!BS34</f>
        <v>-</v>
      </c>
      <c r="O28" s="348" t="str">
        <f aca="false">ADMIN1!BV34</f>
        <v>-</v>
      </c>
      <c r="P28" s="348" t="str">
        <f aca="false">ADMIN1!BY34</f>
        <v>-</v>
      </c>
      <c r="Q28" s="348" t="str">
        <f aca="false">ADMIN1!CB34</f>
        <v>-</v>
      </c>
      <c r="R28" s="348" t="str">
        <f aca="false">ADMIN1!CE34</f>
        <v>-</v>
      </c>
      <c r="S28" s="348" t="str">
        <f aca="false">ADMIN1!CH34</f>
        <v>-</v>
      </c>
    </row>
    <row r="29" customFormat="false" ht="24.95" hidden="false" customHeight="true" outlineLevel="0" collapsed="false">
      <c r="A29" s="345" t="n">
        <f aca="false">ADMIN1!P35</f>
        <v>0</v>
      </c>
      <c r="B29" s="346" t="n">
        <f aca="false">ADMIN1!Q35</f>
        <v>1022</v>
      </c>
      <c r="C29" s="347" t="str">
        <f aca="false">ADMIN1!R35</f>
        <v>Avocat Hass BIO (production de Rufino, nouvelle récolte)</v>
      </c>
      <c r="D29" s="348" t="n">
        <f aca="false">ADMIN1!AN35</f>
        <v>0</v>
      </c>
      <c r="E29" s="348" t="str">
        <f aca="false">ADMIN1!AR35</f>
        <v>-</v>
      </c>
      <c r="F29" s="348" t="str">
        <f aca="false">ADMIN1!AU35</f>
        <v>-</v>
      </c>
      <c r="G29" s="348" t="str">
        <f aca="false">ADMIN1!AX35</f>
        <v>-</v>
      </c>
      <c r="H29" s="348" t="str">
        <f aca="false">ADMIN1!BA35</f>
        <v>-</v>
      </c>
      <c r="I29" s="348" t="str">
        <f aca="false">ADMIN1!BD35</f>
        <v>-</v>
      </c>
      <c r="J29" s="348" t="str">
        <f aca="false">ADMIN1!BG35</f>
        <v>-</v>
      </c>
      <c r="K29" s="348" t="str">
        <f aca="false">ADMIN1!BJ35</f>
        <v>-</v>
      </c>
      <c r="L29" s="348" t="str">
        <f aca="false">ADMIN1!BM35</f>
        <v>-</v>
      </c>
      <c r="M29" s="348" t="str">
        <f aca="false">ADMIN1!BP35</f>
        <v>-</v>
      </c>
      <c r="N29" s="348" t="str">
        <f aca="false">ADMIN1!BS35</f>
        <v>-</v>
      </c>
      <c r="O29" s="348" t="str">
        <f aca="false">ADMIN1!BV35</f>
        <v>-</v>
      </c>
      <c r="P29" s="348" t="str">
        <f aca="false">ADMIN1!BY35</f>
        <v>-</v>
      </c>
      <c r="Q29" s="348" t="str">
        <f aca="false">ADMIN1!CB35</f>
        <v>-</v>
      </c>
      <c r="R29" s="348" t="str">
        <f aca="false">ADMIN1!CE35</f>
        <v>-</v>
      </c>
      <c r="S29" s="348" t="str">
        <f aca="false">ADMIN1!CH35</f>
        <v>-</v>
      </c>
    </row>
    <row r="30" customFormat="false" ht="24.95" hidden="false" customHeight="true" outlineLevel="0" collapsed="false">
      <c r="A30" s="345" t="n">
        <f aca="false">ADMIN1!P36</f>
        <v>0</v>
      </c>
      <c r="B30" s="346" t="n">
        <f aca="false">ADMIN1!Q36</f>
        <v>1527</v>
      </c>
      <c r="C30" s="347" t="str">
        <f aca="false">ADMIN1!R36</f>
        <v>Baie de Goji BIO (env. 1kg)</v>
      </c>
      <c r="D30" s="348" t="n">
        <f aca="false">ADMIN1!AN36</f>
        <v>0</v>
      </c>
      <c r="E30" s="348" t="str">
        <f aca="false">ADMIN1!AR36</f>
        <v>-</v>
      </c>
      <c r="F30" s="348" t="str">
        <f aca="false">ADMIN1!AU36</f>
        <v>-</v>
      </c>
      <c r="G30" s="348" t="str">
        <f aca="false">ADMIN1!AX36</f>
        <v>-</v>
      </c>
      <c r="H30" s="348" t="str">
        <f aca="false">ADMIN1!BA36</f>
        <v>-</v>
      </c>
      <c r="I30" s="348" t="str">
        <f aca="false">ADMIN1!BD36</f>
        <v>-</v>
      </c>
      <c r="J30" s="348" t="str">
        <f aca="false">ADMIN1!BG36</f>
        <v>-</v>
      </c>
      <c r="K30" s="348" t="str">
        <f aca="false">ADMIN1!BJ36</f>
        <v>-</v>
      </c>
      <c r="L30" s="348" t="str">
        <f aca="false">ADMIN1!BM36</f>
        <v>-</v>
      </c>
      <c r="M30" s="348" t="str">
        <f aca="false">ADMIN1!BP36</f>
        <v>-</v>
      </c>
      <c r="N30" s="348" t="str">
        <f aca="false">ADMIN1!BS36</f>
        <v>-</v>
      </c>
      <c r="O30" s="348" t="str">
        <f aca="false">ADMIN1!BV36</f>
        <v>-</v>
      </c>
      <c r="P30" s="348" t="str">
        <f aca="false">ADMIN1!BY36</f>
        <v>-</v>
      </c>
      <c r="Q30" s="348" t="str">
        <f aca="false">ADMIN1!CB36</f>
        <v>-</v>
      </c>
      <c r="R30" s="348" t="str">
        <f aca="false">ADMIN1!CE36</f>
        <v>-</v>
      </c>
      <c r="S30" s="348" t="str">
        <f aca="false">ADMIN1!CH36</f>
        <v>-</v>
      </c>
    </row>
    <row r="31" customFormat="false" ht="24.95" hidden="false" customHeight="true" outlineLevel="0" collapsed="false">
      <c r="A31" s="345" t="n">
        <f aca="false">ADMIN1!P37</f>
        <v>0</v>
      </c>
      <c r="B31" s="346" t="n">
        <f aca="false">ADMIN1!Q37</f>
        <v>1527</v>
      </c>
      <c r="C31" s="347" t="str">
        <f aca="false">ADMIN1!R37</f>
        <v>Baie de Goji BIO (envi. 500g)</v>
      </c>
      <c r="D31" s="348" t="n">
        <f aca="false">ADMIN1!AN37</f>
        <v>0</v>
      </c>
      <c r="E31" s="348" t="str">
        <f aca="false">ADMIN1!AR37</f>
        <v>-</v>
      </c>
      <c r="F31" s="348" t="str">
        <f aca="false">ADMIN1!AU37</f>
        <v>-</v>
      </c>
      <c r="G31" s="348" t="str">
        <f aca="false">ADMIN1!AX37</f>
        <v>-</v>
      </c>
      <c r="H31" s="348" t="str">
        <f aca="false">ADMIN1!BA37</f>
        <v>-</v>
      </c>
      <c r="I31" s="348" t="str">
        <f aca="false">ADMIN1!BD37</f>
        <v>-</v>
      </c>
      <c r="J31" s="348" t="str">
        <f aca="false">ADMIN1!BG37</f>
        <v>-</v>
      </c>
      <c r="K31" s="348" t="str">
        <f aca="false">ADMIN1!BJ37</f>
        <v>-</v>
      </c>
      <c r="L31" s="348" t="str">
        <f aca="false">ADMIN1!BM37</f>
        <v>-</v>
      </c>
      <c r="M31" s="348" t="str">
        <f aca="false">ADMIN1!BP37</f>
        <v>-</v>
      </c>
      <c r="N31" s="348" t="str">
        <f aca="false">ADMIN1!BS37</f>
        <v>-</v>
      </c>
      <c r="O31" s="348" t="str">
        <f aca="false">ADMIN1!BV37</f>
        <v>-</v>
      </c>
      <c r="P31" s="348" t="str">
        <f aca="false">ADMIN1!BY37</f>
        <v>-</v>
      </c>
      <c r="Q31" s="348" t="str">
        <f aca="false">ADMIN1!CB37</f>
        <v>-</v>
      </c>
      <c r="R31" s="348" t="str">
        <f aca="false">ADMIN1!CE37</f>
        <v>-</v>
      </c>
      <c r="S31" s="348" t="str">
        <f aca="false">ADMIN1!CH37</f>
        <v>-</v>
      </c>
    </row>
    <row r="32" customFormat="false" ht="24.95" hidden="false" customHeight="true" outlineLevel="0" collapsed="false">
      <c r="A32" s="345" t="n">
        <f aca="false">ADMIN1!P38</f>
        <v>0</v>
      </c>
      <c r="B32" s="346" t="n">
        <f aca="false">ADMIN1!Q38</f>
        <v>3033</v>
      </c>
      <c r="C32" s="347" t="str">
        <f aca="false">ADMIN1!R38</f>
        <v>Banane Cavendish (mûri sur plante)</v>
      </c>
      <c r="D32" s="348" t="n">
        <f aca="false">ADMIN1!AN38</f>
        <v>0</v>
      </c>
      <c r="E32" s="348" t="str">
        <f aca="false">ADMIN1!AR38</f>
        <v>-</v>
      </c>
      <c r="F32" s="348" t="str">
        <f aca="false">ADMIN1!AU38</f>
        <v>-</v>
      </c>
      <c r="G32" s="348" t="str">
        <f aca="false">ADMIN1!AX38</f>
        <v>-</v>
      </c>
      <c r="H32" s="348" t="str">
        <f aca="false">ADMIN1!BA38</f>
        <v>-</v>
      </c>
      <c r="I32" s="348" t="str">
        <f aca="false">ADMIN1!BD38</f>
        <v>-</v>
      </c>
      <c r="J32" s="348" t="str">
        <f aca="false">ADMIN1!BG38</f>
        <v>-</v>
      </c>
      <c r="K32" s="348" t="str">
        <f aca="false">ADMIN1!BJ38</f>
        <v>-</v>
      </c>
      <c r="L32" s="348" t="str">
        <f aca="false">ADMIN1!BM38</f>
        <v>-</v>
      </c>
      <c r="M32" s="348" t="str">
        <f aca="false">ADMIN1!BP38</f>
        <v>-</v>
      </c>
      <c r="N32" s="348" t="str">
        <f aca="false">ADMIN1!BS38</f>
        <v>-</v>
      </c>
      <c r="O32" s="348" t="str">
        <f aca="false">ADMIN1!BV38</f>
        <v>-</v>
      </c>
      <c r="P32" s="348" t="str">
        <f aca="false">ADMIN1!BY38</f>
        <v>-</v>
      </c>
      <c r="Q32" s="348" t="str">
        <f aca="false">ADMIN1!CB38</f>
        <v>-</v>
      </c>
      <c r="R32" s="348" t="str">
        <f aca="false">ADMIN1!CE38</f>
        <v>-</v>
      </c>
      <c r="S32" s="348" t="str">
        <f aca="false">ADMIN1!CH38</f>
        <v>-</v>
      </c>
    </row>
    <row r="33" customFormat="false" ht="24.95" hidden="false" customHeight="true" outlineLevel="0" collapsed="false">
      <c r="A33" s="345" t="n">
        <f aca="false">ADMIN1!P39</f>
        <v>0</v>
      </c>
      <c r="B33" s="346" t="str">
        <f aca="false">ADMIN1!Q39</f>
        <v>1007-2364</v>
      </c>
      <c r="C33" s="347" t="str">
        <f aca="false">ADMIN1!R39</f>
        <v>Banane Cavendish BIO/RECO</v>
      </c>
      <c r="D33" s="348" t="n">
        <f aca="false">ADMIN1!AN39</f>
        <v>0</v>
      </c>
      <c r="E33" s="348" t="str">
        <f aca="false">ADMIN1!AR39</f>
        <v>-</v>
      </c>
      <c r="F33" s="348" t="str">
        <f aca="false">ADMIN1!AU39</f>
        <v>-</v>
      </c>
      <c r="G33" s="348" t="str">
        <f aca="false">ADMIN1!AX39</f>
        <v>-</v>
      </c>
      <c r="H33" s="348" t="str">
        <f aca="false">ADMIN1!BA39</f>
        <v>-</v>
      </c>
      <c r="I33" s="348" t="str">
        <f aca="false">ADMIN1!BD39</f>
        <v>-</v>
      </c>
      <c r="J33" s="348" t="str">
        <f aca="false">ADMIN1!BG39</f>
        <v>-</v>
      </c>
      <c r="K33" s="348" t="str">
        <f aca="false">ADMIN1!BJ39</f>
        <v>-</v>
      </c>
      <c r="L33" s="348" t="str">
        <f aca="false">ADMIN1!BM39</f>
        <v>-</v>
      </c>
      <c r="M33" s="348" t="str">
        <f aca="false">ADMIN1!BP39</f>
        <v>-</v>
      </c>
      <c r="N33" s="348" t="str">
        <f aca="false">ADMIN1!BS39</f>
        <v>-</v>
      </c>
      <c r="O33" s="348" t="str">
        <f aca="false">ADMIN1!BV39</f>
        <v>-</v>
      </c>
      <c r="P33" s="348" t="str">
        <f aca="false">ADMIN1!BY39</f>
        <v>-</v>
      </c>
      <c r="Q33" s="348" t="str">
        <f aca="false">ADMIN1!CB39</f>
        <v>-</v>
      </c>
      <c r="R33" s="348" t="str">
        <f aca="false">ADMIN1!CE39</f>
        <v>-</v>
      </c>
      <c r="S33" s="348" t="str">
        <f aca="false">ADMIN1!CH39</f>
        <v>-</v>
      </c>
    </row>
    <row r="34" customFormat="false" ht="24.95" hidden="false" customHeight="true" outlineLevel="0" collapsed="false">
      <c r="A34" s="345" t="n">
        <f aca="false">ADMIN1!P40</f>
        <v>0</v>
      </c>
      <c r="B34" s="346" t="n">
        <f aca="false">ADMIN1!Q40</f>
        <v>3746</v>
      </c>
      <c r="C34" s="347" t="str">
        <f aca="false">ADMIN1!R40</f>
        <v>Banane deshydratée BIO semi-sèche
    - (sachet 200g)</v>
      </c>
      <c r="D34" s="348" t="n">
        <f aca="false">ADMIN1!AN40</f>
        <v>0</v>
      </c>
      <c r="E34" s="348" t="str">
        <f aca="false">ADMIN1!AR40</f>
        <v>-</v>
      </c>
      <c r="F34" s="348" t="str">
        <f aca="false">ADMIN1!AU40</f>
        <v>-</v>
      </c>
      <c r="G34" s="348" t="str">
        <f aca="false">ADMIN1!AX40</f>
        <v>-</v>
      </c>
      <c r="H34" s="348" t="str">
        <f aca="false">ADMIN1!BA40</f>
        <v>-</v>
      </c>
      <c r="I34" s="348" t="str">
        <f aca="false">ADMIN1!BD40</f>
        <v>-</v>
      </c>
      <c r="J34" s="348" t="str">
        <f aca="false">ADMIN1!BG40</f>
        <v>-</v>
      </c>
      <c r="K34" s="348" t="str">
        <f aca="false">ADMIN1!BJ40</f>
        <v>-</v>
      </c>
      <c r="L34" s="348" t="str">
        <f aca="false">ADMIN1!BM40</f>
        <v>-</v>
      </c>
      <c r="M34" s="348" t="str">
        <f aca="false">ADMIN1!BP40</f>
        <v>-</v>
      </c>
      <c r="N34" s="348" t="str">
        <f aca="false">ADMIN1!BS40</f>
        <v>-</v>
      </c>
      <c r="O34" s="348" t="str">
        <f aca="false">ADMIN1!BV40</f>
        <v>-</v>
      </c>
      <c r="P34" s="348" t="str">
        <f aca="false">ADMIN1!BY40</f>
        <v>-</v>
      </c>
      <c r="Q34" s="348" t="str">
        <f aca="false">ADMIN1!CB40</f>
        <v>-</v>
      </c>
      <c r="R34" s="348" t="str">
        <f aca="false">ADMIN1!CE40</f>
        <v>-</v>
      </c>
      <c r="S34" s="348" t="str">
        <f aca="false">ADMIN1!CH40</f>
        <v>-</v>
      </c>
    </row>
    <row r="35" customFormat="false" ht="24.95" hidden="false" customHeight="true" outlineLevel="0" collapsed="false">
      <c r="A35" s="345" t="n">
        <f aca="false">ADMIN1!P41</f>
        <v>0</v>
      </c>
      <c r="B35" s="346" t="n">
        <f aca="false">ADMIN1!Q41</f>
        <v>6059</v>
      </c>
      <c r="C35" s="347" t="str">
        <f aca="false">ADMIN1!R41</f>
        <v>Betterave Baby BIO (Production de Rufino)</v>
      </c>
      <c r="D35" s="348" t="n">
        <f aca="false">ADMIN1!AN41</f>
        <v>0</v>
      </c>
      <c r="E35" s="348" t="str">
        <f aca="false">ADMIN1!AR41</f>
        <v>-</v>
      </c>
      <c r="F35" s="348" t="str">
        <f aca="false">ADMIN1!AU41</f>
        <v>-</v>
      </c>
      <c r="G35" s="348" t="str">
        <f aca="false">ADMIN1!AX41</f>
        <v>-</v>
      </c>
      <c r="H35" s="348" t="str">
        <f aca="false">ADMIN1!BA41</f>
        <v>-</v>
      </c>
      <c r="I35" s="348" t="str">
        <f aca="false">ADMIN1!BD41</f>
        <v>-</v>
      </c>
      <c r="J35" s="348" t="str">
        <f aca="false">ADMIN1!BG41</f>
        <v>-</v>
      </c>
      <c r="K35" s="348" t="str">
        <f aca="false">ADMIN1!BJ41</f>
        <v>-</v>
      </c>
      <c r="L35" s="348" t="str">
        <f aca="false">ADMIN1!BM41</f>
        <v>-</v>
      </c>
      <c r="M35" s="348" t="str">
        <f aca="false">ADMIN1!BP41</f>
        <v>-</v>
      </c>
      <c r="N35" s="348" t="str">
        <f aca="false">ADMIN1!BS41</f>
        <v>-</v>
      </c>
      <c r="O35" s="348" t="str">
        <f aca="false">ADMIN1!BV41</f>
        <v>-</v>
      </c>
      <c r="P35" s="348" t="str">
        <f aca="false">ADMIN1!BY41</f>
        <v>-</v>
      </c>
      <c r="Q35" s="348" t="str">
        <f aca="false">ADMIN1!CB41</f>
        <v>-</v>
      </c>
      <c r="R35" s="348" t="str">
        <f aca="false">ADMIN1!CE41</f>
        <v>-</v>
      </c>
      <c r="S35" s="348" t="str">
        <f aca="false">ADMIN1!CH41</f>
        <v>-</v>
      </c>
    </row>
    <row r="36" customFormat="false" ht="24.95" hidden="false" customHeight="true" outlineLevel="0" collapsed="false">
      <c r="A36" s="345" t="n">
        <f aca="false">ADMIN1!P42</f>
        <v>0</v>
      </c>
      <c r="B36" s="346" t="str">
        <f aca="false">ADMIN1!Q42</f>
        <v>1124-1275-1679</v>
      </c>
      <c r="C36" s="347" t="str">
        <f aca="false">ADMIN1!R42</f>
        <v>Betterave BIO</v>
      </c>
      <c r="D36" s="348" t="n">
        <f aca="false">ADMIN1!AN42</f>
        <v>0</v>
      </c>
      <c r="E36" s="348" t="str">
        <f aca="false">ADMIN1!AR42</f>
        <v>-</v>
      </c>
      <c r="F36" s="348" t="str">
        <f aca="false">ADMIN1!AU42</f>
        <v>-</v>
      </c>
      <c r="G36" s="348" t="str">
        <f aca="false">ADMIN1!AX42</f>
        <v>-</v>
      </c>
      <c r="H36" s="348" t="str">
        <f aca="false">ADMIN1!BA42</f>
        <v>-</v>
      </c>
      <c r="I36" s="348" t="str">
        <f aca="false">ADMIN1!BD42</f>
        <v>-</v>
      </c>
      <c r="J36" s="348" t="str">
        <f aca="false">ADMIN1!BG42</f>
        <v>-</v>
      </c>
      <c r="K36" s="348" t="str">
        <f aca="false">ADMIN1!BJ42</f>
        <v>-</v>
      </c>
      <c r="L36" s="348" t="str">
        <f aca="false">ADMIN1!BM42</f>
        <v>-</v>
      </c>
      <c r="M36" s="348" t="str">
        <f aca="false">ADMIN1!BP42</f>
        <v>-</v>
      </c>
      <c r="N36" s="348" t="str">
        <f aca="false">ADMIN1!BS42</f>
        <v>-</v>
      </c>
      <c r="O36" s="348" t="str">
        <f aca="false">ADMIN1!BV42</f>
        <v>-</v>
      </c>
      <c r="P36" s="348" t="str">
        <f aca="false">ADMIN1!BY42</f>
        <v>-</v>
      </c>
      <c r="Q36" s="348" t="str">
        <f aca="false">ADMIN1!CB42</f>
        <v>-</v>
      </c>
      <c r="R36" s="348" t="str">
        <f aca="false">ADMIN1!CE42</f>
        <v>-</v>
      </c>
      <c r="S36" s="348" t="str">
        <f aca="false">ADMIN1!CH42</f>
        <v>-</v>
      </c>
    </row>
    <row r="37" customFormat="false" ht="24.95" hidden="false" customHeight="true" outlineLevel="0" collapsed="false">
      <c r="A37" s="345" t="n">
        <f aca="false">ADMIN1!P43</f>
        <v>0</v>
      </c>
      <c r="B37" s="346" t="n">
        <f aca="false">ADMIN1!Q43</f>
        <v>1696</v>
      </c>
      <c r="C37" s="347" t="str">
        <f aca="false">ADMIN1!R43</f>
        <v>Betterave en poudre BIO (sachet 1kg)</v>
      </c>
      <c r="D37" s="348" t="n">
        <f aca="false">ADMIN1!AN43</f>
        <v>0</v>
      </c>
      <c r="E37" s="348" t="str">
        <f aca="false">ADMIN1!AR43</f>
        <v>-</v>
      </c>
      <c r="F37" s="348" t="str">
        <f aca="false">ADMIN1!AU43</f>
        <v>-</v>
      </c>
      <c r="G37" s="348" t="str">
        <f aca="false">ADMIN1!AX43</f>
        <v>-</v>
      </c>
      <c r="H37" s="348" t="str">
        <f aca="false">ADMIN1!BA43</f>
        <v>-</v>
      </c>
      <c r="I37" s="348" t="str">
        <f aca="false">ADMIN1!BD43</f>
        <v>-</v>
      </c>
      <c r="J37" s="348" t="str">
        <f aca="false">ADMIN1!BG43</f>
        <v>-</v>
      </c>
      <c r="K37" s="348" t="str">
        <f aca="false">ADMIN1!BJ43</f>
        <v>-</v>
      </c>
      <c r="L37" s="348" t="str">
        <f aca="false">ADMIN1!BM43</f>
        <v>-</v>
      </c>
      <c r="M37" s="348" t="str">
        <f aca="false">ADMIN1!BP43</f>
        <v>-</v>
      </c>
      <c r="N37" s="348" t="str">
        <f aca="false">ADMIN1!BS43</f>
        <v>-</v>
      </c>
      <c r="O37" s="348" t="str">
        <f aca="false">ADMIN1!BV43</f>
        <v>-</v>
      </c>
      <c r="P37" s="348" t="str">
        <f aca="false">ADMIN1!BY43</f>
        <v>-</v>
      </c>
      <c r="Q37" s="348" t="str">
        <f aca="false">ADMIN1!CB43</f>
        <v>-</v>
      </c>
      <c r="R37" s="348" t="str">
        <f aca="false">ADMIN1!CE43</f>
        <v>-</v>
      </c>
      <c r="S37" s="348" t="str">
        <f aca="false">ADMIN1!CH43</f>
        <v>-</v>
      </c>
    </row>
    <row r="38" customFormat="false" ht="24.95" hidden="false" customHeight="true" outlineLevel="0" collapsed="false">
      <c r="A38" s="345" t="n">
        <f aca="false">ADMIN1!P44</f>
        <v>0</v>
      </c>
      <c r="B38" s="346" t="n">
        <f aca="false">ADMIN1!Q44</f>
        <v>1696</v>
      </c>
      <c r="C38" s="347" t="str">
        <f aca="false">ADMIN1!R44</f>
        <v>Betterave en poudre BIO (sachet 500g)</v>
      </c>
      <c r="D38" s="348" t="n">
        <f aca="false">ADMIN1!AN44</f>
        <v>0</v>
      </c>
      <c r="E38" s="348" t="str">
        <f aca="false">ADMIN1!AR44</f>
        <v>-</v>
      </c>
      <c r="F38" s="348" t="str">
        <f aca="false">ADMIN1!AU44</f>
        <v>-</v>
      </c>
      <c r="G38" s="348" t="str">
        <f aca="false">ADMIN1!AX44</f>
        <v>-</v>
      </c>
      <c r="H38" s="348" t="str">
        <f aca="false">ADMIN1!BA44</f>
        <v>-</v>
      </c>
      <c r="I38" s="348" t="str">
        <f aca="false">ADMIN1!BD44</f>
        <v>-</v>
      </c>
      <c r="J38" s="348" t="str">
        <f aca="false">ADMIN1!BG44</f>
        <v>-</v>
      </c>
      <c r="K38" s="348" t="str">
        <f aca="false">ADMIN1!BJ44</f>
        <v>-</v>
      </c>
      <c r="L38" s="348" t="str">
        <f aca="false">ADMIN1!BM44</f>
        <v>-</v>
      </c>
      <c r="M38" s="348" t="str">
        <f aca="false">ADMIN1!BP44</f>
        <v>-</v>
      </c>
      <c r="N38" s="348" t="str">
        <f aca="false">ADMIN1!BS44</f>
        <v>-</v>
      </c>
      <c r="O38" s="348" t="str">
        <f aca="false">ADMIN1!BV44</f>
        <v>-</v>
      </c>
      <c r="P38" s="348" t="str">
        <f aca="false">ADMIN1!BY44</f>
        <v>-</v>
      </c>
      <c r="Q38" s="348" t="str">
        <f aca="false">ADMIN1!CB44</f>
        <v>-</v>
      </c>
      <c r="R38" s="348" t="str">
        <f aca="false">ADMIN1!CE44</f>
        <v>-</v>
      </c>
      <c r="S38" s="348" t="str">
        <f aca="false">ADMIN1!CH44</f>
        <v>-</v>
      </c>
    </row>
    <row r="39" customFormat="false" ht="24.95" hidden="false" customHeight="true" outlineLevel="0" collapsed="false">
      <c r="A39" s="345" t="n">
        <f aca="false">ADMIN1!P45</f>
        <v>0</v>
      </c>
      <c r="B39" s="346" t="n">
        <f aca="false">ADMIN1!Q45</f>
        <v>1257</v>
      </c>
      <c r="C39" s="347" t="str">
        <f aca="false">ADMIN1!R45</f>
        <v>Blette BIO</v>
      </c>
      <c r="D39" s="348" t="n">
        <f aca="false">ADMIN1!AN45</f>
        <v>0</v>
      </c>
      <c r="E39" s="348" t="str">
        <f aca="false">ADMIN1!AR45</f>
        <v>-</v>
      </c>
      <c r="F39" s="348" t="str">
        <f aca="false">ADMIN1!AU45</f>
        <v>-</v>
      </c>
      <c r="G39" s="348" t="str">
        <f aca="false">ADMIN1!AX45</f>
        <v>-</v>
      </c>
      <c r="H39" s="348" t="str">
        <f aca="false">ADMIN1!BA45</f>
        <v>-</v>
      </c>
      <c r="I39" s="348" t="str">
        <f aca="false">ADMIN1!BD45</f>
        <v>-</v>
      </c>
      <c r="J39" s="348" t="str">
        <f aca="false">ADMIN1!BG45</f>
        <v>-</v>
      </c>
      <c r="K39" s="348" t="str">
        <f aca="false">ADMIN1!BJ45</f>
        <v>-</v>
      </c>
      <c r="L39" s="348" t="str">
        <f aca="false">ADMIN1!BM45</f>
        <v>-</v>
      </c>
      <c r="M39" s="348" t="str">
        <f aca="false">ADMIN1!BP45</f>
        <v>-</v>
      </c>
      <c r="N39" s="348" t="str">
        <f aca="false">ADMIN1!BS45</f>
        <v>-</v>
      </c>
      <c r="O39" s="348" t="str">
        <f aca="false">ADMIN1!BV45</f>
        <v>-</v>
      </c>
      <c r="P39" s="348" t="str">
        <f aca="false">ADMIN1!BY45</f>
        <v>-</v>
      </c>
      <c r="Q39" s="348" t="str">
        <f aca="false">ADMIN1!CB45</f>
        <v>-</v>
      </c>
      <c r="R39" s="348" t="str">
        <f aca="false">ADMIN1!CE45</f>
        <v>-</v>
      </c>
      <c r="S39" s="348" t="str">
        <f aca="false">ADMIN1!CH45</f>
        <v>-</v>
      </c>
    </row>
    <row r="40" customFormat="false" ht="24.95" hidden="false" customHeight="true" outlineLevel="0" collapsed="false">
      <c r="A40" s="345" t="n">
        <f aca="false">ADMIN1!P46</f>
        <v>0</v>
      </c>
      <c r="B40" s="346" t="n">
        <f aca="false">ADMIN1!Q46</f>
        <v>1937</v>
      </c>
      <c r="C40" s="347" t="str">
        <f aca="false">ADMIN1!R46</f>
        <v>Cacao graine entière pelée CRU BIO
    - (paquet 1kg)</v>
      </c>
      <c r="D40" s="348" t="n">
        <f aca="false">ADMIN1!AN46</f>
        <v>0</v>
      </c>
      <c r="E40" s="348" t="str">
        <f aca="false">ADMIN1!AR46</f>
        <v>-</v>
      </c>
      <c r="F40" s="348" t="str">
        <f aca="false">ADMIN1!AU46</f>
        <v>-</v>
      </c>
      <c r="G40" s="348" t="str">
        <f aca="false">ADMIN1!AX46</f>
        <v>-</v>
      </c>
      <c r="H40" s="348" t="str">
        <f aca="false">ADMIN1!BA46</f>
        <v>-</v>
      </c>
      <c r="I40" s="348" t="str">
        <f aca="false">ADMIN1!BD46</f>
        <v>-</v>
      </c>
      <c r="J40" s="348" t="str">
        <f aca="false">ADMIN1!BG46</f>
        <v>-</v>
      </c>
      <c r="K40" s="348" t="str">
        <f aca="false">ADMIN1!BJ46</f>
        <v>-</v>
      </c>
      <c r="L40" s="348" t="str">
        <f aca="false">ADMIN1!BM46</f>
        <v>-</v>
      </c>
      <c r="M40" s="348" t="str">
        <f aca="false">ADMIN1!BP46</f>
        <v>-</v>
      </c>
      <c r="N40" s="348" t="str">
        <f aca="false">ADMIN1!BS46</f>
        <v>-</v>
      </c>
      <c r="O40" s="348" t="str">
        <f aca="false">ADMIN1!BV46</f>
        <v>-</v>
      </c>
      <c r="P40" s="348" t="str">
        <f aca="false">ADMIN1!BY46</f>
        <v>-</v>
      </c>
      <c r="Q40" s="348" t="str">
        <f aca="false">ADMIN1!CB46</f>
        <v>-</v>
      </c>
      <c r="R40" s="348" t="str">
        <f aca="false">ADMIN1!CE46</f>
        <v>-</v>
      </c>
      <c r="S40" s="348" t="str">
        <f aca="false">ADMIN1!CH46</f>
        <v>-</v>
      </c>
    </row>
    <row r="41" customFormat="false" ht="24.95" hidden="false" customHeight="true" outlineLevel="0" collapsed="false">
      <c r="A41" s="345" t="n">
        <f aca="false">ADMIN1!P47</f>
        <v>0</v>
      </c>
      <c r="B41" s="346" t="n">
        <f aca="false">ADMIN1!Q47</f>
        <v>6099</v>
      </c>
      <c r="C41" s="347" t="str">
        <f aca="false">ADMIN1!R47</f>
        <v>Camu Camu en poudre BIO (sachet 250g)</v>
      </c>
      <c r="D41" s="348" t="n">
        <f aca="false">ADMIN1!AN47</f>
        <v>0</v>
      </c>
      <c r="E41" s="348" t="str">
        <f aca="false">ADMIN1!AR47</f>
        <v>-</v>
      </c>
      <c r="F41" s="348" t="str">
        <f aca="false">ADMIN1!AU47</f>
        <v>-</v>
      </c>
      <c r="G41" s="348" t="str">
        <f aca="false">ADMIN1!AX47</f>
        <v>-</v>
      </c>
      <c r="H41" s="348" t="str">
        <f aca="false">ADMIN1!BA47</f>
        <v>-</v>
      </c>
      <c r="I41" s="348" t="str">
        <f aca="false">ADMIN1!BD47</f>
        <v>-</v>
      </c>
      <c r="J41" s="348" t="str">
        <f aca="false">ADMIN1!BG47</f>
        <v>-</v>
      </c>
      <c r="K41" s="348" t="str">
        <f aca="false">ADMIN1!BJ47</f>
        <v>-</v>
      </c>
      <c r="L41" s="348" t="str">
        <f aca="false">ADMIN1!BM47</f>
        <v>-</v>
      </c>
      <c r="M41" s="348" t="str">
        <f aca="false">ADMIN1!BP47</f>
        <v>-</v>
      </c>
      <c r="N41" s="348" t="str">
        <f aca="false">ADMIN1!BS47</f>
        <v>-</v>
      </c>
      <c r="O41" s="348" t="str">
        <f aca="false">ADMIN1!BV47</f>
        <v>-</v>
      </c>
      <c r="P41" s="348" t="str">
        <f aca="false">ADMIN1!BY47</f>
        <v>-</v>
      </c>
      <c r="Q41" s="348" t="str">
        <f aca="false">ADMIN1!CB47</f>
        <v>-</v>
      </c>
      <c r="R41" s="348" t="str">
        <f aca="false">ADMIN1!CE47</f>
        <v>-</v>
      </c>
      <c r="S41" s="348" t="str">
        <f aca="false">ADMIN1!CH47</f>
        <v>-</v>
      </c>
    </row>
    <row r="42" customFormat="false" ht="24.95" hidden="false" customHeight="true" outlineLevel="0" collapsed="false">
      <c r="A42" s="345" t="n">
        <f aca="false">ADMIN1!P48</f>
        <v>0</v>
      </c>
      <c r="B42" s="346" t="n">
        <f aca="false">ADMIN1!Q48</f>
        <v>5051</v>
      </c>
      <c r="C42" s="347" t="str">
        <f aca="false">ADMIN1!R48</f>
        <v>Canne à sucre brune</v>
      </c>
      <c r="D42" s="348" t="n">
        <f aca="false">ADMIN1!AN48</f>
        <v>0</v>
      </c>
      <c r="E42" s="348" t="str">
        <f aca="false">ADMIN1!AR48</f>
        <v>-</v>
      </c>
      <c r="F42" s="348" t="str">
        <f aca="false">ADMIN1!AU48</f>
        <v>-</v>
      </c>
      <c r="G42" s="348" t="str">
        <f aca="false">ADMIN1!AX48</f>
        <v>-</v>
      </c>
      <c r="H42" s="348" t="str">
        <f aca="false">ADMIN1!BA48</f>
        <v>-</v>
      </c>
      <c r="I42" s="348" t="str">
        <f aca="false">ADMIN1!BD48</f>
        <v>-</v>
      </c>
      <c r="J42" s="348" t="str">
        <f aca="false">ADMIN1!BG48</f>
        <v>-</v>
      </c>
      <c r="K42" s="348" t="str">
        <f aca="false">ADMIN1!BJ48</f>
        <v>-</v>
      </c>
      <c r="L42" s="348" t="str">
        <f aca="false">ADMIN1!BM48</f>
        <v>-</v>
      </c>
      <c r="M42" s="348" t="str">
        <f aca="false">ADMIN1!BP48</f>
        <v>-</v>
      </c>
      <c r="N42" s="348" t="str">
        <f aca="false">ADMIN1!BS48</f>
        <v>-</v>
      </c>
      <c r="O42" s="348" t="str">
        <f aca="false">ADMIN1!BV48</f>
        <v>-</v>
      </c>
      <c r="P42" s="348" t="str">
        <f aca="false">ADMIN1!BY48</f>
        <v>-</v>
      </c>
      <c r="Q42" s="348" t="str">
        <f aca="false">ADMIN1!CB48</f>
        <v>-</v>
      </c>
      <c r="R42" s="348" t="str">
        <f aca="false">ADMIN1!CE48</f>
        <v>-</v>
      </c>
      <c r="S42" s="348" t="str">
        <f aca="false">ADMIN1!CH48</f>
        <v>-</v>
      </c>
    </row>
    <row r="43" customFormat="false" ht="24.95" hidden="false" customHeight="true" outlineLevel="0" collapsed="false">
      <c r="A43" s="345" t="n">
        <f aca="false">ADMIN1!P49</f>
        <v>0</v>
      </c>
      <c r="B43" s="346" t="n">
        <f aca="false">ADMIN1!Q49</f>
        <v>3210</v>
      </c>
      <c r="C43" s="347" t="str">
        <f aca="false">ADMIN1!R49</f>
        <v>Carambole / fruit étoilé</v>
      </c>
      <c r="D43" s="348" t="n">
        <f aca="false">ADMIN1!AN49</f>
        <v>0</v>
      </c>
      <c r="E43" s="348" t="str">
        <f aca="false">ADMIN1!AR49</f>
        <v>-</v>
      </c>
      <c r="F43" s="348" t="str">
        <f aca="false">ADMIN1!AU49</f>
        <v>-</v>
      </c>
      <c r="G43" s="348" t="str">
        <f aca="false">ADMIN1!AX49</f>
        <v>-</v>
      </c>
      <c r="H43" s="348" t="str">
        <f aca="false">ADMIN1!BA49</f>
        <v>-</v>
      </c>
      <c r="I43" s="348" t="str">
        <f aca="false">ADMIN1!BD49</f>
        <v>-</v>
      </c>
      <c r="J43" s="348" t="str">
        <f aca="false">ADMIN1!BG49</f>
        <v>-</v>
      </c>
      <c r="K43" s="348" t="str">
        <f aca="false">ADMIN1!BJ49</f>
        <v>-</v>
      </c>
      <c r="L43" s="348" t="str">
        <f aca="false">ADMIN1!BM49</f>
        <v>-</v>
      </c>
      <c r="M43" s="348" t="str">
        <f aca="false">ADMIN1!BP49</f>
        <v>-</v>
      </c>
      <c r="N43" s="348" t="str">
        <f aca="false">ADMIN1!BS49</f>
        <v>-</v>
      </c>
      <c r="O43" s="348" t="str">
        <f aca="false">ADMIN1!BV49</f>
        <v>-</v>
      </c>
      <c r="P43" s="348" t="str">
        <f aca="false">ADMIN1!BY49</f>
        <v>-</v>
      </c>
      <c r="Q43" s="348" t="str">
        <f aca="false">ADMIN1!CB49</f>
        <v>-</v>
      </c>
      <c r="R43" s="348" t="str">
        <f aca="false">ADMIN1!CE49</f>
        <v>-</v>
      </c>
      <c r="S43" s="348" t="str">
        <f aca="false">ADMIN1!CH49</f>
        <v>-</v>
      </c>
    </row>
    <row r="44" customFormat="false" ht="24.95" hidden="false" customHeight="true" outlineLevel="0" collapsed="false">
      <c r="A44" s="345" t="n">
        <f aca="false">ADMIN1!P50</f>
        <v>0</v>
      </c>
      <c r="B44" s="346" t="n">
        <f aca="false">ADMIN1!Q50</f>
        <v>5075</v>
      </c>
      <c r="C44" s="347" t="str">
        <f aca="false">ADMIN1!R50</f>
        <v>Carotte avec fane</v>
      </c>
      <c r="D44" s="348" t="n">
        <f aca="false">ADMIN1!AN50</f>
        <v>0</v>
      </c>
      <c r="E44" s="348" t="str">
        <f aca="false">ADMIN1!AR50</f>
        <v>-</v>
      </c>
      <c r="F44" s="348" t="str">
        <f aca="false">ADMIN1!AU50</f>
        <v>-</v>
      </c>
      <c r="G44" s="348" t="str">
        <f aca="false">ADMIN1!AX50</f>
        <v>-</v>
      </c>
      <c r="H44" s="348" t="str">
        <f aca="false">ADMIN1!BA50</f>
        <v>-</v>
      </c>
      <c r="I44" s="348" t="str">
        <f aca="false">ADMIN1!BD50</f>
        <v>-</v>
      </c>
      <c r="J44" s="348" t="str">
        <f aca="false">ADMIN1!BG50</f>
        <v>-</v>
      </c>
      <c r="K44" s="348" t="str">
        <f aca="false">ADMIN1!BJ50</f>
        <v>-</v>
      </c>
      <c r="L44" s="348" t="str">
        <f aca="false">ADMIN1!BM50</f>
        <v>-</v>
      </c>
      <c r="M44" s="348" t="str">
        <f aca="false">ADMIN1!BP50</f>
        <v>-</v>
      </c>
      <c r="N44" s="348" t="str">
        <f aca="false">ADMIN1!BS50</f>
        <v>-</v>
      </c>
      <c r="O44" s="348" t="str">
        <f aca="false">ADMIN1!BV50</f>
        <v>-</v>
      </c>
      <c r="P44" s="348" t="str">
        <f aca="false">ADMIN1!BY50</f>
        <v>-</v>
      </c>
      <c r="Q44" s="348" t="str">
        <f aca="false">ADMIN1!CB50</f>
        <v>-</v>
      </c>
      <c r="R44" s="348" t="str">
        <f aca="false">ADMIN1!CE50</f>
        <v>-</v>
      </c>
      <c r="S44" s="348" t="str">
        <f aca="false">ADMIN1!CH50</f>
        <v>-</v>
      </c>
    </row>
    <row r="45" customFormat="false" ht="24.95" hidden="false" customHeight="true" outlineLevel="0" collapsed="false">
      <c r="A45" s="345" t="n">
        <f aca="false">ADMIN1!P51</f>
        <v>0</v>
      </c>
      <c r="B45" s="346" t="n">
        <f aca="false">ADMIN1!Q51</f>
        <v>1034</v>
      </c>
      <c r="C45" s="347" t="str">
        <f aca="false">ADMIN1!R51</f>
        <v>Carotte BIO</v>
      </c>
      <c r="D45" s="348" t="n">
        <f aca="false">ADMIN1!AN51</f>
        <v>0</v>
      </c>
      <c r="E45" s="348" t="str">
        <f aca="false">ADMIN1!AR51</f>
        <v>-</v>
      </c>
      <c r="F45" s="348" t="str">
        <f aca="false">ADMIN1!AU51</f>
        <v>-</v>
      </c>
      <c r="G45" s="348" t="str">
        <f aca="false">ADMIN1!AX51</f>
        <v>-</v>
      </c>
      <c r="H45" s="348" t="str">
        <f aca="false">ADMIN1!BA51</f>
        <v>-</v>
      </c>
      <c r="I45" s="348" t="str">
        <f aca="false">ADMIN1!BD51</f>
        <v>-</v>
      </c>
      <c r="J45" s="348" t="str">
        <f aca="false">ADMIN1!BG51</f>
        <v>-</v>
      </c>
      <c r="K45" s="348" t="str">
        <f aca="false">ADMIN1!BJ51</f>
        <v>-</v>
      </c>
      <c r="L45" s="348" t="str">
        <f aca="false">ADMIN1!BM51</f>
        <v>-</v>
      </c>
      <c r="M45" s="348" t="str">
        <f aca="false">ADMIN1!BP51</f>
        <v>-</v>
      </c>
      <c r="N45" s="348" t="str">
        <f aca="false">ADMIN1!BS51</f>
        <v>-</v>
      </c>
      <c r="O45" s="348" t="str">
        <f aca="false">ADMIN1!BV51</f>
        <v>-</v>
      </c>
      <c r="P45" s="348" t="str">
        <f aca="false">ADMIN1!BY51</f>
        <v>-</v>
      </c>
      <c r="Q45" s="348" t="str">
        <f aca="false">ADMIN1!CB51</f>
        <v>-</v>
      </c>
      <c r="R45" s="348" t="str">
        <f aca="false">ADMIN1!CE51</f>
        <v>-</v>
      </c>
      <c r="S45" s="348" t="str">
        <f aca="false">ADMIN1!CH51</f>
        <v>-</v>
      </c>
    </row>
    <row r="46" customFormat="false" ht="24.95" hidden="false" customHeight="true" outlineLevel="0" collapsed="false">
      <c r="A46" s="345" t="n">
        <f aca="false">ADMIN1!P52</f>
        <v>0</v>
      </c>
      <c r="B46" s="346" t="n">
        <f aca="false">ADMIN1!Q52</f>
        <v>3017</v>
      </c>
      <c r="C46" s="347" t="str">
        <f aca="false">ADMIN1!R52</f>
        <v>Carotte sans fane</v>
      </c>
      <c r="D46" s="348" t="n">
        <f aca="false">ADMIN1!AN52</f>
        <v>0</v>
      </c>
      <c r="E46" s="348" t="str">
        <f aca="false">ADMIN1!AR52</f>
        <v>-</v>
      </c>
      <c r="F46" s="348" t="str">
        <f aca="false">ADMIN1!AU52</f>
        <v>-</v>
      </c>
      <c r="G46" s="348" t="str">
        <f aca="false">ADMIN1!AX52</f>
        <v>-</v>
      </c>
      <c r="H46" s="348" t="str">
        <f aca="false">ADMIN1!BA52</f>
        <v>-</v>
      </c>
      <c r="I46" s="348" t="str">
        <f aca="false">ADMIN1!BD52</f>
        <v>-</v>
      </c>
      <c r="J46" s="348" t="str">
        <f aca="false">ADMIN1!BG52</f>
        <v>-</v>
      </c>
      <c r="K46" s="348" t="str">
        <f aca="false">ADMIN1!BJ52</f>
        <v>-</v>
      </c>
      <c r="L46" s="348" t="str">
        <f aca="false">ADMIN1!BM52</f>
        <v>-</v>
      </c>
      <c r="M46" s="348" t="str">
        <f aca="false">ADMIN1!BP52</f>
        <v>-</v>
      </c>
      <c r="N46" s="348" t="str">
        <f aca="false">ADMIN1!BS52</f>
        <v>-</v>
      </c>
      <c r="O46" s="348" t="str">
        <f aca="false">ADMIN1!BV52</f>
        <v>-</v>
      </c>
      <c r="P46" s="348" t="str">
        <f aca="false">ADMIN1!BY52</f>
        <v>-</v>
      </c>
      <c r="Q46" s="348" t="str">
        <f aca="false">ADMIN1!CB52</f>
        <v>-</v>
      </c>
      <c r="R46" s="348" t="str">
        <f aca="false">ADMIN1!CE52</f>
        <v>-</v>
      </c>
      <c r="S46" s="348" t="str">
        <f aca="false">ADMIN1!CH52</f>
        <v>-</v>
      </c>
    </row>
    <row r="47" customFormat="false" ht="24.95" hidden="false" customHeight="true" outlineLevel="0" collapsed="false">
      <c r="A47" s="345" t="n">
        <f aca="false">ADMIN1!P53</f>
        <v>0</v>
      </c>
      <c r="B47" s="346" t="n">
        <f aca="false">ADMIN1!Q53</f>
        <v>6117</v>
      </c>
      <c r="C47" s="347" t="str">
        <f aca="false">ADMIN1!R53</f>
        <v>Caroube biologique de l'Alpujarra</v>
      </c>
      <c r="D47" s="348" t="n">
        <f aca="false">ADMIN1!AN53</f>
        <v>0</v>
      </c>
      <c r="E47" s="348" t="str">
        <f aca="false">ADMIN1!AR53</f>
        <v>-</v>
      </c>
      <c r="F47" s="348" t="str">
        <f aca="false">ADMIN1!AU53</f>
        <v>-</v>
      </c>
      <c r="G47" s="348" t="str">
        <f aca="false">ADMIN1!AX53</f>
        <v>-</v>
      </c>
      <c r="H47" s="348" t="str">
        <f aca="false">ADMIN1!BA53</f>
        <v>-</v>
      </c>
      <c r="I47" s="348" t="str">
        <f aca="false">ADMIN1!BD53</f>
        <v>-</v>
      </c>
      <c r="J47" s="348" t="str">
        <f aca="false">ADMIN1!BG53</f>
        <v>-</v>
      </c>
      <c r="K47" s="348" t="str">
        <f aca="false">ADMIN1!BJ53</f>
        <v>-</v>
      </c>
      <c r="L47" s="348" t="str">
        <f aca="false">ADMIN1!BM53</f>
        <v>-</v>
      </c>
      <c r="M47" s="348" t="str">
        <f aca="false">ADMIN1!BP53</f>
        <v>-</v>
      </c>
      <c r="N47" s="348" t="str">
        <f aca="false">ADMIN1!BS53</f>
        <v>-</v>
      </c>
      <c r="O47" s="348" t="str">
        <f aca="false">ADMIN1!BV53</f>
        <v>-</v>
      </c>
      <c r="P47" s="348" t="str">
        <f aca="false">ADMIN1!BY53</f>
        <v>-</v>
      </c>
      <c r="Q47" s="348" t="str">
        <f aca="false">ADMIN1!CB53</f>
        <v>-</v>
      </c>
      <c r="R47" s="348" t="str">
        <f aca="false">ADMIN1!CE53</f>
        <v>-</v>
      </c>
      <c r="S47" s="348" t="str">
        <f aca="false">ADMIN1!CH53</f>
        <v>-</v>
      </c>
    </row>
    <row r="48" customFormat="false" ht="24.95" hidden="false" customHeight="true" outlineLevel="0" collapsed="false">
      <c r="A48" s="345" t="n">
        <f aca="false">ADMIN1!P54</f>
        <v>0</v>
      </c>
      <c r="B48" s="346" t="n">
        <f aca="false">ADMIN1!Q54</f>
        <v>3023</v>
      </c>
      <c r="C48" s="347" t="str">
        <f aca="false">ADMIN1!R54</f>
        <v>Celeri vert</v>
      </c>
      <c r="D48" s="348" t="n">
        <f aca="false">ADMIN1!AN54</f>
        <v>0</v>
      </c>
      <c r="E48" s="348" t="str">
        <f aca="false">ADMIN1!AR54</f>
        <v>-</v>
      </c>
      <c r="F48" s="348" t="str">
        <f aca="false">ADMIN1!AU54</f>
        <v>-</v>
      </c>
      <c r="G48" s="348" t="str">
        <f aca="false">ADMIN1!AX54</f>
        <v>-</v>
      </c>
      <c r="H48" s="348" t="str">
        <f aca="false">ADMIN1!BA54</f>
        <v>-</v>
      </c>
      <c r="I48" s="348" t="str">
        <f aca="false">ADMIN1!BD54</f>
        <v>-</v>
      </c>
      <c r="J48" s="348" t="str">
        <f aca="false">ADMIN1!BG54</f>
        <v>-</v>
      </c>
      <c r="K48" s="348" t="str">
        <f aca="false">ADMIN1!BJ54</f>
        <v>-</v>
      </c>
      <c r="L48" s="348" t="str">
        <f aca="false">ADMIN1!BM54</f>
        <v>-</v>
      </c>
      <c r="M48" s="348" t="str">
        <f aca="false">ADMIN1!BP54</f>
        <v>-</v>
      </c>
      <c r="N48" s="348" t="str">
        <f aca="false">ADMIN1!BS54</f>
        <v>-</v>
      </c>
      <c r="O48" s="348" t="str">
        <f aca="false">ADMIN1!BV54</f>
        <v>-</v>
      </c>
      <c r="P48" s="348" t="str">
        <f aca="false">ADMIN1!BY54</f>
        <v>-</v>
      </c>
      <c r="Q48" s="348" t="str">
        <f aca="false">ADMIN1!CB54</f>
        <v>-</v>
      </c>
      <c r="R48" s="348" t="str">
        <f aca="false">ADMIN1!CE54</f>
        <v>-</v>
      </c>
      <c r="S48" s="348" t="str">
        <f aca="false">ADMIN1!CH54</f>
        <v>-</v>
      </c>
    </row>
    <row r="49" customFormat="false" ht="24.95" hidden="false" customHeight="true" outlineLevel="0" collapsed="false">
      <c r="A49" s="345" t="n">
        <f aca="false">ADMIN1!P55</f>
        <v>0</v>
      </c>
      <c r="B49" s="346" t="n">
        <f aca="false">ADMIN1!Q55</f>
        <v>1117</v>
      </c>
      <c r="C49" s="347" t="str">
        <f aca="false">ADMIN1!R55</f>
        <v>Céleri vert BIO</v>
      </c>
      <c r="D49" s="348" t="n">
        <f aca="false">ADMIN1!AN55</f>
        <v>0</v>
      </c>
      <c r="E49" s="348" t="str">
        <f aca="false">ADMIN1!AR55</f>
        <v>-</v>
      </c>
      <c r="F49" s="348" t="str">
        <f aca="false">ADMIN1!AU55</f>
        <v>-</v>
      </c>
      <c r="G49" s="348" t="str">
        <f aca="false">ADMIN1!AX55</f>
        <v>-</v>
      </c>
      <c r="H49" s="348" t="str">
        <f aca="false">ADMIN1!BA55</f>
        <v>-</v>
      </c>
      <c r="I49" s="348" t="str">
        <f aca="false">ADMIN1!BD55</f>
        <v>-</v>
      </c>
      <c r="J49" s="348" t="str">
        <f aca="false">ADMIN1!BG55</f>
        <v>-</v>
      </c>
      <c r="K49" s="348" t="str">
        <f aca="false">ADMIN1!BJ55</f>
        <v>-</v>
      </c>
      <c r="L49" s="348" t="str">
        <f aca="false">ADMIN1!BM55</f>
        <v>-</v>
      </c>
      <c r="M49" s="348" t="str">
        <f aca="false">ADMIN1!BP55</f>
        <v>-</v>
      </c>
      <c r="N49" s="348" t="str">
        <f aca="false">ADMIN1!BS55</f>
        <v>-</v>
      </c>
      <c r="O49" s="348" t="str">
        <f aca="false">ADMIN1!BV55</f>
        <v>-</v>
      </c>
      <c r="P49" s="348" t="str">
        <f aca="false">ADMIN1!BY55</f>
        <v>-</v>
      </c>
      <c r="Q49" s="348" t="str">
        <f aca="false">ADMIN1!CB55</f>
        <v>-</v>
      </c>
      <c r="R49" s="348" t="str">
        <f aca="false">ADMIN1!CE55</f>
        <v>-</v>
      </c>
      <c r="S49" s="348" t="str">
        <f aca="false">ADMIN1!CH55</f>
        <v>-</v>
      </c>
    </row>
    <row r="50" customFormat="false" ht="24.95" hidden="false" customHeight="true" outlineLevel="0" collapsed="false">
      <c r="A50" s="345" t="n">
        <f aca="false">ADMIN1!P56</f>
        <v>0</v>
      </c>
      <c r="B50" s="346" t="n">
        <f aca="false">ADMIN1!Q56</f>
        <v>1572</v>
      </c>
      <c r="C50" s="347" t="str">
        <f aca="false">ADMIN1!R56</f>
        <v>Chia BIO (sachet 1kg)</v>
      </c>
      <c r="D50" s="348" t="n">
        <f aca="false">ADMIN1!AN56</f>
        <v>0</v>
      </c>
      <c r="E50" s="348" t="str">
        <f aca="false">ADMIN1!AR56</f>
        <v>-</v>
      </c>
      <c r="F50" s="348" t="str">
        <f aca="false">ADMIN1!AU56</f>
        <v>-</v>
      </c>
      <c r="G50" s="348" t="str">
        <f aca="false">ADMIN1!AX56</f>
        <v>-</v>
      </c>
      <c r="H50" s="348" t="str">
        <f aca="false">ADMIN1!BA56</f>
        <v>-</v>
      </c>
      <c r="I50" s="348" t="str">
        <f aca="false">ADMIN1!BD56</f>
        <v>-</v>
      </c>
      <c r="J50" s="348" t="str">
        <f aca="false">ADMIN1!BG56</f>
        <v>-</v>
      </c>
      <c r="K50" s="348" t="str">
        <f aca="false">ADMIN1!BJ56</f>
        <v>-</v>
      </c>
      <c r="L50" s="348" t="str">
        <f aca="false">ADMIN1!BM56</f>
        <v>-</v>
      </c>
      <c r="M50" s="348" t="str">
        <f aca="false">ADMIN1!BP56</f>
        <v>-</v>
      </c>
      <c r="N50" s="348" t="str">
        <f aca="false">ADMIN1!BS56</f>
        <v>-</v>
      </c>
      <c r="O50" s="348" t="str">
        <f aca="false">ADMIN1!BV56</f>
        <v>-</v>
      </c>
      <c r="P50" s="348" t="str">
        <f aca="false">ADMIN1!BY56</f>
        <v>-</v>
      </c>
      <c r="Q50" s="348" t="str">
        <f aca="false">ADMIN1!CB56</f>
        <v>-</v>
      </c>
      <c r="R50" s="348" t="str">
        <f aca="false">ADMIN1!CE56</f>
        <v>-</v>
      </c>
      <c r="S50" s="348" t="str">
        <f aca="false">ADMIN1!CH56</f>
        <v>-</v>
      </c>
    </row>
    <row r="51" customFormat="false" ht="24.95" hidden="false" customHeight="true" outlineLevel="0" collapsed="false">
      <c r="A51" s="345" t="n">
        <f aca="false">ADMIN1!P57</f>
        <v>0</v>
      </c>
      <c r="B51" s="346" t="n">
        <f aca="false">ADMIN1!Q57</f>
        <v>1611</v>
      </c>
      <c r="C51" s="347" t="str">
        <f aca="false">ADMIN1!R57</f>
        <v>Chips de coco CRU BIO (paquet 1kg)</v>
      </c>
      <c r="D51" s="348" t="n">
        <f aca="false">ADMIN1!AN57</f>
        <v>0</v>
      </c>
      <c r="E51" s="348" t="str">
        <f aca="false">ADMIN1!AR57</f>
        <v>-</v>
      </c>
      <c r="F51" s="348" t="str">
        <f aca="false">ADMIN1!AU57</f>
        <v>-</v>
      </c>
      <c r="G51" s="348" t="str">
        <f aca="false">ADMIN1!AX57</f>
        <v>-</v>
      </c>
      <c r="H51" s="348" t="str">
        <f aca="false">ADMIN1!BA57</f>
        <v>-</v>
      </c>
      <c r="I51" s="348" t="str">
        <f aca="false">ADMIN1!BD57</f>
        <v>-</v>
      </c>
      <c r="J51" s="348" t="str">
        <f aca="false">ADMIN1!BG57</f>
        <v>-</v>
      </c>
      <c r="K51" s="348" t="str">
        <f aca="false">ADMIN1!BJ57</f>
        <v>-</v>
      </c>
      <c r="L51" s="348" t="str">
        <f aca="false">ADMIN1!BM57</f>
        <v>-</v>
      </c>
      <c r="M51" s="348" t="str">
        <f aca="false">ADMIN1!BP57</f>
        <v>-</v>
      </c>
      <c r="N51" s="348" t="str">
        <f aca="false">ADMIN1!BS57</f>
        <v>-</v>
      </c>
      <c r="O51" s="348" t="str">
        <f aca="false">ADMIN1!BV57</f>
        <v>-</v>
      </c>
      <c r="P51" s="348" t="str">
        <f aca="false">ADMIN1!BY57</f>
        <v>-</v>
      </c>
      <c r="Q51" s="348" t="str">
        <f aca="false">ADMIN1!CB57</f>
        <v>-</v>
      </c>
      <c r="R51" s="348" t="str">
        <f aca="false">ADMIN1!CE57</f>
        <v>-</v>
      </c>
      <c r="S51" s="348" t="str">
        <f aca="false">ADMIN1!CH57</f>
        <v>-</v>
      </c>
    </row>
    <row r="52" customFormat="false" ht="24.95" hidden="false" customHeight="true" outlineLevel="0" collapsed="false">
      <c r="A52" s="345" t="n">
        <f aca="false">ADMIN1!P58</f>
        <v>0</v>
      </c>
      <c r="B52" s="346" t="str">
        <f aca="false">ADMIN1!Q58</f>
        <v>3032-5034</v>
      </c>
      <c r="C52" s="347" t="str">
        <f aca="false">ADMIN1!R58</f>
        <v>Chirimoya (grand)</v>
      </c>
      <c r="D52" s="348" t="n">
        <f aca="false">ADMIN1!AN58</f>
        <v>0</v>
      </c>
      <c r="E52" s="348" t="str">
        <f aca="false">ADMIN1!AR58</f>
        <v>-</v>
      </c>
      <c r="F52" s="348" t="str">
        <f aca="false">ADMIN1!AU58</f>
        <v>-</v>
      </c>
      <c r="G52" s="348" t="str">
        <f aca="false">ADMIN1!AX58</f>
        <v>-</v>
      </c>
      <c r="H52" s="348" t="str">
        <f aca="false">ADMIN1!BA58</f>
        <v>-</v>
      </c>
      <c r="I52" s="348" t="str">
        <f aca="false">ADMIN1!BD58</f>
        <v>-</v>
      </c>
      <c r="J52" s="348" t="str">
        <f aca="false">ADMIN1!BG58</f>
        <v>-</v>
      </c>
      <c r="K52" s="348" t="str">
        <f aca="false">ADMIN1!BJ58</f>
        <v>-</v>
      </c>
      <c r="L52" s="348" t="str">
        <f aca="false">ADMIN1!BM58</f>
        <v>-</v>
      </c>
      <c r="M52" s="348" t="str">
        <f aca="false">ADMIN1!BP58</f>
        <v>-</v>
      </c>
      <c r="N52" s="348" t="str">
        <f aca="false">ADMIN1!BS58</f>
        <v>-</v>
      </c>
      <c r="O52" s="348" t="str">
        <f aca="false">ADMIN1!BV58</f>
        <v>-</v>
      </c>
      <c r="P52" s="348" t="str">
        <f aca="false">ADMIN1!BY58</f>
        <v>-</v>
      </c>
      <c r="Q52" s="348" t="str">
        <f aca="false">ADMIN1!CB58</f>
        <v>-</v>
      </c>
      <c r="R52" s="348" t="str">
        <f aca="false">ADMIN1!CE58</f>
        <v>-</v>
      </c>
      <c r="S52" s="348" t="str">
        <f aca="false">ADMIN1!CH58</f>
        <v>-</v>
      </c>
    </row>
    <row r="53" customFormat="false" ht="24.95" hidden="false" customHeight="true" outlineLevel="0" collapsed="false">
      <c r="A53" s="345" t="n">
        <f aca="false">ADMIN1!P59</f>
        <v>0</v>
      </c>
      <c r="B53" s="346" t="n">
        <f aca="false">ADMIN1!Q59</f>
        <v>1178</v>
      </c>
      <c r="C53" s="347" t="str">
        <f aca="false">ADMIN1!R59</f>
        <v>Chirimoya BIO (production Rufino)</v>
      </c>
      <c r="D53" s="348" t="n">
        <f aca="false">ADMIN1!AN59</f>
        <v>0</v>
      </c>
      <c r="E53" s="348" t="str">
        <f aca="false">ADMIN1!AR59</f>
        <v>-</v>
      </c>
      <c r="F53" s="348" t="str">
        <f aca="false">ADMIN1!AU59</f>
        <v>-</v>
      </c>
      <c r="G53" s="348" t="str">
        <f aca="false">ADMIN1!AX59</f>
        <v>-</v>
      </c>
      <c r="H53" s="348" t="str">
        <f aca="false">ADMIN1!BA59</f>
        <v>-</v>
      </c>
      <c r="I53" s="348" t="str">
        <f aca="false">ADMIN1!BD59</f>
        <v>-</v>
      </c>
      <c r="J53" s="348" t="str">
        <f aca="false">ADMIN1!BG59</f>
        <v>-</v>
      </c>
      <c r="K53" s="348" t="str">
        <f aca="false">ADMIN1!BJ59</f>
        <v>-</v>
      </c>
      <c r="L53" s="348" t="str">
        <f aca="false">ADMIN1!BM59</f>
        <v>-</v>
      </c>
      <c r="M53" s="348" t="str">
        <f aca="false">ADMIN1!BP59</f>
        <v>-</v>
      </c>
      <c r="N53" s="348" t="str">
        <f aca="false">ADMIN1!BS59</f>
        <v>-</v>
      </c>
      <c r="O53" s="348" t="str">
        <f aca="false">ADMIN1!BV59</f>
        <v>-</v>
      </c>
      <c r="P53" s="348" t="str">
        <f aca="false">ADMIN1!BY59</f>
        <v>-</v>
      </c>
      <c r="Q53" s="348" t="str">
        <f aca="false">ADMIN1!CB59</f>
        <v>-</v>
      </c>
      <c r="R53" s="348" t="str">
        <f aca="false">ADMIN1!CE59</f>
        <v>-</v>
      </c>
      <c r="S53" s="348" t="str">
        <f aca="false">ADMIN1!CH59</f>
        <v>-</v>
      </c>
    </row>
    <row r="54" customFormat="false" ht="24.95" hidden="false" customHeight="true" outlineLevel="0" collapsed="false">
      <c r="A54" s="345" t="n">
        <f aca="false">ADMIN1!P60</f>
        <v>0</v>
      </c>
      <c r="B54" s="346" t="n">
        <f aca="false">ADMIN1!Q60</f>
        <v>2004</v>
      </c>
      <c r="C54" s="347" t="str">
        <f aca="false">ADMIN1!R60</f>
        <v>Chirimoya RECONVERSION (production Rufino)</v>
      </c>
      <c r="D54" s="348" t="n">
        <f aca="false">ADMIN1!AN60</f>
        <v>0</v>
      </c>
      <c r="E54" s="348" t="str">
        <f aca="false">ADMIN1!AR60</f>
        <v>-</v>
      </c>
      <c r="F54" s="348" t="str">
        <f aca="false">ADMIN1!AU60</f>
        <v>-</v>
      </c>
      <c r="G54" s="348" t="str">
        <f aca="false">ADMIN1!AX60</f>
        <v>-</v>
      </c>
      <c r="H54" s="348" t="str">
        <f aca="false">ADMIN1!BA60</f>
        <v>-</v>
      </c>
      <c r="I54" s="348" t="str">
        <f aca="false">ADMIN1!BD60</f>
        <v>-</v>
      </c>
      <c r="J54" s="348" t="str">
        <f aca="false">ADMIN1!BG60</f>
        <v>-</v>
      </c>
      <c r="K54" s="348" t="str">
        <f aca="false">ADMIN1!BJ60</f>
        <v>-</v>
      </c>
      <c r="L54" s="348" t="str">
        <f aca="false">ADMIN1!BM60</f>
        <v>-</v>
      </c>
      <c r="M54" s="348" t="str">
        <f aca="false">ADMIN1!BP60</f>
        <v>-</v>
      </c>
      <c r="N54" s="348" t="str">
        <f aca="false">ADMIN1!BS60</f>
        <v>-</v>
      </c>
      <c r="O54" s="348" t="str">
        <f aca="false">ADMIN1!BV60</f>
        <v>-</v>
      </c>
      <c r="P54" s="348" t="str">
        <f aca="false">ADMIN1!BY60</f>
        <v>-</v>
      </c>
      <c r="Q54" s="348" t="str">
        <f aca="false">ADMIN1!CB60</f>
        <v>-</v>
      </c>
      <c r="R54" s="348" t="str">
        <f aca="false">ADMIN1!CE60</f>
        <v>-</v>
      </c>
      <c r="S54" s="348" t="str">
        <f aca="false">ADMIN1!CH60</f>
        <v>-</v>
      </c>
    </row>
    <row r="55" customFormat="false" ht="24.95" hidden="false" customHeight="true" outlineLevel="0" collapsed="false">
      <c r="A55" s="345" t="n">
        <f aca="false">ADMIN1!P61</f>
        <v>0</v>
      </c>
      <c r="B55" s="346" t="n">
        <f aca="false">ADMIN1!Q61</f>
        <v>1626</v>
      </c>
      <c r="C55" s="347" t="str">
        <f aca="false">ADMIN1!R61</f>
        <v>Chou Kale Winterbor Crespa BIO baby (Production de Rufino)</v>
      </c>
      <c r="D55" s="348" t="n">
        <f aca="false">ADMIN1!AN61</f>
        <v>0</v>
      </c>
      <c r="E55" s="348" t="str">
        <f aca="false">ADMIN1!AR61</f>
        <v>-</v>
      </c>
      <c r="F55" s="348" t="str">
        <f aca="false">ADMIN1!AU61</f>
        <v>-</v>
      </c>
      <c r="G55" s="348" t="str">
        <f aca="false">ADMIN1!AX61</f>
        <v>-</v>
      </c>
      <c r="H55" s="348" t="str">
        <f aca="false">ADMIN1!BA61</f>
        <v>-</v>
      </c>
      <c r="I55" s="348" t="str">
        <f aca="false">ADMIN1!BD61</f>
        <v>-</v>
      </c>
      <c r="J55" s="348" t="str">
        <f aca="false">ADMIN1!BG61</f>
        <v>-</v>
      </c>
      <c r="K55" s="348" t="str">
        <f aca="false">ADMIN1!BJ61</f>
        <v>-</v>
      </c>
      <c r="L55" s="348" t="str">
        <f aca="false">ADMIN1!BM61</f>
        <v>-</v>
      </c>
      <c r="M55" s="348" t="str">
        <f aca="false">ADMIN1!BP61</f>
        <v>-</v>
      </c>
      <c r="N55" s="348" t="str">
        <f aca="false">ADMIN1!BS61</f>
        <v>-</v>
      </c>
      <c r="O55" s="348" t="str">
        <f aca="false">ADMIN1!BV61</f>
        <v>-</v>
      </c>
      <c r="P55" s="348" t="str">
        <f aca="false">ADMIN1!BY61</f>
        <v>-</v>
      </c>
      <c r="Q55" s="348" t="str">
        <f aca="false">ADMIN1!CB61</f>
        <v>-</v>
      </c>
      <c r="R55" s="348" t="str">
        <f aca="false">ADMIN1!CE61</f>
        <v>-</v>
      </c>
      <c r="S55" s="348" t="str">
        <f aca="false">ADMIN1!CH61</f>
        <v>-</v>
      </c>
    </row>
    <row r="56" customFormat="false" ht="24.95" hidden="false" customHeight="true" outlineLevel="0" collapsed="false">
      <c r="A56" s="345" t="n">
        <f aca="false">ADMIN1!P62</f>
        <v>0</v>
      </c>
      <c r="B56" s="346" t="n">
        <f aca="false">ADMIN1!Q62</f>
        <v>1006</v>
      </c>
      <c r="C56" s="347" t="str">
        <f aca="false">ADMIN1!R62</f>
        <v>Chou vert BIO</v>
      </c>
      <c r="D56" s="348" t="n">
        <f aca="false">ADMIN1!AN62</f>
        <v>0</v>
      </c>
      <c r="E56" s="348" t="str">
        <f aca="false">ADMIN1!AR62</f>
        <v>-</v>
      </c>
      <c r="F56" s="348" t="str">
        <f aca="false">ADMIN1!AU62</f>
        <v>-</v>
      </c>
      <c r="G56" s="348" t="str">
        <f aca="false">ADMIN1!AX62</f>
        <v>-</v>
      </c>
      <c r="H56" s="348" t="str">
        <f aca="false">ADMIN1!BA62</f>
        <v>-</v>
      </c>
      <c r="I56" s="348" t="str">
        <f aca="false">ADMIN1!BD62</f>
        <v>-</v>
      </c>
      <c r="J56" s="348" t="str">
        <f aca="false">ADMIN1!BG62</f>
        <v>-</v>
      </c>
      <c r="K56" s="348" t="str">
        <f aca="false">ADMIN1!BJ62</f>
        <v>-</v>
      </c>
      <c r="L56" s="348" t="str">
        <f aca="false">ADMIN1!BM62</f>
        <v>-</v>
      </c>
      <c r="M56" s="348" t="str">
        <f aca="false">ADMIN1!BP62</f>
        <v>-</v>
      </c>
      <c r="N56" s="348" t="str">
        <f aca="false">ADMIN1!BS62</f>
        <v>-</v>
      </c>
      <c r="O56" s="348" t="str">
        <f aca="false">ADMIN1!BV62</f>
        <v>-</v>
      </c>
      <c r="P56" s="348" t="str">
        <f aca="false">ADMIN1!BY62</f>
        <v>-</v>
      </c>
      <c r="Q56" s="348" t="str">
        <f aca="false">ADMIN1!CB62</f>
        <v>-</v>
      </c>
      <c r="R56" s="348" t="str">
        <f aca="false">ADMIN1!CE62</f>
        <v>-</v>
      </c>
      <c r="S56" s="348" t="str">
        <f aca="false">ADMIN1!CH62</f>
        <v>-</v>
      </c>
    </row>
    <row r="57" customFormat="false" ht="24.95" hidden="false" customHeight="true" outlineLevel="0" collapsed="false">
      <c r="A57" s="345" t="n">
        <f aca="false">ADMIN1!P63</f>
        <v>0</v>
      </c>
      <c r="B57" s="346" t="n">
        <f aca="false">ADMIN1!Q63</f>
        <v>5037</v>
      </c>
      <c r="C57" s="347" t="str">
        <f aca="false">ADMIN1!R63</f>
        <v>Citron Caviar (culture naturelle, plateau de 200g)</v>
      </c>
      <c r="D57" s="348" t="n">
        <f aca="false">ADMIN1!AN63</f>
        <v>0</v>
      </c>
      <c r="E57" s="348" t="str">
        <f aca="false">ADMIN1!AR63</f>
        <v>-</v>
      </c>
      <c r="F57" s="348" t="str">
        <f aca="false">ADMIN1!AU63</f>
        <v>-</v>
      </c>
      <c r="G57" s="348" t="str">
        <f aca="false">ADMIN1!AX63</f>
        <v>-</v>
      </c>
      <c r="H57" s="348" t="str">
        <f aca="false">ADMIN1!BA63</f>
        <v>-</v>
      </c>
      <c r="I57" s="348" t="str">
        <f aca="false">ADMIN1!BD63</f>
        <v>-</v>
      </c>
      <c r="J57" s="348" t="str">
        <f aca="false">ADMIN1!BG63</f>
        <v>-</v>
      </c>
      <c r="K57" s="348" t="str">
        <f aca="false">ADMIN1!BJ63</f>
        <v>-</v>
      </c>
      <c r="L57" s="348" t="str">
        <f aca="false">ADMIN1!BM63</f>
        <v>-</v>
      </c>
      <c r="M57" s="348" t="str">
        <f aca="false">ADMIN1!BP63</f>
        <v>-</v>
      </c>
      <c r="N57" s="348" t="str">
        <f aca="false">ADMIN1!BS63</f>
        <v>-</v>
      </c>
      <c r="O57" s="348" t="str">
        <f aca="false">ADMIN1!BV63</f>
        <v>-</v>
      </c>
      <c r="P57" s="348" t="str">
        <f aca="false">ADMIN1!BY63</f>
        <v>-</v>
      </c>
      <c r="Q57" s="348" t="str">
        <f aca="false">ADMIN1!CB63</f>
        <v>-</v>
      </c>
      <c r="R57" s="348" t="str">
        <f aca="false">ADMIN1!CE63</f>
        <v>-</v>
      </c>
      <c r="S57" s="348" t="str">
        <f aca="false">ADMIN1!CH63</f>
        <v>-</v>
      </c>
    </row>
    <row r="58" customFormat="false" ht="24.95" hidden="false" customHeight="true" outlineLevel="0" collapsed="false">
      <c r="A58" s="345" t="n">
        <f aca="false">ADMIN1!P64</f>
        <v>0</v>
      </c>
      <c r="B58" s="346" t="n">
        <f aca="false">ADMIN1!Q64</f>
        <v>5037</v>
      </c>
      <c r="C58" s="347" t="str">
        <f aca="false">ADMIN1!R64</f>
        <v>Citron Caviar (culture naturelle, plateau de 500g)</v>
      </c>
      <c r="D58" s="348" t="n">
        <f aca="false">ADMIN1!AN64</f>
        <v>0</v>
      </c>
      <c r="E58" s="348" t="str">
        <f aca="false">ADMIN1!AR64</f>
        <v>-</v>
      </c>
      <c r="F58" s="348" t="str">
        <f aca="false">ADMIN1!AU64</f>
        <v>-</v>
      </c>
      <c r="G58" s="348" t="str">
        <f aca="false">ADMIN1!AX64</f>
        <v>-</v>
      </c>
      <c r="H58" s="348" t="str">
        <f aca="false">ADMIN1!BA64</f>
        <v>-</v>
      </c>
      <c r="I58" s="348" t="str">
        <f aca="false">ADMIN1!BD64</f>
        <v>-</v>
      </c>
      <c r="J58" s="348" t="str">
        <f aca="false">ADMIN1!BG64</f>
        <v>-</v>
      </c>
      <c r="K58" s="348" t="str">
        <f aca="false">ADMIN1!BJ64</f>
        <v>-</v>
      </c>
      <c r="L58" s="348" t="str">
        <f aca="false">ADMIN1!BM64</f>
        <v>-</v>
      </c>
      <c r="M58" s="348" t="str">
        <f aca="false">ADMIN1!BP64</f>
        <v>-</v>
      </c>
      <c r="N58" s="348" t="str">
        <f aca="false">ADMIN1!BS64</f>
        <v>-</v>
      </c>
      <c r="O58" s="348" t="str">
        <f aca="false">ADMIN1!BV64</f>
        <v>-</v>
      </c>
      <c r="P58" s="348" t="str">
        <f aca="false">ADMIN1!BY64</f>
        <v>-</v>
      </c>
      <c r="Q58" s="348" t="str">
        <f aca="false">ADMIN1!CB64</f>
        <v>-</v>
      </c>
      <c r="R58" s="348" t="str">
        <f aca="false">ADMIN1!CE64</f>
        <v>-</v>
      </c>
      <c r="S58" s="348" t="str">
        <f aca="false">ADMIN1!CH64</f>
        <v>-</v>
      </c>
    </row>
    <row r="59" customFormat="false" ht="24.95" hidden="false" customHeight="true" outlineLevel="0" collapsed="false">
      <c r="A59" s="345" t="n">
        <f aca="false">ADMIN1!P65</f>
        <v>0</v>
      </c>
      <c r="B59" s="346" t="n">
        <f aca="false">ADMIN1!Q65</f>
        <v>6019</v>
      </c>
      <c r="C59" s="347" t="str">
        <f aca="false">ADMIN1!R65</f>
        <v>Citron caviar/citron australasica BIO
    - (plateau de 200 grs)</v>
      </c>
      <c r="D59" s="348" t="n">
        <f aca="false">ADMIN1!AN65</f>
        <v>0</v>
      </c>
      <c r="E59" s="348" t="str">
        <f aca="false">ADMIN1!AR65</f>
        <v>-</v>
      </c>
      <c r="F59" s="348" t="str">
        <f aca="false">ADMIN1!AU65</f>
        <v>-</v>
      </c>
      <c r="G59" s="348" t="str">
        <f aca="false">ADMIN1!AX65</f>
        <v>-</v>
      </c>
      <c r="H59" s="348" t="str">
        <f aca="false">ADMIN1!BA65</f>
        <v>-</v>
      </c>
      <c r="I59" s="348" t="str">
        <f aca="false">ADMIN1!BD65</f>
        <v>-</v>
      </c>
      <c r="J59" s="348" t="str">
        <f aca="false">ADMIN1!BG65</f>
        <v>-</v>
      </c>
      <c r="K59" s="348" t="str">
        <f aca="false">ADMIN1!BJ65</f>
        <v>-</v>
      </c>
      <c r="L59" s="348" t="str">
        <f aca="false">ADMIN1!BM65</f>
        <v>-</v>
      </c>
      <c r="M59" s="348" t="str">
        <f aca="false">ADMIN1!BP65</f>
        <v>-</v>
      </c>
      <c r="N59" s="348" t="str">
        <f aca="false">ADMIN1!BS65</f>
        <v>-</v>
      </c>
      <c r="O59" s="348" t="str">
        <f aca="false">ADMIN1!BV65</f>
        <v>-</v>
      </c>
      <c r="P59" s="348" t="str">
        <f aca="false">ADMIN1!BY65</f>
        <v>-</v>
      </c>
      <c r="Q59" s="348" t="str">
        <f aca="false">ADMIN1!CB65</f>
        <v>-</v>
      </c>
      <c r="R59" s="348" t="str">
        <f aca="false">ADMIN1!CE65</f>
        <v>-</v>
      </c>
      <c r="S59" s="348" t="str">
        <f aca="false">ADMIN1!CH65</f>
        <v>-</v>
      </c>
    </row>
    <row r="60" customFormat="false" ht="24.95" hidden="false" customHeight="true" outlineLevel="0" collapsed="false">
      <c r="A60" s="345" t="n">
        <f aca="false">ADMIN1!P66</f>
        <v>0</v>
      </c>
      <c r="B60" s="346" t="n">
        <f aca="false">ADMIN1!Q66</f>
        <v>6019</v>
      </c>
      <c r="C60" s="347" t="str">
        <f aca="false">ADMIN1!R66</f>
        <v>Citron caviar/citron australasica BIO
    - (plateau de 500 grs)</v>
      </c>
      <c r="D60" s="348" t="n">
        <f aca="false">ADMIN1!AN66</f>
        <v>0</v>
      </c>
      <c r="E60" s="348" t="str">
        <f aca="false">ADMIN1!AR66</f>
        <v>-</v>
      </c>
      <c r="F60" s="348" t="str">
        <f aca="false">ADMIN1!AU66</f>
        <v>-</v>
      </c>
      <c r="G60" s="348" t="str">
        <f aca="false">ADMIN1!AX66</f>
        <v>-</v>
      </c>
      <c r="H60" s="348" t="str">
        <f aca="false">ADMIN1!BA66</f>
        <v>-</v>
      </c>
      <c r="I60" s="348" t="str">
        <f aca="false">ADMIN1!BD66</f>
        <v>-</v>
      </c>
      <c r="J60" s="348" t="str">
        <f aca="false">ADMIN1!BG66</f>
        <v>-</v>
      </c>
      <c r="K60" s="348" t="str">
        <f aca="false">ADMIN1!BJ66</f>
        <v>-</v>
      </c>
      <c r="L60" s="348" t="str">
        <f aca="false">ADMIN1!BM66</f>
        <v>-</v>
      </c>
      <c r="M60" s="348" t="str">
        <f aca="false">ADMIN1!BP66</f>
        <v>-</v>
      </c>
      <c r="N60" s="348" t="str">
        <f aca="false">ADMIN1!BS66</f>
        <v>-</v>
      </c>
      <c r="O60" s="348" t="str">
        <f aca="false">ADMIN1!BV66</f>
        <v>-</v>
      </c>
      <c r="P60" s="348" t="str">
        <f aca="false">ADMIN1!BY66</f>
        <v>-</v>
      </c>
      <c r="Q60" s="348" t="str">
        <f aca="false">ADMIN1!CB66</f>
        <v>-</v>
      </c>
      <c r="R60" s="348" t="str">
        <f aca="false">ADMIN1!CE66</f>
        <v>-</v>
      </c>
      <c r="S60" s="348" t="str">
        <f aca="false">ADMIN1!CH66</f>
        <v>-</v>
      </c>
    </row>
    <row r="61" customFormat="false" ht="24.95" hidden="false" customHeight="true" outlineLevel="0" collapsed="false">
      <c r="A61" s="345" t="n">
        <f aca="false">ADMIN1!P67</f>
        <v>0</v>
      </c>
      <c r="B61" s="346" t="n">
        <f aca="false">ADMIN1!Q67</f>
        <v>3421</v>
      </c>
      <c r="C61" s="347" t="str">
        <f aca="false">ADMIN1!R67</f>
        <v>Citron jaune (mûri sur l'arbre)</v>
      </c>
      <c r="D61" s="348" t="n">
        <f aca="false">ADMIN1!AN67</f>
        <v>0</v>
      </c>
      <c r="E61" s="348" t="str">
        <f aca="false">ADMIN1!AR67</f>
        <v>-</v>
      </c>
      <c r="F61" s="348" t="str">
        <f aca="false">ADMIN1!AU67</f>
        <v>-</v>
      </c>
      <c r="G61" s="348" t="str">
        <f aca="false">ADMIN1!AX67</f>
        <v>-</v>
      </c>
      <c r="H61" s="348" t="str">
        <f aca="false">ADMIN1!BA67</f>
        <v>-</v>
      </c>
      <c r="I61" s="348" t="str">
        <f aca="false">ADMIN1!BD67</f>
        <v>-</v>
      </c>
      <c r="J61" s="348" t="str">
        <f aca="false">ADMIN1!BG67</f>
        <v>-</v>
      </c>
      <c r="K61" s="348" t="str">
        <f aca="false">ADMIN1!BJ67</f>
        <v>-</v>
      </c>
      <c r="L61" s="348" t="str">
        <f aca="false">ADMIN1!BM67</f>
        <v>-</v>
      </c>
      <c r="M61" s="348" t="str">
        <f aca="false">ADMIN1!BP67</f>
        <v>-</v>
      </c>
      <c r="N61" s="348" t="str">
        <f aca="false">ADMIN1!BS67</f>
        <v>-</v>
      </c>
      <c r="O61" s="348" t="str">
        <f aca="false">ADMIN1!BV67</f>
        <v>-</v>
      </c>
      <c r="P61" s="348" t="str">
        <f aca="false">ADMIN1!BY67</f>
        <v>-</v>
      </c>
      <c r="Q61" s="348" t="str">
        <f aca="false">ADMIN1!CB67</f>
        <v>-</v>
      </c>
      <c r="R61" s="348" t="str">
        <f aca="false">ADMIN1!CE67</f>
        <v>-</v>
      </c>
      <c r="S61" s="348" t="str">
        <f aca="false">ADMIN1!CH67</f>
        <v>-</v>
      </c>
    </row>
    <row r="62" customFormat="false" ht="24.95" hidden="false" customHeight="true" outlineLevel="0" collapsed="false">
      <c r="A62" s="345" t="n">
        <f aca="false">ADMIN1!P68</f>
        <v>0</v>
      </c>
      <c r="B62" s="346" t="n">
        <f aca="false">ADMIN1!Q68</f>
        <v>6094</v>
      </c>
      <c r="C62" s="347" t="str">
        <f aca="false">ADMIN1!R68</f>
        <v>Citron jaune BIO (seconde catégorie)</v>
      </c>
      <c r="D62" s="348" t="n">
        <f aca="false">ADMIN1!AN68</f>
        <v>0</v>
      </c>
      <c r="E62" s="348" t="str">
        <f aca="false">ADMIN1!AR68</f>
        <v>-</v>
      </c>
      <c r="F62" s="348" t="str">
        <f aca="false">ADMIN1!AU68</f>
        <v>-</v>
      </c>
      <c r="G62" s="348" t="str">
        <f aca="false">ADMIN1!AX68</f>
        <v>-</v>
      </c>
      <c r="H62" s="348" t="str">
        <f aca="false">ADMIN1!BA68</f>
        <v>-</v>
      </c>
      <c r="I62" s="348" t="str">
        <f aca="false">ADMIN1!BD68</f>
        <v>-</v>
      </c>
      <c r="J62" s="348" t="str">
        <f aca="false">ADMIN1!BG68</f>
        <v>-</v>
      </c>
      <c r="K62" s="348" t="str">
        <f aca="false">ADMIN1!BJ68</f>
        <v>-</v>
      </c>
      <c r="L62" s="348" t="str">
        <f aca="false">ADMIN1!BM68</f>
        <v>-</v>
      </c>
      <c r="M62" s="348" t="str">
        <f aca="false">ADMIN1!BP68</f>
        <v>-</v>
      </c>
      <c r="N62" s="348" t="str">
        <f aca="false">ADMIN1!BS68</f>
        <v>-</v>
      </c>
      <c r="O62" s="348" t="str">
        <f aca="false">ADMIN1!BV68</f>
        <v>-</v>
      </c>
      <c r="P62" s="348" t="str">
        <f aca="false">ADMIN1!BY68</f>
        <v>-</v>
      </c>
      <c r="Q62" s="348" t="str">
        <f aca="false">ADMIN1!CB68</f>
        <v>-</v>
      </c>
      <c r="R62" s="348" t="str">
        <f aca="false">ADMIN1!CE68</f>
        <v>-</v>
      </c>
      <c r="S62" s="348" t="str">
        <f aca="false">ADMIN1!CH68</f>
        <v>-</v>
      </c>
    </row>
    <row r="63" customFormat="false" ht="24.95" hidden="false" customHeight="true" outlineLevel="0" collapsed="false">
      <c r="A63" s="345" t="n">
        <f aca="false">ADMIN1!P69</f>
        <v>0</v>
      </c>
      <c r="B63" s="346" t="n">
        <f aca="false">ADMIN1!Q69</f>
        <v>1023</v>
      </c>
      <c r="C63" s="347" t="str">
        <f aca="false">ADMIN1!R69</f>
        <v>Citron jaune Verna BIO (mûri sur arbre)
    - (grand/moyen) </v>
      </c>
      <c r="D63" s="348" t="n">
        <f aca="false">ADMIN1!AN69</f>
        <v>0</v>
      </c>
      <c r="E63" s="348" t="str">
        <f aca="false">ADMIN1!AR69</f>
        <v>-</v>
      </c>
      <c r="F63" s="348" t="str">
        <f aca="false">ADMIN1!AU69</f>
        <v>-</v>
      </c>
      <c r="G63" s="348" t="str">
        <f aca="false">ADMIN1!AX69</f>
        <v>-</v>
      </c>
      <c r="H63" s="348" t="str">
        <f aca="false">ADMIN1!BA69</f>
        <v>-</v>
      </c>
      <c r="I63" s="348" t="str">
        <f aca="false">ADMIN1!BD69</f>
        <v>-</v>
      </c>
      <c r="J63" s="348" t="str">
        <f aca="false">ADMIN1!BG69</f>
        <v>-</v>
      </c>
      <c r="K63" s="348" t="str">
        <f aca="false">ADMIN1!BJ69</f>
        <v>-</v>
      </c>
      <c r="L63" s="348" t="str">
        <f aca="false">ADMIN1!BM69</f>
        <v>-</v>
      </c>
      <c r="M63" s="348" t="str">
        <f aca="false">ADMIN1!BP69</f>
        <v>-</v>
      </c>
      <c r="N63" s="348" t="str">
        <f aca="false">ADMIN1!BS69</f>
        <v>-</v>
      </c>
      <c r="O63" s="348" t="str">
        <f aca="false">ADMIN1!BV69</f>
        <v>-</v>
      </c>
      <c r="P63" s="348" t="str">
        <f aca="false">ADMIN1!BY69</f>
        <v>-</v>
      </c>
      <c r="Q63" s="348" t="str">
        <f aca="false">ADMIN1!CB69</f>
        <v>-</v>
      </c>
      <c r="R63" s="348" t="str">
        <f aca="false">ADMIN1!CE69</f>
        <v>-</v>
      </c>
      <c r="S63" s="348" t="str">
        <f aca="false">ADMIN1!CH69</f>
        <v>-</v>
      </c>
    </row>
    <row r="64" customFormat="false" ht="24.95" hidden="false" customHeight="true" outlineLevel="0" collapsed="false">
      <c r="A64" s="345" t="n">
        <f aca="false">ADMIN1!P70</f>
        <v>0</v>
      </c>
      <c r="B64" s="346" t="n">
        <f aca="false">ADMIN1!Q70</f>
        <v>3169</v>
      </c>
      <c r="C64" s="347" t="str">
        <f aca="false">ADMIN1!R70</f>
        <v>Citron vert</v>
      </c>
      <c r="D64" s="348" t="n">
        <f aca="false">ADMIN1!AN70</f>
        <v>0</v>
      </c>
      <c r="E64" s="348" t="str">
        <f aca="false">ADMIN1!AR70</f>
        <v>-</v>
      </c>
      <c r="F64" s="348" t="str">
        <f aca="false">ADMIN1!AU70</f>
        <v>-</v>
      </c>
      <c r="G64" s="348" t="str">
        <f aca="false">ADMIN1!AX70</f>
        <v>-</v>
      </c>
      <c r="H64" s="348" t="str">
        <f aca="false">ADMIN1!BA70</f>
        <v>-</v>
      </c>
      <c r="I64" s="348" t="str">
        <f aca="false">ADMIN1!BD70</f>
        <v>-</v>
      </c>
      <c r="J64" s="348" t="str">
        <f aca="false">ADMIN1!BG70</f>
        <v>-</v>
      </c>
      <c r="K64" s="348" t="str">
        <f aca="false">ADMIN1!BJ70</f>
        <v>-</v>
      </c>
      <c r="L64" s="348" t="str">
        <f aca="false">ADMIN1!BM70</f>
        <v>-</v>
      </c>
      <c r="M64" s="348" t="str">
        <f aca="false">ADMIN1!BP70</f>
        <v>-</v>
      </c>
      <c r="N64" s="348" t="str">
        <f aca="false">ADMIN1!BS70</f>
        <v>-</v>
      </c>
      <c r="O64" s="348" t="str">
        <f aca="false">ADMIN1!BV70</f>
        <v>-</v>
      </c>
      <c r="P64" s="348" t="str">
        <f aca="false">ADMIN1!BY70</f>
        <v>-</v>
      </c>
      <c r="Q64" s="348" t="str">
        <f aca="false">ADMIN1!CB70</f>
        <v>-</v>
      </c>
      <c r="R64" s="348" t="str">
        <f aca="false">ADMIN1!CE70</f>
        <v>-</v>
      </c>
      <c r="S64" s="348" t="str">
        <f aca="false">ADMIN1!CH70</f>
        <v>-</v>
      </c>
    </row>
    <row r="65" customFormat="false" ht="24.95" hidden="false" customHeight="true" outlineLevel="0" collapsed="false">
      <c r="A65" s="345" t="n">
        <f aca="false">ADMIN1!P71</f>
        <v>0</v>
      </c>
      <c r="B65" s="346" t="n">
        <f aca="false">ADMIN1!Q71</f>
        <v>1103</v>
      </c>
      <c r="C65" s="347" t="str">
        <f aca="false">ADMIN1!R71</f>
        <v>Citron vert Variété indienne BIO
    - (récolté avec de la couleur)</v>
      </c>
      <c r="D65" s="348" t="n">
        <f aca="false">ADMIN1!AN71</f>
        <v>0</v>
      </c>
      <c r="E65" s="348" t="str">
        <f aca="false">ADMIN1!AR71</f>
        <v>-</v>
      </c>
      <c r="F65" s="348" t="str">
        <f aca="false">ADMIN1!AU71</f>
        <v>-</v>
      </c>
      <c r="G65" s="348" t="str">
        <f aca="false">ADMIN1!AX71</f>
        <v>-</v>
      </c>
      <c r="H65" s="348" t="str">
        <f aca="false">ADMIN1!BA71</f>
        <v>-</v>
      </c>
      <c r="I65" s="348" t="str">
        <f aca="false">ADMIN1!BD71</f>
        <v>-</v>
      </c>
      <c r="J65" s="348" t="str">
        <f aca="false">ADMIN1!BG71</f>
        <v>-</v>
      </c>
      <c r="K65" s="348" t="str">
        <f aca="false">ADMIN1!BJ71</f>
        <v>-</v>
      </c>
      <c r="L65" s="348" t="str">
        <f aca="false">ADMIN1!BM71</f>
        <v>-</v>
      </c>
      <c r="M65" s="348" t="str">
        <f aca="false">ADMIN1!BP71</f>
        <v>-</v>
      </c>
      <c r="N65" s="348" t="str">
        <f aca="false">ADMIN1!BS71</f>
        <v>-</v>
      </c>
      <c r="O65" s="348" t="str">
        <f aca="false">ADMIN1!BV71</f>
        <v>-</v>
      </c>
      <c r="P65" s="348" t="str">
        <f aca="false">ADMIN1!BY71</f>
        <v>-</v>
      </c>
      <c r="Q65" s="348" t="str">
        <f aca="false">ADMIN1!CB71</f>
        <v>-</v>
      </c>
      <c r="R65" s="348" t="str">
        <f aca="false">ADMIN1!CE71</f>
        <v>-</v>
      </c>
      <c r="S65" s="348" t="str">
        <f aca="false">ADMIN1!CH71</f>
        <v>-</v>
      </c>
    </row>
    <row r="66" customFormat="false" ht="24.95" hidden="false" customHeight="true" outlineLevel="0" collapsed="false">
      <c r="A66" s="345" t="n">
        <f aca="false">ADMIN1!P72</f>
        <v>0</v>
      </c>
      <c r="B66" s="346" t="n">
        <f aca="false">ADMIN1!Q72</f>
        <v>3725</v>
      </c>
      <c r="C66" s="347" t="str">
        <f aca="false">ADMIN1!R72</f>
        <v>Citronnelle BIO
    - (bouquet de 5 tiges) </v>
      </c>
      <c r="D66" s="348" t="n">
        <f aca="false">ADMIN1!AN72</f>
        <v>0</v>
      </c>
      <c r="E66" s="348" t="str">
        <f aca="false">ADMIN1!AR72</f>
        <v>-</v>
      </c>
      <c r="F66" s="348" t="str">
        <f aca="false">ADMIN1!AU72</f>
        <v>-</v>
      </c>
      <c r="G66" s="348" t="str">
        <f aca="false">ADMIN1!AX72</f>
        <v>-</v>
      </c>
      <c r="H66" s="348" t="str">
        <f aca="false">ADMIN1!BA72</f>
        <v>-</v>
      </c>
      <c r="I66" s="348" t="str">
        <f aca="false">ADMIN1!BD72</f>
        <v>-</v>
      </c>
      <c r="J66" s="348" t="str">
        <f aca="false">ADMIN1!BG72</f>
        <v>-</v>
      </c>
      <c r="K66" s="348" t="str">
        <f aca="false">ADMIN1!BJ72</f>
        <v>-</v>
      </c>
      <c r="L66" s="348" t="str">
        <f aca="false">ADMIN1!BM72</f>
        <v>-</v>
      </c>
      <c r="M66" s="348" t="str">
        <f aca="false">ADMIN1!BP72</f>
        <v>-</v>
      </c>
      <c r="N66" s="348" t="str">
        <f aca="false">ADMIN1!BS72</f>
        <v>-</v>
      </c>
      <c r="O66" s="348" t="str">
        <f aca="false">ADMIN1!BV72</f>
        <v>-</v>
      </c>
      <c r="P66" s="348" t="str">
        <f aca="false">ADMIN1!BY72</f>
        <v>-</v>
      </c>
      <c r="Q66" s="348" t="str">
        <f aca="false">ADMIN1!CB72</f>
        <v>-</v>
      </c>
      <c r="R66" s="348" t="str">
        <f aca="false">ADMIN1!CE72</f>
        <v>-</v>
      </c>
      <c r="S66" s="348" t="str">
        <f aca="false">ADMIN1!CH72</f>
        <v>-</v>
      </c>
    </row>
    <row r="67" customFormat="false" ht="24.95" hidden="false" customHeight="true" outlineLevel="0" collapsed="false">
      <c r="A67" s="345" t="n">
        <f aca="false">ADMIN1!P73</f>
        <v>0</v>
      </c>
      <c r="B67" s="346" t="n">
        <f aca="false">ADMIN1!Q73</f>
        <v>3391</v>
      </c>
      <c r="C67" s="347" t="str">
        <f aca="false">ADMIN1!R73</f>
        <v>Coco Pagode fraîche</v>
      </c>
      <c r="D67" s="348" t="n">
        <f aca="false">ADMIN1!AN73</f>
        <v>0</v>
      </c>
      <c r="E67" s="348" t="str">
        <f aca="false">ADMIN1!AR73</f>
        <v>-</v>
      </c>
      <c r="F67" s="348" t="str">
        <f aca="false">ADMIN1!AU73</f>
        <v>-</v>
      </c>
      <c r="G67" s="348" t="str">
        <f aca="false">ADMIN1!AX73</f>
        <v>-</v>
      </c>
      <c r="H67" s="348" t="str">
        <f aca="false">ADMIN1!BA73</f>
        <v>-</v>
      </c>
      <c r="I67" s="348" t="str">
        <f aca="false">ADMIN1!BD73</f>
        <v>-</v>
      </c>
      <c r="J67" s="348" t="str">
        <f aca="false">ADMIN1!BG73</f>
        <v>-</v>
      </c>
      <c r="K67" s="348" t="str">
        <f aca="false">ADMIN1!BJ73</f>
        <v>-</v>
      </c>
      <c r="L67" s="348" t="str">
        <f aca="false">ADMIN1!BM73</f>
        <v>-</v>
      </c>
      <c r="M67" s="348" t="str">
        <f aca="false">ADMIN1!BP73</f>
        <v>-</v>
      </c>
      <c r="N67" s="348" t="str">
        <f aca="false">ADMIN1!BS73</f>
        <v>-</v>
      </c>
      <c r="O67" s="348" t="str">
        <f aca="false">ADMIN1!BV73</f>
        <v>-</v>
      </c>
      <c r="P67" s="348" t="str">
        <f aca="false">ADMIN1!BY73</f>
        <v>-</v>
      </c>
      <c r="Q67" s="348" t="str">
        <f aca="false">ADMIN1!CB73</f>
        <v>-</v>
      </c>
      <c r="R67" s="348" t="str">
        <f aca="false">ADMIN1!CE73</f>
        <v>-</v>
      </c>
      <c r="S67" s="348" t="str">
        <f aca="false">ADMIN1!CH73</f>
        <v>-</v>
      </c>
    </row>
    <row r="68" customFormat="false" ht="24.95" hidden="false" customHeight="true" outlineLevel="0" collapsed="false">
      <c r="A68" s="345" t="n">
        <f aca="false">ADMIN1!P74</f>
        <v>0</v>
      </c>
      <c r="B68" s="346" t="n">
        <f aca="false">ADMIN1!Q74</f>
        <v>3924</v>
      </c>
      <c r="C68" s="347" t="str">
        <f aca="false">ADMIN1!R74</f>
        <v>Concombre mini gourmet</v>
      </c>
      <c r="D68" s="348" t="n">
        <f aca="false">ADMIN1!AN74</f>
        <v>0</v>
      </c>
      <c r="E68" s="348" t="str">
        <f aca="false">ADMIN1!AR74</f>
        <v>-</v>
      </c>
      <c r="F68" s="348" t="str">
        <f aca="false">ADMIN1!AU74</f>
        <v>-</v>
      </c>
      <c r="G68" s="348" t="str">
        <f aca="false">ADMIN1!AX74</f>
        <v>-</v>
      </c>
      <c r="H68" s="348" t="str">
        <f aca="false">ADMIN1!BA74</f>
        <v>-</v>
      </c>
      <c r="I68" s="348" t="str">
        <f aca="false">ADMIN1!BD74</f>
        <v>-</v>
      </c>
      <c r="J68" s="348" t="str">
        <f aca="false">ADMIN1!BG74</f>
        <v>-</v>
      </c>
      <c r="K68" s="348" t="str">
        <f aca="false">ADMIN1!BJ74</f>
        <v>-</v>
      </c>
      <c r="L68" s="348" t="str">
        <f aca="false">ADMIN1!BM74</f>
        <v>-</v>
      </c>
      <c r="M68" s="348" t="str">
        <f aca="false">ADMIN1!BP74</f>
        <v>-</v>
      </c>
      <c r="N68" s="348" t="str">
        <f aca="false">ADMIN1!BS74</f>
        <v>-</v>
      </c>
      <c r="O68" s="348" t="str">
        <f aca="false">ADMIN1!BV74</f>
        <v>-</v>
      </c>
      <c r="P68" s="348" t="str">
        <f aca="false">ADMIN1!BY74</f>
        <v>-</v>
      </c>
      <c r="Q68" s="348" t="str">
        <f aca="false">ADMIN1!CB74</f>
        <v>-</v>
      </c>
      <c r="R68" s="348" t="str">
        <f aca="false">ADMIN1!CE74</f>
        <v>-</v>
      </c>
      <c r="S68" s="348" t="str">
        <f aca="false">ADMIN1!CH74</f>
        <v>-</v>
      </c>
    </row>
    <row r="69" customFormat="false" ht="24.95" hidden="false" customHeight="true" outlineLevel="0" collapsed="false">
      <c r="A69" s="345" t="n">
        <f aca="false">ADMIN1!P75</f>
        <v>0</v>
      </c>
      <c r="B69" s="346" t="n">
        <f aca="false">ADMIN1!Q75</f>
        <v>6077</v>
      </c>
      <c r="C69" s="347" t="str">
        <f aca="false">ADMIN1!R75</f>
        <v>Courge Butternut BIO</v>
      </c>
      <c r="D69" s="348" t="n">
        <f aca="false">ADMIN1!AN75</f>
        <v>0</v>
      </c>
      <c r="E69" s="348" t="str">
        <f aca="false">ADMIN1!AR75</f>
        <v>-</v>
      </c>
      <c r="F69" s="348" t="str">
        <f aca="false">ADMIN1!AU75</f>
        <v>-</v>
      </c>
      <c r="G69" s="348" t="str">
        <f aca="false">ADMIN1!AX75</f>
        <v>-</v>
      </c>
      <c r="H69" s="348" t="str">
        <f aca="false">ADMIN1!BA75</f>
        <v>-</v>
      </c>
      <c r="I69" s="348" t="str">
        <f aca="false">ADMIN1!BD75</f>
        <v>-</v>
      </c>
      <c r="J69" s="348" t="str">
        <f aca="false">ADMIN1!BG75</f>
        <v>-</v>
      </c>
      <c r="K69" s="348" t="str">
        <f aca="false">ADMIN1!BJ75</f>
        <v>-</v>
      </c>
      <c r="L69" s="348" t="str">
        <f aca="false">ADMIN1!BM75</f>
        <v>-</v>
      </c>
      <c r="M69" s="348" t="str">
        <f aca="false">ADMIN1!BP75</f>
        <v>-</v>
      </c>
      <c r="N69" s="348" t="str">
        <f aca="false">ADMIN1!BS75</f>
        <v>-</v>
      </c>
      <c r="O69" s="348" t="str">
        <f aca="false">ADMIN1!BV75</f>
        <v>-</v>
      </c>
      <c r="P69" s="348" t="str">
        <f aca="false">ADMIN1!BY75</f>
        <v>-</v>
      </c>
      <c r="Q69" s="348" t="str">
        <f aca="false">ADMIN1!CB75</f>
        <v>-</v>
      </c>
      <c r="R69" s="348" t="str">
        <f aca="false">ADMIN1!CE75</f>
        <v>-</v>
      </c>
      <c r="S69" s="348" t="str">
        <f aca="false">ADMIN1!CH75</f>
        <v>-</v>
      </c>
    </row>
    <row r="70" customFormat="false" ht="24.95" hidden="false" customHeight="true" outlineLevel="0" collapsed="false">
      <c r="A70" s="345" t="n">
        <f aca="false">ADMIN1!P76</f>
        <v>0</v>
      </c>
      <c r="B70" s="346" t="n">
        <f aca="false">ADMIN1!Q76</f>
        <v>6111</v>
      </c>
      <c r="C70" s="347" t="str">
        <f aca="false">ADMIN1!R76</f>
        <v>Crackers déshydratés CRU BIO (sachet 200g)
    - (tomate, tournesol, sarrasin, lin, oignons, ...)</v>
      </c>
      <c r="D70" s="348" t="n">
        <f aca="false">ADMIN1!AN76</f>
        <v>0</v>
      </c>
      <c r="E70" s="348" t="str">
        <f aca="false">ADMIN1!AR76</f>
        <v>-</v>
      </c>
      <c r="F70" s="348" t="str">
        <f aca="false">ADMIN1!AU76</f>
        <v>-</v>
      </c>
      <c r="G70" s="348" t="str">
        <f aca="false">ADMIN1!AX76</f>
        <v>-</v>
      </c>
      <c r="H70" s="348" t="str">
        <f aca="false">ADMIN1!BA76</f>
        <v>-</v>
      </c>
      <c r="I70" s="348" t="str">
        <f aca="false">ADMIN1!BD76</f>
        <v>-</v>
      </c>
      <c r="J70" s="348" t="str">
        <f aca="false">ADMIN1!BG76</f>
        <v>-</v>
      </c>
      <c r="K70" s="348" t="str">
        <f aca="false">ADMIN1!BJ76</f>
        <v>-</v>
      </c>
      <c r="L70" s="348" t="str">
        <f aca="false">ADMIN1!BM76</f>
        <v>-</v>
      </c>
      <c r="M70" s="348" t="str">
        <f aca="false">ADMIN1!BP76</f>
        <v>-</v>
      </c>
      <c r="N70" s="348" t="str">
        <f aca="false">ADMIN1!BS76</f>
        <v>-</v>
      </c>
      <c r="O70" s="348" t="str">
        <f aca="false">ADMIN1!BV76</f>
        <v>-</v>
      </c>
      <c r="P70" s="348" t="str">
        <f aca="false">ADMIN1!BY76</f>
        <v>-</v>
      </c>
      <c r="Q70" s="348" t="str">
        <f aca="false">ADMIN1!CB76</f>
        <v>-</v>
      </c>
      <c r="R70" s="348" t="str">
        <f aca="false">ADMIN1!CE76</f>
        <v>-</v>
      </c>
      <c r="S70" s="348" t="str">
        <f aca="false">ADMIN1!CH76</f>
        <v>-</v>
      </c>
    </row>
    <row r="71" customFormat="false" ht="24.95" hidden="false" customHeight="true" outlineLevel="0" collapsed="false">
      <c r="A71" s="345" t="n">
        <f aca="false">ADMIN1!P77</f>
        <v>0</v>
      </c>
      <c r="B71" s="346" t="n">
        <f aca="false">ADMIN1!Q77</f>
        <v>1393</v>
      </c>
      <c r="C71" s="347" t="str">
        <f aca="false">ADMIN1!R77</f>
        <v>Curcuma frais BIO (paquet 500g)</v>
      </c>
      <c r="D71" s="348" t="n">
        <f aca="false">ADMIN1!AN77</f>
        <v>0</v>
      </c>
      <c r="E71" s="348" t="str">
        <f aca="false">ADMIN1!AR77</f>
        <v>-</v>
      </c>
      <c r="F71" s="348" t="str">
        <f aca="false">ADMIN1!AU77</f>
        <v>-</v>
      </c>
      <c r="G71" s="348" t="str">
        <f aca="false">ADMIN1!AX77</f>
        <v>-</v>
      </c>
      <c r="H71" s="348" t="str">
        <f aca="false">ADMIN1!BA77</f>
        <v>-</v>
      </c>
      <c r="I71" s="348" t="str">
        <f aca="false">ADMIN1!BD77</f>
        <v>-</v>
      </c>
      <c r="J71" s="348" t="str">
        <f aca="false">ADMIN1!BG77</f>
        <v>-</v>
      </c>
      <c r="K71" s="348" t="str">
        <f aca="false">ADMIN1!BJ77</f>
        <v>-</v>
      </c>
      <c r="L71" s="348" t="str">
        <f aca="false">ADMIN1!BM77</f>
        <v>-</v>
      </c>
      <c r="M71" s="348" t="str">
        <f aca="false">ADMIN1!BP77</f>
        <v>-</v>
      </c>
      <c r="N71" s="348" t="str">
        <f aca="false">ADMIN1!BS77</f>
        <v>-</v>
      </c>
      <c r="O71" s="348" t="str">
        <f aca="false">ADMIN1!BV77</f>
        <v>-</v>
      </c>
      <c r="P71" s="348" t="str">
        <f aca="false">ADMIN1!BY77</f>
        <v>-</v>
      </c>
      <c r="Q71" s="348" t="str">
        <f aca="false">ADMIN1!CB77</f>
        <v>-</v>
      </c>
      <c r="R71" s="348" t="str">
        <f aca="false">ADMIN1!CE77</f>
        <v>-</v>
      </c>
      <c r="S71" s="348" t="str">
        <f aca="false">ADMIN1!CH77</f>
        <v>-</v>
      </c>
    </row>
    <row r="72" customFormat="false" ht="24.95" hidden="false" customHeight="true" outlineLevel="0" collapsed="false">
      <c r="A72" s="345" t="n">
        <f aca="false">ADMIN1!P78</f>
        <v>0</v>
      </c>
      <c r="B72" s="346" t="n">
        <f aca="false">ADMIN1!Q78</f>
        <v>3227</v>
      </c>
      <c r="C72" s="347" t="str">
        <f aca="false">ADMIN1!R78</f>
        <v>Date de Bahri fraîche</v>
      </c>
      <c r="D72" s="348" t="n">
        <f aca="false">ADMIN1!AN78</f>
        <v>0</v>
      </c>
      <c r="E72" s="348" t="str">
        <f aca="false">ADMIN1!AR78</f>
        <v>-</v>
      </c>
      <c r="F72" s="348" t="str">
        <f aca="false">ADMIN1!AU78</f>
        <v>-</v>
      </c>
      <c r="G72" s="348" t="str">
        <f aca="false">ADMIN1!AX78</f>
        <v>-</v>
      </c>
      <c r="H72" s="348" t="str">
        <f aca="false">ADMIN1!BA78</f>
        <v>-</v>
      </c>
      <c r="I72" s="348" t="str">
        <f aca="false">ADMIN1!BD78</f>
        <v>-</v>
      </c>
      <c r="J72" s="348" t="str">
        <f aca="false">ADMIN1!BG78</f>
        <v>-</v>
      </c>
      <c r="K72" s="348" t="str">
        <f aca="false">ADMIN1!BJ78</f>
        <v>-</v>
      </c>
      <c r="L72" s="348" t="str">
        <f aca="false">ADMIN1!BM78</f>
        <v>-</v>
      </c>
      <c r="M72" s="348" t="str">
        <f aca="false">ADMIN1!BP78</f>
        <v>-</v>
      </c>
      <c r="N72" s="348" t="str">
        <f aca="false">ADMIN1!BS78</f>
        <v>-</v>
      </c>
      <c r="O72" s="348" t="str">
        <f aca="false">ADMIN1!BV78</f>
        <v>-</v>
      </c>
      <c r="P72" s="348" t="str">
        <f aca="false">ADMIN1!BY78</f>
        <v>-</v>
      </c>
      <c r="Q72" s="348" t="str">
        <f aca="false">ADMIN1!CB78</f>
        <v>-</v>
      </c>
      <c r="R72" s="348" t="str">
        <f aca="false">ADMIN1!CE78</f>
        <v>-</v>
      </c>
      <c r="S72" s="348" t="str">
        <f aca="false">ADMIN1!CH78</f>
        <v>-</v>
      </c>
    </row>
    <row r="73" customFormat="false" ht="24.95" hidden="false" customHeight="true" outlineLevel="0" collapsed="false">
      <c r="A73" s="345" t="n">
        <f aca="false">ADMIN1!P79</f>
        <v>0</v>
      </c>
      <c r="B73" s="346" t="n">
        <f aca="false">ADMIN1!Q79</f>
        <v>1485</v>
      </c>
      <c r="C73" s="347" t="str">
        <f aca="false">ADMIN1!R79</f>
        <v>Datte Deglet Nour sans rame BIO</v>
      </c>
      <c r="D73" s="348" t="n">
        <f aca="false">ADMIN1!AN79</f>
        <v>0</v>
      </c>
      <c r="E73" s="348" t="str">
        <f aca="false">ADMIN1!AR79</f>
        <v>-</v>
      </c>
      <c r="F73" s="348" t="str">
        <f aca="false">ADMIN1!AU79</f>
        <v>-</v>
      </c>
      <c r="G73" s="348" t="str">
        <f aca="false">ADMIN1!AX79</f>
        <v>-</v>
      </c>
      <c r="H73" s="348" t="str">
        <f aca="false">ADMIN1!BA79</f>
        <v>-</v>
      </c>
      <c r="I73" s="348" t="str">
        <f aca="false">ADMIN1!BD79</f>
        <v>-</v>
      </c>
      <c r="J73" s="348" t="str">
        <f aca="false">ADMIN1!BG79</f>
        <v>-</v>
      </c>
      <c r="K73" s="348" t="str">
        <f aca="false">ADMIN1!BJ79</f>
        <v>-</v>
      </c>
      <c r="L73" s="348" t="str">
        <f aca="false">ADMIN1!BM79</f>
        <v>-</v>
      </c>
      <c r="M73" s="348" t="str">
        <f aca="false">ADMIN1!BP79</f>
        <v>-</v>
      </c>
      <c r="N73" s="348" t="str">
        <f aca="false">ADMIN1!BS79</f>
        <v>-</v>
      </c>
      <c r="O73" s="348" t="str">
        <f aca="false">ADMIN1!BV79</f>
        <v>-</v>
      </c>
      <c r="P73" s="348" t="str">
        <f aca="false">ADMIN1!BY79</f>
        <v>-</v>
      </c>
      <c r="Q73" s="348" t="str">
        <f aca="false">ADMIN1!CB79</f>
        <v>-</v>
      </c>
      <c r="R73" s="348" t="str">
        <f aca="false">ADMIN1!CE79</f>
        <v>-</v>
      </c>
      <c r="S73" s="348" t="str">
        <f aca="false">ADMIN1!CH79</f>
        <v>-</v>
      </c>
    </row>
    <row r="74" customFormat="false" ht="24.95" hidden="false" customHeight="true" outlineLevel="0" collapsed="false">
      <c r="A74" s="345" t="n">
        <f aca="false">ADMIN1!P80</f>
        <v>0</v>
      </c>
      <c r="B74" s="346" t="n">
        <f aca="false">ADMIN1!Q80</f>
        <v>6018</v>
      </c>
      <c r="C74" s="347" t="str">
        <f aca="false">ADMIN1!R80</f>
        <v>Dattes Deglet Nour en ravier BIO</v>
      </c>
      <c r="D74" s="348" t="n">
        <f aca="false">ADMIN1!AN80</f>
        <v>0</v>
      </c>
      <c r="E74" s="348" t="str">
        <f aca="false">ADMIN1!AR80</f>
        <v>-</v>
      </c>
      <c r="F74" s="348" t="str">
        <f aca="false">ADMIN1!AU80</f>
        <v>-</v>
      </c>
      <c r="G74" s="348" t="str">
        <f aca="false">ADMIN1!AX80</f>
        <v>-</v>
      </c>
      <c r="H74" s="348" t="str">
        <f aca="false">ADMIN1!BA80</f>
        <v>-</v>
      </c>
      <c r="I74" s="348" t="str">
        <f aca="false">ADMIN1!BD80</f>
        <v>-</v>
      </c>
      <c r="J74" s="348" t="str">
        <f aca="false">ADMIN1!BG80</f>
        <v>-</v>
      </c>
      <c r="K74" s="348" t="str">
        <f aca="false">ADMIN1!BJ80</f>
        <v>-</v>
      </c>
      <c r="L74" s="348" t="str">
        <f aca="false">ADMIN1!BM80</f>
        <v>-</v>
      </c>
      <c r="M74" s="348" t="str">
        <f aca="false">ADMIN1!BP80</f>
        <v>-</v>
      </c>
      <c r="N74" s="348" t="str">
        <f aca="false">ADMIN1!BS80</f>
        <v>-</v>
      </c>
      <c r="O74" s="348" t="str">
        <f aca="false">ADMIN1!BV80</f>
        <v>-</v>
      </c>
      <c r="P74" s="348" t="str">
        <f aca="false">ADMIN1!BY80</f>
        <v>-</v>
      </c>
      <c r="Q74" s="348" t="str">
        <f aca="false">ADMIN1!CB80</f>
        <v>-</v>
      </c>
      <c r="R74" s="348" t="str">
        <f aca="false">ADMIN1!CE80</f>
        <v>-</v>
      </c>
      <c r="S74" s="348" t="str">
        <f aca="false">ADMIN1!CH80</f>
        <v>-</v>
      </c>
    </row>
    <row r="75" customFormat="false" ht="24.95" hidden="false" customHeight="true" outlineLevel="0" collapsed="false">
      <c r="A75" s="345" t="n">
        <f aca="false">ADMIN1!P81</f>
        <v>0</v>
      </c>
      <c r="B75" s="346" t="n">
        <f aca="false">ADMIN1!Q81</f>
        <v>1320</v>
      </c>
      <c r="C75" s="347" t="str">
        <f aca="false">ADMIN1!R81</f>
        <v>Dattes Deglet sans noyau BIO</v>
      </c>
      <c r="D75" s="348" t="n">
        <f aca="false">ADMIN1!AN81</f>
        <v>0</v>
      </c>
      <c r="E75" s="348" t="str">
        <f aca="false">ADMIN1!AR81</f>
        <v>-</v>
      </c>
      <c r="F75" s="348" t="str">
        <f aca="false">ADMIN1!AU81</f>
        <v>-</v>
      </c>
      <c r="G75" s="348" t="str">
        <f aca="false">ADMIN1!AX81</f>
        <v>-</v>
      </c>
      <c r="H75" s="348" t="str">
        <f aca="false">ADMIN1!BA81</f>
        <v>-</v>
      </c>
      <c r="I75" s="348" t="str">
        <f aca="false">ADMIN1!BD81</f>
        <v>-</v>
      </c>
      <c r="J75" s="348" t="str">
        <f aca="false">ADMIN1!BG81</f>
        <v>-</v>
      </c>
      <c r="K75" s="348" t="str">
        <f aca="false">ADMIN1!BJ81</f>
        <v>-</v>
      </c>
      <c r="L75" s="348" t="str">
        <f aca="false">ADMIN1!BM81</f>
        <v>-</v>
      </c>
      <c r="M75" s="348" t="str">
        <f aca="false">ADMIN1!BP81</f>
        <v>-</v>
      </c>
      <c r="N75" s="348" t="str">
        <f aca="false">ADMIN1!BS81</f>
        <v>-</v>
      </c>
      <c r="O75" s="348" t="str">
        <f aca="false">ADMIN1!BV81</f>
        <v>-</v>
      </c>
      <c r="P75" s="348" t="str">
        <f aca="false">ADMIN1!BY81</f>
        <v>-</v>
      </c>
      <c r="Q75" s="348" t="str">
        <f aca="false">ADMIN1!CB81</f>
        <v>-</v>
      </c>
      <c r="R75" s="348" t="str">
        <f aca="false">ADMIN1!CE81</f>
        <v>-</v>
      </c>
      <c r="S75" s="348" t="str">
        <f aca="false">ADMIN1!CH81</f>
        <v>-</v>
      </c>
    </row>
    <row r="76" customFormat="false" ht="24.95" hidden="false" customHeight="true" outlineLevel="0" collapsed="false">
      <c r="A76" s="345" t="n">
        <f aca="false">ADMIN1!P82</f>
        <v>0</v>
      </c>
      <c r="B76" s="346" t="n">
        <f aca="false">ADMIN1!Q82</f>
        <v>1399</v>
      </c>
      <c r="C76" s="347" t="str">
        <f aca="false">ADMIN1!R82</f>
        <v>Dattes Mazafati de Bam BIO (sachet de 250g)</v>
      </c>
      <c r="D76" s="348" t="n">
        <f aca="false">ADMIN1!AN82</f>
        <v>0</v>
      </c>
      <c r="E76" s="348" t="str">
        <f aca="false">ADMIN1!AR82</f>
        <v>-</v>
      </c>
      <c r="F76" s="348" t="str">
        <f aca="false">ADMIN1!AU82</f>
        <v>-</v>
      </c>
      <c r="G76" s="348" t="str">
        <f aca="false">ADMIN1!AX82</f>
        <v>-</v>
      </c>
      <c r="H76" s="348" t="str">
        <f aca="false">ADMIN1!BA82</f>
        <v>-</v>
      </c>
      <c r="I76" s="348" t="str">
        <f aca="false">ADMIN1!BD82</f>
        <v>-</v>
      </c>
      <c r="J76" s="348" t="str">
        <f aca="false">ADMIN1!BG82</f>
        <v>-</v>
      </c>
      <c r="K76" s="348" t="str">
        <f aca="false">ADMIN1!BJ82</f>
        <v>-</v>
      </c>
      <c r="L76" s="348" t="str">
        <f aca="false">ADMIN1!BM82</f>
        <v>-</v>
      </c>
      <c r="M76" s="348" t="str">
        <f aca="false">ADMIN1!BP82</f>
        <v>-</v>
      </c>
      <c r="N76" s="348" t="str">
        <f aca="false">ADMIN1!BS82</f>
        <v>-</v>
      </c>
      <c r="O76" s="348" t="str">
        <f aca="false">ADMIN1!BV82</f>
        <v>-</v>
      </c>
      <c r="P76" s="348" t="str">
        <f aca="false">ADMIN1!BY82</f>
        <v>-</v>
      </c>
      <c r="Q76" s="348" t="str">
        <f aca="false">ADMIN1!CB82</f>
        <v>-</v>
      </c>
      <c r="R76" s="348" t="str">
        <f aca="false">ADMIN1!CE82</f>
        <v>-</v>
      </c>
      <c r="S76" s="348" t="str">
        <f aca="false">ADMIN1!CH82</f>
        <v>-</v>
      </c>
    </row>
    <row r="77" customFormat="false" ht="24.95" hidden="false" customHeight="true" outlineLevel="0" collapsed="false">
      <c r="A77" s="345" t="n">
        <f aca="false">ADMIN1!P83</f>
        <v>0</v>
      </c>
      <c r="B77" s="346" t="str">
        <f aca="false">ADMIN1!Q83</f>
        <v>1997</v>
      </c>
      <c r="C77" s="347" t="str">
        <f aca="false">ADMIN1!R83</f>
        <v>Dattes Medjool semi-sèche BIO</v>
      </c>
      <c r="D77" s="348" t="n">
        <f aca="false">ADMIN1!AN83</f>
        <v>0</v>
      </c>
      <c r="E77" s="348" t="str">
        <f aca="false">ADMIN1!AR83</f>
        <v>-</v>
      </c>
      <c r="F77" s="348" t="str">
        <f aca="false">ADMIN1!AU83</f>
        <v>-</v>
      </c>
      <c r="G77" s="348" t="str">
        <f aca="false">ADMIN1!AX83</f>
        <v>-</v>
      </c>
      <c r="H77" s="348" t="str">
        <f aca="false">ADMIN1!BA83</f>
        <v>-</v>
      </c>
      <c r="I77" s="348" t="str">
        <f aca="false">ADMIN1!BD83</f>
        <v>-</v>
      </c>
      <c r="J77" s="348" t="str">
        <f aca="false">ADMIN1!BG83</f>
        <v>-</v>
      </c>
      <c r="K77" s="348" t="str">
        <f aca="false">ADMIN1!BJ83</f>
        <v>-</v>
      </c>
      <c r="L77" s="348" t="str">
        <f aca="false">ADMIN1!BM83</f>
        <v>-</v>
      </c>
      <c r="M77" s="348" t="str">
        <f aca="false">ADMIN1!BP83</f>
        <v>-</v>
      </c>
      <c r="N77" s="348" t="str">
        <f aca="false">ADMIN1!BS83</f>
        <v>-</v>
      </c>
      <c r="O77" s="348" t="str">
        <f aca="false">ADMIN1!BV83</f>
        <v>-</v>
      </c>
      <c r="P77" s="348" t="str">
        <f aca="false">ADMIN1!BY83</f>
        <v>-</v>
      </c>
      <c r="Q77" s="348" t="str">
        <f aca="false">ADMIN1!CB83</f>
        <v>-</v>
      </c>
      <c r="R77" s="348" t="str">
        <f aca="false">ADMIN1!CE83</f>
        <v>-</v>
      </c>
      <c r="S77" s="348" t="str">
        <f aca="false">ADMIN1!CH83</f>
        <v>-</v>
      </c>
    </row>
    <row r="78" customFormat="false" ht="24.95" hidden="false" customHeight="true" outlineLevel="0" collapsed="false">
      <c r="A78" s="345" t="n">
        <f aca="false">ADMIN1!P84</f>
        <v>0</v>
      </c>
      <c r="B78" s="346" t="n">
        <f aca="false">ADMIN1!Q84</f>
        <v>3720</v>
      </c>
      <c r="C78" s="347" t="str">
        <f aca="false">ADMIN1!R84</f>
        <v>Eau de mer micro-filtrée hypertonique
    - (n°2 : box 11L)</v>
      </c>
      <c r="D78" s="348" t="n">
        <f aca="false">ADMIN1!AN84</f>
        <v>0</v>
      </c>
      <c r="E78" s="348" t="str">
        <f aca="false">ADMIN1!AR84</f>
        <v>-</v>
      </c>
      <c r="F78" s="348" t="str">
        <f aca="false">ADMIN1!AU84</f>
        <v>-</v>
      </c>
      <c r="G78" s="348" t="str">
        <f aca="false">ADMIN1!AX84</f>
        <v>-</v>
      </c>
      <c r="H78" s="348" t="str">
        <f aca="false">ADMIN1!BA84</f>
        <v>-</v>
      </c>
      <c r="I78" s="348" t="str">
        <f aca="false">ADMIN1!BD84</f>
        <v>-</v>
      </c>
      <c r="J78" s="348" t="str">
        <f aca="false">ADMIN1!BG84</f>
        <v>-</v>
      </c>
      <c r="K78" s="348" t="str">
        <f aca="false">ADMIN1!BJ84</f>
        <v>-</v>
      </c>
      <c r="L78" s="348" t="str">
        <f aca="false">ADMIN1!BM84</f>
        <v>-</v>
      </c>
      <c r="M78" s="348" t="str">
        <f aca="false">ADMIN1!BP84</f>
        <v>-</v>
      </c>
      <c r="N78" s="348" t="str">
        <f aca="false">ADMIN1!BS84</f>
        <v>-</v>
      </c>
      <c r="O78" s="348" t="str">
        <f aca="false">ADMIN1!BV84</f>
        <v>-</v>
      </c>
      <c r="P78" s="348" t="str">
        <f aca="false">ADMIN1!BY84</f>
        <v>-</v>
      </c>
      <c r="Q78" s="348" t="str">
        <f aca="false">ADMIN1!CB84</f>
        <v>-</v>
      </c>
      <c r="R78" s="348" t="str">
        <f aca="false">ADMIN1!CE84</f>
        <v>-</v>
      </c>
      <c r="S78" s="348" t="str">
        <f aca="false">ADMIN1!CH84</f>
        <v>-</v>
      </c>
    </row>
    <row r="79" customFormat="false" ht="24.95" hidden="false" customHeight="true" outlineLevel="0" collapsed="false">
      <c r="A79" s="345" t="n">
        <f aca="false">ADMIN1!P85</f>
        <v>0</v>
      </c>
      <c r="B79" s="346" t="n">
        <f aca="false">ADMIN1!Q85</f>
        <v>3379</v>
      </c>
      <c r="C79" s="347" t="str">
        <f aca="false">ADMIN1!R85</f>
        <v>Eau de mer micro-filtrée hypertonique
    - (n°3 : box 20L)</v>
      </c>
      <c r="D79" s="348" t="n">
        <f aca="false">ADMIN1!AN85</f>
        <v>0</v>
      </c>
      <c r="E79" s="348" t="str">
        <f aca="false">ADMIN1!AR85</f>
        <v>-</v>
      </c>
      <c r="F79" s="348" t="str">
        <f aca="false">ADMIN1!AU85</f>
        <v>-</v>
      </c>
      <c r="G79" s="348" t="str">
        <f aca="false">ADMIN1!AX85</f>
        <v>-</v>
      </c>
      <c r="H79" s="348" t="str">
        <f aca="false">ADMIN1!BA85</f>
        <v>-</v>
      </c>
      <c r="I79" s="348" t="str">
        <f aca="false">ADMIN1!BD85</f>
        <v>-</v>
      </c>
      <c r="J79" s="348" t="str">
        <f aca="false">ADMIN1!BG85</f>
        <v>-</v>
      </c>
      <c r="K79" s="348" t="str">
        <f aca="false">ADMIN1!BJ85</f>
        <v>-</v>
      </c>
      <c r="L79" s="348" t="str">
        <f aca="false">ADMIN1!BM85</f>
        <v>-</v>
      </c>
      <c r="M79" s="348" t="str">
        <f aca="false">ADMIN1!BP85</f>
        <v>-</v>
      </c>
      <c r="N79" s="348" t="str">
        <f aca="false">ADMIN1!BS85</f>
        <v>-</v>
      </c>
      <c r="O79" s="348" t="str">
        <f aca="false">ADMIN1!BV85</f>
        <v>-</v>
      </c>
      <c r="P79" s="348" t="str">
        <f aca="false">ADMIN1!BY85</f>
        <v>-</v>
      </c>
      <c r="Q79" s="348" t="str">
        <f aca="false">ADMIN1!CB85</f>
        <v>-</v>
      </c>
      <c r="R79" s="348" t="str">
        <f aca="false">ADMIN1!CE85</f>
        <v>-</v>
      </c>
      <c r="S79" s="348" t="str">
        <f aca="false">ADMIN1!CH85</f>
        <v>-</v>
      </c>
    </row>
    <row r="80" customFormat="false" ht="24.95" hidden="false" customHeight="true" outlineLevel="0" collapsed="false">
      <c r="A80" s="345" t="n">
        <f aca="false">ADMIN1!P86</f>
        <v>0</v>
      </c>
      <c r="B80" s="346" t="n">
        <f aca="false">ADMIN1!Q86</f>
        <v>3413</v>
      </c>
      <c r="C80" s="347" t="str">
        <f aca="false">ADMIN1!R86</f>
        <v>Echalottes (env. 500g, petite production, qualité spéciale)</v>
      </c>
      <c r="D80" s="348" t="n">
        <f aca="false">ADMIN1!AN86</f>
        <v>0</v>
      </c>
      <c r="E80" s="348" t="str">
        <f aca="false">ADMIN1!AR86</f>
        <v>-</v>
      </c>
      <c r="F80" s="348" t="str">
        <f aca="false">ADMIN1!AU86</f>
        <v>-</v>
      </c>
      <c r="G80" s="348" t="str">
        <f aca="false">ADMIN1!AX86</f>
        <v>-</v>
      </c>
      <c r="H80" s="348" t="str">
        <f aca="false">ADMIN1!BA86</f>
        <v>-</v>
      </c>
      <c r="I80" s="348" t="str">
        <f aca="false">ADMIN1!BD86</f>
        <v>-</v>
      </c>
      <c r="J80" s="348" t="str">
        <f aca="false">ADMIN1!BG86</f>
        <v>-</v>
      </c>
      <c r="K80" s="348" t="str">
        <f aca="false">ADMIN1!BJ86</f>
        <v>-</v>
      </c>
      <c r="L80" s="348" t="str">
        <f aca="false">ADMIN1!BM86</f>
        <v>-</v>
      </c>
      <c r="M80" s="348" t="str">
        <f aca="false">ADMIN1!BP86</f>
        <v>-</v>
      </c>
      <c r="N80" s="348" t="str">
        <f aca="false">ADMIN1!BS86</f>
        <v>-</v>
      </c>
      <c r="O80" s="348" t="str">
        <f aca="false">ADMIN1!BV86</f>
        <v>-</v>
      </c>
      <c r="P80" s="348" t="str">
        <f aca="false">ADMIN1!BY86</f>
        <v>-</v>
      </c>
      <c r="Q80" s="348" t="str">
        <f aca="false">ADMIN1!CB86</f>
        <v>-</v>
      </c>
      <c r="R80" s="348" t="str">
        <f aca="false">ADMIN1!CE86</f>
        <v>-</v>
      </c>
      <c r="S80" s="348" t="str">
        <f aca="false">ADMIN1!CH86</f>
        <v>-</v>
      </c>
    </row>
    <row r="81" customFormat="false" ht="24.95" hidden="false" customHeight="true" outlineLevel="0" collapsed="false">
      <c r="A81" s="345" t="n">
        <f aca="false">ADMIN1!P87</f>
        <v>0</v>
      </c>
      <c r="B81" s="346" t="n">
        <f aca="false">ADMIN1!Q87</f>
        <v>3550</v>
      </c>
      <c r="C81" s="347" t="str">
        <f aca="false">ADMIN1!R87</f>
        <v>Epi de maïs doux frais</v>
      </c>
      <c r="D81" s="348" t="n">
        <f aca="false">ADMIN1!AN87</f>
        <v>0</v>
      </c>
      <c r="E81" s="348" t="str">
        <f aca="false">ADMIN1!AR87</f>
        <v>-</v>
      </c>
      <c r="F81" s="348" t="str">
        <f aca="false">ADMIN1!AU87</f>
        <v>-</v>
      </c>
      <c r="G81" s="348" t="str">
        <f aca="false">ADMIN1!AX87</f>
        <v>-</v>
      </c>
      <c r="H81" s="348" t="str">
        <f aca="false">ADMIN1!BA87</f>
        <v>-</v>
      </c>
      <c r="I81" s="348" t="str">
        <f aca="false">ADMIN1!BD87</f>
        <v>-</v>
      </c>
      <c r="J81" s="348" t="str">
        <f aca="false">ADMIN1!BG87</f>
        <v>-</v>
      </c>
      <c r="K81" s="348" t="str">
        <f aca="false">ADMIN1!BJ87</f>
        <v>-</v>
      </c>
      <c r="L81" s="348" t="str">
        <f aca="false">ADMIN1!BM87</f>
        <v>-</v>
      </c>
      <c r="M81" s="348" t="str">
        <f aca="false">ADMIN1!BP87</f>
        <v>-</v>
      </c>
      <c r="N81" s="348" t="str">
        <f aca="false">ADMIN1!BS87</f>
        <v>-</v>
      </c>
      <c r="O81" s="348" t="str">
        <f aca="false">ADMIN1!BV87</f>
        <v>-</v>
      </c>
      <c r="P81" s="348" t="str">
        <f aca="false">ADMIN1!BY87</f>
        <v>-</v>
      </c>
      <c r="Q81" s="348" t="str">
        <f aca="false">ADMIN1!CB87</f>
        <v>-</v>
      </c>
      <c r="R81" s="348" t="str">
        <f aca="false">ADMIN1!CE87</f>
        <v>-</v>
      </c>
      <c r="S81" s="348" t="str">
        <f aca="false">ADMIN1!CH87</f>
        <v>-</v>
      </c>
    </row>
    <row r="82" customFormat="false" ht="24.95" hidden="false" customHeight="true" outlineLevel="0" collapsed="false">
      <c r="A82" s="345" t="n">
        <f aca="false">ADMIN1!P88</f>
        <v>0</v>
      </c>
      <c r="B82" s="346" t="n">
        <f aca="false">ADMIN1!Q88</f>
        <v>4025</v>
      </c>
      <c r="C82" s="347" t="str">
        <f aca="false">ADMIN1!R88</f>
        <v>Extracteur de jus ANGEL 5500</v>
      </c>
      <c r="D82" s="348" t="n">
        <f aca="false">ADMIN1!AN88</f>
        <v>0</v>
      </c>
      <c r="E82" s="348" t="str">
        <f aca="false">ADMIN1!AR88</f>
        <v>-</v>
      </c>
      <c r="F82" s="348" t="str">
        <f aca="false">ADMIN1!AU88</f>
        <v>-</v>
      </c>
      <c r="G82" s="348" t="str">
        <f aca="false">ADMIN1!AX88</f>
        <v>-</v>
      </c>
      <c r="H82" s="348" t="str">
        <f aca="false">ADMIN1!BA88</f>
        <v>-</v>
      </c>
      <c r="I82" s="348" t="str">
        <f aca="false">ADMIN1!BD88</f>
        <v>-</v>
      </c>
      <c r="J82" s="348" t="str">
        <f aca="false">ADMIN1!BG88</f>
        <v>-</v>
      </c>
      <c r="K82" s="348" t="str">
        <f aca="false">ADMIN1!BJ88</f>
        <v>-</v>
      </c>
      <c r="L82" s="348" t="str">
        <f aca="false">ADMIN1!BM88</f>
        <v>-</v>
      </c>
      <c r="M82" s="348" t="str">
        <f aca="false">ADMIN1!BP88</f>
        <v>-</v>
      </c>
      <c r="N82" s="348" t="str">
        <f aca="false">ADMIN1!BS88</f>
        <v>-</v>
      </c>
      <c r="O82" s="348" t="str">
        <f aca="false">ADMIN1!BV88</f>
        <v>-</v>
      </c>
      <c r="P82" s="348" t="str">
        <f aca="false">ADMIN1!BY88</f>
        <v>-</v>
      </c>
      <c r="Q82" s="348" t="str">
        <f aca="false">ADMIN1!CB88</f>
        <v>-</v>
      </c>
      <c r="R82" s="348" t="str">
        <f aca="false">ADMIN1!CE88</f>
        <v>-</v>
      </c>
      <c r="S82" s="348" t="str">
        <f aca="false">ADMIN1!CH88</f>
        <v>-</v>
      </c>
    </row>
    <row r="83" customFormat="false" ht="24.95" hidden="false" customHeight="true" outlineLevel="0" collapsed="false">
      <c r="A83" s="345" t="n">
        <f aca="false">ADMIN1!P89</f>
        <v>0</v>
      </c>
      <c r="B83" s="346" t="n">
        <f aca="false">ADMIN1!Q89</f>
        <v>6106</v>
      </c>
      <c r="C83" s="347" t="str">
        <f aca="false">ADMIN1!R89</f>
        <v>Fenugrec en graines BIO (sachet 500g)</v>
      </c>
      <c r="D83" s="348" t="n">
        <f aca="false">ADMIN1!AN89</f>
        <v>0</v>
      </c>
      <c r="E83" s="348" t="str">
        <f aca="false">ADMIN1!AR89</f>
        <v>-</v>
      </c>
      <c r="F83" s="348" t="str">
        <f aca="false">ADMIN1!AU89</f>
        <v>-</v>
      </c>
      <c r="G83" s="348" t="str">
        <f aca="false">ADMIN1!AX89</f>
        <v>-</v>
      </c>
      <c r="H83" s="348" t="str">
        <f aca="false">ADMIN1!BA89</f>
        <v>-</v>
      </c>
      <c r="I83" s="348" t="str">
        <f aca="false">ADMIN1!BD89</f>
        <v>-</v>
      </c>
      <c r="J83" s="348" t="str">
        <f aca="false">ADMIN1!BG89</f>
        <v>-</v>
      </c>
      <c r="K83" s="348" t="str">
        <f aca="false">ADMIN1!BJ89</f>
        <v>-</v>
      </c>
      <c r="L83" s="348" t="str">
        <f aca="false">ADMIN1!BM89</f>
        <v>-</v>
      </c>
      <c r="M83" s="348" t="str">
        <f aca="false">ADMIN1!BP89</f>
        <v>-</v>
      </c>
      <c r="N83" s="348" t="str">
        <f aca="false">ADMIN1!BS89</f>
        <v>-</v>
      </c>
      <c r="O83" s="348" t="str">
        <f aca="false">ADMIN1!BV89</f>
        <v>-</v>
      </c>
      <c r="P83" s="348" t="str">
        <f aca="false">ADMIN1!BY89</f>
        <v>-</v>
      </c>
      <c r="Q83" s="348" t="str">
        <f aca="false">ADMIN1!CB89</f>
        <v>-</v>
      </c>
      <c r="R83" s="348" t="str">
        <f aca="false">ADMIN1!CE89</f>
        <v>-</v>
      </c>
      <c r="S83" s="348" t="str">
        <f aca="false">ADMIN1!CH89</f>
        <v>-</v>
      </c>
    </row>
    <row r="84" customFormat="false" ht="24.95" hidden="false" customHeight="true" outlineLevel="0" collapsed="false">
      <c r="A84" s="345" t="n">
        <f aca="false">ADMIN1!P90</f>
        <v>0</v>
      </c>
      <c r="B84" s="346" t="n">
        <f aca="false">ADMIN1!Q90</f>
        <v>3177</v>
      </c>
      <c r="C84" s="347" t="str">
        <f aca="false">ADMIN1!R90</f>
        <v>Figue Coup de Dame semi sèche</v>
      </c>
      <c r="D84" s="348" t="n">
        <f aca="false">ADMIN1!AN90</f>
        <v>0</v>
      </c>
      <c r="E84" s="348" t="str">
        <f aca="false">ADMIN1!AR90</f>
        <v>-</v>
      </c>
      <c r="F84" s="348" t="str">
        <f aca="false">ADMIN1!AU90</f>
        <v>-</v>
      </c>
      <c r="G84" s="348" t="str">
        <f aca="false">ADMIN1!AX90</f>
        <v>-</v>
      </c>
      <c r="H84" s="348" t="str">
        <f aca="false">ADMIN1!BA90</f>
        <v>-</v>
      </c>
      <c r="I84" s="348" t="str">
        <f aca="false">ADMIN1!BD90</f>
        <v>-</v>
      </c>
      <c r="J84" s="348" t="str">
        <f aca="false">ADMIN1!BG90</f>
        <v>-</v>
      </c>
      <c r="K84" s="348" t="str">
        <f aca="false">ADMIN1!BJ90</f>
        <v>-</v>
      </c>
      <c r="L84" s="348" t="str">
        <f aca="false">ADMIN1!BM90</f>
        <v>-</v>
      </c>
      <c r="M84" s="348" t="str">
        <f aca="false">ADMIN1!BP90</f>
        <v>-</v>
      </c>
      <c r="N84" s="348" t="str">
        <f aca="false">ADMIN1!BS90</f>
        <v>-</v>
      </c>
      <c r="O84" s="348" t="str">
        <f aca="false">ADMIN1!BV90</f>
        <v>-</v>
      </c>
      <c r="P84" s="348" t="str">
        <f aca="false">ADMIN1!BY90</f>
        <v>-</v>
      </c>
      <c r="Q84" s="348" t="str">
        <f aca="false">ADMIN1!CB90</f>
        <v>-</v>
      </c>
      <c r="R84" s="348" t="str">
        <f aca="false">ADMIN1!CE90</f>
        <v>-</v>
      </c>
      <c r="S84" s="348" t="str">
        <f aca="false">ADMIN1!CH90</f>
        <v>-</v>
      </c>
    </row>
    <row r="85" customFormat="false" ht="24.95" hidden="false" customHeight="true" outlineLevel="0" collapsed="false">
      <c r="A85" s="345" t="n">
        <f aca="false">ADMIN1!P91</f>
        <v>0</v>
      </c>
      <c r="B85" s="346" t="n">
        <f aca="false">ADMIN1!Q91</f>
        <v>3138</v>
      </c>
      <c r="C85" s="347" t="str">
        <f aca="false">ADMIN1!R91</f>
        <v>Figue de Barbarie</v>
      </c>
      <c r="D85" s="348" t="n">
        <f aca="false">ADMIN1!AN91</f>
        <v>0</v>
      </c>
      <c r="E85" s="348" t="str">
        <f aca="false">ADMIN1!AR91</f>
        <v>-</v>
      </c>
      <c r="F85" s="348" t="str">
        <f aca="false">ADMIN1!AU91</f>
        <v>-</v>
      </c>
      <c r="G85" s="348" t="str">
        <f aca="false">ADMIN1!AX91</f>
        <v>-</v>
      </c>
      <c r="H85" s="348" t="str">
        <f aca="false">ADMIN1!BA91</f>
        <v>-</v>
      </c>
      <c r="I85" s="348" t="str">
        <f aca="false">ADMIN1!BD91</f>
        <v>-</v>
      </c>
      <c r="J85" s="348" t="str">
        <f aca="false">ADMIN1!BG91</f>
        <v>-</v>
      </c>
      <c r="K85" s="348" t="str">
        <f aca="false">ADMIN1!BJ91</f>
        <v>-</v>
      </c>
      <c r="L85" s="348" t="str">
        <f aca="false">ADMIN1!BM91</f>
        <v>-</v>
      </c>
      <c r="M85" s="348" t="str">
        <f aca="false">ADMIN1!BP91</f>
        <v>-</v>
      </c>
      <c r="N85" s="348" t="str">
        <f aca="false">ADMIN1!BS91</f>
        <v>-</v>
      </c>
      <c r="O85" s="348" t="str">
        <f aca="false">ADMIN1!BV91</f>
        <v>-</v>
      </c>
      <c r="P85" s="348" t="str">
        <f aca="false">ADMIN1!BY91</f>
        <v>-</v>
      </c>
      <c r="Q85" s="348" t="str">
        <f aca="false">ADMIN1!CB91</f>
        <v>-</v>
      </c>
      <c r="R85" s="348" t="str">
        <f aca="false">ADMIN1!CE91</f>
        <v>-</v>
      </c>
      <c r="S85" s="348" t="str">
        <f aca="false">ADMIN1!CH91</f>
        <v>-</v>
      </c>
    </row>
    <row r="86" customFormat="false" ht="24.95" hidden="false" customHeight="true" outlineLevel="0" collapsed="false">
      <c r="A86" s="345" t="n">
        <f aca="false">ADMIN1!P92</f>
        <v>0</v>
      </c>
      <c r="B86" s="346" t="n">
        <f aca="false">ADMIN1!Q92</f>
        <v>1615</v>
      </c>
      <c r="C86" s="347" t="str">
        <f aca="false">ADMIN1!R92</f>
        <v>Figue fraîche BIO</v>
      </c>
      <c r="D86" s="348" t="n">
        <f aca="false">ADMIN1!AN92</f>
        <v>0</v>
      </c>
      <c r="E86" s="348" t="str">
        <f aca="false">ADMIN1!AR92</f>
        <v>-</v>
      </c>
      <c r="F86" s="348" t="str">
        <f aca="false">ADMIN1!AU92</f>
        <v>-</v>
      </c>
      <c r="G86" s="348" t="str">
        <f aca="false">ADMIN1!AX92</f>
        <v>-</v>
      </c>
      <c r="H86" s="348" t="str">
        <f aca="false">ADMIN1!BA92</f>
        <v>-</v>
      </c>
      <c r="I86" s="348" t="str">
        <f aca="false">ADMIN1!BD92</f>
        <v>-</v>
      </c>
      <c r="J86" s="348" t="str">
        <f aca="false">ADMIN1!BG92</f>
        <v>-</v>
      </c>
      <c r="K86" s="348" t="str">
        <f aca="false">ADMIN1!BJ92</f>
        <v>-</v>
      </c>
      <c r="L86" s="348" t="str">
        <f aca="false">ADMIN1!BM92</f>
        <v>-</v>
      </c>
      <c r="M86" s="348" t="str">
        <f aca="false">ADMIN1!BP92</f>
        <v>-</v>
      </c>
      <c r="N86" s="348" t="str">
        <f aca="false">ADMIN1!BS92</f>
        <v>-</v>
      </c>
      <c r="O86" s="348" t="str">
        <f aca="false">ADMIN1!BV92</f>
        <v>-</v>
      </c>
      <c r="P86" s="348" t="str">
        <f aca="false">ADMIN1!BY92</f>
        <v>-</v>
      </c>
      <c r="Q86" s="348" t="str">
        <f aca="false">ADMIN1!CB92</f>
        <v>-</v>
      </c>
      <c r="R86" s="348" t="str">
        <f aca="false">ADMIN1!CE92</f>
        <v>-</v>
      </c>
      <c r="S86" s="348" t="str">
        <f aca="false">ADMIN1!CH92</f>
        <v>-</v>
      </c>
    </row>
    <row r="87" customFormat="false" ht="24.95" hidden="false" customHeight="true" outlineLevel="0" collapsed="false">
      <c r="A87" s="345" t="n">
        <f aca="false">ADMIN1!P93</f>
        <v>0</v>
      </c>
      <c r="B87" s="346" t="n">
        <f aca="false">ADMIN1!Q93</f>
        <v>6116</v>
      </c>
      <c r="C87" s="347" t="str">
        <f aca="false">ADMIN1!R93</f>
        <v>Figue semi-sèche biologique de miel d'Alpujarra  
    - (moyen)</v>
      </c>
      <c r="D87" s="348" t="n">
        <f aca="false">ADMIN1!AN93</f>
        <v>0</v>
      </c>
      <c r="E87" s="348" t="str">
        <f aca="false">ADMIN1!AR93</f>
        <v>-</v>
      </c>
      <c r="F87" s="348" t="str">
        <f aca="false">ADMIN1!AU93</f>
        <v>-</v>
      </c>
      <c r="G87" s="348" t="str">
        <f aca="false">ADMIN1!AX93</f>
        <v>-</v>
      </c>
      <c r="H87" s="348" t="str">
        <f aca="false">ADMIN1!BA93</f>
        <v>-</v>
      </c>
      <c r="I87" s="348" t="str">
        <f aca="false">ADMIN1!BD93</f>
        <v>-</v>
      </c>
      <c r="J87" s="348" t="str">
        <f aca="false">ADMIN1!BG93</f>
        <v>-</v>
      </c>
      <c r="K87" s="348" t="str">
        <f aca="false">ADMIN1!BJ93</f>
        <v>-</v>
      </c>
      <c r="L87" s="348" t="str">
        <f aca="false">ADMIN1!BM93</f>
        <v>-</v>
      </c>
      <c r="M87" s="348" t="str">
        <f aca="false">ADMIN1!BP93</f>
        <v>-</v>
      </c>
      <c r="N87" s="348" t="str">
        <f aca="false">ADMIN1!BS93</f>
        <v>-</v>
      </c>
      <c r="O87" s="348" t="str">
        <f aca="false">ADMIN1!BV93</f>
        <v>-</v>
      </c>
      <c r="P87" s="348" t="str">
        <f aca="false">ADMIN1!BY93</f>
        <v>-</v>
      </c>
      <c r="Q87" s="348" t="str">
        <f aca="false">ADMIN1!CB93</f>
        <v>-</v>
      </c>
      <c r="R87" s="348" t="str">
        <f aca="false">ADMIN1!CE93</f>
        <v>-</v>
      </c>
      <c r="S87" s="348" t="str">
        <f aca="false">ADMIN1!CH93</f>
        <v>-</v>
      </c>
    </row>
    <row r="88" customFormat="false" ht="24.95" hidden="false" customHeight="true" outlineLevel="0" collapsed="false">
      <c r="A88" s="345" t="n">
        <f aca="false">ADMIN1!P94</f>
        <v>0</v>
      </c>
      <c r="B88" s="346" t="str">
        <f aca="false">ADMIN1!Q94</f>
        <v>1119 - 1442</v>
      </c>
      <c r="C88" s="347" t="str">
        <f aca="false">ADMIN1!R94</f>
        <v>Figue semi-sèche de miel BIO de l'Alpujarra
     - (grand) </v>
      </c>
      <c r="D88" s="348" t="n">
        <f aca="false">ADMIN1!AN94</f>
        <v>0</v>
      </c>
      <c r="E88" s="348" t="str">
        <f aca="false">ADMIN1!AR94</f>
        <v>-</v>
      </c>
      <c r="F88" s="348" t="str">
        <f aca="false">ADMIN1!AU94</f>
        <v>-</v>
      </c>
      <c r="G88" s="348" t="str">
        <f aca="false">ADMIN1!AX94</f>
        <v>-</v>
      </c>
      <c r="H88" s="348" t="str">
        <f aca="false">ADMIN1!BA94</f>
        <v>-</v>
      </c>
      <c r="I88" s="348" t="str">
        <f aca="false">ADMIN1!BD94</f>
        <v>-</v>
      </c>
      <c r="J88" s="348" t="str">
        <f aca="false">ADMIN1!BG94</f>
        <v>-</v>
      </c>
      <c r="K88" s="348" t="str">
        <f aca="false">ADMIN1!BJ94</f>
        <v>-</v>
      </c>
      <c r="L88" s="348" t="str">
        <f aca="false">ADMIN1!BM94</f>
        <v>-</v>
      </c>
      <c r="M88" s="348" t="str">
        <f aca="false">ADMIN1!BP94</f>
        <v>-</v>
      </c>
      <c r="N88" s="348" t="str">
        <f aca="false">ADMIN1!BS94</f>
        <v>-</v>
      </c>
      <c r="O88" s="348" t="str">
        <f aca="false">ADMIN1!BV94</f>
        <v>-</v>
      </c>
      <c r="P88" s="348" t="str">
        <f aca="false">ADMIN1!BY94</f>
        <v>-</v>
      </c>
      <c r="Q88" s="348" t="str">
        <f aca="false">ADMIN1!CB94</f>
        <v>-</v>
      </c>
      <c r="R88" s="348" t="str">
        <f aca="false">ADMIN1!CE94</f>
        <v>-</v>
      </c>
      <c r="S88" s="348" t="str">
        <f aca="false">ADMIN1!CH94</f>
        <v>-</v>
      </c>
    </row>
    <row r="89" customFormat="false" ht="24.95" hidden="false" customHeight="true" outlineLevel="0" collapsed="false">
      <c r="A89" s="345" t="n">
        <f aca="false">ADMIN1!P95</f>
        <v>0</v>
      </c>
      <c r="B89" s="346" t="str">
        <f aca="false">ADMIN1!Q95</f>
        <v>1119 - 1442</v>
      </c>
      <c r="C89" s="347" t="str">
        <f aca="false">ADMIN1!R95</f>
        <v>Figue semi-sèche de miel BIO de l'Alpujarra 
    - (grand, boite de 375g)</v>
      </c>
      <c r="D89" s="348" t="n">
        <f aca="false">ADMIN1!AN95</f>
        <v>0</v>
      </c>
      <c r="E89" s="348" t="str">
        <f aca="false">ADMIN1!AR95</f>
        <v>-</v>
      </c>
      <c r="F89" s="348" t="str">
        <f aca="false">ADMIN1!AU95</f>
        <v>-</v>
      </c>
      <c r="G89" s="348" t="str">
        <f aca="false">ADMIN1!AX95</f>
        <v>-</v>
      </c>
      <c r="H89" s="348" t="str">
        <f aca="false">ADMIN1!BA95</f>
        <v>-</v>
      </c>
      <c r="I89" s="348" t="str">
        <f aca="false">ADMIN1!BD95</f>
        <v>-</v>
      </c>
      <c r="J89" s="348" t="str">
        <f aca="false">ADMIN1!BG95</f>
        <v>-</v>
      </c>
      <c r="K89" s="348" t="str">
        <f aca="false">ADMIN1!BJ95</f>
        <v>-</v>
      </c>
      <c r="L89" s="348" t="str">
        <f aca="false">ADMIN1!BM95</f>
        <v>-</v>
      </c>
      <c r="M89" s="348" t="str">
        <f aca="false">ADMIN1!BP95</f>
        <v>-</v>
      </c>
      <c r="N89" s="348" t="str">
        <f aca="false">ADMIN1!BS95</f>
        <v>-</v>
      </c>
      <c r="O89" s="348" t="str">
        <f aca="false">ADMIN1!BV95</f>
        <v>-</v>
      </c>
      <c r="P89" s="348" t="str">
        <f aca="false">ADMIN1!BY95</f>
        <v>-</v>
      </c>
      <c r="Q89" s="348" t="str">
        <f aca="false">ADMIN1!CB95</f>
        <v>-</v>
      </c>
      <c r="R89" s="348" t="str">
        <f aca="false">ADMIN1!CE95</f>
        <v>-</v>
      </c>
      <c r="S89" s="348" t="str">
        <f aca="false">ADMIN1!CH95</f>
        <v>-</v>
      </c>
    </row>
    <row r="90" customFormat="false" ht="24.95" hidden="false" customHeight="true" outlineLevel="0" collapsed="false">
      <c r="A90" s="345" t="n">
        <f aca="false">ADMIN1!P96</f>
        <v>0</v>
      </c>
      <c r="B90" s="346" t="n">
        <f aca="false">ADMIN1!Q96</f>
        <v>1548</v>
      </c>
      <c r="C90" s="347" t="str">
        <f aca="false">ADMIN1!R96</f>
        <v>Figues sèches BIO</v>
      </c>
      <c r="D90" s="348" t="n">
        <f aca="false">ADMIN1!AN96</f>
        <v>0</v>
      </c>
      <c r="E90" s="348" t="str">
        <f aca="false">ADMIN1!AR96</f>
        <v>-</v>
      </c>
      <c r="F90" s="348" t="str">
        <f aca="false">ADMIN1!AU96</f>
        <v>-</v>
      </c>
      <c r="G90" s="348" t="str">
        <f aca="false">ADMIN1!AX96</f>
        <v>-</v>
      </c>
      <c r="H90" s="348" t="str">
        <f aca="false">ADMIN1!BA96</f>
        <v>-</v>
      </c>
      <c r="I90" s="348" t="str">
        <f aca="false">ADMIN1!BD96</f>
        <v>-</v>
      </c>
      <c r="J90" s="348" t="str">
        <f aca="false">ADMIN1!BG96</f>
        <v>-</v>
      </c>
      <c r="K90" s="348" t="str">
        <f aca="false">ADMIN1!BJ96</f>
        <v>-</v>
      </c>
      <c r="L90" s="348" t="str">
        <f aca="false">ADMIN1!BM96</f>
        <v>-</v>
      </c>
      <c r="M90" s="348" t="str">
        <f aca="false">ADMIN1!BP96</f>
        <v>-</v>
      </c>
      <c r="N90" s="348" t="str">
        <f aca="false">ADMIN1!BS96</f>
        <v>-</v>
      </c>
      <c r="O90" s="348" t="str">
        <f aca="false">ADMIN1!BV96</f>
        <v>-</v>
      </c>
      <c r="P90" s="348" t="str">
        <f aca="false">ADMIN1!BY96</f>
        <v>-</v>
      </c>
      <c r="Q90" s="348" t="str">
        <f aca="false">ADMIN1!CB96</f>
        <v>-</v>
      </c>
      <c r="R90" s="348" t="str">
        <f aca="false">ADMIN1!CE96</f>
        <v>-</v>
      </c>
      <c r="S90" s="348" t="str">
        <f aca="false">ADMIN1!CH96</f>
        <v>-</v>
      </c>
    </row>
    <row r="91" customFormat="false" ht="24.95" hidden="false" customHeight="true" outlineLevel="0" collapsed="false">
      <c r="A91" s="345" t="n">
        <f aca="false">ADMIN1!P97</f>
        <v>0</v>
      </c>
      <c r="B91" s="346" t="n">
        <f aca="false">ADMIN1!Q97</f>
        <v>1220</v>
      </c>
      <c r="C91" s="347" t="str">
        <f aca="false">ADMIN1!R97</f>
        <v>Fruits du Baobab en poudre BIO</v>
      </c>
      <c r="D91" s="348" t="n">
        <f aca="false">ADMIN1!AN97</f>
        <v>0</v>
      </c>
      <c r="E91" s="348" t="str">
        <f aca="false">ADMIN1!AR97</f>
        <v>-</v>
      </c>
      <c r="F91" s="348" t="str">
        <f aca="false">ADMIN1!AU97</f>
        <v>-</v>
      </c>
      <c r="G91" s="348" t="str">
        <f aca="false">ADMIN1!AX97</f>
        <v>-</v>
      </c>
      <c r="H91" s="348" t="str">
        <f aca="false">ADMIN1!BA97</f>
        <v>-</v>
      </c>
      <c r="I91" s="348" t="str">
        <f aca="false">ADMIN1!BD97</f>
        <v>-</v>
      </c>
      <c r="J91" s="348" t="str">
        <f aca="false">ADMIN1!BG97</f>
        <v>-</v>
      </c>
      <c r="K91" s="348" t="str">
        <f aca="false">ADMIN1!BJ97</f>
        <v>-</v>
      </c>
      <c r="L91" s="348" t="str">
        <f aca="false">ADMIN1!BM97</f>
        <v>-</v>
      </c>
      <c r="M91" s="348" t="str">
        <f aca="false">ADMIN1!BP97</f>
        <v>-</v>
      </c>
      <c r="N91" s="348" t="str">
        <f aca="false">ADMIN1!BS97</f>
        <v>-</v>
      </c>
      <c r="O91" s="348" t="str">
        <f aca="false">ADMIN1!BV97</f>
        <v>-</v>
      </c>
      <c r="P91" s="348" t="str">
        <f aca="false">ADMIN1!BY97</f>
        <v>-</v>
      </c>
      <c r="Q91" s="348" t="str">
        <f aca="false">ADMIN1!CB97</f>
        <v>-</v>
      </c>
      <c r="R91" s="348" t="str">
        <f aca="false">ADMIN1!CE97</f>
        <v>-</v>
      </c>
      <c r="S91" s="348" t="str">
        <f aca="false">ADMIN1!CH97</f>
        <v>-</v>
      </c>
    </row>
    <row r="92" customFormat="false" ht="39.95" hidden="false" customHeight="true" outlineLevel="0" collapsed="false">
      <c r="A92" s="345" t="n">
        <f aca="false">ADMIN1!P98</f>
        <v>0</v>
      </c>
      <c r="B92" s="346" t="n">
        <f aca="false">ADMIN1!Q98</f>
        <v>1967</v>
      </c>
      <c r="C92" s="347" t="str">
        <f aca="false">ADMIN1!R98</f>
        <v>Gingembre BIO</v>
      </c>
      <c r="D92" s="348" t="n">
        <f aca="false">ADMIN1!AN98</f>
        <v>0</v>
      </c>
      <c r="E92" s="348" t="str">
        <f aca="false">ADMIN1!AR98</f>
        <v>-</v>
      </c>
      <c r="F92" s="348" t="str">
        <f aca="false">ADMIN1!AU98</f>
        <v>-</v>
      </c>
      <c r="G92" s="348" t="str">
        <f aca="false">ADMIN1!AX98</f>
        <v>-</v>
      </c>
      <c r="H92" s="348" t="str">
        <f aca="false">ADMIN1!BA98</f>
        <v>-</v>
      </c>
      <c r="I92" s="348" t="str">
        <f aca="false">ADMIN1!BD98</f>
        <v>-</v>
      </c>
      <c r="J92" s="348" t="str">
        <f aca="false">ADMIN1!BG98</f>
        <v>-</v>
      </c>
      <c r="K92" s="348" t="str">
        <f aca="false">ADMIN1!BJ98</f>
        <v>-</v>
      </c>
      <c r="L92" s="348" t="str">
        <f aca="false">ADMIN1!BM98</f>
        <v>-</v>
      </c>
      <c r="M92" s="348" t="str">
        <f aca="false">ADMIN1!BP98</f>
        <v>-</v>
      </c>
      <c r="N92" s="348" t="str">
        <f aca="false">ADMIN1!BS98</f>
        <v>-</v>
      </c>
      <c r="O92" s="348" t="str">
        <f aca="false">ADMIN1!BV98</f>
        <v>-</v>
      </c>
      <c r="P92" s="348" t="str">
        <f aca="false">ADMIN1!BY98</f>
        <v>-</v>
      </c>
      <c r="Q92" s="348" t="str">
        <f aca="false">ADMIN1!CB98</f>
        <v>-</v>
      </c>
      <c r="R92" s="348" t="str">
        <f aca="false">ADMIN1!CE98</f>
        <v>-</v>
      </c>
      <c r="S92" s="348" t="str">
        <f aca="false">ADMIN1!CH98</f>
        <v>-</v>
      </c>
    </row>
    <row r="93" customFormat="false" ht="24.95" hidden="false" customHeight="true" outlineLevel="0" collapsed="false">
      <c r="A93" s="345" t="n">
        <f aca="false">ADMIN1!P99</f>
        <v>0</v>
      </c>
      <c r="B93" s="346" t="n">
        <f aca="false">ADMIN1!Q99</f>
        <v>3217</v>
      </c>
      <c r="C93" s="347" t="str">
        <f aca="false">ADMIN1!R99</f>
        <v>Goyave</v>
      </c>
      <c r="D93" s="348" t="n">
        <f aca="false">ADMIN1!AN99</f>
        <v>0</v>
      </c>
      <c r="E93" s="348" t="str">
        <f aca="false">ADMIN1!AR99</f>
        <v>-</v>
      </c>
      <c r="F93" s="348" t="str">
        <f aca="false">ADMIN1!AU99</f>
        <v>-</v>
      </c>
      <c r="G93" s="348" t="str">
        <f aca="false">ADMIN1!AX99</f>
        <v>-</v>
      </c>
      <c r="H93" s="348" t="str">
        <f aca="false">ADMIN1!BA99</f>
        <v>-</v>
      </c>
      <c r="I93" s="348" t="str">
        <f aca="false">ADMIN1!BD99</f>
        <v>-</v>
      </c>
      <c r="J93" s="348" t="str">
        <f aca="false">ADMIN1!BG99</f>
        <v>-</v>
      </c>
      <c r="K93" s="348" t="str">
        <f aca="false">ADMIN1!BJ99</f>
        <v>-</v>
      </c>
      <c r="L93" s="348" t="str">
        <f aca="false">ADMIN1!BM99</f>
        <v>-</v>
      </c>
      <c r="M93" s="348" t="str">
        <f aca="false">ADMIN1!BP99</f>
        <v>-</v>
      </c>
      <c r="N93" s="348" t="str">
        <f aca="false">ADMIN1!BS99</f>
        <v>-</v>
      </c>
      <c r="O93" s="348" t="str">
        <f aca="false">ADMIN1!BV99</f>
        <v>-</v>
      </c>
      <c r="P93" s="348" t="str">
        <f aca="false">ADMIN1!BY99</f>
        <v>-</v>
      </c>
      <c r="Q93" s="348" t="str">
        <f aca="false">ADMIN1!CB99</f>
        <v>-</v>
      </c>
      <c r="R93" s="348" t="str">
        <f aca="false">ADMIN1!CE99</f>
        <v>-</v>
      </c>
      <c r="S93" s="348" t="str">
        <f aca="false">ADMIN1!CH99</f>
        <v>-</v>
      </c>
    </row>
    <row r="94" customFormat="false" ht="24.95" hidden="false" customHeight="true" outlineLevel="0" collapsed="false">
      <c r="A94" s="345" t="n">
        <f aca="false">ADMIN1!P100</f>
        <v>0</v>
      </c>
      <c r="B94" s="346" t="n">
        <f aca="false">ADMIN1!Q100</f>
        <v>1607</v>
      </c>
      <c r="C94" s="347" t="str">
        <f aca="false">ADMIN1!R100</f>
        <v>Graines de chanvre crues pelées BIO
    - (sachet de 1 kg)</v>
      </c>
      <c r="D94" s="348" t="n">
        <f aca="false">ADMIN1!AN100</f>
        <v>0</v>
      </c>
      <c r="E94" s="348" t="str">
        <f aca="false">ADMIN1!AR100</f>
        <v>-</v>
      </c>
      <c r="F94" s="348" t="str">
        <f aca="false">ADMIN1!AU100</f>
        <v>-</v>
      </c>
      <c r="G94" s="348" t="str">
        <f aca="false">ADMIN1!AX100</f>
        <v>-</v>
      </c>
      <c r="H94" s="348" t="str">
        <f aca="false">ADMIN1!BA100</f>
        <v>-</v>
      </c>
      <c r="I94" s="348" t="str">
        <f aca="false">ADMIN1!BD100</f>
        <v>-</v>
      </c>
      <c r="J94" s="348" t="str">
        <f aca="false">ADMIN1!BG100</f>
        <v>-</v>
      </c>
      <c r="K94" s="348" t="str">
        <f aca="false">ADMIN1!BJ100</f>
        <v>-</v>
      </c>
      <c r="L94" s="348" t="str">
        <f aca="false">ADMIN1!BM100</f>
        <v>-</v>
      </c>
      <c r="M94" s="348" t="str">
        <f aca="false">ADMIN1!BP100</f>
        <v>-</v>
      </c>
      <c r="N94" s="348" t="str">
        <f aca="false">ADMIN1!BS100</f>
        <v>-</v>
      </c>
      <c r="O94" s="348" t="str">
        <f aca="false">ADMIN1!BV100</f>
        <v>-</v>
      </c>
      <c r="P94" s="348" t="str">
        <f aca="false">ADMIN1!BY100</f>
        <v>-</v>
      </c>
      <c r="Q94" s="348" t="str">
        <f aca="false">ADMIN1!CB100</f>
        <v>-</v>
      </c>
      <c r="R94" s="348" t="str">
        <f aca="false">ADMIN1!CE100</f>
        <v>-</v>
      </c>
      <c r="S94" s="348" t="str">
        <f aca="false">ADMIN1!CH100</f>
        <v>-</v>
      </c>
    </row>
    <row r="95" customFormat="false" ht="24.95" hidden="false" customHeight="true" outlineLevel="0" collapsed="false">
      <c r="A95" s="345" t="n">
        <f aca="false">ADMIN1!P101</f>
        <v>0</v>
      </c>
      <c r="B95" s="346" t="n">
        <f aca="false">ADMIN1!Q101</f>
        <v>1356</v>
      </c>
      <c r="C95" s="347" t="str">
        <f aca="false">ADMIN1!R101</f>
        <v>Graines de tournesol sans coque CRUES et BIO (env. 1kg)</v>
      </c>
      <c r="D95" s="348" t="n">
        <f aca="false">ADMIN1!AN101</f>
        <v>0</v>
      </c>
      <c r="E95" s="348" t="str">
        <f aca="false">ADMIN1!AR101</f>
        <v>-</v>
      </c>
      <c r="F95" s="348" t="str">
        <f aca="false">ADMIN1!AU101</f>
        <v>-</v>
      </c>
      <c r="G95" s="348" t="str">
        <f aca="false">ADMIN1!AX101</f>
        <v>-</v>
      </c>
      <c r="H95" s="348" t="str">
        <f aca="false">ADMIN1!BA101</f>
        <v>-</v>
      </c>
      <c r="I95" s="348" t="str">
        <f aca="false">ADMIN1!BD101</f>
        <v>-</v>
      </c>
      <c r="J95" s="348" t="str">
        <f aca="false">ADMIN1!BG101</f>
        <v>-</v>
      </c>
      <c r="K95" s="348" t="str">
        <f aca="false">ADMIN1!BJ101</f>
        <v>-</v>
      </c>
      <c r="L95" s="348" t="str">
        <f aca="false">ADMIN1!BM101</f>
        <v>-</v>
      </c>
      <c r="M95" s="348" t="str">
        <f aca="false">ADMIN1!BP101</f>
        <v>-</v>
      </c>
      <c r="N95" s="348" t="str">
        <f aca="false">ADMIN1!BS101</f>
        <v>-</v>
      </c>
      <c r="O95" s="348" t="str">
        <f aca="false">ADMIN1!BV101</f>
        <v>-</v>
      </c>
      <c r="P95" s="348" t="str">
        <f aca="false">ADMIN1!BY101</f>
        <v>-</v>
      </c>
      <c r="Q95" s="348" t="str">
        <f aca="false">ADMIN1!CB101</f>
        <v>-</v>
      </c>
      <c r="R95" s="348" t="str">
        <f aca="false">ADMIN1!CE101</f>
        <v>-</v>
      </c>
      <c r="S95" s="348" t="str">
        <f aca="false">ADMIN1!CH101</f>
        <v>-</v>
      </c>
    </row>
    <row r="96" customFormat="false" ht="24.95" hidden="false" customHeight="true" outlineLevel="0" collapsed="false">
      <c r="A96" s="345" t="n">
        <f aca="false">ADMIN1!P102</f>
        <v>0</v>
      </c>
      <c r="B96" s="346" t="n">
        <f aca="false">ADMIN1!Q102</f>
        <v>1356</v>
      </c>
      <c r="C96" s="347" t="str">
        <f aca="false">ADMIN1!R102</f>
        <v>Graines de tournesol sans coque CRUES et BIO (env. 500g)</v>
      </c>
      <c r="D96" s="348" t="n">
        <f aca="false">ADMIN1!AN102</f>
        <v>0</v>
      </c>
      <c r="E96" s="348" t="str">
        <f aca="false">ADMIN1!AR102</f>
        <v>-</v>
      </c>
      <c r="F96" s="348" t="str">
        <f aca="false">ADMIN1!AU102</f>
        <v>-</v>
      </c>
      <c r="G96" s="348" t="str">
        <f aca="false">ADMIN1!AX102</f>
        <v>-</v>
      </c>
      <c r="H96" s="348" t="str">
        <f aca="false">ADMIN1!BA102</f>
        <v>-</v>
      </c>
      <c r="I96" s="348" t="str">
        <f aca="false">ADMIN1!BD102</f>
        <v>-</v>
      </c>
      <c r="J96" s="348" t="str">
        <f aca="false">ADMIN1!BG102</f>
        <v>-</v>
      </c>
      <c r="K96" s="348" t="str">
        <f aca="false">ADMIN1!BJ102</f>
        <v>-</v>
      </c>
      <c r="L96" s="348" t="str">
        <f aca="false">ADMIN1!BM102</f>
        <v>-</v>
      </c>
      <c r="M96" s="348" t="str">
        <f aca="false">ADMIN1!BP102</f>
        <v>-</v>
      </c>
      <c r="N96" s="348" t="str">
        <f aca="false">ADMIN1!BS102</f>
        <v>-</v>
      </c>
      <c r="O96" s="348" t="str">
        <f aca="false">ADMIN1!BV102</f>
        <v>-</v>
      </c>
      <c r="P96" s="348" t="str">
        <f aca="false">ADMIN1!BY102</f>
        <v>-</v>
      </c>
      <c r="Q96" s="348" t="str">
        <f aca="false">ADMIN1!CB102</f>
        <v>-</v>
      </c>
      <c r="R96" s="348" t="str">
        <f aca="false">ADMIN1!CE102</f>
        <v>-</v>
      </c>
      <c r="S96" s="348" t="str">
        <f aca="false">ADMIN1!CH102</f>
        <v>-</v>
      </c>
    </row>
    <row r="97" customFormat="false" ht="24.95" hidden="false" customHeight="true" outlineLevel="0" collapsed="false">
      <c r="A97" s="345" t="n">
        <f aca="false">ADMIN1!P103</f>
        <v>0</v>
      </c>
      <c r="B97" s="346" t="n">
        <f aca="false">ADMIN1!Q103</f>
        <v>3209</v>
      </c>
      <c r="C97" s="347" t="str">
        <f aca="false">ADMIN1!R103</f>
        <v>Grenada</v>
      </c>
      <c r="D97" s="348" t="n">
        <f aca="false">ADMIN1!AN103</f>
        <v>0</v>
      </c>
      <c r="E97" s="348" t="str">
        <f aca="false">ADMIN1!AR103</f>
        <v>-</v>
      </c>
      <c r="F97" s="348" t="str">
        <f aca="false">ADMIN1!AU103</f>
        <v>-</v>
      </c>
      <c r="G97" s="348" t="str">
        <f aca="false">ADMIN1!AX103</f>
        <v>-</v>
      </c>
      <c r="H97" s="348" t="str">
        <f aca="false">ADMIN1!BA103</f>
        <v>-</v>
      </c>
      <c r="I97" s="348" t="str">
        <f aca="false">ADMIN1!BD103</f>
        <v>-</v>
      </c>
      <c r="J97" s="348" t="str">
        <f aca="false">ADMIN1!BG103</f>
        <v>-</v>
      </c>
      <c r="K97" s="348" t="str">
        <f aca="false">ADMIN1!BJ103</f>
        <v>-</v>
      </c>
      <c r="L97" s="348" t="str">
        <f aca="false">ADMIN1!BM103</f>
        <v>-</v>
      </c>
      <c r="M97" s="348" t="str">
        <f aca="false">ADMIN1!BP103</f>
        <v>-</v>
      </c>
      <c r="N97" s="348" t="str">
        <f aca="false">ADMIN1!BS103</f>
        <v>-</v>
      </c>
      <c r="O97" s="348" t="str">
        <f aca="false">ADMIN1!BV103</f>
        <v>-</v>
      </c>
      <c r="P97" s="348" t="str">
        <f aca="false">ADMIN1!BY103</f>
        <v>-</v>
      </c>
      <c r="Q97" s="348" t="str">
        <f aca="false">ADMIN1!CB103</f>
        <v>-</v>
      </c>
      <c r="R97" s="348" t="str">
        <f aca="false">ADMIN1!CE103</f>
        <v>-</v>
      </c>
      <c r="S97" s="348" t="str">
        <f aca="false">ADMIN1!CH103</f>
        <v>-</v>
      </c>
    </row>
    <row r="98" customFormat="false" ht="24.95" hidden="false" customHeight="true" outlineLevel="0" collapsed="false">
      <c r="A98" s="345" t="n">
        <f aca="false">ADMIN1!P104</f>
        <v>0</v>
      </c>
      <c r="B98" s="346" t="n">
        <f aca="false">ADMIN1!Q104</f>
        <v>1121</v>
      </c>
      <c r="C98" s="347" t="str">
        <f aca="false">ADMIN1!R104</f>
        <v>Grenade BIO</v>
      </c>
      <c r="D98" s="348" t="n">
        <f aca="false">ADMIN1!AN104</f>
        <v>0</v>
      </c>
      <c r="E98" s="348" t="str">
        <f aca="false">ADMIN1!AR104</f>
        <v>-</v>
      </c>
      <c r="F98" s="348" t="str">
        <f aca="false">ADMIN1!AU104</f>
        <v>-</v>
      </c>
      <c r="G98" s="348" t="str">
        <f aca="false">ADMIN1!AX104</f>
        <v>-</v>
      </c>
      <c r="H98" s="348" t="str">
        <f aca="false">ADMIN1!BA104</f>
        <v>-</v>
      </c>
      <c r="I98" s="348" t="str">
        <f aca="false">ADMIN1!BD104</f>
        <v>-</v>
      </c>
      <c r="J98" s="348" t="str">
        <f aca="false">ADMIN1!BG104</f>
        <v>-</v>
      </c>
      <c r="K98" s="348" t="str">
        <f aca="false">ADMIN1!BJ104</f>
        <v>-</v>
      </c>
      <c r="L98" s="348" t="str">
        <f aca="false">ADMIN1!BM104</f>
        <v>-</v>
      </c>
      <c r="M98" s="348" t="str">
        <f aca="false">ADMIN1!BP104</f>
        <v>-</v>
      </c>
      <c r="N98" s="348" t="str">
        <f aca="false">ADMIN1!BS104</f>
        <v>-</v>
      </c>
      <c r="O98" s="348" t="str">
        <f aca="false">ADMIN1!BV104</f>
        <v>-</v>
      </c>
      <c r="P98" s="348" t="str">
        <f aca="false">ADMIN1!BY104</f>
        <v>-</v>
      </c>
      <c r="Q98" s="348" t="str">
        <f aca="false">ADMIN1!CB104</f>
        <v>-</v>
      </c>
      <c r="R98" s="348" t="str">
        <f aca="false">ADMIN1!CE104</f>
        <v>-</v>
      </c>
      <c r="S98" s="348" t="str">
        <f aca="false">ADMIN1!CH104</f>
        <v>-</v>
      </c>
    </row>
    <row r="99" customFormat="false" ht="24.95" hidden="false" customHeight="true" outlineLevel="0" collapsed="false">
      <c r="A99" s="345" t="n">
        <f aca="false">ADMIN1!P105</f>
        <v>0</v>
      </c>
      <c r="B99" s="346" t="n">
        <f aca="false">ADMIN1!Q105</f>
        <v>6120</v>
      </c>
      <c r="C99" s="347" t="str">
        <f aca="false">ADMIN1!R105</f>
        <v>Grenade Purple Queen BIO </v>
      </c>
      <c r="D99" s="348" t="n">
        <f aca="false">ADMIN1!AN105</f>
        <v>0</v>
      </c>
      <c r="E99" s="348" t="str">
        <f aca="false">ADMIN1!AR105</f>
        <v>-</v>
      </c>
      <c r="F99" s="348" t="str">
        <f aca="false">ADMIN1!AU105</f>
        <v>-</v>
      </c>
      <c r="G99" s="348" t="str">
        <f aca="false">ADMIN1!AX105</f>
        <v>-</v>
      </c>
      <c r="H99" s="348" t="str">
        <f aca="false">ADMIN1!BA105</f>
        <v>-</v>
      </c>
      <c r="I99" s="348" t="str">
        <f aca="false">ADMIN1!BD105</f>
        <v>-</v>
      </c>
      <c r="J99" s="348" t="str">
        <f aca="false">ADMIN1!BG105</f>
        <v>-</v>
      </c>
      <c r="K99" s="348" t="str">
        <f aca="false">ADMIN1!BJ105</f>
        <v>-</v>
      </c>
      <c r="L99" s="348" t="str">
        <f aca="false">ADMIN1!BM105</f>
        <v>-</v>
      </c>
      <c r="M99" s="348" t="str">
        <f aca="false">ADMIN1!BP105</f>
        <v>-</v>
      </c>
      <c r="N99" s="348" t="str">
        <f aca="false">ADMIN1!BS105</f>
        <v>-</v>
      </c>
      <c r="O99" s="348" t="str">
        <f aca="false">ADMIN1!BV105</f>
        <v>-</v>
      </c>
      <c r="P99" s="348" t="str">
        <f aca="false">ADMIN1!BY105</f>
        <v>-</v>
      </c>
      <c r="Q99" s="348" t="str">
        <f aca="false">ADMIN1!CB105</f>
        <v>-</v>
      </c>
      <c r="R99" s="348" t="str">
        <f aca="false">ADMIN1!CE105</f>
        <v>-</v>
      </c>
      <c r="S99" s="348" t="str">
        <f aca="false">ADMIN1!CH105</f>
        <v>-</v>
      </c>
    </row>
    <row r="100" customFormat="false" ht="24.95" hidden="false" customHeight="true" outlineLevel="0" collapsed="false">
      <c r="A100" s="345" t="n">
        <f aca="false">ADMIN1!P106</f>
        <v>0</v>
      </c>
      <c r="B100" s="346" t="n">
        <f aca="false">ADMIN1!Q106</f>
        <v>3273</v>
      </c>
      <c r="C100" s="347" t="str">
        <f aca="false">ADMIN1!R106</f>
        <v>Haricot</v>
      </c>
      <c r="D100" s="348" t="n">
        <f aca="false">ADMIN1!AN106</f>
        <v>0</v>
      </c>
      <c r="E100" s="348" t="str">
        <f aca="false">ADMIN1!AR106</f>
        <v>-</v>
      </c>
      <c r="F100" s="348" t="str">
        <f aca="false">ADMIN1!AU106</f>
        <v>-</v>
      </c>
      <c r="G100" s="348" t="str">
        <f aca="false">ADMIN1!AX106</f>
        <v>-</v>
      </c>
      <c r="H100" s="348" t="str">
        <f aca="false">ADMIN1!BA106</f>
        <v>-</v>
      </c>
      <c r="I100" s="348" t="str">
        <f aca="false">ADMIN1!BD106</f>
        <v>-</v>
      </c>
      <c r="J100" s="348" t="str">
        <f aca="false">ADMIN1!BG106</f>
        <v>-</v>
      </c>
      <c r="K100" s="348" t="str">
        <f aca="false">ADMIN1!BJ106</f>
        <v>-</v>
      </c>
      <c r="L100" s="348" t="str">
        <f aca="false">ADMIN1!BM106</f>
        <v>-</v>
      </c>
      <c r="M100" s="348" t="str">
        <f aca="false">ADMIN1!BP106</f>
        <v>-</v>
      </c>
      <c r="N100" s="348" t="str">
        <f aca="false">ADMIN1!BS106</f>
        <v>-</v>
      </c>
      <c r="O100" s="348" t="str">
        <f aca="false">ADMIN1!BV106</f>
        <v>-</v>
      </c>
      <c r="P100" s="348" t="str">
        <f aca="false">ADMIN1!BY106</f>
        <v>-</v>
      </c>
      <c r="Q100" s="348" t="str">
        <f aca="false">ADMIN1!CB106</f>
        <v>-</v>
      </c>
      <c r="R100" s="348" t="str">
        <f aca="false">ADMIN1!CE106</f>
        <v>-</v>
      </c>
      <c r="S100" s="348" t="str">
        <f aca="false">ADMIN1!CH106</f>
        <v>-</v>
      </c>
    </row>
    <row r="101" customFormat="false" ht="24.95" hidden="false" customHeight="true" outlineLevel="0" collapsed="false">
      <c r="A101" s="345" t="n">
        <f aca="false">ADMIN1!P107</f>
        <v>0</v>
      </c>
      <c r="B101" s="346" t="n">
        <f aca="false">ADMIN1!Q107</f>
        <v>6064</v>
      </c>
      <c r="C101" s="347" t="str">
        <f aca="false">ADMIN1!R107</f>
        <v>Huile d'olive Aloreña 5L BIO</v>
      </c>
      <c r="D101" s="348" t="n">
        <f aca="false">ADMIN1!AN107</f>
        <v>0</v>
      </c>
      <c r="E101" s="348" t="str">
        <f aca="false">ADMIN1!AR107</f>
        <v>-</v>
      </c>
      <c r="F101" s="348" t="str">
        <f aca="false">ADMIN1!AU107</f>
        <v>-</v>
      </c>
      <c r="G101" s="348" t="str">
        <f aca="false">ADMIN1!AX107</f>
        <v>-</v>
      </c>
      <c r="H101" s="348" t="str">
        <f aca="false">ADMIN1!BA107</f>
        <v>-</v>
      </c>
      <c r="I101" s="348" t="str">
        <f aca="false">ADMIN1!BD107</f>
        <v>-</v>
      </c>
      <c r="J101" s="348" t="str">
        <f aca="false">ADMIN1!BG107</f>
        <v>-</v>
      </c>
      <c r="K101" s="348" t="str">
        <f aca="false">ADMIN1!BJ107</f>
        <v>-</v>
      </c>
      <c r="L101" s="348" t="str">
        <f aca="false">ADMIN1!BM107</f>
        <v>-</v>
      </c>
      <c r="M101" s="348" t="str">
        <f aca="false">ADMIN1!BP107</f>
        <v>-</v>
      </c>
      <c r="N101" s="348" t="str">
        <f aca="false">ADMIN1!BS107</f>
        <v>-</v>
      </c>
      <c r="O101" s="348" t="str">
        <f aca="false">ADMIN1!BV107</f>
        <v>-</v>
      </c>
      <c r="P101" s="348" t="str">
        <f aca="false">ADMIN1!BY107</f>
        <v>-</v>
      </c>
      <c r="Q101" s="348" t="str">
        <f aca="false">ADMIN1!CB107</f>
        <v>-</v>
      </c>
      <c r="R101" s="348" t="str">
        <f aca="false">ADMIN1!CE107</f>
        <v>-</v>
      </c>
      <c r="S101" s="348" t="str">
        <f aca="false">ADMIN1!CH107</f>
        <v>-</v>
      </c>
    </row>
    <row r="102" customFormat="false" ht="24.95" hidden="false" customHeight="true" outlineLevel="0" collapsed="false">
      <c r="A102" s="345" t="n">
        <f aca="false">ADMIN1!P108</f>
        <v>0</v>
      </c>
      <c r="B102" s="346" t="n">
        <f aca="false">ADMIN1!Q108</f>
        <v>3704</v>
      </c>
      <c r="C102" s="347" t="str">
        <f aca="false">ADMIN1!R108</f>
        <v>Jujube</v>
      </c>
      <c r="D102" s="348" t="n">
        <f aca="false">ADMIN1!AN108</f>
        <v>0</v>
      </c>
      <c r="E102" s="348" t="str">
        <f aca="false">ADMIN1!AR108</f>
        <v>-</v>
      </c>
      <c r="F102" s="348" t="str">
        <f aca="false">ADMIN1!AU108</f>
        <v>-</v>
      </c>
      <c r="G102" s="348" t="str">
        <f aca="false">ADMIN1!AX108</f>
        <v>-</v>
      </c>
      <c r="H102" s="348" t="str">
        <f aca="false">ADMIN1!BA108</f>
        <v>-</v>
      </c>
      <c r="I102" s="348" t="str">
        <f aca="false">ADMIN1!BD108</f>
        <v>-</v>
      </c>
      <c r="J102" s="348" t="str">
        <f aca="false">ADMIN1!BG108</f>
        <v>-</v>
      </c>
      <c r="K102" s="348" t="str">
        <f aca="false">ADMIN1!BJ108</f>
        <v>-</v>
      </c>
      <c r="L102" s="348" t="str">
        <f aca="false">ADMIN1!BM108</f>
        <v>-</v>
      </c>
      <c r="M102" s="348" t="str">
        <f aca="false">ADMIN1!BP108</f>
        <v>-</v>
      </c>
      <c r="N102" s="348" t="str">
        <f aca="false">ADMIN1!BS108</f>
        <v>-</v>
      </c>
      <c r="O102" s="348" t="str">
        <f aca="false">ADMIN1!BV108</f>
        <v>-</v>
      </c>
      <c r="P102" s="348" t="str">
        <f aca="false">ADMIN1!BY108</f>
        <v>-</v>
      </c>
      <c r="Q102" s="348" t="str">
        <f aca="false">ADMIN1!CB108</f>
        <v>-</v>
      </c>
      <c r="R102" s="348" t="str">
        <f aca="false">ADMIN1!CE108</f>
        <v>-</v>
      </c>
      <c r="S102" s="348" t="str">
        <f aca="false">ADMIN1!CH108</f>
        <v>-</v>
      </c>
    </row>
    <row r="103" customFormat="false" ht="24.95" hidden="false" customHeight="true" outlineLevel="0" collapsed="false">
      <c r="A103" s="345" t="n">
        <f aca="false">ADMIN1!P109</f>
        <v>0</v>
      </c>
      <c r="B103" s="346" t="str">
        <f aca="false">ADMIN1!Q109</f>
        <v>3601-5043-3261</v>
      </c>
      <c r="C103" s="347" t="str">
        <f aca="false">ADMIN1!R109</f>
        <v>Kaki différentes variétés</v>
      </c>
      <c r="D103" s="348" t="n">
        <f aca="false">ADMIN1!AN109</f>
        <v>0</v>
      </c>
      <c r="E103" s="348" t="str">
        <f aca="false">ADMIN1!AR109</f>
        <v>-</v>
      </c>
      <c r="F103" s="348" t="str">
        <f aca="false">ADMIN1!AU109</f>
        <v>-</v>
      </c>
      <c r="G103" s="348" t="str">
        <f aca="false">ADMIN1!AX109</f>
        <v>-</v>
      </c>
      <c r="H103" s="348" t="str">
        <f aca="false">ADMIN1!BA109</f>
        <v>-</v>
      </c>
      <c r="I103" s="348" t="str">
        <f aca="false">ADMIN1!BD109</f>
        <v>-</v>
      </c>
      <c r="J103" s="348" t="str">
        <f aca="false">ADMIN1!BG109</f>
        <v>-</v>
      </c>
      <c r="K103" s="348" t="str">
        <f aca="false">ADMIN1!BJ109</f>
        <v>-</v>
      </c>
      <c r="L103" s="348" t="str">
        <f aca="false">ADMIN1!BM109</f>
        <v>-</v>
      </c>
      <c r="M103" s="348" t="str">
        <f aca="false">ADMIN1!BP109</f>
        <v>-</v>
      </c>
      <c r="N103" s="348" t="str">
        <f aca="false">ADMIN1!BS109</f>
        <v>-</v>
      </c>
      <c r="O103" s="348" t="str">
        <f aca="false">ADMIN1!BV109</f>
        <v>-</v>
      </c>
      <c r="P103" s="348" t="str">
        <f aca="false">ADMIN1!BY109</f>
        <v>-</v>
      </c>
      <c r="Q103" s="348" t="str">
        <f aca="false">ADMIN1!CB109</f>
        <v>-</v>
      </c>
      <c r="R103" s="348" t="str">
        <f aca="false">ADMIN1!CE109</f>
        <v>-</v>
      </c>
      <c r="S103" s="348" t="str">
        <f aca="false">ADMIN1!CH109</f>
        <v>-</v>
      </c>
    </row>
    <row r="104" customFormat="false" ht="24.95" hidden="false" customHeight="true" outlineLevel="0" collapsed="false">
      <c r="A104" s="345" t="n">
        <f aca="false">ADMIN1!P110</f>
        <v>0</v>
      </c>
      <c r="B104" s="346" t="n">
        <f aca="false">ADMIN1!Q110</f>
        <v>3265</v>
      </c>
      <c r="C104" s="347" t="str">
        <f aca="false">ADMIN1!R110</f>
        <v>Kaki Fuyu</v>
      </c>
      <c r="D104" s="348" t="n">
        <f aca="false">ADMIN1!AN110</f>
        <v>0</v>
      </c>
      <c r="E104" s="348" t="str">
        <f aca="false">ADMIN1!AR110</f>
        <v>-</v>
      </c>
      <c r="F104" s="348" t="str">
        <f aca="false">ADMIN1!AU110</f>
        <v>-</v>
      </c>
      <c r="G104" s="348" t="str">
        <f aca="false">ADMIN1!AX110</f>
        <v>-</v>
      </c>
      <c r="H104" s="348" t="str">
        <f aca="false">ADMIN1!BA110</f>
        <v>-</v>
      </c>
      <c r="I104" s="348" t="str">
        <f aca="false">ADMIN1!BD110</f>
        <v>-</v>
      </c>
      <c r="J104" s="348" t="str">
        <f aca="false">ADMIN1!BG110</f>
        <v>-</v>
      </c>
      <c r="K104" s="348" t="str">
        <f aca="false">ADMIN1!BJ110</f>
        <v>-</v>
      </c>
      <c r="L104" s="348" t="str">
        <f aca="false">ADMIN1!BM110</f>
        <v>-</v>
      </c>
      <c r="M104" s="348" t="str">
        <f aca="false">ADMIN1!BP110</f>
        <v>-</v>
      </c>
      <c r="N104" s="348" t="str">
        <f aca="false">ADMIN1!BS110</f>
        <v>-</v>
      </c>
      <c r="O104" s="348" t="str">
        <f aca="false">ADMIN1!BV110</f>
        <v>-</v>
      </c>
      <c r="P104" s="348" t="str">
        <f aca="false">ADMIN1!BY110</f>
        <v>-</v>
      </c>
      <c r="Q104" s="348" t="str">
        <f aca="false">ADMIN1!CB110</f>
        <v>-</v>
      </c>
      <c r="R104" s="348" t="str">
        <f aca="false">ADMIN1!CE110</f>
        <v>-</v>
      </c>
      <c r="S104" s="348" t="str">
        <f aca="false">ADMIN1!CH110</f>
        <v>-</v>
      </c>
    </row>
    <row r="105" customFormat="false" ht="24.95" hidden="false" customHeight="true" outlineLevel="0" collapsed="false">
      <c r="A105" s="345" t="n">
        <f aca="false">ADMIN1!P111</f>
        <v>0</v>
      </c>
      <c r="B105" s="346" t="n">
        <f aca="false">ADMIN1!Q111</f>
        <v>1618</v>
      </c>
      <c r="C105" s="347" t="str">
        <f aca="false">ADMIN1!R111</f>
        <v>Kaki Fuyu BIO</v>
      </c>
      <c r="D105" s="348" t="n">
        <f aca="false">ADMIN1!AN111</f>
        <v>0</v>
      </c>
      <c r="E105" s="348" t="str">
        <f aca="false">ADMIN1!AR111</f>
        <v>-</v>
      </c>
      <c r="F105" s="348" t="str">
        <f aca="false">ADMIN1!AU111</f>
        <v>-</v>
      </c>
      <c r="G105" s="348" t="str">
        <f aca="false">ADMIN1!AX111</f>
        <v>-</v>
      </c>
      <c r="H105" s="348" t="str">
        <f aca="false">ADMIN1!BA111</f>
        <v>-</v>
      </c>
      <c r="I105" s="348" t="str">
        <f aca="false">ADMIN1!BD111</f>
        <v>-</v>
      </c>
      <c r="J105" s="348" t="str">
        <f aca="false">ADMIN1!BG111</f>
        <v>-</v>
      </c>
      <c r="K105" s="348" t="str">
        <f aca="false">ADMIN1!BJ111</f>
        <v>-</v>
      </c>
      <c r="L105" s="348" t="str">
        <f aca="false">ADMIN1!BM111</f>
        <v>-</v>
      </c>
      <c r="M105" s="348" t="str">
        <f aca="false">ADMIN1!BP111</f>
        <v>-</v>
      </c>
      <c r="N105" s="348" t="str">
        <f aca="false">ADMIN1!BS111</f>
        <v>-</v>
      </c>
      <c r="O105" s="348" t="str">
        <f aca="false">ADMIN1!BV111</f>
        <v>-</v>
      </c>
      <c r="P105" s="348" t="str">
        <f aca="false">ADMIN1!BY111</f>
        <v>-</v>
      </c>
      <c r="Q105" s="348" t="str">
        <f aca="false">ADMIN1!CB111</f>
        <v>-</v>
      </c>
      <c r="R105" s="348" t="str">
        <f aca="false">ADMIN1!CE111</f>
        <v>-</v>
      </c>
      <c r="S105" s="348" t="str">
        <f aca="false">ADMIN1!CH111</f>
        <v>-</v>
      </c>
    </row>
    <row r="106" customFormat="false" ht="24.95" hidden="false" customHeight="true" outlineLevel="0" collapsed="false">
      <c r="A106" s="345" t="n">
        <f aca="false">ADMIN1!P112</f>
        <v>0</v>
      </c>
      <c r="B106" s="346" t="n">
        <f aca="false">ADMIN1!Q112</f>
        <v>3159</v>
      </c>
      <c r="C106" s="347" t="str">
        <f aca="false">ADMIN1!R112</f>
        <v>Kiwano </v>
      </c>
      <c r="D106" s="348" t="n">
        <f aca="false">ADMIN1!AN112</f>
        <v>0</v>
      </c>
      <c r="E106" s="348" t="str">
        <f aca="false">ADMIN1!AR112</f>
        <v>-</v>
      </c>
      <c r="F106" s="348" t="str">
        <f aca="false">ADMIN1!AU112</f>
        <v>-</v>
      </c>
      <c r="G106" s="348" t="str">
        <f aca="false">ADMIN1!AX112</f>
        <v>-</v>
      </c>
      <c r="H106" s="348" t="str">
        <f aca="false">ADMIN1!BA112</f>
        <v>-</v>
      </c>
      <c r="I106" s="348" t="str">
        <f aca="false">ADMIN1!BD112</f>
        <v>-</v>
      </c>
      <c r="J106" s="348" t="str">
        <f aca="false">ADMIN1!BG112</f>
        <v>-</v>
      </c>
      <c r="K106" s="348" t="str">
        <f aca="false">ADMIN1!BJ112</f>
        <v>-</v>
      </c>
      <c r="L106" s="348" t="str">
        <f aca="false">ADMIN1!BM112</f>
        <v>-</v>
      </c>
      <c r="M106" s="348" t="str">
        <f aca="false">ADMIN1!BP112</f>
        <v>-</v>
      </c>
      <c r="N106" s="348" t="str">
        <f aca="false">ADMIN1!BS112</f>
        <v>-</v>
      </c>
      <c r="O106" s="348" t="str">
        <f aca="false">ADMIN1!BV112</f>
        <v>-</v>
      </c>
      <c r="P106" s="348" t="str">
        <f aca="false">ADMIN1!BY112</f>
        <v>-</v>
      </c>
      <c r="Q106" s="348" t="str">
        <f aca="false">ADMIN1!CB112</f>
        <v>-</v>
      </c>
      <c r="R106" s="348" t="str">
        <f aca="false">ADMIN1!CE112</f>
        <v>-</v>
      </c>
      <c r="S106" s="348" t="str">
        <f aca="false">ADMIN1!CH112</f>
        <v>-</v>
      </c>
    </row>
    <row r="107" customFormat="false" ht="24.95" hidden="false" customHeight="true" outlineLevel="0" collapsed="false">
      <c r="A107" s="345" t="n">
        <f aca="false">ADMIN1!P113</f>
        <v>0</v>
      </c>
      <c r="B107" s="346" t="n">
        <f aca="false">ADMIN1!Q113</f>
        <v>3276</v>
      </c>
      <c r="C107" s="347" t="str">
        <f aca="false">ADMIN1!R113</f>
        <v>Kiwi </v>
      </c>
      <c r="D107" s="348" t="n">
        <f aca="false">ADMIN1!AN113</f>
        <v>0</v>
      </c>
      <c r="E107" s="348" t="str">
        <f aca="false">ADMIN1!AR113</f>
        <v>-</v>
      </c>
      <c r="F107" s="348" t="str">
        <f aca="false">ADMIN1!AU113</f>
        <v>-</v>
      </c>
      <c r="G107" s="348" t="str">
        <f aca="false">ADMIN1!AX113</f>
        <v>-</v>
      </c>
      <c r="H107" s="348" t="str">
        <f aca="false">ADMIN1!BA113</f>
        <v>-</v>
      </c>
      <c r="I107" s="348" t="str">
        <f aca="false">ADMIN1!BD113</f>
        <v>-</v>
      </c>
      <c r="J107" s="348" t="str">
        <f aca="false">ADMIN1!BG113</f>
        <v>-</v>
      </c>
      <c r="K107" s="348" t="str">
        <f aca="false">ADMIN1!BJ113</f>
        <v>-</v>
      </c>
      <c r="L107" s="348" t="str">
        <f aca="false">ADMIN1!BM113</f>
        <v>-</v>
      </c>
      <c r="M107" s="348" t="str">
        <f aca="false">ADMIN1!BP113</f>
        <v>-</v>
      </c>
      <c r="N107" s="348" t="str">
        <f aca="false">ADMIN1!BS113</f>
        <v>-</v>
      </c>
      <c r="O107" s="348" t="str">
        <f aca="false">ADMIN1!BV113</f>
        <v>-</v>
      </c>
      <c r="P107" s="348" t="str">
        <f aca="false">ADMIN1!BY113</f>
        <v>-</v>
      </c>
      <c r="Q107" s="348" t="str">
        <f aca="false">ADMIN1!CB113</f>
        <v>-</v>
      </c>
      <c r="R107" s="348" t="str">
        <f aca="false">ADMIN1!CE113</f>
        <v>-</v>
      </c>
      <c r="S107" s="348" t="str">
        <f aca="false">ADMIN1!CH113</f>
        <v>-</v>
      </c>
    </row>
    <row r="108" customFormat="false" ht="24.95" hidden="false" customHeight="true" outlineLevel="0" collapsed="false">
      <c r="A108" s="345" t="n">
        <f aca="false">ADMIN1!P114</f>
        <v>0</v>
      </c>
      <c r="B108" s="346" t="n">
        <f aca="false">ADMIN1!Q114</f>
        <v>3941</v>
      </c>
      <c r="C108" s="347" t="str">
        <f aca="false">ADMIN1!R114</f>
        <v>Kiwi Sun Gold</v>
      </c>
      <c r="D108" s="348" t="n">
        <f aca="false">ADMIN1!AN114</f>
        <v>0</v>
      </c>
      <c r="E108" s="348" t="str">
        <f aca="false">ADMIN1!AR114</f>
        <v>-</v>
      </c>
      <c r="F108" s="348" t="str">
        <f aca="false">ADMIN1!AU114</f>
        <v>-</v>
      </c>
      <c r="G108" s="348" t="str">
        <f aca="false">ADMIN1!AX114</f>
        <v>-</v>
      </c>
      <c r="H108" s="348" t="str">
        <f aca="false">ADMIN1!BA114</f>
        <v>-</v>
      </c>
      <c r="I108" s="348" t="str">
        <f aca="false">ADMIN1!BD114</f>
        <v>-</v>
      </c>
      <c r="J108" s="348" t="str">
        <f aca="false">ADMIN1!BG114</f>
        <v>-</v>
      </c>
      <c r="K108" s="348" t="str">
        <f aca="false">ADMIN1!BJ114</f>
        <v>-</v>
      </c>
      <c r="L108" s="348" t="str">
        <f aca="false">ADMIN1!BM114</f>
        <v>-</v>
      </c>
      <c r="M108" s="348" t="str">
        <f aca="false">ADMIN1!BP114</f>
        <v>-</v>
      </c>
      <c r="N108" s="348" t="str">
        <f aca="false">ADMIN1!BS114</f>
        <v>-</v>
      </c>
      <c r="O108" s="348" t="str">
        <f aca="false">ADMIN1!BV114</f>
        <v>-</v>
      </c>
      <c r="P108" s="348" t="str">
        <f aca="false">ADMIN1!BY114</f>
        <v>-</v>
      </c>
      <c r="Q108" s="348" t="str">
        <f aca="false">ADMIN1!CB114</f>
        <v>-</v>
      </c>
      <c r="R108" s="348" t="str">
        <f aca="false">ADMIN1!CE114</f>
        <v>-</v>
      </c>
      <c r="S108" s="348" t="str">
        <f aca="false">ADMIN1!CH114</f>
        <v>-</v>
      </c>
    </row>
    <row r="109" customFormat="false" ht="24.95" hidden="false" customHeight="true" outlineLevel="0" collapsed="false">
      <c r="A109" s="345" t="n">
        <f aca="false">ADMIN1!P115</f>
        <v>0</v>
      </c>
      <c r="B109" s="346" t="n">
        <f aca="false">ADMIN1!Q115</f>
        <v>1961</v>
      </c>
      <c r="C109" s="347" t="str">
        <f aca="false">ADMIN1!R115</f>
        <v>Kiwi Zespri BIO</v>
      </c>
      <c r="D109" s="348" t="n">
        <f aca="false">ADMIN1!AN115</f>
        <v>0</v>
      </c>
      <c r="E109" s="348" t="str">
        <f aca="false">ADMIN1!AR115</f>
        <v>-</v>
      </c>
      <c r="F109" s="348" t="str">
        <f aca="false">ADMIN1!AU115</f>
        <v>-</v>
      </c>
      <c r="G109" s="348" t="str">
        <f aca="false">ADMIN1!AX115</f>
        <v>-</v>
      </c>
      <c r="H109" s="348" t="str">
        <f aca="false">ADMIN1!BA115</f>
        <v>-</v>
      </c>
      <c r="I109" s="348" t="str">
        <f aca="false">ADMIN1!BD115</f>
        <v>-</v>
      </c>
      <c r="J109" s="348" t="str">
        <f aca="false">ADMIN1!BG115</f>
        <v>-</v>
      </c>
      <c r="K109" s="348" t="str">
        <f aca="false">ADMIN1!BJ115</f>
        <v>-</v>
      </c>
      <c r="L109" s="348" t="str">
        <f aca="false">ADMIN1!BM115</f>
        <v>-</v>
      </c>
      <c r="M109" s="348" t="str">
        <f aca="false">ADMIN1!BP115</f>
        <v>-</v>
      </c>
      <c r="N109" s="348" t="str">
        <f aca="false">ADMIN1!BS115</f>
        <v>-</v>
      </c>
      <c r="O109" s="348" t="str">
        <f aca="false">ADMIN1!BV115</f>
        <v>-</v>
      </c>
      <c r="P109" s="348" t="str">
        <f aca="false">ADMIN1!BY115</f>
        <v>-</v>
      </c>
      <c r="Q109" s="348" t="str">
        <f aca="false">ADMIN1!CB115</f>
        <v>-</v>
      </c>
      <c r="R109" s="348" t="str">
        <f aca="false">ADMIN1!CE115</f>
        <v>-</v>
      </c>
      <c r="S109" s="348" t="str">
        <f aca="false">ADMIN1!CH115</f>
        <v>-</v>
      </c>
    </row>
    <row r="110" customFormat="false" ht="24.95" hidden="false" customHeight="true" outlineLevel="0" collapsed="false">
      <c r="A110" s="345" t="n">
        <f aca="false">ADMIN1!P116</f>
        <v>0</v>
      </c>
      <c r="B110" s="346" t="n">
        <f aca="false">ADMIN1!Q116</f>
        <v>1755</v>
      </c>
      <c r="C110" s="347" t="str">
        <f aca="false">ADMIN1!R116</f>
        <v>Lait de coco en poudre BIO CRU (1kg)</v>
      </c>
      <c r="D110" s="348" t="n">
        <f aca="false">ADMIN1!AN116</f>
        <v>0</v>
      </c>
      <c r="E110" s="348" t="str">
        <f aca="false">ADMIN1!AR116</f>
        <v>-</v>
      </c>
      <c r="F110" s="348" t="str">
        <f aca="false">ADMIN1!AU116</f>
        <v>-</v>
      </c>
      <c r="G110" s="348" t="str">
        <f aca="false">ADMIN1!AX116</f>
        <v>-</v>
      </c>
      <c r="H110" s="348" t="str">
        <f aca="false">ADMIN1!BA116</f>
        <v>-</v>
      </c>
      <c r="I110" s="348" t="str">
        <f aca="false">ADMIN1!BD116</f>
        <v>-</v>
      </c>
      <c r="J110" s="348" t="str">
        <f aca="false">ADMIN1!BG116</f>
        <v>-</v>
      </c>
      <c r="K110" s="348" t="str">
        <f aca="false">ADMIN1!BJ116</f>
        <v>-</v>
      </c>
      <c r="L110" s="348" t="str">
        <f aca="false">ADMIN1!BM116</f>
        <v>-</v>
      </c>
      <c r="M110" s="348" t="str">
        <f aca="false">ADMIN1!BP116</f>
        <v>-</v>
      </c>
      <c r="N110" s="348" t="str">
        <f aca="false">ADMIN1!BS116</f>
        <v>-</v>
      </c>
      <c r="O110" s="348" t="str">
        <f aca="false">ADMIN1!BV116</f>
        <v>-</v>
      </c>
      <c r="P110" s="348" t="str">
        <f aca="false">ADMIN1!BY116</f>
        <v>-</v>
      </c>
      <c r="Q110" s="348" t="str">
        <f aca="false">ADMIN1!CB116</f>
        <v>-</v>
      </c>
      <c r="R110" s="348" t="str">
        <f aca="false">ADMIN1!CE116</f>
        <v>-</v>
      </c>
      <c r="S110" s="348" t="str">
        <f aca="false">ADMIN1!CH116</f>
        <v>-</v>
      </c>
    </row>
    <row r="111" customFormat="false" ht="24.95" hidden="false" customHeight="true" outlineLevel="0" collapsed="false">
      <c r="A111" s="345" t="n">
        <f aca="false">ADMIN1!P117</f>
        <v>0</v>
      </c>
      <c r="B111" s="346" t="n">
        <f aca="false">ADMIN1!Q117</f>
        <v>1755</v>
      </c>
      <c r="C111" s="347" t="str">
        <f aca="false">ADMIN1!R117</f>
        <v>Lait de coco en poudre BIO CRU (500g)</v>
      </c>
      <c r="D111" s="348" t="n">
        <f aca="false">ADMIN1!AN117</f>
        <v>0</v>
      </c>
      <c r="E111" s="348" t="str">
        <f aca="false">ADMIN1!AR117</f>
        <v>-</v>
      </c>
      <c r="F111" s="348" t="str">
        <f aca="false">ADMIN1!AU117</f>
        <v>-</v>
      </c>
      <c r="G111" s="348" t="str">
        <f aca="false">ADMIN1!AX117</f>
        <v>-</v>
      </c>
      <c r="H111" s="348" t="str">
        <f aca="false">ADMIN1!BA117</f>
        <v>-</v>
      </c>
      <c r="I111" s="348" t="str">
        <f aca="false">ADMIN1!BD117</f>
        <v>-</v>
      </c>
      <c r="J111" s="348" t="str">
        <f aca="false">ADMIN1!BG117</f>
        <v>-</v>
      </c>
      <c r="K111" s="348" t="str">
        <f aca="false">ADMIN1!BJ117</f>
        <v>-</v>
      </c>
      <c r="L111" s="348" t="str">
        <f aca="false">ADMIN1!BM117</f>
        <v>-</v>
      </c>
      <c r="M111" s="348" t="str">
        <f aca="false">ADMIN1!BP117</f>
        <v>-</v>
      </c>
      <c r="N111" s="348" t="str">
        <f aca="false">ADMIN1!BS117</f>
        <v>-</v>
      </c>
      <c r="O111" s="348" t="str">
        <f aca="false">ADMIN1!BV117</f>
        <v>-</v>
      </c>
      <c r="P111" s="348" t="str">
        <f aca="false">ADMIN1!BY117</f>
        <v>-</v>
      </c>
      <c r="Q111" s="348" t="str">
        <f aca="false">ADMIN1!CB117</f>
        <v>-</v>
      </c>
      <c r="R111" s="348" t="str">
        <f aca="false">ADMIN1!CE117</f>
        <v>-</v>
      </c>
      <c r="S111" s="348" t="str">
        <f aca="false">ADMIN1!CH117</f>
        <v>-</v>
      </c>
    </row>
    <row r="112" customFormat="false" ht="24.95" hidden="false" customHeight="true" outlineLevel="0" collapsed="false">
      <c r="A112" s="345" t="n">
        <f aca="false">ADMIN1!P118</f>
        <v>0</v>
      </c>
      <c r="B112" s="346" t="n">
        <f aca="false">ADMIN1!Q118</f>
        <v>1480</v>
      </c>
      <c r="C112" s="347" t="str">
        <f aca="false">ADMIN1!R118</f>
        <v>Lin marron BIO (sachet de 500g)</v>
      </c>
      <c r="D112" s="348" t="n">
        <f aca="false">ADMIN1!AN118</f>
        <v>0</v>
      </c>
      <c r="E112" s="348" t="str">
        <f aca="false">ADMIN1!AR118</f>
        <v>-</v>
      </c>
      <c r="F112" s="348" t="str">
        <f aca="false">ADMIN1!AU118</f>
        <v>-</v>
      </c>
      <c r="G112" s="348" t="str">
        <f aca="false">ADMIN1!AX118</f>
        <v>-</v>
      </c>
      <c r="H112" s="348" t="str">
        <f aca="false">ADMIN1!BA118</f>
        <v>-</v>
      </c>
      <c r="I112" s="348" t="str">
        <f aca="false">ADMIN1!BD118</f>
        <v>-</v>
      </c>
      <c r="J112" s="348" t="str">
        <f aca="false">ADMIN1!BG118</f>
        <v>-</v>
      </c>
      <c r="K112" s="348" t="str">
        <f aca="false">ADMIN1!BJ118</f>
        <v>-</v>
      </c>
      <c r="L112" s="348" t="str">
        <f aca="false">ADMIN1!BM118</f>
        <v>-</v>
      </c>
      <c r="M112" s="348" t="str">
        <f aca="false">ADMIN1!BP118</f>
        <v>-</v>
      </c>
      <c r="N112" s="348" t="str">
        <f aca="false">ADMIN1!BS118</f>
        <v>-</v>
      </c>
      <c r="O112" s="348" t="str">
        <f aca="false">ADMIN1!BV118</f>
        <v>-</v>
      </c>
      <c r="P112" s="348" t="str">
        <f aca="false">ADMIN1!BY118</f>
        <v>-</v>
      </c>
      <c r="Q112" s="348" t="str">
        <f aca="false">ADMIN1!CB118</f>
        <v>-</v>
      </c>
      <c r="R112" s="348" t="str">
        <f aca="false">ADMIN1!CE118</f>
        <v>-</v>
      </c>
      <c r="S112" s="348" t="str">
        <f aca="false">ADMIN1!CH118</f>
        <v>-</v>
      </c>
    </row>
    <row r="113" customFormat="false" ht="24.95" hidden="false" customHeight="true" outlineLevel="0" collapsed="false">
      <c r="A113" s="345" t="n">
        <f aca="false">ADMIN1!P119</f>
        <v>0</v>
      </c>
      <c r="B113" s="346" t="n">
        <f aca="false">ADMIN1!Q119</f>
        <v>1606</v>
      </c>
      <c r="C113" s="347" t="str">
        <f aca="false">ADMIN1!R119</f>
        <v>Lucuma cru en poudre BIO
    - (sachet de 1 kg)</v>
      </c>
      <c r="D113" s="348" t="n">
        <f aca="false">ADMIN1!AN119</f>
        <v>0</v>
      </c>
      <c r="E113" s="348" t="str">
        <f aca="false">ADMIN1!AR119</f>
        <v>-</v>
      </c>
      <c r="F113" s="348" t="str">
        <f aca="false">ADMIN1!AU119</f>
        <v>-</v>
      </c>
      <c r="G113" s="348" t="str">
        <f aca="false">ADMIN1!AX119</f>
        <v>-</v>
      </c>
      <c r="H113" s="348" t="str">
        <f aca="false">ADMIN1!BA119</f>
        <v>-</v>
      </c>
      <c r="I113" s="348" t="str">
        <f aca="false">ADMIN1!BD119</f>
        <v>-</v>
      </c>
      <c r="J113" s="348" t="str">
        <f aca="false">ADMIN1!BG119</f>
        <v>-</v>
      </c>
      <c r="K113" s="348" t="str">
        <f aca="false">ADMIN1!BJ119</f>
        <v>-</v>
      </c>
      <c r="L113" s="348" t="str">
        <f aca="false">ADMIN1!BM119</f>
        <v>-</v>
      </c>
      <c r="M113" s="348" t="str">
        <f aca="false">ADMIN1!BP119</f>
        <v>-</v>
      </c>
      <c r="N113" s="348" t="str">
        <f aca="false">ADMIN1!BS119</f>
        <v>-</v>
      </c>
      <c r="O113" s="348" t="str">
        <f aca="false">ADMIN1!BV119</f>
        <v>-</v>
      </c>
      <c r="P113" s="348" t="str">
        <f aca="false">ADMIN1!BY119</f>
        <v>-</v>
      </c>
      <c r="Q113" s="348" t="str">
        <f aca="false">ADMIN1!CB119</f>
        <v>-</v>
      </c>
      <c r="R113" s="348" t="str">
        <f aca="false">ADMIN1!CE119</f>
        <v>-</v>
      </c>
      <c r="S113" s="348" t="str">
        <f aca="false">ADMIN1!CH119</f>
        <v>-</v>
      </c>
    </row>
    <row r="114" customFormat="false" ht="24.95" hidden="false" customHeight="true" outlineLevel="0" collapsed="false">
      <c r="A114" s="345" t="n">
        <f aca="false">ADMIN1!P120</f>
        <v>0</v>
      </c>
      <c r="B114" s="346" t="n">
        <f aca="false">ADMIN1!Q120</f>
        <v>1640</v>
      </c>
      <c r="C114" s="347" t="str">
        <f aca="false">ADMIN1!R120</f>
        <v>Maca brute en poudre BIO (sachet 1kg)</v>
      </c>
      <c r="D114" s="348" t="n">
        <f aca="false">ADMIN1!AN120</f>
        <v>0</v>
      </c>
      <c r="E114" s="348" t="str">
        <f aca="false">ADMIN1!AR120</f>
        <v>-</v>
      </c>
      <c r="F114" s="348" t="str">
        <f aca="false">ADMIN1!AU120</f>
        <v>-</v>
      </c>
      <c r="G114" s="348" t="str">
        <f aca="false">ADMIN1!AX120</f>
        <v>-</v>
      </c>
      <c r="H114" s="348" t="str">
        <f aca="false">ADMIN1!BA120</f>
        <v>-</v>
      </c>
      <c r="I114" s="348" t="str">
        <f aca="false">ADMIN1!BD120</f>
        <v>-</v>
      </c>
      <c r="J114" s="348" t="str">
        <f aca="false">ADMIN1!BG120</f>
        <v>-</v>
      </c>
      <c r="K114" s="348" t="str">
        <f aca="false">ADMIN1!BJ120</f>
        <v>-</v>
      </c>
      <c r="L114" s="348" t="str">
        <f aca="false">ADMIN1!BM120</f>
        <v>-</v>
      </c>
      <c r="M114" s="348" t="str">
        <f aca="false">ADMIN1!BP120</f>
        <v>-</v>
      </c>
      <c r="N114" s="348" t="str">
        <f aca="false">ADMIN1!BS120</f>
        <v>-</v>
      </c>
      <c r="O114" s="348" t="str">
        <f aca="false">ADMIN1!BV120</f>
        <v>-</v>
      </c>
      <c r="P114" s="348" t="str">
        <f aca="false">ADMIN1!BY120</f>
        <v>-</v>
      </c>
      <c r="Q114" s="348" t="str">
        <f aca="false">ADMIN1!CB120</f>
        <v>-</v>
      </c>
      <c r="R114" s="348" t="str">
        <f aca="false">ADMIN1!CE120</f>
        <v>-</v>
      </c>
      <c r="S114" s="348" t="str">
        <f aca="false">ADMIN1!CH120</f>
        <v>-</v>
      </c>
    </row>
    <row r="115" customFormat="false" ht="24.95" hidden="false" customHeight="true" outlineLevel="0" collapsed="false">
      <c r="A115" s="345" t="n">
        <f aca="false">ADMIN1!P121</f>
        <v>0</v>
      </c>
      <c r="B115" s="346" t="n">
        <f aca="false">ADMIN1!Q121</f>
        <v>1640</v>
      </c>
      <c r="C115" s="347" t="str">
        <f aca="false">ADMIN1!R121</f>
        <v>Maca brute en poudre BIO (sachet 500g)</v>
      </c>
      <c r="D115" s="348" t="n">
        <f aca="false">ADMIN1!AN121</f>
        <v>0</v>
      </c>
      <c r="E115" s="348" t="str">
        <f aca="false">ADMIN1!AR121</f>
        <v>-</v>
      </c>
      <c r="F115" s="348" t="str">
        <f aca="false">ADMIN1!AU121</f>
        <v>-</v>
      </c>
      <c r="G115" s="348" t="str">
        <f aca="false">ADMIN1!AX121</f>
        <v>-</v>
      </c>
      <c r="H115" s="348" t="str">
        <f aca="false">ADMIN1!BA121</f>
        <v>-</v>
      </c>
      <c r="I115" s="348" t="str">
        <f aca="false">ADMIN1!BD121</f>
        <v>-</v>
      </c>
      <c r="J115" s="348" t="str">
        <f aca="false">ADMIN1!BG121</f>
        <v>-</v>
      </c>
      <c r="K115" s="348" t="str">
        <f aca="false">ADMIN1!BJ121</f>
        <v>-</v>
      </c>
      <c r="L115" s="348" t="str">
        <f aca="false">ADMIN1!BM121</f>
        <v>-</v>
      </c>
      <c r="M115" s="348" t="str">
        <f aca="false">ADMIN1!BP121</f>
        <v>-</v>
      </c>
      <c r="N115" s="348" t="str">
        <f aca="false">ADMIN1!BS121</f>
        <v>-</v>
      </c>
      <c r="O115" s="348" t="str">
        <f aca="false">ADMIN1!BV121</f>
        <v>-</v>
      </c>
      <c r="P115" s="348" t="str">
        <f aca="false">ADMIN1!BY121</f>
        <v>-</v>
      </c>
      <c r="Q115" s="348" t="str">
        <f aca="false">ADMIN1!CB121</f>
        <v>-</v>
      </c>
      <c r="R115" s="348" t="str">
        <f aca="false">ADMIN1!CE121</f>
        <v>-</v>
      </c>
      <c r="S115" s="348" t="str">
        <f aca="false">ADMIN1!CH121</f>
        <v>-</v>
      </c>
    </row>
    <row r="116" customFormat="false" ht="24.95" hidden="false" customHeight="true" outlineLevel="0" collapsed="false">
      <c r="A116" s="345" t="n">
        <f aca="false">ADMIN1!P122</f>
        <v>0</v>
      </c>
      <c r="B116" s="346" t="n">
        <f aca="false">ADMIN1!Q122</f>
        <v>1639</v>
      </c>
      <c r="C116" s="347" t="str">
        <f aca="false">ADMIN1!R122</f>
        <v>Maca noire BIO (env. 1kg)</v>
      </c>
      <c r="D116" s="348" t="n">
        <f aca="false">ADMIN1!AN122</f>
        <v>0</v>
      </c>
      <c r="E116" s="348" t="str">
        <f aca="false">ADMIN1!AR122</f>
        <v>-</v>
      </c>
      <c r="F116" s="348" t="str">
        <f aca="false">ADMIN1!AU122</f>
        <v>-</v>
      </c>
      <c r="G116" s="348" t="str">
        <f aca="false">ADMIN1!AX122</f>
        <v>-</v>
      </c>
      <c r="H116" s="348" t="str">
        <f aca="false">ADMIN1!BA122</f>
        <v>-</v>
      </c>
      <c r="I116" s="348" t="str">
        <f aca="false">ADMIN1!BD122</f>
        <v>-</v>
      </c>
      <c r="J116" s="348" t="str">
        <f aca="false">ADMIN1!BG122</f>
        <v>-</v>
      </c>
      <c r="K116" s="348" t="str">
        <f aca="false">ADMIN1!BJ122</f>
        <v>-</v>
      </c>
      <c r="L116" s="348" t="str">
        <f aca="false">ADMIN1!BM122</f>
        <v>-</v>
      </c>
      <c r="M116" s="348" t="str">
        <f aca="false">ADMIN1!BP122</f>
        <v>-</v>
      </c>
      <c r="N116" s="348" t="str">
        <f aca="false">ADMIN1!BS122</f>
        <v>-</v>
      </c>
      <c r="O116" s="348" t="str">
        <f aca="false">ADMIN1!BV122</f>
        <v>-</v>
      </c>
      <c r="P116" s="348" t="str">
        <f aca="false">ADMIN1!BY122</f>
        <v>-</v>
      </c>
      <c r="Q116" s="348" t="str">
        <f aca="false">ADMIN1!CB122</f>
        <v>-</v>
      </c>
      <c r="R116" s="348" t="str">
        <f aca="false">ADMIN1!CE122</f>
        <v>-</v>
      </c>
      <c r="S116" s="348" t="str">
        <f aca="false">ADMIN1!CH122</f>
        <v>-</v>
      </c>
    </row>
    <row r="117" customFormat="false" ht="24.95" hidden="false" customHeight="true" outlineLevel="0" collapsed="false">
      <c r="A117" s="345" t="n">
        <f aca="false">ADMIN1!P123</f>
        <v>0</v>
      </c>
      <c r="B117" s="346" t="n">
        <f aca="false">ADMIN1!Q123</f>
        <v>1639</v>
      </c>
      <c r="C117" s="347" t="str">
        <f aca="false">ADMIN1!R123</f>
        <v>Maca noire BIO (env. 500g)</v>
      </c>
      <c r="D117" s="348" t="n">
        <f aca="false">ADMIN1!AN123</f>
        <v>0</v>
      </c>
      <c r="E117" s="348" t="str">
        <f aca="false">ADMIN1!AR123</f>
        <v>-</v>
      </c>
      <c r="F117" s="348" t="str">
        <f aca="false">ADMIN1!AU123</f>
        <v>-</v>
      </c>
      <c r="G117" s="348" t="str">
        <f aca="false">ADMIN1!AX123</f>
        <v>-</v>
      </c>
      <c r="H117" s="348" t="str">
        <f aca="false">ADMIN1!BA123</f>
        <v>-</v>
      </c>
      <c r="I117" s="348" t="str">
        <f aca="false">ADMIN1!BD123</f>
        <v>-</v>
      </c>
      <c r="J117" s="348" t="str">
        <f aca="false">ADMIN1!BG123</f>
        <v>-</v>
      </c>
      <c r="K117" s="348" t="str">
        <f aca="false">ADMIN1!BJ123</f>
        <v>-</v>
      </c>
      <c r="L117" s="348" t="str">
        <f aca="false">ADMIN1!BM123</f>
        <v>-</v>
      </c>
      <c r="M117" s="348" t="str">
        <f aca="false">ADMIN1!BP123</f>
        <v>-</v>
      </c>
      <c r="N117" s="348" t="str">
        <f aca="false">ADMIN1!BS123</f>
        <v>-</v>
      </c>
      <c r="O117" s="348" t="str">
        <f aca="false">ADMIN1!BV123</f>
        <v>-</v>
      </c>
      <c r="P117" s="348" t="str">
        <f aca="false">ADMIN1!BY123</f>
        <v>-</v>
      </c>
      <c r="Q117" s="348" t="str">
        <f aca="false">ADMIN1!CB123</f>
        <v>-</v>
      </c>
      <c r="R117" s="348" t="str">
        <f aca="false">ADMIN1!CE123</f>
        <v>-</v>
      </c>
      <c r="S117" s="348" t="str">
        <f aca="false">ADMIN1!CH123</f>
        <v>-</v>
      </c>
    </row>
    <row r="118" customFormat="false" ht="24.95" hidden="false" customHeight="true" outlineLevel="0" collapsed="false">
      <c r="A118" s="345" t="n">
        <f aca="false">ADMIN1!P124</f>
        <v>0</v>
      </c>
      <c r="B118" s="346" t="n">
        <f aca="false">ADMIN1!Q124</f>
        <v>3146</v>
      </c>
      <c r="C118" s="347" t="str">
        <f aca="false">ADMIN1!R124</f>
        <v>Maïs doux frais (plateau de 2 pièces)</v>
      </c>
      <c r="D118" s="348" t="n">
        <f aca="false">ADMIN1!AN124</f>
        <v>0</v>
      </c>
      <c r="E118" s="348" t="str">
        <f aca="false">ADMIN1!AR124</f>
        <v>-</v>
      </c>
      <c r="F118" s="348" t="str">
        <f aca="false">ADMIN1!AU124</f>
        <v>-</v>
      </c>
      <c r="G118" s="348" t="str">
        <f aca="false">ADMIN1!AX124</f>
        <v>-</v>
      </c>
      <c r="H118" s="348" t="str">
        <f aca="false">ADMIN1!BA124</f>
        <v>-</v>
      </c>
      <c r="I118" s="348" t="str">
        <f aca="false">ADMIN1!BD124</f>
        <v>-</v>
      </c>
      <c r="J118" s="348" t="str">
        <f aca="false">ADMIN1!BG124</f>
        <v>-</v>
      </c>
      <c r="K118" s="348" t="str">
        <f aca="false">ADMIN1!BJ124</f>
        <v>-</v>
      </c>
      <c r="L118" s="348" t="str">
        <f aca="false">ADMIN1!BM124</f>
        <v>-</v>
      </c>
      <c r="M118" s="348" t="str">
        <f aca="false">ADMIN1!BP124</f>
        <v>-</v>
      </c>
      <c r="N118" s="348" t="str">
        <f aca="false">ADMIN1!BS124</f>
        <v>-</v>
      </c>
      <c r="O118" s="348" t="str">
        <f aca="false">ADMIN1!BV124</f>
        <v>-</v>
      </c>
      <c r="P118" s="348" t="str">
        <f aca="false">ADMIN1!BY124</f>
        <v>-</v>
      </c>
      <c r="Q118" s="348" t="str">
        <f aca="false">ADMIN1!CB124</f>
        <v>-</v>
      </c>
      <c r="R118" s="348" t="str">
        <f aca="false">ADMIN1!CE124</f>
        <v>-</v>
      </c>
      <c r="S118" s="348" t="str">
        <f aca="false">ADMIN1!CH124</f>
        <v>-</v>
      </c>
    </row>
    <row r="119" customFormat="false" ht="24.95" hidden="false" customHeight="true" outlineLevel="0" collapsed="false">
      <c r="A119" s="345" t="n">
        <f aca="false">ADMIN1!P125</f>
        <v>0</v>
      </c>
      <c r="B119" s="346" t="n">
        <f aca="false">ADMIN1!Q125</f>
        <v>3228</v>
      </c>
      <c r="C119" s="347" t="str">
        <f aca="false">ADMIN1!R125</f>
        <v>Mandarine Marisol</v>
      </c>
      <c r="D119" s="348" t="n">
        <f aca="false">ADMIN1!AN125</f>
        <v>0</v>
      </c>
      <c r="E119" s="348" t="str">
        <f aca="false">ADMIN1!AR125</f>
        <v>-</v>
      </c>
      <c r="F119" s="348" t="str">
        <f aca="false">ADMIN1!AU125</f>
        <v>-</v>
      </c>
      <c r="G119" s="348" t="str">
        <f aca="false">ADMIN1!AX125</f>
        <v>-</v>
      </c>
      <c r="H119" s="348" t="str">
        <f aca="false">ADMIN1!BA125</f>
        <v>-</v>
      </c>
      <c r="I119" s="348" t="str">
        <f aca="false">ADMIN1!BD125</f>
        <v>-</v>
      </c>
      <c r="J119" s="348" t="str">
        <f aca="false">ADMIN1!BG125</f>
        <v>-</v>
      </c>
      <c r="K119" s="348" t="str">
        <f aca="false">ADMIN1!BJ125</f>
        <v>-</v>
      </c>
      <c r="L119" s="348" t="str">
        <f aca="false">ADMIN1!BM125</f>
        <v>-</v>
      </c>
      <c r="M119" s="348" t="str">
        <f aca="false">ADMIN1!BP125</f>
        <v>-</v>
      </c>
      <c r="N119" s="348" t="str">
        <f aca="false">ADMIN1!BS125</f>
        <v>-</v>
      </c>
      <c r="O119" s="348" t="str">
        <f aca="false">ADMIN1!BV125</f>
        <v>-</v>
      </c>
      <c r="P119" s="348" t="str">
        <f aca="false">ADMIN1!BY125</f>
        <v>-</v>
      </c>
      <c r="Q119" s="348" t="str">
        <f aca="false">ADMIN1!CB125</f>
        <v>-</v>
      </c>
      <c r="R119" s="348" t="str">
        <f aca="false">ADMIN1!CE125</f>
        <v>-</v>
      </c>
      <c r="S119" s="348" t="str">
        <f aca="false">ADMIN1!CH125</f>
        <v>-</v>
      </c>
    </row>
    <row r="120" customFormat="false" ht="24.95" hidden="false" customHeight="true" outlineLevel="0" collapsed="false">
      <c r="A120" s="345" t="n">
        <f aca="false">ADMIN1!P126</f>
        <v>0</v>
      </c>
      <c r="B120" s="346" t="n">
        <f aca="false">ADMIN1!Q126</f>
        <v>1978</v>
      </c>
      <c r="C120" s="347" t="str">
        <f aca="false">ADMIN1!R126</f>
        <v>Mangue Bandai BIO</v>
      </c>
      <c r="D120" s="348" t="n">
        <f aca="false">ADMIN1!AN126</f>
        <v>0</v>
      </c>
      <c r="E120" s="348" t="str">
        <f aca="false">ADMIN1!AR126</f>
        <v>-</v>
      </c>
      <c r="F120" s="348" t="str">
        <f aca="false">ADMIN1!AU126</f>
        <v>-</v>
      </c>
      <c r="G120" s="348" t="str">
        <f aca="false">ADMIN1!AX126</f>
        <v>-</v>
      </c>
      <c r="H120" s="348" t="str">
        <f aca="false">ADMIN1!BA126</f>
        <v>-</v>
      </c>
      <c r="I120" s="348" t="str">
        <f aca="false">ADMIN1!BD126</f>
        <v>-</v>
      </c>
      <c r="J120" s="348" t="str">
        <f aca="false">ADMIN1!BG126</f>
        <v>-</v>
      </c>
      <c r="K120" s="348" t="str">
        <f aca="false">ADMIN1!BJ126</f>
        <v>-</v>
      </c>
      <c r="L120" s="348" t="str">
        <f aca="false">ADMIN1!BM126</f>
        <v>-</v>
      </c>
      <c r="M120" s="348" t="str">
        <f aca="false">ADMIN1!BP126</f>
        <v>-</v>
      </c>
      <c r="N120" s="348" t="str">
        <f aca="false">ADMIN1!BS126</f>
        <v>-</v>
      </c>
      <c r="O120" s="348" t="str">
        <f aca="false">ADMIN1!BV126</f>
        <v>-</v>
      </c>
      <c r="P120" s="348" t="str">
        <f aca="false">ADMIN1!BY126</f>
        <v>-</v>
      </c>
      <c r="Q120" s="348" t="str">
        <f aca="false">ADMIN1!CB126</f>
        <v>-</v>
      </c>
      <c r="R120" s="348" t="str">
        <f aca="false">ADMIN1!CE126</f>
        <v>-</v>
      </c>
      <c r="S120" s="348" t="str">
        <f aca="false">ADMIN1!CH126</f>
        <v>-</v>
      </c>
    </row>
    <row r="121" customFormat="false" ht="24.95" hidden="false" customHeight="true" outlineLevel="0" collapsed="false">
      <c r="A121" s="345" t="n">
        <f aca="false">ADMIN1!P127</f>
        <v>0</v>
      </c>
      <c r="B121" s="346" t="n">
        <f aca="false">ADMIN1!Q127</f>
        <v>5215</v>
      </c>
      <c r="C121" s="347" t="str">
        <f aca="false">ADMIN1!R127</f>
        <v>Mangue gourmet Irwin déshydratée à basse température (CRU, tranches)</v>
      </c>
      <c r="D121" s="348" t="n">
        <f aca="false">ADMIN1!AN127</f>
        <v>0</v>
      </c>
      <c r="E121" s="348" t="str">
        <f aca="false">ADMIN1!AR127</f>
        <v>-</v>
      </c>
      <c r="F121" s="348" t="str">
        <f aca="false">ADMIN1!AU127</f>
        <v>-</v>
      </c>
      <c r="G121" s="348" t="str">
        <f aca="false">ADMIN1!AX127</f>
        <v>-</v>
      </c>
      <c r="H121" s="348" t="str">
        <f aca="false">ADMIN1!BA127</f>
        <v>-</v>
      </c>
      <c r="I121" s="348" t="str">
        <f aca="false">ADMIN1!BD127</f>
        <v>-</v>
      </c>
      <c r="J121" s="348" t="str">
        <f aca="false">ADMIN1!BG127</f>
        <v>-</v>
      </c>
      <c r="K121" s="348" t="str">
        <f aca="false">ADMIN1!BJ127</f>
        <v>-</v>
      </c>
      <c r="L121" s="348" t="str">
        <f aca="false">ADMIN1!BM127</f>
        <v>-</v>
      </c>
      <c r="M121" s="348" t="str">
        <f aca="false">ADMIN1!BP127</f>
        <v>-</v>
      </c>
      <c r="N121" s="348" t="str">
        <f aca="false">ADMIN1!BS127</f>
        <v>-</v>
      </c>
      <c r="O121" s="348" t="str">
        <f aca="false">ADMIN1!BV127</f>
        <v>-</v>
      </c>
      <c r="P121" s="348" t="str">
        <f aca="false">ADMIN1!BY127</f>
        <v>-</v>
      </c>
      <c r="Q121" s="348" t="str">
        <f aca="false">ADMIN1!CB127</f>
        <v>-</v>
      </c>
      <c r="R121" s="348" t="str">
        <f aca="false">ADMIN1!CE127</f>
        <v>-</v>
      </c>
      <c r="S121" s="348" t="str">
        <f aca="false">ADMIN1!CH127</f>
        <v>-</v>
      </c>
    </row>
    <row r="122" customFormat="false" ht="24.95" hidden="false" customHeight="true" outlineLevel="0" collapsed="false">
      <c r="A122" s="345" t="n">
        <f aca="false">ADMIN1!P128</f>
        <v>0</v>
      </c>
      <c r="B122" s="346" t="n">
        <f aca="false">ADMIN1!Q128</f>
        <v>3214</v>
      </c>
      <c r="C122" s="347" t="str">
        <f aca="false">ADMIN1!R128</f>
        <v>Mangue Haden</v>
      </c>
      <c r="D122" s="348" t="n">
        <f aca="false">ADMIN1!AN128</f>
        <v>0</v>
      </c>
      <c r="E122" s="348" t="str">
        <f aca="false">ADMIN1!AR128</f>
        <v>-</v>
      </c>
      <c r="F122" s="348" t="str">
        <f aca="false">ADMIN1!AU128</f>
        <v>-</v>
      </c>
      <c r="G122" s="348" t="str">
        <f aca="false">ADMIN1!AX128</f>
        <v>-</v>
      </c>
      <c r="H122" s="348" t="str">
        <f aca="false">ADMIN1!BA128</f>
        <v>-</v>
      </c>
      <c r="I122" s="348" t="str">
        <f aca="false">ADMIN1!BD128</f>
        <v>-</v>
      </c>
      <c r="J122" s="348" t="str">
        <f aca="false">ADMIN1!BG128</f>
        <v>-</v>
      </c>
      <c r="K122" s="348" t="str">
        <f aca="false">ADMIN1!BJ128</f>
        <v>-</v>
      </c>
      <c r="L122" s="348" t="str">
        <f aca="false">ADMIN1!BM128</f>
        <v>-</v>
      </c>
      <c r="M122" s="348" t="str">
        <f aca="false">ADMIN1!BP128</f>
        <v>-</v>
      </c>
      <c r="N122" s="348" t="str">
        <f aca="false">ADMIN1!BS128</f>
        <v>-</v>
      </c>
      <c r="O122" s="348" t="str">
        <f aca="false">ADMIN1!BV128</f>
        <v>-</v>
      </c>
      <c r="P122" s="348" t="str">
        <f aca="false">ADMIN1!BY128</f>
        <v>-</v>
      </c>
      <c r="Q122" s="348" t="str">
        <f aca="false">ADMIN1!CB128</f>
        <v>-</v>
      </c>
      <c r="R122" s="348" t="str">
        <f aca="false">ADMIN1!CE128</f>
        <v>-</v>
      </c>
      <c r="S122" s="348" t="str">
        <f aca="false">ADMIN1!CH128</f>
        <v>-</v>
      </c>
    </row>
    <row r="123" customFormat="false" ht="24.95" hidden="false" customHeight="true" outlineLevel="0" collapsed="false">
      <c r="A123" s="345" t="n">
        <f aca="false">ADMIN1!P129</f>
        <v>0</v>
      </c>
      <c r="B123" s="346" t="n">
        <f aca="false">ADMIN1!Q129</f>
        <v>3174</v>
      </c>
      <c r="C123" s="347" t="str">
        <f aca="false">ADMIN1!R129</f>
        <v>Mangue Irwin (grande)</v>
      </c>
      <c r="D123" s="348" t="n">
        <f aca="false">ADMIN1!AN129</f>
        <v>0</v>
      </c>
      <c r="E123" s="348" t="str">
        <f aca="false">ADMIN1!AR129</f>
        <v>-</v>
      </c>
      <c r="F123" s="348" t="str">
        <f aca="false">ADMIN1!AU129</f>
        <v>-</v>
      </c>
      <c r="G123" s="348" t="str">
        <f aca="false">ADMIN1!AX129</f>
        <v>-</v>
      </c>
      <c r="H123" s="348" t="str">
        <f aca="false">ADMIN1!BA129</f>
        <v>-</v>
      </c>
      <c r="I123" s="348" t="str">
        <f aca="false">ADMIN1!BD129</f>
        <v>-</v>
      </c>
      <c r="J123" s="348" t="str">
        <f aca="false">ADMIN1!BG129</f>
        <v>-</v>
      </c>
      <c r="K123" s="348" t="str">
        <f aca="false">ADMIN1!BJ129</f>
        <v>-</v>
      </c>
      <c r="L123" s="348" t="str">
        <f aca="false">ADMIN1!BM129</f>
        <v>-</v>
      </c>
      <c r="M123" s="348" t="str">
        <f aca="false">ADMIN1!BP129</f>
        <v>-</v>
      </c>
      <c r="N123" s="348" t="str">
        <f aca="false">ADMIN1!BS129</f>
        <v>-</v>
      </c>
      <c r="O123" s="348" t="str">
        <f aca="false">ADMIN1!BV129</f>
        <v>-</v>
      </c>
      <c r="P123" s="348" t="str">
        <f aca="false">ADMIN1!BY129</f>
        <v>-</v>
      </c>
      <c r="Q123" s="348" t="str">
        <f aca="false">ADMIN1!CB129</f>
        <v>-</v>
      </c>
      <c r="R123" s="348" t="str">
        <f aca="false">ADMIN1!CE129</f>
        <v>-</v>
      </c>
      <c r="S123" s="348" t="str">
        <f aca="false">ADMIN1!CH129</f>
        <v>-</v>
      </c>
    </row>
    <row r="124" customFormat="false" ht="24.95" hidden="false" customHeight="true" outlineLevel="0" collapsed="false">
      <c r="A124" s="345" t="n">
        <f aca="false">ADMIN1!P130</f>
        <v>0</v>
      </c>
      <c r="B124" s="346" t="n">
        <f aca="false">ADMIN1!Q130</f>
        <v>3255</v>
      </c>
      <c r="C124" s="347" t="str">
        <f aca="false">ADMIN1!R130</f>
        <v>Mangue Keitt</v>
      </c>
      <c r="D124" s="348" t="n">
        <f aca="false">ADMIN1!AN130</f>
        <v>0</v>
      </c>
      <c r="E124" s="348" t="str">
        <f aca="false">ADMIN1!AR130</f>
        <v>-</v>
      </c>
      <c r="F124" s="348" t="str">
        <f aca="false">ADMIN1!AU130</f>
        <v>-</v>
      </c>
      <c r="G124" s="348" t="str">
        <f aca="false">ADMIN1!AX130</f>
        <v>-</v>
      </c>
      <c r="H124" s="348" t="str">
        <f aca="false">ADMIN1!BA130</f>
        <v>-</v>
      </c>
      <c r="I124" s="348" t="str">
        <f aca="false">ADMIN1!BD130</f>
        <v>-</v>
      </c>
      <c r="J124" s="348" t="str">
        <f aca="false">ADMIN1!BG130</f>
        <v>-</v>
      </c>
      <c r="K124" s="348" t="str">
        <f aca="false">ADMIN1!BJ130</f>
        <v>-</v>
      </c>
      <c r="L124" s="348" t="str">
        <f aca="false">ADMIN1!BM130</f>
        <v>-</v>
      </c>
      <c r="M124" s="348" t="str">
        <f aca="false">ADMIN1!BP130</f>
        <v>-</v>
      </c>
      <c r="N124" s="348" t="str">
        <f aca="false">ADMIN1!BS130</f>
        <v>-</v>
      </c>
      <c r="O124" s="348" t="str">
        <f aca="false">ADMIN1!BV130</f>
        <v>-</v>
      </c>
      <c r="P124" s="348" t="str">
        <f aca="false">ADMIN1!BY130</f>
        <v>-</v>
      </c>
      <c r="Q124" s="348" t="str">
        <f aca="false">ADMIN1!CB130</f>
        <v>-</v>
      </c>
      <c r="R124" s="348" t="str">
        <f aca="false">ADMIN1!CE130</f>
        <v>-</v>
      </c>
      <c r="S124" s="348" t="str">
        <f aca="false">ADMIN1!CH130</f>
        <v>-</v>
      </c>
    </row>
    <row r="125" customFormat="false" ht="24.95" hidden="false" customHeight="true" outlineLevel="0" collapsed="false">
      <c r="A125" s="345" t="n">
        <f aca="false">ADMIN1!P131</f>
        <v>0</v>
      </c>
      <c r="B125" s="346" t="n">
        <f aca="false">ADMIN1!Q131</f>
        <v>1171</v>
      </c>
      <c r="C125" s="347" t="str">
        <f aca="false">ADMIN1!R131</f>
        <v>Mangue Keitt BIO</v>
      </c>
      <c r="D125" s="348" t="n">
        <f aca="false">ADMIN1!AN131</f>
        <v>0</v>
      </c>
      <c r="E125" s="348" t="str">
        <f aca="false">ADMIN1!AR131</f>
        <v>-</v>
      </c>
      <c r="F125" s="348" t="str">
        <f aca="false">ADMIN1!AU131</f>
        <v>-</v>
      </c>
      <c r="G125" s="348" t="str">
        <f aca="false">ADMIN1!AX131</f>
        <v>-</v>
      </c>
      <c r="H125" s="348" t="str">
        <f aca="false">ADMIN1!BA131</f>
        <v>-</v>
      </c>
      <c r="I125" s="348" t="str">
        <f aca="false">ADMIN1!BD131</f>
        <v>-</v>
      </c>
      <c r="J125" s="348" t="str">
        <f aca="false">ADMIN1!BG131</f>
        <v>-</v>
      </c>
      <c r="K125" s="348" t="str">
        <f aca="false">ADMIN1!BJ131</f>
        <v>-</v>
      </c>
      <c r="L125" s="348" t="str">
        <f aca="false">ADMIN1!BM131</f>
        <v>-</v>
      </c>
      <c r="M125" s="348" t="str">
        <f aca="false">ADMIN1!BP131</f>
        <v>-</v>
      </c>
      <c r="N125" s="348" t="str">
        <f aca="false">ADMIN1!BS131</f>
        <v>-</v>
      </c>
      <c r="O125" s="348" t="str">
        <f aca="false">ADMIN1!BV131</f>
        <v>-</v>
      </c>
      <c r="P125" s="348" t="str">
        <f aca="false">ADMIN1!BY131</f>
        <v>-</v>
      </c>
      <c r="Q125" s="348" t="str">
        <f aca="false">ADMIN1!CB131</f>
        <v>-</v>
      </c>
      <c r="R125" s="348" t="str">
        <f aca="false">ADMIN1!CE131</f>
        <v>-</v>
      </c>
      <c r="S125" s="348" t="str">
        <f aca="false">ADMIN1!CH131</f>
        <v>-</v>
      </c>
    </row>
    <row r="126" customFormat="false" ht="24.95" hidden="false" customHeight="true" outlineLevel="0" collapsed="false">
      <c r="A126" s="345" t="n">
        <f aca="false">ADMIN1!P132</f>
        <v>0</v>
      </c>
      <c r="B126" s="346" t="n">
        <f aca="false">ADMIN1!Q132</f>
        <v>3225</v>
      </c>
      <c r="C126" s="347" t="str">
        <f aca="false">ADMIN1!R132</f>
        <v>Mangue Kent </v>
      </c>
      <c r="D126" s="348" t="n">
        <f aca="false">ADMIN1!AN132</f>
        <v>0</v>
      </c>
      <c r="E126" s="348" t="str">
        <f aca="false">ADMIN1!AR132</f>
        <v>-</v>
      </c>
      <c r="F126" s="348" t="str">
        <f aca="false">ADMIN1!AU132</f>
        <v>-</v>
      </c>
      <c r="G126" s="348" t="str">
        <f aca="false">ADMIN1!AX132</f>
        <v>-</v>
      </c>
      <c r="H126" s="348" t="str">
        <f aca="false">ADMIN1!BA132</f>
        <v>-</v>
      </c>
      <c r="I126" s="348" t="str">
        <f aca="false">ADMIN1!BD132</f>
        <v>-</v>
      </c>
      <c r="J126" s="348" t="str">
        <f aca="false">ADMIN1!BG132</f>
        <v>-</v>
      </c>
      <c r="K126" s="348" t="str">
        <f aca="false">ADMIN1!BJ132</f>
        <v>-</v>
      </c>
      <c r="L126" s="348" t="str">
        <f aca="false">ADMIN1!BM132</f>
        <v>-</v>
      </c>
      <c r="M126" s="348" t="str">
        <f aca="false">ADMIN1!BP132</f>
        <v>-</v>
      </c>
      <c r="N126" s="348" t="str">
        <f aca="false">ADMIN1!BS132</f>
        <v>-</v>
      </c>
      <c r="O126" s="348" t="str">
        <f aca="false">ADMIN1!BV132</f>
        <v>-</v>
      </c>
      <c r="P126" s="348" t="str">
        <f aca="false">ADMIN1!BY132</f>
        <v>-</v>
      </c>
      <c r="Q126" s="348" t="str">
        <f aca="false">ADMIN1!CB132</f>
        <v>-</v>
      </c>
      <c r="R126" s="348" t="str">
        <f aca="false">ADMIN1!CE132</f>
        <v>-</v>
      </c>
      <c r="S126" s="348" t="str">
        <f aca="false">ADMIN1!CH132</f>
        <v>-</v>
      </c>
    </row>
    <row r="127" customFormat="false" ht="24.95" hidden="false" customHeight="true" outlineLevel="0" collapsed="false">
      <c r="A127" s="345" t="n">
        <f aca="false">ADMIN1!P133</f>
        <v>0</v>
      </c>
      <c r="B127" s="346" t="n">
        <f aca="false">ADMIN1!Q133</f>
        <v>6118</v>
      </c>
      <c r="C127" s="347" t="str">
        <f aca="false">ADMIN1!R133</f>
        <v>Mangue Kent Bio (légères brûlures superficielles à côté de la tige produites par le soleil)</v>
      </c>
      <c r="D127" s="348" t="n">
        <f aca="false">ADMIN1!AN133</f>
        <v>0</v>
      </c>
      <c r="E127" s="348" t="str">
        <f aca="false">ADMIN1!AR133</f>
        <v>-</v>
      </c>
      <c r="F127" s="348" t="str">
        <f aca="false">ADMIN1!AU133</f>
        <v>-</v>
      </c>
      <c r="G127" s="348" t="str">
        <f aca="false">ADMIN1!AX133</f>
        <v>-</v>
      </c>
      <c r="H127" s="348" t="str">
        <f aca="false">ADMIN1!BA133</f>
        <v>-</v>
      </c>
      <c r="I127" s="348" t="str">
        <f aca="false">ADMIN1!BD133</f>
        <v>-</v>
      </c>
      <c r="J127" s="348" t="str">
        <f aca="false">ADMIN1!BG133</f>
        <v>-</v>
      </c>
      <c r="K127" s="348" t="str">
        <f aca="false">ADMIN1!BJ133</f>
        <v>-</v>
      </c>
      <c r="L127" s="348" t="str">
        <f aca="false">ADMIN1!BM133</f>
        <v>-</v>
      </c>
      <c r="M127" s="348" t="str">
        <f aca="false">ADMIN1!BP133</f>
        <v>-</v>
      </c>
      <c r="N127" s="348" t="str">
        <f aca="false">ADMIN1!BS133</f>
        <v>-</v>
      </c>
      <c r="O127" s="348" t="str">
        <f aca="false">ADMIN1!BV133</f>
        <v>-</v>
      </c>
      <c r="P127" s="348" t="str">
        <f aca="false">ADMIN1!BY133</f>
        <v>-</v>
      </c>
      <c r="Q127" s="348" t="str">
        <f aca="false">ADMIN1!CB133</f>
        <v>-</v>
      </c>
      <c r="R127" s="348" t="str">
        <f aca="false">ADMIN1!CE133</f>
        <v>-</v>
      </c>
      <c r="S127" s="348" t="str">
        <f aca="false">ADMIN1!CH133</f>
        <v>-</v>
      </c>
    </row>
    <row r="128" customFormat="false" ht="24.95" hidden="false" customHeight="true" outlineLevel="0" collapsed="false">
      <c r="A128" s="345" t="n">
        <f aca="false">ADMIN1!P134</f>
        <v>0</v>
      </c>
      <c r="B128" s="346" t="n">
        <f aca="false">ADMIN1!Q134</f>
        <v>1508</v>
      </c>
      <c r="C128" s="347" t="str">
        <f aca="false">ADMIN1!R134</f>
        <v>Mangue Kent BIO (Qualité supérieure)</v>
      </c>
      <c r="D128" s="348" t="n">
        <f aca="false">ADMIN1!AN134</f>
        <v>0</v>
      </c>
      <c r="E128" s="348" t="str">
        <f aca="false">ADMIN1!AR134</f>
        <v>-</v>
      </c>
      <c r="F128" s="348" t="str">
        <f aca="false">ADMIN1!AU134</f>
        <v>-</v>
      </c>
      <c r="G128" s="348" t="str">
        <f aca="false">ADMIN1!AX134</f>
        <v>-</v>
      </c>
      <c r="H128" s="348" t="str">
        <f aca="false">ADMIN1!BA134</f>
        <v>-</v>
      </c>
      <c r="I128" s="348" t="str">
        <f aca="false">ADMIN1!BD134</f>
        <v>-</v>
      </c>
      <c r="J128" s="348" t="str">
        <f aca="false">ADMIN1!BG134</f>
        <v>-</v>
      </c>
      <c r="K128" s="348" t="str">
        <f aca="false">ADMIN1!BJ134</f>
        <v>-</v>
      </c>
      <c r="L128" s="348" t="str">
        <f aca="false">ADMIN1!BM134</f>
        <v>-</v>
      </c>
      <c r="M128" s="348" t="str">
        <f aca="false">ADMIN1!BP134</f>
        <v>-</v>
      </c>
      <c r="N128" s="348" t="str">
        <f aca="false">ADMIN1!BS134</f>
        <v>-</v>
      </c>
      <c r="O128" s="348" t="str">
        <f aca="false">ADMIN1!BV134</f>
        <v>-</v>
      </c>
      <c r="P128" s="348" t="str">
        <f aca="false">ADMIN1!BY134</f>
        <v>-</v>
      </c>
      <c r="Q128" s="348" t="str">
        <f aca="false">ADMIN1!CB134</f>
        <v>-</v>
      </c>
      <c r="R128" s="348" t="str">
        <f aca="false">ADMIN1!CE134</f>
        <v>-</v>
      </c>
      <c r="S128" s="348" t="str">
        <f aca="false">ADMIN1!CH134</f>
        <v>-</v>
      </c>
    </row>
    <row r="129" customFormat="false" ht="24.95" hidden="false" customHeight="true" outlineLevel="0" collapsed="false">
      <c r="A129" s="345" t="n">
        <f aca="false">ADMIN1!P135</f>
        <v>0</v>
      </c>
      <c r="B129" s="346" t="n">
        <f aca="false">ADMIN1!Q135</f>
        <v>1788</v>
      </c>
      <c r="C129" s="347" t="str">
        <f aca="false">ADMIN1!R135</f>
        <v>Mangue Kent Gourmet BIO</v>
      </c>
      <c r="D129" s="348" t="n">
        <f aca="false">ADMIN1!AN135</f>
        <v>0</v>
      </c>
      <c r="E129" s="348" t="str">
        <f aca="false">ADMIN1!AR135</f>
        <v>-</v>
      </c>
      <c r="F129" s="348" t="str">
        <f aca="false">ADMIN1!AU135</f>
        <v>-</v>
      </c>
      <c r="G129" s="348" t="str">
        <f aca="false">ADMIN1!AX135</f>
        <v>-</v>
      </c>
      <c r="H129" s="348" t="str">
        <f aca="false">ADMIN1!BA135</f>
        <v>-</v>
      </c>
      <c r="I129" s="348" t="str">
        <f aca="false">ADMIN1!BD135</f>
        <v>-</v>
      </c>
      <c r="J129" s="348" t="str">
        <f aca="false">ADMIN1!BG135</f>
        <v>-</v>
      </c>
      <c r="K129" s="348" t="str">
        <f aca="false">ADMIN1!BJ135</f>
        <v>-</v>
      </c>
      <c r="L129" s="348" t="str">
        <f aca="false">ADMIN1!BM135</f>
        <v>-</v>
      </c>
      <c r="M129" s="348" t="str">
        <f aca="false">ADMIN1!BP135</f>
        <v>-</v>
      </c>
      <c r="N129" s="348" t="str">
        <f aca="false">ADMIN1!BS135</f>
        <v>-</v>
      </c>
      <c r="O129" s="348" t="str">
        <f aca="false">ADMIN1!BV135</f>
        <v>-</v>
      </c>
      <c r="P129" s="348" t="str">
        <f aca="false">ADMIN1!BY135</f>
        <v>-</v>
      </c>
      <c r="Q129" s="348" t="str">
        <f aca="false">ADMIN1!CB135</f>
        <v>-</v>
      </c>
      <c r="R129" s="348" t="str">
        <f aca="false">ADMIN1!CE135</f>
        <v>-</v>
      </c>
      <c r="S129" s="348" t="str">
        <f aca="false">ADMIN1!CH135</f>
        <v>-</v>
      </c>
    </row>
    <row r="130" customFormat="false" ht="24.95" hidden="false" customHeight="true" outlineLevel="0" collapsed="false">
      <c r="A130" s="345" t="n">
        <f aca="false">ADMIN1!P136</f>
        <v>0</v>
      </c>
      <c r="B130" s="346" t="n">
        <f aca="false">ADMIN1!Q136</f>
        <v>3194</v>
      </c>
      <c r="C130" s="347" t="str">
        <f aca="false">ADMIN1!R136</f>
        <v>Mangue Lipens</v>
      </c>
      <c r="D130" s="348" t="n">
        <f aca="false">ADMIN1!AN136</f>
        <v>0</v>
      </c>
      <c r="E130" s="348" t="str">
        <f aca="false">ADMIN1!AR136</f>
        <v>-</v>
      </c>
      <c r="F130" s="348" t="str">
        <f aca="false">ADMIN1!AU136</f>
        <v>-</v>
      </c>
      <c r="G130" s="348" t="str">
        <f aca="false">ADMIN1!AX136</f>
        <v>-</v>
      </c>
      <c r="H130" s="348" t="str">
        <f aca="false">ADMIN1!BA136</f>
        <v>-</v>
      </c>
      <c r="I130" s="348" t="str">
        <f aca="false">ADMIN1!BD136</f>
        <v>-</v>
      </c>
      <c r="J130" s="348" t="str">
        <f aca="false">ADMIN1!BG136</f>
        <v>-</v>
      </c>
      <c r="K130" s="348" t="str">
        <f aca="false">ADMIN1!BJ136</f>
        <v>-</v>
      </c>
      <c r="L130" s="348" t="str">
        <f aca="false">ADMIN1!BM136</f>
        <v>-</v>
      </c>
      <c r="M130" s="348" t="str">
        <f aca="false">ADMIN1!BP136</f>
        <v>-</v>
      </c>
      <c r="N130" s="348" t="str">
        <f aca="false">ADMIN1!BS136</f>
        <v>-</v>
      </c>
      <c r="O130" s="348" t="str">
        <f aca="false">ADMIN1!BV136</f>
        <v>-</v>
      </c>
      <c r="P130" s="348" t="str">
        <f aca="false">ADMIN1!BY136</f>
        <v>-</v>
      </c>
      <c r="Q130" s="348" t="str">
        <f aca="false">ADMIN1!CB136</f>
        <v>-</v>
      </c>
      <c r="R130" s="348" t="str">
        <f aca="false">ADMIN1!CE136</f>
        <v>-</v>
      </c>
      <c r="S130" s="348" t="str">
        <f aca="false">ADMIN1!CH136</f>
        <v>-</v>
      </c>
    </row>
    <row r="131" customFormat="false" ht="24.95" hidden="false" customHeight="true" outlineLevel="0" collapsed="false">
      <c r="A131" s="345" t="n">
        <f aca="false">ADMIN1!P137</f>
        <v>0</v>
      </c>
      <c r="B131" s="346" t="n">
        <f aca="false">ADMIN1!Q137</f>
        <v>1138</v>
      </c>
      <c r="C131" s="347" t="str">
        <f aca="false">ADMIN1!R137</f>
        <v>Mangue Lipens BIO</v>
      </c>
      <c r="D131" s="348" t="n">
        <f aca="false">ADMIN1!AN137</f>
        <v>0</v>
      </c>
      <c r="E131" s="348" t="str">
        <f aca="false">ADMIN1!AR137</f>
        <v>-</v>
      </c>
      <c r="F131" s="348" t="str">
        <f aca="false">ADMIN1!AU137</f>
        <v>-</v>
      </c>
      <c r="G131" s="348" t="str">
        <f aca="false">ADMIN1!AX137</f>
        <v>-</v>
      </c>
      <c r="H131" s="348" t="str">
        <f aca="false">ADMIN1!BA137</f>
        <v>-</v>
      </c>
      <c r="I131" s="348" t="str">
        <f aca="false">ADMIN1!BD137</f>
        <v>-</v>
      </c>
      <c r="J131" s="348" t="str">
        <f aca="false">ADMIN1!BG137</f>
        <v>-</v>
      </c>
      <c r="K131" s="348" t="str">
        <f aca="false">ADMIN1!BJ137</f>
        <v>-</v>
      </c>
      <c r="L131" s="348" t="str">
        <f aca="false">ADMIN1!BM137</f>
        <v>-</v>
      </c>
      <c r="M131" s="348" t="str">
        <f aca="false">ADMIN1!BP137</f>
        <v>-</v>
      </c>
      <c r="N131" s="348" t="str">
        <f aca="false">ADMIN1!BS137</f>
        <v>-</v>
      </c>
      <c r="O131" s="348" t="str">
        <f aca="false">ADMIN1!BV137</f>
        <v>-</v>
      </c>
      <c r="P131" s="348" t="str">
        <f aca="false">ADMIN1!BY137</f>
        <v>-</v>
      </c>
      <c r="Q131" s="348" t="str">
        <f aca="false">ADMIN1!CB137</f>
        <v>-</v>
      </c>
      <c r="R131" s="348" t="str">
        <f aca="false">ADMIN1!CE137</f>
        <v>-</v>
      </c>
      <c r="S131" s="348" t="str">
        <f aca="false">ADMIN1!CH137</f>
        <v>-</v>
      </c>
    </row>
    <row r="132" customFormat="false" ht="24.95" hidden="false" customHeight="true" outlineLevel="0" collapsed="false">
      <c r="A132" s="345" t="n">
        <f aca="false">ADMIN1!P138</f>
        <v>0</v>
      </c>
      <c r="B132" s="346" t="n">
        <f aca="false">ADMIN1!Q138</f>
        <v>3769</v>
      </c>
      <c r="C132" s="347" t="str">
        <f aca="false">ADMIN1!R138</f>
        <v>Mangue Manzanillo Nuñez</v>
      </c>
      <c r="D132" s="348" t="n">
        <f aca="false">ADMIN1!AN138</f>
        <v>0</v>
      </c>
      <c r="E132" s="348" t="str">
        <f aca="false">ADMIN1!AR138</f>
        <v>-</v>
      </c>
      <c r="F132" s="348" t="str">
        <f aca="false">ADMIN1!AU138</f>
        <v>-</v>
      </c>
      <c r="G132" s="348" t="str">
        <f aca="false">ADMIN1!AX138</f>
        <v>-</v>
      </c>
      <c r="H132" s="348" t="str">
        <f aca="false">ADMIN1!BA138</f>
        <v>-</v>
      </c>
      <c r="I132" s="348" t="str">
        <f aca="false">ADMIN1!BD138</f>
        <v>-</v>
      </c>
      <c r="J132" s="348" t="str">
        <f aca="false">ADMIN1!BG138</f>
        <v>-</v>
      </c>
      <c r="K132" s="348" t="str">
        <f aca="false">ADMIN1!BJ138</f>
        <v>-</v>
      </c>
      <c r="L132" s="348" t="str">
        <f aca="false">ADMIN1!BM138</f>
        <v>-</v>
      </c>
      <c r="M132" s="348" t="str">
        <f aca="false">ADMIN1!BP138</f>
        <v>-</v>
      </c>
      <c r="N132" s="348" t="str">
        <f aca="false">ADMIN1!BS138</f>
        <v>-</v>
      </c>
      <c r="O132" s="348" t="str">
        <f aca="false">ADMIN1!BV138</f>
        <v>-</v>
      </c>
      <c r="P132" s="348" t="str">
        <f aca="false">ADMIN1!BY138</f>
        <v>-</v>
      </c>
      <c r="Q132" s="348" t="str">
        <f aca="false">ADMIN1!CB138</f>
        <v>-</v>
      </c>
      <c r="R132" s="348" t="str">
        <f aca="false">ADMIN1!CE138</f>
        <v>-</v>
      </c>
      <c r="S132" s="348" t="str">
        <f aca="false">ADMIN1!CH138</f>
        <v>-</v>
      </c>
    </row>
    <row r="133" customFormat="false" ht="24.95" hidden="false" customHeight="true" outlineLevel="0" collapsed="false">
      <c r="A133" s="345" t="n">
        <f aca="false">ADMIN1!P139</f>
        <v>0</v>
      </c>
      <c r="B133" s="346" t="n">
        <f aca="false">ADMIN1!Q139</f>
        <v>1842</v>
      </c>
      <c r="C133" s="347" t="str">
        <f aca="false">ADMIN1!R139</f>
        <v>Mangue mini gourmet Osteen BIO</v>
      </c>
      <c r="D133" s="348" t="n">
        <f aca="false">ADMIN1!AN139</f>
        <v>0</v>
      </c>
      <c r="E133" s="348" t="str">
        <f aca="false">ADMIN1!AR139</f>
        <v>-</v>
      </c>
      <c r="F133" s="348" t="str">
        <f aca="false">ADMIN1!AU139</f>
        <v>-</v>
      </c>
      <c r="G133" s="348" t="str">
        <f aca="false">ADMIN1!AX139</f>
        <v>-</v>
      </c>
      <c r="H133" s="348" t="str">
        <f aca="false">ADMIN1!BA139</f>
        <v>-</v>
      </c>
      <c r="I133" s="348" t="str">
        <f aca="false">ADMIN1!BD139</f>
        <v>-</v>
      </c>
      <c r="J133" s="348" t="str">
        <f aca="false">ADMIN1!BG139</f>
        <v>-</v>
      </c>
      <c r="K133" s="348" t="str">
        <f aca="false">ADMIN1!BJ139</f>
        <v>-</v>
      </c>
      <c r="L133" s="348" t="str">
        <f aca="false">ADMIN1!BM139</f>
        <v>-</v>
      </c>
      <c r="M133" s="348" t="str">
        <f aca="false">ADMIN1!BP139</f>
        <v>-</v>
      </c>
      <c r="N133" s="348" t="str">
        <f aca="false">ADMIN1!BS139</f>
        <v>-</v>
      </c>
      <c r="O133" s="348" t="str">
        <f aca="false">ADMIN1!BV139</f>
        <v>-</v>
      </c>
      <c r="P133" s="348" t="str">
        <f aca="false">ADMIN1!BY139</f>
        <v>-</v>
      </c>
      <c r="Q133" s="348" t="str">
        <f aca="false">ADMIN1!CB139</f>
        <v>-</v>
      </c>
      <c r="R133" s="348" t="str">
        <f aca="false">ADMIN1!CE139</f>
        <v>-</v>
      </c>
      <c r="S133" s="348" t="str">
        <f aca="false">ADMIN1!CH139</f>
        <v>-</v>
      </c>
    </row>
    <row r="134" customFormat="false" ht="24.95" hidden="false" customHeight="true" outlineLevel="0" collapsed="false">
      <c r="A134" s="345" t="n">
        <f aca="false">ADMIN1!P140</f>
        <v>0</v>
      </c>
      <c r="B134" s="346" t="n">
        <f aca="false">ADMIN1!Q140</f>
        <v>3190</v>
      </c>
      <c r="C134" s="347" t="str">
        <f aca="false">ADMIN1!R140</f>
        <v>Mangue Osteen (culture naturelle)</v>
      </c>
      <c r="D134" s="348" t="n">
        <f aca="false">ADMIN1!AN140</f>
        <v>0</v>
      </c>
      <c r="E134" s="348" t="str">
        <f aca="false">ADMIN1!AR140</f>
        <v>-</v>
      </c>
      <c r="F134" s="348" t="str">
        <f aca="false">ADMIN1!AU140</f>
        <v>-</v>
      </c>
      <c r="G134" s="348" t="str">
        <f aca="false">ADMIN1!AX140</f>
        <v>-</v>
      </c>
      <c r="H134" s="348" t="str">
        <f aca="false">ADMIN1!BA140</f>
        <v>-</v>
      </c>
      <c r="I134" s="348" t="str">
        <f aca="false">ADMIN1!BD140</f>
        <v>-</v>
      </c>
      <c r="J134" s="348" t="str">
        <f aca="false">ADMIN1!BG140</f>
        <v>-</v>
      </c>
      <c r="K134" s="348" t="str">
        <f aca="false">ADMIN1!BJ140</f>
        <v>-</v>
      </c>
      <c r="L134" s="348" t="str">
        <f aca="false">ADMIN1!BM140</f>
        <v>-</v>
      </c>
      <c r="M134" s="348" t="str">
        <f aca="false">ADMIN1!BP140</f>
        <v>-</v>
      </c>
      <c r="N134" s="348" t="str">
        <f aca="false">ADMIN1!BS140</f>
        <v>-</v>
      </c>
      <c r="O134" s="348" t="str">
        <f aca="false">ADMIN1!BV140</f>
        <v>-</v>
      </c>
      <c r="P134" s="348" t="str">
        <f aca="false">ADMIN1!BY140</f>
        <v>-</v>
      </c>
      <c r="Q134" s="348" t="str">
        <f aca="false">ADMIN1!CB140</f>
        <v>-</v>
      </c>
      <c r="R134" s="348" t="str">
        <f aca="false">ADMIN1!CE140</f>
        <v>-</v>
      </c>
      <c r="S134" s="348" t="str">
        <f aca="false">ADMIN1!CH140</f>
        <v>-</v>
      </c>
    </row>
    <row r="135" customFormat="false" ht="24.95" hidden="false" customHeight="true" outlineLevel="0" collapsed="false">
      <c r="A135" s="345" t="n">
        <f aca="false">ADMIN1!P141</f>
        <v>0</v>
      </c>
      <c r="B135" s="346" t="str">
        <f aca="false">ADMIN1!Q141</f>
        <v>3190. 658</v>
      </c>
      <c r="C135" s="347" t="str">
        <f aca="false">ADMIN1!R141</f>
        <v>Mangue Osteen (Ferme Eparadise, mûrie sur arbre, récoltée quotidiennement)</v>
      </c>
      <c r="D135" s="348" t="n">
        <f aca="false">ADMIN1!AN141</f>
        <v>0</v>
      </c>
      <c r="E135" s="348" t="str">
        <f aca="false">ADMIN1!AR141</f>
        <v>-</v>
      </c>
      <c r="F135" s="348" t="str">
        <f aca="false">ADMIN1!AU141</f>
        <v>-</v>
      </c>
      <c r="G135" s="348" t="str">
        <f aca="false">ADMIN1!AX141</f>
        <v>-</v>
      </c>
      <c r="H135" s="348" t="str">
        <f aca="false">ADMIN1!BA141</f>
        <v>-</v>
      </c>
      <c r="I135" s="348" t="str">
        <f aca="false">ADMIN1!BD141</f>
        <v>-</v>
      </c>
      <c r="J135" s="348" t="str">
        <f aca="false">ADMIN1!BG141</f>
        <v>-</v>
      </c>
      <c r="K135" s="348" t="str">
        <f aca="false">ADMIN1!BJ141</f>
        <v>-</v>
      </c>
      <c r="L135" s="348" t="str">
        <f aca="false">ADMIN1!BM141</f>
        <v>-</v>
      </c>
      <c r="M135" s="348" t="str">
        <f aca="false">ADMIN1!BP141</f>
        <v>-</v>
      </c>
      <c r="N135" s="348" t="str">
        <f aca="false">ADMIN1!BS141</f>
        <v>-</v>
      </c>
      <c r="O135" s="348" t="str">
        <f aca="false">ADMIN1!BV141</f>
        <v>-</v>
      </c>
      <c r="P135" s="348" t="str">
        <f aca="false">ADMIN1!BY141</f>
        <v>-</v>
      </c>
      <c r="Q135" s="348" t="str">
        <f aca="false">ADMIN1!CB141</f>
        <v>-</v>
      </c>
      <c r="R135" s="348" t="str">
        <f aca="false">ADMIN1!CE141</f>
        <v>-</v>
      </c>
      <c r="S135" s="348" t="str">
        <f aca="false">ADMIN1!CH141</f>
        <v>-</v>
      </c>
    </row>
    <row r="136" customFormat="false" ht="24.95" hidden="false" customHeight="true" outlineLevel="0" collapsed="false">
      <c r="A136" s="345" t="n">
        <f aca="false">ADMIN1!P142</f>
        <v>0</v>
      </c>
      <c r="B136" s="346" t="n">
        <f aca="false">ADMIN1!Q142</f>
        <v>3190</v>
      </c>
      <c r="C136" s="347" t="str">
        <f aca="false">ADMIN1!R142</f>
        <v>Mangue Osteen (Production écologique sans certificat)</v>
      </c>
      <c r="D136" s="348" t="n">
        <f aca="false">ADMIN1!AN142</f>
        <v>0</v>
      </c>
      <c r="E136" s="348" t="str">
        <f aca="false">ADMIN1!AR142</f>
        <v>-</v>
      </c>
      <c r="F136" s="348" t="str">
        <f aca="false">ADMIN1!AU142</f>
        <v>-</v>
      </c>
      <c r="G136" s="348" t="str">
        <f aca="false">ADMIN1!AX142</f>
        <v>-</v>
      </c>
      <c r="H136" s="348" t="str">
        <f aca="false">ADMIN1!BA142</f>
        <v>-</v>
      </c>
      <c r="I136" s="348" t="str">
        <f aca="false">ADMIN1!BD142</f>
        <v>-</v>
      </c>
      <c r="J136" s="348" t="str">
        <f aca="false">ADMIN1!BG142</f>
        <v>-</v>
      </c>
      <c r="K136" s="348" t="str">
        <f aca="false">ADMIN1!BJ142</f>
        <v>-</v>
      </c>
      <c r="L136" s="348" t="str">
        <f aca="false">ADMIN1!BM142</f>
        <v>-</v>
      </c>
      <c r="M136" s="348" t="str">
        <f aca="false">ADMIN1!BP142</f>
        <v>-</v>
      </c>
      <c r="N136" s="348" t="str">
        <f aca="false">ADMIN1!BS142</f>
        <v>-</v>
      </c>
      <c r="O136" s="348" t="str">
        <f aca="false">ADMIN1!BV142</f>
        <v>-</v>
      </c>
      <c r="P136" s="348" t="str">
        <f aca="false">ADMIN1!BY142</f>
        <v>-</v>
      </c>
      <c r="Q136" s="348" t="str">
        <f aca="false">ADMIN1!CB142</f>
        <v>-</v>
      </c>
      <c r="R136" s="348" t="str">
        <f aca="false">ADMIN1!CE142</f>
        <v>-</v>
      </c>
      <c r="S136" s="348" t="str">
        <f aca="false">ADMIN1!CH142</f>
        <v>-</v>
      </c>
    </row>
    <row r="137" customFormat="false" ht="24.95" hidden="false" customHeight="true" outlineLevel="0" collapsed="false">
      <c r="A137" s="345" t="n">
        <f aca="false">ADMIN1!P143</f>
        <v>0</v>
      </c>
      <c r="B137" s="346" t="n">
        <f aca="false">ADMIN1!Q143</f>
        <v>6187</v>
      </c>
      <c r="C137" s="347" t="str">
        <f aca="false">ADMIN1!R143</f>
        <v>Mangue Osteen BIO (Imperfection sur la peau, tâche noir proche de la tige)</v>
      </c>
      <c r="D137" s="348" t="n">
        <f aca="false">ADMIN1!AN143</f>
        <v>0</v>
      </c>
      <c r="E137" s="348" t="str">
        <f aca="false">ADMIN1!AR143</f>
        <v>-</v>
      </c>
      <c r="F137" s="348" t="str">
        <f aca="false">ADMIN1!AU143</f>
        <v>-</v>
      </c>
      <c r="G137" s="348" t="str">
        <f aca="false">ADMIN1!AX143</f>
        <v>-</v>
      </c>
      <c r="H137" s="348" t="str">
        <f aca="false">ADMIN1!BA143</f>
        <v>-</v>
      </c>
      <c r="I137" s="348" t="str">
        <f aca="false">ADMIN1!BD143</f>
        <v>-</v>
      </c>
      <c r="J137" s="348" t="str">
        <f aca="false">ADMIN1!BG143</f>
        <v>-</v>
      </c>
      <c r="K137" s="348" t="str">
        <f aca="false">ADMIN1!BJ143</f>
        <v>-</v>
      </c>
      <c r="L137" s="348" t="str">
        <f aca="false">ADMIN1!BM143</f>
        <v>-</v>
      </c>
      <c r="M137" s="348" t="str">
        <f aca="false">ADMIN1!BP143</f>
        <v>-</v>
      </c>
      <c r="N137" s="348" t="str">
        <f aca="false">ADMIN1!BS143</f>
        <v>-</v>
      </c>
      <c r="O137" s="348" t="str">
        <f aca="false">ADMIN1!BV143</f>
        <v>-</v>
      </c>
      <c r="P137" s="348" t="str">
        <f aca="false">ADMIN1!BY143</f>
        <v>-</v>
      </c>
      <c r="Q137" s="348" t="str">
        <f aca="false">ADMIN1!CB143</f>
        <v>-</v>
      </c>
      <c r="R137" s="348" t="str">
        <f aca="false">ADMIN1!CE143</f>
        <v>-</v>
      </c>
      <c r="S137" s="348" t="str">
        <f aca="false">ADMIN1!CH143</f>
        <v>-</v>
      </c>
    </row>
    <row r="138" customFormat="false" ht="24.95" hidden="false" customHeight="true" outlineLevel="0" collapsed="false">
      <c r="A138" s="345" t="n">
        <f aca="false">ADMIN1!P144</f>
        <v>0</v>
      </c>
      <c r="B138" s="346" t="n">
        <f aca="false">ADMIN1!Q144</f>
        <v>1115</v>
      </c>
      <c r="C138" s="347" t="str">
        <f aca="false">ADMIN1!R144</f>
        <v>Mangue Osteen BIO (Qualité supérieure, pûrie sur plante)</v>
      </c>
      <c r="D138" s="348" t="n">
        <f aca="false">ADMIN1!AN144</f>
        <v>0</v>
      </c>
      <c r="E138" s="348" t="str">
        <f aca="false">ADMIN1!AR144</f>
        <v>-</v>
      </c>
      <c r="F138" s="348" t="str">
        <f aca="false">ADMIN1!AU144</f>
        <v>-</v>
      </c>
      <c r="G138" s="348" t="str">
        <f aca="false">ADMIN1!AX144</f>
        <v>-</v>
      </c>
      <c r="H138" s="348" t="str">
        <f aca="false">ADMIN1!BA144</f>
        <v>-</v>
      </c>
      <c r="I138" s="348" t="str">
        <f aca="false">ADMIN1!BD144</f>
        <v>-</v>
      </c>
      <c r="J138" s="348" t="str">
        <f aca="false">ADMIN1!BG144</f>
        <v>-</v>
      </c>
      <c r="K138" s="348" t="str">
        <f aca="false">ADMIN1!BJ144</f>
        <v>-</v>
      </c>
      <c r="L138" s="348" t="str">
        <f aca="false">ADMIN1!BM144</f>
        <v>-</v>
      </c>
      <c r="M138" s="348" t="str">
        <f aca="false">ADMIN1!BP144</f>
        <v>-</v>
      </c>
      <c r="N138" s="348" t="str">
        <f aca="false">ADMIN1!BS144</f>
        <v>-</v>
      </c>
      <c r="O138" s="348" t="str">
        <f aca="false">ADMIN1!BV144</f>
        <v>-</v>
      </c>
      <c r="P138" s="348" t="str">
        <f aca="false">ADMIN1!BY144</f>
        <v>-</v>
      </c>
      <c r="Q138" s="348" t="str">
        <f aca="false">ADMIN1!CB144</f>
        <v>-</v>
      </c>
      <c r="R138" s="348" t="str">
        <f aca="false">ADMIN1!CE144</f>
        <v>-</v>
      </c>
      <c r="S138" s="348" t="str">
        <f aca="false">ADMIN1!CH144</f>
        <v>-</v>
      </c>
    </row>
    <row r="139" customFormat="false" ht="24.95" hidden="false" customHeight="true" outlineLevel="0" collapsed="false">
      <c r="A139" s="345" t="n">
        <f aca="false">ADMIN1!P145</f>
        <v>0</v>
      </c>
      <c r="B139" s="346" t="n">
        <f aca="false">ADMIN1!Q145</f>
        <v>1843</v>
      </c>
      <c r="C139" s="347" t="str">
        <f aca="false">ADMIN1!R145</f>
        <v>Mangue Palmer Rouge BIO (Grand)</v>
      </c>
      <c r="D139" s="348" t="n">
        <f aca="false">ADMIN1!AN145</f>
        <v>0</v>
      </c>
      <c r="E139" s="348" t="str">
        <f aca="false">ADMIN1!AR145</f>
        <v>-</v>
      </c>
      <c r="F139" s="348" t="str">
        <f aca="false">ADMIN1!AU145</f>
        <v>-</v>
      </c>
      <c r="G139" s="348" t="str">
        <f aca="false">ADMIN1!AX145</f>
        <v>-</v>
      </c>
      <c r="H139" s="348" t="str">
        <f aca="false">ADMIN1!BA145</f>
        <v>-</v>
      </c>
      <c r="I139" s="348" t="str">
        <f aca="false">ADMIN1!BD145</f>
        <v>-</v>
      </c>
      <c r="J139" s="348" t="str">
        <f aca="false">ADMIN1!BG145</f>
        <v>-</v>
      </c>
      <c r="K139" s="348" t="str">
        <f aca="false">ADMIN1!BJ145</f>
        <v>-</v>
      </c>
      <c r="L139" s="348" t="str">
        <f aca="false">ADMIN1!BM145</f>
        <v>-</v>
      </c>
      <c r="M139" s="348" t="str">
        <f aca="false">ADMIN1!BP145</f>
        <v>-</v>
      </c>
      <c r="N139" s="348" t="str">
        <f aca="false">ADMIN1!BS145</f>
        <v>-</v>
      </c>
      <c r="O139" s="348" t="str">
        <f aca="false">ADMIN1!BV145</f>
        <v>-</v>
      </c>
      <c r="P139" s="348" t="str">
        <f aca="false">ADMIN1!BY145</f>
        <v>-</v>
      </c>
      <c r="Q139" s="348" t="str">
        <f aca="false">ADMIN1!CB145</f>
        <v>-</v>
      </c>
      <c r="R139" s="348" t="str">
        <f aca="false">ADMIN1!CE145</f>
        <v>-</v>
      </c>
      <c r="S139" s="348" t="str">
        <f aca="false">ADMIN1!CH145</f>
        <v>-</v>
      </c>
    </row>
    <row r="140" customFormat="false" ht="33.75" hidden="false" customHeight="false" outlineLevel="0" collapsed="false">
      <c r="A140" s="345" t="n">
        <f aca="false">ADMIN1!P146</f>
        <v>0</v>
      </c>
      <c r="B140" s="346" t="n">
        <f aca="false">ADMIN1!Q146</f>
        <v>3868</v>
      </c>
      <c r="C140" s="347" t="str">
        <f aca="false">ADMIN1!R146</f>
        <v>Mangue rouge Palmer semi-sèche déshydratée de fabrication artisanale (Sachet 500g)</v>
      </c>
      <c r="D140" s="348" t="n">
        <f aca="false">ADMIN1!AN146</f>
        <v>0</v>
      </c>
      <c r="E140" s="348" t="str">
        <f aca="false">ADMIN1!AR146</f>
        <v>-</v>
      </c>
      <c r="F140" s="348" t="str">
        <f aca="false">ADMIN1!AU146</f>
        <v>-</v>
      </c>
      <c r="G140" s="348" t="str">
        <f aca="false">ADMIN1!AX146</f>
        <v>-</v>
      </c>
      <c r="H140" s="348" t="str">
        <f aca="false">ADMIN1!BA146</f>
        <v>-</v>
      </c>
      <c r="I140" s="348" t="str">
        <f aca="false">ADMIN1!BD146</f>
        <v>-</v>
      </c>
      <c r="J140" s="348" t="str">
        <f aca="false">ADMIN1!BG146</f>
        <v>-</v>
      </c>
      <c r="K140" s="348" t="str">
        <f aca="false">ADMIN1!BJ146</f>
        <v>-</v>
      </c>
      <c r="L140" s="348" t="str">
        <f aca="false">ADMIN1!BM146</f>
        <v>-</v>
      </c>
      <c r="M140" s="348" t="str">
        <f aca="false">ADMIN1!BP146</f>
        <v>-</v>
      </c>
      <c r="N140" s="348" t="str">
        <f aca="false">ADMIN1!BS146</f>
        <v>-</v>
      </c>
      <c r="O140" s="348" t="str">
        <f aca="false">ADMIN1!BV146</f>
        <v>-</v>
      </c>
      <c r="P140" s="348" t="str">
        <f aca="false">ADMIN1!BY146</f>
        <v>-</v>
      </c>
      <c r="Q140" s="348" t="str">
        <f aca="false">ADMIN1!CB146</f>
        <v>-</v>
      </c>
      <c r="R140" s="348" t="str">
        <f aca="false">ADMIN1!CE146</f>
        <v>-</v>
      </c>
      <c r="S140" s="348" t="str">
        <f aca="false">ADMIN1!CH146</f>
        <v>-</v>
      </c>
    </row>
    <row r="141" customFormat="false" ht="24.95" hidden="false" customHeight="true" outlineLevel="0" collapsed="false">
      <c r="A141" s="345" t="n">
        <f aca="false">ADMIN1!P147</f>
        <v>0</v>
      </c>
      <c r="B141" s="346" t="n">
        <f aca="false">ADMIN1!Q147</f>
        <v>3230</v>
      </c>
      <c r="C141" s="347" t="str">
        <f aca="false">ADMIN1!R147</f>
        <v>Mangue Sensation</v>
      </c>
      <c r="D141" s="348" t="n">
        <f aca="false">ADMIN1!AN147</f>
        <v>0</v>
      </c>
      <c r="E141" s="348" t="str">
        <f aca="false">ADMIN1!AR147</f>
        <v>-</v>
      </c>
      <c r="F141" s="348" t="str">
        <f aca="false">ADMIN1!AU147</f>
        <v>-</v>
      </c>
      <c r="G141" s="348" t="str">
        <f aca="false">ADMIN1!AX147</f>
        <v>-</v>
      </c>
      <c r="H141" s="348" t="str">
        <f aca="false">ADMIN1!BA147</f>
        <v>-</v>
      </c>
      <c r="I141" s="348" t="str">
        <f aca="false">ADMIN1!BD147</f>
        <v>-</v>
      </c>
      <c r="J141" s="348" t="str">
        <f aca="false">ADMIN1!BG147</f>
        <v>-</v>
      </c>
      <c r="K141" s="348" t="str">
        <f aca="false">ADMIN1!BJ147</f>
        <v>-</v>
      </c>
      <c r="L141" s="348" t="str">
        <f aca="false">ADMIN1!BM147</f>
        <v>-</v>
      </c>
      <c r="M141" s="348" t="str">
        <f aca="false">ADMIN1!BP147</f>
        <v>-</v>
      </c>
      <c r="N141" s="348" t="str">
        <f aca="false">ADMIN1!BS147</f>
        <v>-</v>
      </c>
      <c r="O141" s="348" t="str">
        <f aca="false">ADMIN1!BV147</f>
        <v>-</v>
      </c>
      <c r="P141" s="348" t="str">
        <f aca="false">ADMIN1!BY147</f>
        <v>-</v>
      </c>
      <c r="Q141" s="348" t="str">
        <f aca="false">ADMIN1!CB147</f>
        <v>-</v>
      </c>
      <c r="R141" s="348" t="str">
        <f aca="false">ADMIN1!CE147</f>
        <v>-</v>
      </c>
      <c r="S141" s="348" t="str">
        <f aca="false">ADMIN1!CH147</f>
        <v>-</v>
      </c>
    </row>
    <row r="142" customFormat="false" ht="24.95" hidden="false" customHeight="true" outlineLevel="0" collapsed="false">
      <c r="A142" s="345" t="n">
        <f aca="false">ADMIN1!P148</f>
        <v>0</v>
      </c>
      <c r="B142" s="346" t="n">
        <f aca="false">ADMIN1!Q148</f>
        <v>3248</v>
      </c>
      <c r="C142" s="347" t="str">
        <f aca="false">ADMIN1!R148</f>
        <v>Mangue Super Haden </v>
      </c>
      <c r="D142" s="348" t="n">
        <f aca="false">ADMIN1!AN148</f>
        <v>0</v>
      </c>
      <c r="E142" s="348" t="str">
        <f aca="false">ADMIN1!AR148</f>
        <v>-</v>
      </c>
      <c r="F142" s="348" t="str">
        <f aca="false">ADMIN1!AU148</f>
        <v>-</v>
      </c>
      <c r="G142" s="348" t="str">
        <f aca="false">ADMIN1!AX148</f>
        <v>-</v>
      </c>
      <c r="H142" s="348" t="str">
        <f aca="false">ADMIN1!BA148</f>
        <v>-</v>
      </c>
      <c r="I142" s="348" t="str">
        <f aca="false">ADMIN1!BD148</f>
        <v>-</v>
      </c>
      <c r="J142" s="348" t="str">
        <f aca="false">ADMIN1!BG148</f>
        <v>-</v>
      </c>
      <c r="K142" s="348" t="str">
        <f aca="false">ADMIN1!BJ148</f>
        <v>-</v>
      </c>
      <c r="L142" s="348" t="str">
        <f aca="false">ADMIN1!BM148</f>
        <v>-</v>
      </c>
      <c r="M142" s="348" t="str">
        <f aca="false">ADMIN1!BP148</f>
        <v>-</v>
      </c>
      <c r="N142" s="348" t="str">
        <f aca="false">ADMIN1!BS148</f>
        <v>-</v>
      </c>
      <c r="O142" s="348" t="str">
        <f aca="false">ADMIN1!BV148</f>
        <v>-</v>
      </c>
      <c r="P142" s="348" t="str">
        <f aca="false">ADMIN1!BY148</f>
        <v>-</v>
      </c>
      <c r="Q142" s="348" t="str">
        <f aca="false">ADMIN1!CB148</f>
        <v>-</v>
      </c>
      <c r="R142" s="348" t="str">
        <f aca="false">ADMIN1!CE148</f>
        <v>-</v>
      </c>
      <c r="S142" s="348" t="str">
        <f aca="false">ADMIN1!CH148</f>
        <v>-</v>
      </c>
    </row>
    <row r="143" customFormat="false" ht="24.95" hidden="false" customHeight="true" outlineLevel="0" collapsed="false">
      <c r="A143" s="345" t="n">
        <f aca="false">ADMIN1!P149</f>
        <v>0</v>
      </c>
      <c r="B143" s="346" t="n">
        <f aca="false">ADMIN1!Q149</f>
        <v>3215</v>
      </c>
      <c r="C143" s="347" t="str">
        <f aca="false">ADMIN1!R149</f>
        <v>Mangue Zill </v>
      </c>
      <c r="D143" s="348" t="n">
        <f aca="false">ADMIN1!AN149</f>
        <v>0</v>
      </c>
      <c r="E143" s="348" t="str">
        <f aca="false">ADMIN1!AR149</f>
        <v>-</v>
      </c>
      <c r="F143" s="348" t="str">
        <f aca="false">ADMIN1!AU149</f>
        <v>-</v>
      </c>
      <c r="G143" s="348" t="str">
        <f aca="false">ADMIN1!AX149</f>
        <v>-</v>
      </c>
      <c r="H143" s="348" t="str">
        <f aca="false">ADMIN1!BA149</f>
        <v>-</v>
      </c>
      <c r="I143" s="348" t="str">
        <f aca="false">ADMIN1!BD149</f>
        <v>-</v>
      </c>
      <c r="J143" s="348" t="str">
        <f aca="false">ADMIN1!BG149</f>
        <v>-</v>
      </c>
      <c r="K143" s="348" t="str">
        <f aca="false">ADMIN1!BJ149</f>
        <v>-</v>
      </c>
      <c r="L143" s="348" t="str">
        <f aca="false">ADMIN1!BM149</f>
        <v>-</v>
      </c>
      <c r="M143" s="348" t="str">
        <f aca="false">ADMIN1!BP149</f>
        <v>-</v>
      </c>
      <c r="N143" s="348" t="str">
        <f aca="false">ADMIN1!BS149</f>
        <v>-</v>
      </c>
      <c r="O143" s="348" t="str">
        <f aca="false">ADMIN1!BV149</f>
        <v>-</v>
      </c>
      <c r="P143" s="348" t="str">
        <f aca="false">ADMIN1!BY149</f>
        <v>-</v>
      </c>
      <c r="Q143" s="348" t="str">
        <f aca="false">ADMIN1!CB149</f>
        <v>-</v>
      </c>
      <c r="R143" s="348" t="str">
        <f aca="false">ADMIN1!CE149</f>
        <v>-</v>
      </c>
      <c r="S143" s="348" t="str">
        <f aca="false">ADMIN1!CH149</f>
        <v>-</v>
      </c>
    </row>
    <row r="144" customFormat="false" ht="24.95" hidden="false" customHeight="true" outlineLevel="0" collapsed="false">
      <c r="A144" s="345" t="n">
        <f aca="false">ADMIN1!P150</f>
        <v>0</v>
      </c>
      <c r="B144" s="346" t="n">
        <f aca="false">ADMIN1!Q150</f>
        <v>3112</v>
      </c>
      <c r="C144" s="347" t="str">
        <f aca="false">ADMIN1!R150</f>
        <v>Melon peau de crapaud</v>
      </c>
      <c r="D144" s="348" t="n">
        <f aca="false">ADMIN1!AN150</f>
        <v>0</v>
      </c>
      <c r="E144" s="348" t="str">
        <f aca="false">ADMIN1!AR150</f>
        <v>-</v>
      </c>
      <c r="F144" s="348" t="str">
        <f aca="false">ADMIN1!AU150</f>
        <v>-</v>
      </c>
      <c r="G144" s="348" t="str">
        <f aca="false">ADMIN1!AX150</f>
        <v>-</v>
      </c>
      <c r="H144" s="348" t="str">
        <f aca="false">ADMIN1!BA150</f>
        <v>-</v>
      </c>
      <c r="I144" s="348" t="str">
        <f aca="false">ADMIN1!BD150</f>
        <v>-</v>
      </c>
      <c r="J144" s="348" t="str">
        <f aca="false">ADMIN1!BG150</f>
        <v>-</v>
      </c>
      <c r="K144" s="348" t="str">
        <f aca="false">ADMIN1!BJ150</f>
        <v>-</v>
      </c>
      <c r="L144" s="348" t="str">
        <f aca="false">ADMIN1!BM150</f>
        <v>-</v>
      </c>
      <c r="M144" s="348" t="str">
        <f aca="false">ADMIN1!BP150</f>
        <v>-</v>
      </c>
      <c r="N144" s="348" t="str">
        <f aca="false">ADMIN1!BS150</f>
        <v>-</v>
      </c>
      <c r="O144" s="348" t="str">
        <f aca="false">ADMIN1!BV150</f>
        <v>-</v>
      </c>
      <c r="P144" s="348" t="str">
        <f aca="false">ADMIN1!BY150</f>
        <v>-</v>
      </c>
      <c r="Q144" s="348" t="str">
        <f aca="false">ADMIN1!CB150</f>
        <v>-</v>
      </c>
      <c r="R144" s="348" t="str">
        <f aca="false">ADMIN1!CE150</f>
        <v>-</v>
      </c>
      <c r="S144" s="348" t="str">
        <f aca="false">ADMIN1!CH150</f>
        <v>-</v>
      </c>
    </row>
    <row r="145" customFormat="false" ht="24.95" hidden="false" customHeight="true" outlineLevel="0" collapsed="false">
      <c r="A145" s="345" t="n">
        <f aca="false">ADMIN1!P151</f>
        <v>0</v>
      </c>
      <c r="B145" s="346" t="n">
        <f aca="false">ADMIN1!Q151</f>
        <v>1052</v>
      </c>
      <c r="C145" s="347" t="str">
        <f aca="false">ADMIN1!R151</f>
        <v>Melon peau de crapaud BIO</v>
      </c>
      <c r="D145" s="348" t="n">
        <f aca="false">ADMIN1!AN151</f>
        <v>0</v>
      </c>
      <c r="E145" s="348" t="str">
        <f aca="false">ADMIN1!AR151</f>
        <v>-</v>
      </c>
      <c r="F145" s="348" t="str">
        <f aca="false">ADMIN1!AU151</f>
        <v>-</v>
      </c>
      <c r="G145" s="348" t="str">
        <f aca="false">ADMIN1!AX151</f>
        <v>-</v>
      </c>
      <c r="H145" s="348" t="str">
        <f aca="false">ADMIN1!BA151</f>
        <v>-</v>
      </c>
      <c r="I145" s="348" t="str">
        <f aca="false">ADMIN1!BD151</f>
        <v>-</v>
      </c>
      <c r="J145" s="348" t="str">
        <f aca="false">ADMIN1!BG151</f>
        <v>-</v>
      </c>
      <c r="K145" s="348" t="str">
        <f aca="false">ADMIN1!BJ151</f>
        <v>-</v>
      </c>
      <c r="L145" s="348" t="str">
        <f aca="false">ADMIN1!BM151</f>
        <v>-</v>
      </c>
      <c r="M145" s="348" t="str">
        <f aca="false">ADMIN1!BP151</f>
        <v>-</v>
      </c>
      <c r="N145" s="348" t="str">
        <f aca="false">ADMIN1!BS151</f>
        <v>-</v>
      </c>
      <c r="O145" s="348" t="str">
        <f aca="false">ADMIN1!BV151</f>
        <v>-</v>
      </c>
      <c r="P145" s="348" t="str">
        <f aca="false">ADMIN1!BY151</f>
        <v>-</v>
      </c>
      <c r="Q145" s="348" t="str">
        <f aca="false">ADMIN1!CB151</f>
        <v>-</v>
      </c>
      <c r="R145" s="348" t="str">
        <f aca="false">ADMIN1!CE151</f>
        <v>-</v>
      </c>
      <c r="S145" s="348" t="str">
        <f aca="false">ADMIN1!CH151</f>
        <v>-</v>
      </c>
    </row>
    <row r="146" customFormat="false" ht="24.95" hidden="false" customHeight="true" outlineLevel="0" collapsed="false">
      <c r="A146" s="345" t="n">
        <f aca="false">ADMIN1!P152</f>
        <v>0</v>
      </c>
      <c r="B146" s="346" t="n">
        <f aca="false">ADMIN1!Q152</f>
        <v>3925</v>
      </c>
      <c r="C146" s="347" t="str">
        <f aca="false">ADMIN1!R152</f>
        <v>Miel d'avocat (Bocal en verre 1kg)</v>
      </c>
      <c r="D146" s="348" t="n">
        <f aca="false">ADMIN1!AN152</f>
        <v>0</v>
      </c>
      <c r="E146" s="348" t="str">
        <f aca="false">ADMIN1!AR152</f>
        <v>-</v>
      </c>
      <c r="F146" s="348" t="str">
        <f aca="false">ADMIN1!AU152</f>
        <v>-</v>
      </c>
      <c r="G146" s="348" t="str">
        <f aca="false">ADMIN1!AX152</f>
        <v>-</v>
      </c>
      <c r="H146" s="348" t="str">
        <f aca="false">ADMIN1!BA152</f>
        <v>-</v>
      </c>
      <c r="I146" s="348" t="str">
        <f aca="false">ADMIN1!BD152</f>
        <v>-</v>
      </c>
      <c r="J146" s="348" t="str">
        <f aca="false">ADMIN1!BG152</f>
        <v>-</v>
      </c>
      <c r="K146" s="348" t="str">
        <f aca="false">ADMIN1!BJ152</f>
        <v>-</v>
      </c>
      <c r="L146" s="348" t="str">
        <f aca="false">ADMIN1!BM152</f>
        <v>-</v>
      </c>
      <c r="M146" s="348" t="str">
        <f aca="false">ADMIN1!BP152</f>
        <v>-</v>
      </c>
      <c r="N146" s="348" t="str">
        <f aca="false">ADMIN1!BS152</f>
        <v>-</v>
      </c>
      <c r="O146" s="348" t="str">
        <f aca="false">ADMIN1!BV152</f>
        <v>-</v>
      </c>
      <c r="P146" s="348" t="str">
        <f aca="false">ADMIN1!BY152</f>
        <v>-</v>
      </c>
      <c r="Q146" s="348" t="str">
        <f aca="false">ADMIN1!CB152</f>
        <v>-</v>
      </c>
      <c r="R146" s="348" t="str">
        <f aca="false">ADMIN1!CE152</f>
        <v>-</v>
      </c>
      <c r="S146" s="348" t="str">
        <f aca="false">ADMIN1!CH152</f>
        <v>-</v>
      </c>
    </row>
    <row r="147" customFormat="false" ht="24.95" hidden="false" customHeight="true" outlineLevel="0" collapsed="false">
      <c r="A147" s="345" t="n">
        <f aca="false">ADMIN1!P153</f>
        <v>0</v>
      </c>
      <c r="B147" s="346" t="n">
        <f aca="false">ADMIN1!Q153</f>
        <v>1324</v>
      </c>
      <c r="C147" s="347" t="str">
        <f aca="false">ADMIN1!R153</f>
        <v>Miel d'eucalyptus BIO (Bocal en verre 1kg)</v>
      </c>
      <c r="D147" s="348" t="n">
        <f aca="false">ADMIN1!AN153</f>
        <v>0</v>
      </c>
      <c r="E147" s="348" t="str">
        <f aca="false">ADMIN1!AR153</f>
        <v>-</v>
      </c>
      <c r="F147" s="348" t="str">
        <f aca="false">ADMIN1!AU153</f>
        <v>-</v>
      </c>
      <c r="G147" s="348" t="str">
        <f aca="false">ADMIN1!AX153</f>
        <v>-</v>
      </c>
      <c r="H147" s="348" t="str">
        <f aca="false">ADMIN1!BA153</f>
        <v>-</v>
      </c>
      <c r="I147" s="348" t="str">
        <f aca="false">ADMIN1!BD153</f>
        <v>-</v>
      </c>
      <c r="J147" s="348" t="str">
        <f aca="false">ADMIN1!BG153</f>
        <v>-</v>
      </c>
      <c r="K147" s="348" t="str">
        <f aca="false">ADMIN1!BJ153</f>
        <v>-</v>
      </c>
      <c r="L147" s="348" t="str">
        <f aca="false">ADMIN1!BM153</f>
        <v>-</v>
      </c>
      <c r="M147" s="348" t="str">
        <f aca="false">ADMIN1!BP153</f>
        <v>-</v>
      </c>
      <c r="N147" s="348" t="str">
        <f aca="false">ADMIN1!BS153</f>
        <v>-</v>
      </c>
      <c r="O147" s="348" t="str">
        <f aca="false">ADMIN1!BV153</f>
        <v>-</v>
      </c>
      <c r="P147" s="348" t="str">
        <f aca="false">ADMIN1!BY153</f>
        <v>-</v>
      </c>
      <c r="Q147" s="348" t="str">
        <f aca="false">ADMIN1!CB153</f>
        <v>-</v>
      </c>
      <c r="R147" s="348" t="str">
        <f aca="false">ADMIN1!CE153</f>
        <v>-</v>
      </c>
      <c r="S147" s="348" t="str">
        <f aca="false">ADMIN1!CH153</f>
        <v>-</v>
      </c>
    </row>
    <row r="148" customFormat="false" ht="24.95" hidden="false" customHeight="true" outlineLevel="0" collapsed="false">
      <c r="A148" s="345" t="n">
        <f aca="false">ADMIN1!P154</f>
        <v>0</v>
      </c>
      <c r="B148" s="346" t="n">
        <f aca="false">ADMIN1!Q154</f>
        <v>5113</v>
      </c>
      <c r="C148" s="347" t="str">
        <f aca="false">ADMIN1!R154</f>
        <v>Miel de Fleur d'oranger (Bocal en verre 1kg)</v>
      </c>
      <c r="D148" s="348" t="n">
        <f aca="false">ADMIN1!AN154</f>
        <v>0</v>
      </c>
      <c r="E148" s="348" t="str">
        <f aca="false">ADMIN1!AR154</f>
        <v>-</v>
      </c>
      <c r="F148" s="348" t="str">
        <f aca="false">ADMIN1!AU154</f>
        <v>-</v>
      </c>
      <c r="G148" s="348" t="str">
        <f aca="false">ADMIN1!AX154</f>
        <v>-</v>
      </c>
      <c r="H148" s="348" t="str">
        <f aca="false">ADMIN1!BA154</f>
        <v>-</v>
      </c>
      <c r="I148" s="348" t="str">
        <f aca="false">ADMIN1!BD154</f>
        <v>-</v>
      </c>
      <c r="J148" s="348" t="str">
        <f aca="false">ADMIN1!BG154</f>
        <v>-</v>
      </c>
      <c r="K148" s="348" t="str">
        <f aca="false">ADMIN1!BJ154</f>
        <v>-</v>
      </c>
      <c r="L148" s="348" t="str">
        <f aca="false">ADMIN1!BM154</f>
        <v>-</v>
      </c>
      <c r="M148" s="348" t="str">
        <f aca="false">ADMIN1!BP154</f>
        <v>-</v>
      </c>
      <c r="N148" s="348" t="str">
        <f aca="false">ADMIN1!BS154</f>
        <v>-</v>
      </c>
      <c r="O148" s="348" t="str">
        <f aca="false">ADMIN1!BV154</f>
        <v>-</v>
      </c>
      <c r="P148" s="348" t="str">
        <f aca="false">ADMIN1!BY154</f>
        <v>-</v>
      </c>
      <c r="Q148" s="348" t="str">
        <f aca="false">ADMIN1!CB154</f>
        <v>-</v>
      </c>
      <c r="R148" s="348" t="str">
        <f aca="false">ADMIN1!CE154</f>
        <v>-</v>
      </c>
      <c r="S148" s="348" t="str">
        <f aca="false">ADMIN1!CH154</f>
        <v>-</v>
      </c>
    </row>
    <row r="149" customFormat="false" ht="24.95" hidden="false" customHeight="true" outlineLevel="0" collapsed="false">
      <c r="A149" s="345" t="n">
        <f aca="false">ADMIN1!P155</f>
        <v>0</v>
      </c>
      <c r="B149" s="346" t="n">
        <f aca="false">ADMIN1!Q155</f>
        <v>1444</v>
      </c>
      <c r="C149" s="347" t="str">
        <f aca="false">ADMIN1!R155</f>
        <v>Miel de Huelva multifleurs sans filtration CRU BIO  
    - (Bocal en verre 1kg)</v>
      </c>
      <c r="D149" s="348" t="n">
        <f aca="false">ADMIN1!AN155</f>
        <v>0</v>
      </c>
      <c r="E149" s="348" t="str">
        <f aca="false">ADMIN1!AR155</f>
        <v>-</v>
      </c>
      <c r="F149" s="348" t="str">
        <f aca="false">ADMIN1!AU155</f>
        <v>-</v>
      </c>
      <c r="G149" s="348" t="str">
        <f aca="false">ADMIN1!AX155</f>
        <v>-</v>
      </c>
      <c r="H149" s="348" t="str">
        <f aca="false">ADMIN1!BA155</f>
        <v>-</v>
      </c>
      <c r="I149" s="348" t="str">
        <f aca="false">ADMIN1!BD155</f>
        <v>-</v>
      </c>
      <c r="J149" s="348" t="str">
        <f aca="false">ADMIN1!BG155</f>
        <v>-</v>
      </c>
      <c r="K149" s="348" t="str">
        <f aca="false">ADMIN1!BJ155</f>
        <v>-</v>
      </c>
      <c r="L149" s="348" t="str">
        <f aca="false">ADMIN1!BM155</f>
        <v>-</v>
      </c>
      <c r="M149" s="348" t="str">
        <f aca="false">ADMIN1!BP155</f>
        <v>-</v>
      </c>
      <c r="N149" s="348" t="str">
        <f aca="false">ADMIN1!BS155</f>
        <v>-</v>
      </c>
      <c r="O149" s="348" t="str">
        <f aca="false">ADMIN1!BV155</f>
        <v>-</v>
      </c>
      <c r="P149" s="348" t="str">
        <f aca="false">ADMIN1!BY155</f>
        <v>-</v>
      </c>
      <c r="Q149" s="348" t="str">
        <f aca="false">ADMIN1!CB155</f>
        <v>-</v>
      </c>
      <c r="R149" s="348" t="str">
        <f aca="false">ADMIN1!CE155</f>
        <v>-</v>
      </c>
      <c r="S149" s="348" t="str">
        <f aca="false">ADMIN1!CH155</f>
        <v>-</v>
      </c>
    </row>
    <row r="150" customFormat="false" ht="24.95" hidden="false" customHeight="true" outlineLevel="0" collapsed="false">
      <c r="A150" s="345" t="n">
        <f aca="false">ADMIN1!P156</f>
        <v>0</v>
      </c>
      <c r="B150" s="346" t="n">
        <f aca="false">ADMIN1!Q156</f>
        <v>5107</v>
      </c>
      <c r="C150" s="347" t="str">
        <f aca="false">ADMIN1!R156</f>
        <v>Miel de montagne (Bocal en verre 1kg)</v>
      </c>
      <c r="D150" s="348" t="n">
        <f aca="false">ADMIN1!AN156</f>
        <v>0</v>
      </c>
      <c r="E150" s="348" t="str">
        <f aca="false">ADMIN1!AR156</f>
        <v>-</v>
      </c>
      <c r="F150" s="348" t="str">
        <f aca="false">ADMIN1!AU156</f>
        <v>-</v>
      </c>
      <c r="G150" s="348" t="str">
        <f aca="false">ADMIN1!AX156</f>
        <v>-</v>
      </c>
      <c r="H150" s="348" t="str">
        <f aca="false">ADMIN1!BA156</f>
        <v>-</v>
      </c>
      <c r="I150" s="348" t="str">
        <f aca="false">ADMIN1!BD156</f>
        <v>-</v>
      </c>
      <c r="J150" s="348" t="str">
        <f aca="false">ADMIN1!BG156</f>
        <v>-</v>
      </c>
      <c r="K150" s="348" t="str">
        <f aca="false">ADMIN1!BJ156</f>
        <v>-</v>
      </c>
      <c r="L150" s="348" t="str">
        <f aca="false">ADMIN1!BM156</f>
        <v>-</v>
      </c>
      <c r="M150" s="348" t="str">
        <f aca="false">ADMIN1!BP156</f>
        <v>-</v>
      </c>
      <c r="N150" s="348" t="str">
        <f aca="false">ADMIN1!BS156</f>
        <v>-</v>
      </c>
      <c r="O150" s="348" t="str">
        <f aca="false">ADMIN1!BV156</f>
        <v>-</v>
      </c>
      <c r="P150" s="348" t="str">
        <f aca="false">ADMIN1!BY156</f>
        <v>-</v>
      </c>
      <c r="Q150" s="348" t="str">
        <f aca="false">ADMIN1!CB156</f>
        <v>-</v>
      </c>
      <c r="R150" s="348" t="str">
        <f aca="false">ADMIN1!CE156</f>
        <v>-</v>
      </c>
      <c r="S150" s="348" t="str">
        <f aca="false">ADMIN1!CH156</f>
        <v>-</v>
      </c>
    </row>
    <row r="151" customFormat="false" ht="24.95" hidden="false" customHeight="true" outlineLevel="0" collapsed="false">
      <c r="A151" s="345" t="n">
        <f aca="false">ADMIN1!P157</f>
        <v>0</v>
      </c>
      <c r="B151" s="346" t="n">
        <f aca="false">ADMIN1!Q157</f>
        <v>3585</v>
      </c>
      <c r="C151" s="347" t="str">
        <f aca="false">ADMIN1!R157</f>
        <v>Miel de Romarin (Bocal en verre 1kg)</v>
      </c>
      <c r="D151" s="348" t="n">
        <f aca="false">ADMIN1!AN157</f>
        <v>0</v>
      </c>
      <c r="E151" s="348" t="str">
        <f aca="false">ADMIN1!AR157</f>
        <v>-</v>
      </c>
      <c r="F151" s="348" t="str">
        <f aca="false">ADMIN1!AU157</f>
        <v>-</v>
      </c>
      <c r="G151" s="348" t="str">
        <f aca="false">ADMIN1!AX157</f>
        <v>-</v>
      </c>
      <c r="H151" s="348" t="str">
        <f aca="false">ADMIN1!BA157</f>
        <v>-</v>
      </c>
      <c r="I151" s="348" t="str">
        <f aca="false">ADMIN1!BD157</f>
        <v>-</v>
      </c>
      <c r="J151" s="348" t="str">
        <f aca="false">ADMIN1!BG157</f>
        <v>-</v>
      </c>
      <c r="K151" s="348" t="str">
        <f aca="false">ADMIN1!BJ157</f>
        <v>-</v>
      </c>
      <c r="L151" s="348" t="str">
        <f aca="false">ADMIN1!BM157</f>
        <v>-</v>
      </c>
      <c r="M151" s="348" t="str">
        <f aca="false">ADMIN1!BP157</f>
        <v>-</v>
      </c>
      <c r="N151" s="348" t="str">
        <f aca="false">ADMIN1!BS157</f>
        <v>-</v>
      </c>
      <c r="O151" s="348" t="str">
        <f aca="false">ADMIN1!BV157</f>
        <v>-</v>
      </c>
      <c r="P151" s="348" t="str">
        <f aca="false">ADMIN1!BY157</f>
        <v>-</v>
      </c>
      <c r="Q151" s="348" t="str">
        <f aca="false">ADMIN1!CB157</f>
        <v>-</v>
      </c>
      <c r="R151" s="348" t="str">
        <f aca="false">ADMIN1!CE157</f>
        <v>-</v>
      </c>
      <c r="S151" s="348" t="str">
        <f aca="false">ADMIN1!CH157</f>
        <v>-</v>
      </c>
    </row>
    <row r="152" customFormat="false" ht="24.95" hidden="false" customHeight="true" outlineLevel="0" collapsed="false">
      <c r="A152" s="345" t="n">
        <f aca="false">ADMIN1!P158</f>
        <v>0</v>
      </c>
      <c r="B152" s="346" t="n">
        <f aca="false">ADMIN1!Q158</f>
        <v>5114</v>
      </c>
      <c r="C152" s="347" t="str">
        <f aca="false">ADMIN1!R158</f>
        <v>Miel Multi-fleurs (Bocal en verre 1kg)</v>
      </c>
      <c r="D152" s="348" t="n">
        <f aca="false">ADMIN1!AN158</f>
        <v>0</v>
      </c>
      <c r="E152" s="348" t="str">
        <f aca="false">ADMIN1!AR158</f>
        <v>-</v>
      </c>
      <c r="F152" s="348" t="str">
        <f aca="false">ADMIN1!AU158</f>
        <v>-</v>
      </c>
      <c r="G152" s="348" t="str">
        <f aca="false">ADMIN1!AX158</f>
        <v>-</v>
      </c>
      <c r="H152" s="348" t="str">
        <f aca="false">ADMIN1!BA158</f>
        <v>-</v>
      </c>
      <c r="I152" s="348" t="str">
        <f aca="false">ADMIN1!BD158</f>
        <v>-</v>
      </c>
      <c r="J152" s="348" t="str">
        <f aca="false">ADMIN1!BG158</f>
        <v>-</v>
      </c>
      <c r="K152" s="348" t="str">
        <f aca="false">ADMIN1!BJ158</f>
        <v>-</v>
      </c>
      <c r="L152" s="348" t="str">
        <f aca="false">ADMIN1!BM158</f>
        <v>-</v>
      </c>
      <c r="M152" s="348" t="str">
        <f aca="false">ADMIN1!BP158</f>
        <v>-</v>
      </c>
      <c r="N152" s="348" t="str">
        <f aca="false">ADMIN1!BS158</f>
        <v>-</v>
      </c>
      <c r="O152" s="348" t="str">
        <f aca="false">ADMIN1!BV158</f>
        <v>-</v>
      </c>
      <c r="P152" s="348" t="str">
        <f aca="false">ADMIN1!BY158</f>
        <v>-</v>
      </c>
      <c r="Q152" s="348" t="str">
        <f aca="false">ADMIN1!CB158</f>
        <v>-</v>
      </c>
      <c r="R152" s="348" t="str">
        <f aca="false">ADMIN1!CE158</f>
        <v>-</v>
      </c>
      <c r="S152" s="348" t="str">
        <f aca="false">ADMIN1!CH158</f>
        <v>-</v>
      </c>
    </row>
    <row r="153" customFormat="false" ht="24.95" hidden="false" customHeight="true" outlineLevel="0" collapsed="false">
      <c r="A153" s="345" t="n">
        <f aca="false">ADMIN1!P159</f>
        <v>0</v>
      </c>
      <c r="B153" s="346" t="n">
        <f aca="false">ADMIN1!Q159</f>
        <v>1154</v>
      </c>
      <c r="C153" s="347" t="str">
        <f aca="false">ADMIN1!R159</f>
        <v>Noisette sans coque CRU BIO (Sachet 1kg)</v>
      </c>
      <c r="D153" s="348" t="n">
        <f aca="false">ADMIN1!AN159</f>
        <v>0</v>
      </c>
      <c r="E153" s="348" t="str">
        <f aca="false">ADMIN1!AR159</f>
        <v>-</v>
      </c>
      <c r="F153" s="348" t="str">
        <f aca="false">ADMIN1!AU159</f>
        <v>-</v>
      </c>
      <c r="G153" s="348" t="str">
        <f aca="false">ADMIN1!AX159</f>
        <v>-</v>
      </c>
      <c r="H153" s="348" t="str">
        <f aca="false">ADMIN1!BA159</f>
        <v>-</v>
      </c>
      <c r="I153" s="348" t="str">
        <f aca="false">ADMIN1!BD159</f>
        <v>-</v>
      </c>
      <c r="J153" s="348" t="str">
        <f aca="false">ADMIN1!BG159</f>
        <v>-</v>
      </c>
      <c r="K153" s="348" t="str">
        <f aca="false">ADMIN1!BJ159</f>
        <v>-</v>
      </c>
      <c r="L153" s="348" t="str">
        <f aca="false">ADMIN1!BM159</f>
        <v>-</v>
      </c>
      <c r="M153" s="348" t="str">
        <f aca="false">ADMIN1!BP159</f>
        <v>-</v>
      </c>
      <c r="N153" s="348" t="str">
        <f aca="false">ADMIN1!BS159</f>
        <v>-</v>
      </c>
      <c r="O153" s="348" t="str">
        <f aca="false">ADMIN1!BV159</f>
        <v>-</v>
      </c>
      <c r="P153" s="348" t="str">
        <f aca="false">ADMIN1!BY159</f>
        <v>-</v>
      </c>
      <c r="Q153" s="348" t="str">
        <f aca="false">ADMIN1!CB159</f>
        <v>-</v>
      </c>
      <c r="R153" s="348" t="str">
        <f aca="false">ADMIN1!CE159</f>
        <v>-</v>
      </c>
      <c r="S153" s="348" t="str">
        <f aca="false">ADMIN1!CH159</f>
        <v>-</v>
      </c>
    </row>
    <row r="154" customFormat="false" ht="24.95" hidden="false" customHeight="true" outlineLevel="0" collapsed="false">
      <c r="A154" s="345" t="n">
        <f aca="false">ADMIN1!P160</f>
        <v>0</v>
      </c>
      <c r="B154" s="346" t="n">
        <f aca="false">ADMIN1!Q160</f>
        <v>1027</v>
      </c>
      <c r="C154" s="347" t="str">
        <f aca="false">ADMIN1!R160</f>
        <v>Noix de cajou BIO (Sachet 1kg)</v>
      </c>
      <c r="D154" s="348" t="n">
        <f aca="false">ADMIN1!AN160</f>
        <v>0</v>
      </c>
      <c r="E154" s="348" t="str">
        <f aca="false">ADMIN1!AR160</f>
        <v>-</v>
      </c>
      <c r="F154" s="348" t="str">
        <f aca="false">ADMIN1!AU160</f>
        <v>-</v>
      </c>
      <c r="G154" s="348" t="str">
        <f aca="false">ADMIN1!AX160</f>
        <v>-</v>
      </c>
      <c r="H154" s="348" t="str">
        <f aca="false">ADMIN1!BA160</f>
        <v>-</v>
      </c>
      <c r="I154" s="348" t="str">
        <f aca="false">ADMIN1!BD160</f>
        <v>-</v>
      </c>
      <c r="J154" s="348" t="str">
        <f aca="false">ADMIN1!BG160</f>
        <v>-</v>
      </c>
      <c r="K154" s="348" t="str">
        <f aca="false">ADMIN1!BJ160</f>
        <v>-</v>
      </c>
      <c r="L154" s="348" t="str">
        <f aca="false">ADMIN1!BM160</f>
        <v>-</v>
      </c>
      <c r="M154" s="348" t="str">
        <f aca="false">ADMIN1!BP160</f>
        <v>-</v>
      </c>
      <c r="N154" s="348" t="str">
        <f aca="false">ADMIN1!BS160</f>
        <v>-</v>
      </c>
      <c r="O154" s="348" t="str">
        <f aca="false">ADMIN1!BV160</f>
        <v>-</v>
      </c>
      <c r="P154" s="348" t="str">
        <f aca="false">ADMIN1!BY160</f>
        <v>-</v>
      </c>
      <c r="Q154" s="348" t="str">
        <f aca="false">ADMIN1!CB160</f>
        <v>-</v>
      </c>
      <c r="R154" s="348" t="str">
        <f aca="false">ADMIN1!CE160</f>
        <v>-</v>
      </c>
      <c r="S154" s="348" t="str">
        <f aca="false">ADMIN1!CH160</f>
        <v>-</v>
      </c>
    </row>
    <row r="155" customFormat="false" ht="24.95" hidden="false" customHeight="true" outlineLevel="0" collapsed="false">
      <c r="A155" s="345" t="n">
        <f aca="false">ADMIN1!P161</f>
        <v>0</v>
      </c>
      <c r="B155" s="346" t="str">
        <f aca="false">ADMIN1!Q161</f>
        <v>1816</v>
      </c>
      <c r="C155" s="347" t="str">
        <f aca="false">ADMIN1!R161</f>
        <v>Noix de Macadamia sans coque BIO
    - (Sachet 1kg)</v>
      </c>
      <c r="D155" s="348" t="n">
        <f aca="false">ADMIN1!AN161</f>
        <v>0</v>
      </c>
      <c r="E155" s="348" t="str">
        <f aca="false">ADMIN1!AR161</f>
        <v>-</v>
      </c>
      <c r="F155" s="348" t="str">
        <f aca="false">ADMIN1!AU161</f>
        <v>-</v>
      </c>
      <c r="G155" s="348" t="str">
        <f aca="false">ADMIN1!AX161</f>
        <v>-</v>
      </c>
      <c r="H155" s="348" t="str">
        <f aca="false">ADMIN1!BA161</f>
        <v>-</v>
      </c>
      <c r="I155" s="348" t="str">
        <f aca="false">ADMIN1!BD161</f>
        <v>-</v>
      </c>
      <c r="J155" s="348" t="str">
        <f aca="false">ADMIN1!BG161</f>
        <v>-</v>
      </c>
      <c r="K155" s="348" t="str">
        <f aca="false">ADMIN1!BJ161</f>
        <v>-</v>
      </c>
      <c r="L155" s="348" t="str">
        <f aca="false">ADMIN1!BM161</f>
        <v>-</v>
      </c>
      <c r="M155" s="348" t="str">
        <f aca="false">ADMIN1!BP161</f>
        <v>-</v>
      </c>
      <c r="N155" s="348" t="str">
        <f aca="false">ADMIN1!BS161</f>
        <v>-</v>
      </c>
      <c r="O155" s="348" t="str">
        <f aca="false">ADMIN1!BV161</f>
        <v>-</v>
      </c>
      <c r="P155" s="348" t="str">
        <f aca="false">ADMIN1!BY161</f>
        <v>-</v>
      </c>
      <c r="Q155" s="348" t="str">
        <f aca="false">ADMIN1!CB161</f>
        <v>-</v>
      </c>
      <c r="R155" s="348" t="str">
        <f aca="false">ADMIN1!CE161</f>
        <v>-</v>
      </c>
      <c r="S155" s="348" t="str">
        <f aca="false">ADMIN1!CH161</f>
        <v>-</v>
      </c>
    </row>
    <row r="156" customFormat="false" ht="24.95" hidden="false" customHeight="true" outlineLevel="0" collapsed="false">
      <c r="A156" s="345" t="n">
        <f aca="false">ADMIN1!P162</f>
        <v>0</v>
      </c>
      <c r="B156" s="346" t="str">
        <f aca="false">ADMIN1!Q162</f>
        <v>1816</v>
      </c>
      <c r="C156" s="347" t="str">
        <f aca="false">ADMIN1!R162</f>
        <v>Noix de Macadamia sans coque BIO
    - (Sachet 500g)</v>
      </c>
      <c r="D156" s="348" t="n">
        <f aca="false">ADMIN1!AN162</f>
        <v>0</v>
      </c>
      <c r="E156" s="348" t="str">
        <f aca="false">ADMIN1!AR162</f>
        <v>-</v>
      </c>
      <c r="F156" s="348" t="str">
        <f aca="false">ADMIN1!AU162</f>
        <v>-</v>
      </c>
      <c r="G156" s="348" t="str">
        <f aca="false">ADMIN1!AX162</f>
        <v>-</v>
      </c>
      <c r="H156" s="348" t="str">
        <f aca="false">ADMIN1!BA162</f>
        <v>-</v>
      </c>
      <c r="I156" s="348" t="str">
        <f aca="false">ADMIN1!BD162</f>
        <v>-</v>
      </c>
      <c r="J156" s="348" t="str">
        <f aca="false">ADMIN1!BG162</f>
        <v>-</v>
      </c>
      <c r="K156" s="348" t="str">
        <f aca="false">ADMIN1!BJ162</f>
        <v>-</v>
      </c>
      <c r="L156" s="348" t="str">
        <f aca="false">ADMIN1!BM162</f>
        <v>-</v>
      </c>
      <c r="M156" s="348" t="str">
        <f aca="false">ADMIN1!BP162</f>
        <v>-</v>
      </c>
      <c r="N156" s="348" t="str">
        <f aca="false">ADMIN1!BS162</f>
        <v>-</v>
      </c>
      <c r="O156" s="348" t="str">
        <f aca="false">ADMIN1!BV162</f>
        <v>-</v>
      </c>
      <c r="P156" s="348" t="str">
        <f aca="false">ADMIN1!BY162</f>
        <v>-</v>
      </c>
      <c r="Q156" s="348" t="str">
        <f aca="false">ADMIN1!CB162</f>
        <v>-</v>
      </c>
      <c r="R156" s="348" t="str">
        <f aca="false">ADMIN1!CE162</f>
        <v>-</v>
      </c>
      <c r="S156" s="348" t="str">
        <f aca="false">ADMIN1!CH162</f>
        <v>-</v>
      </c>
    </row>
    <row r="157" customFormat="false" ht="24.95" hidden="false" customHeight="true" outlineLevel="0" collapsed="false">
      <c r="A157" s="345" t="n">
        <f aca="false">ADMIN1!P163</f>
        <v>0</v>
      </c>
      <c r="B157" s="346" t="n">
        <f aca="false">ADMIN1!Q163</f>
        <v>6005</v>
      </c>
      <c r="C157" s="347" t="str">
        <f aca="false">ADMIN1!R163</f>
        <v>Noix de Pécan sans coque BIO (Sachet 1kg)</v>
      </c>
      <c r="D157" s="348" t="n">
        <f aca="false">ADMIN1!AN163</f>
        <v>0</v>
      </c>
      <c r="E157" s="348" t="str">
        <f aca="false">ADMIN1!AR163</f>
        <v>-</v>
      </c>
      <c r="F157" s="348" t="str">
        <f aca="false">ADMIN1!AU163</f>
        <v>-</v>
      </c>
      <c r="G157" s="348" t="str">
        <f aca="false">ADMIN1!AX163</f>
        <v>-</v>
      </c>
      <c r="H157" s="348" t="str">
        <f aca="false">ADMIN1!BA163</f>
        <v>-</v>
      </c>
      <c r="I157" s="348" t="str">
        <f aca="false">ADMIN1!BD163</f>
        <v>-</v>
      </c>
      <c r="J157" s="348" t="str">
        <f aca="false">ADMIN1!BG163</f>
        <v>-</v>
      </c>
      <c r="K157" s="348" t="str">
        <f aca="false">ADMIN1!BJ163</f>
        <v>-</v>
      </c>
      <c r="L157" s="348" t="str">
        <f aca="false">ADMIN1!BM163</f>
        <v>-</v>
      </c>
      <c r="M157" s="348" t="str">
        <f aca="false">ADMIN1!BP163</f>
        <v>-</v>
      </c>
      <c r="N157" s="348" t="str">
        <f aca="false">ADMIN1!BS163</f>
        <v>-</v>
      </c>
      <c r="O157" s="348" t="str">
        <f aca="false">ADMIN1!BV163</f>
        <v>-</v>
      </c>
      <c r="P157" s="348" t="str">
        <f aca="false">ADMIN1!BY163</f>
        <v>-</v>
      </c>
      <c r="Q157" s="348" t="str">
        <f aca="false">ADMIN1!CB163</f>
        <v>-</v>
      </c>
      <c r="R157" s="348" t="str">
        <f aca="false">ADMIN1!CE163</f>
        <v>-</v>
      </c>
      <c r="S157" s="348" t="str">
        <f aca="false">ADMIN1!CH163</f>
        <v>-</v>
      </c>
    </row>
    <row r="158" customFormat="false" ht="24.95" hidden="false" customHeight="true" outlineLevel="0" collapsed="false">
      <c r="A158" s="345" t="n">
        <f aca="false">ADMIN1!P164</f>
        <v>0</v>
      </c>
      <c r="B158" s="346" t="n">
        <f aca="false">ADMIN1!Q164</f>
        <v>6005</v>
      </c>
      <c r="C158" s="347" t="str">
        <f aca="false">ADMIN1!R164</f>
        <v>Noix de Pécan sans coque BIO (Sachet 500g)</v>
      </c>
      <c r="D158" s="348" t="n">
        <f aca="false">ADMIN1!AN164</f>
        <v>0</v>
      </c>
      <c r="E158" s="348" t="str">
        <f aca="false">ADMIN1!AR164</f>
        <v>-</v>
      </c>
      <c r="F158" s="348" t="str">
        <f aca="false">ADMIN1!AU164</f>
        <v>-</v>
      </c>
      <c r="G158" s="348" t="str">
        <f aca="false">ADMIN1!AX164</f>
        <v>-</v>
      </c>
      <c r="H158" s="348" t="str">
        <f aca="false">ADMIN1!BA164</f>
        <v>-</v>
      </c>
      <c r="I158" s="348" t="str">
        <f aca="false">ADMIN1!BD164</f>
        <v>-</v>
      </c>
      <c r="J158" s="348" t="str">
        <f aca="false">ADMIN1!BG164</f>
        <v>-</v>
      </c>
      <c r="K158" s="348" t="str">
        <f aca="false">ADMIN1!BJ164</f>
        <v>-</v>
      </c>
      <c r="L158" s="348" t="str">
        <f aca="false">ADMIN1!BM164</f>
        <v>-</v>
      </c>
      <c r="M158" s="348" t="str">
        <f aca="false">ADMIN1!BP164</f>
        <v>-</v>
      </c>
      <c r="N158" s="348" t="str">
        <f aca="false">ADMIN1!BS164</f>
        <v>-</v>
      </c>
      <c r="O158" s="348" t="str">
        <f aca="false">ADMIN1!BV164</f>
        <v>-</v>
      </c>
      <c r="P158" s="348" t="str">
        <f aca="false">ADMIN1!BY164</f>
        <v>-</v>
      </c>
      <c r="Q158" s="348" t="str">
        <f aca="false">ADMIN1!CB164</f>
        <v>-</v>
      </c>
      <c r="R158" s="348" t="str">
        <f aca="false">ADMIN1!CE164</f>
        <v>-</v>
      </c>
      <c r="S158" s="348" t="str">
        <f aca="false">ADMIN1!CH164</f>
        <v>-</v>
      </c>
    </row>
    <row r="159" customFormat="false" ht="24.95" hidden="false" customHeight="true" outlineLevel="0" collapsed="false">
      <c r="A159" s="345" t="n">
        <f aca="false">ADMIN1!P165</f>
        <v>0</v>
      </c>
      <c r="B159" s="346" t="n">
        <f aca="false">ADMIN1!Q165</f>
        <v>1101</v>
      </c>
      <c r="C159" s="347" t="str">
        <f aca="false">ADMIN1!R165</f>
        <v>Oignon blanc BIO</v>
      </c>
      <c r="D159" s="348" t="n">
        <f aca="false">ADMIN1!AN165</f>
        <v>0</v>
      </c>
      <c r="E159" s="348" t="str">
        <f aca="false">ADMIN1!AR165</f>
        <v>-</v>
      </c>
      <c r="F159" s="348" t="str">
        <f aca="false">ADMIN1!AU165</f>
        <v>-</v>
      </c>
      <c r="G159" s="348" t="str">
        <f aca="false">ADMIN1!AX165</f>
        <v>-</v>
      </c>
      <c r="H159" s="348" t="str">
        <f aca="false">ADMIN1!BA165</f>
        <v>-</v>
      </c>
      <c r="I159" s="348" t="str">
        <f aca="false">ADMIN1!BD165</f>
        <v>-</v>
      </c>
      <c r="J159" s="348" t="str">
        <f aca="false">ADMIN1!BG165</f>
        <v>-</v>
      </c>
      <c r="K159" s="348" t="str">
        <f aca="false">ADMIN1!BJ165</f>
        <v>-</v>
      </c>
      <c r="L159" s="348" t="str">
        <f aca="false">ADMIN1!BM165</f>
        <v>-</v>
      </c>
      <c r="M159" s="348" t="str">
        <f aca="false">ADMIN1!BP165</f>
        <v>-</v>
      </c>
      <c r="N159" s="348" t="str">
        <f aca="false">ADMIN1!BS165</f>
        <v>-</v>
      </c>
      <c r="O159" s="348" t="str">
        <f aca="false">ADMIN1!BV165</f>
        <v>-</v>
      </c>
      <c r="P159" s="348" t="str">
        <f aca="false">ADMIN1!BY165</f>
        <v>-</v>
      </c>
      <c r="Q159" s="348" t="str">
        <f aca="false">ADMIN1!CB165</f>
        <v>-</v>
      </c>
      <c r="R159" s="348" t="str">
        <f aca="false">ADMIN1!CE165</f>
        <v>-</v>
      </c>
      <c r="S159" s="348" t="str">
        <f aca="false">ADMIN1!CH165</f>
        <v>-</v>
      </c>
    </row>
    <row r="160" customFormat="false" ht="24.95" hidden="false" customHeight="true" outlineLevel="0" collapsed="false">
      <c r="A160" s="345" t="n">
        <f aca="false">ADMIN1!P166</f>
        <v>0</v>
      </c>
      <c r="B160" s="346" t="n">
        <f aca="false">ADMIN1!Q166</f>
        <v>1151</v>
      </c>
      <c r="C160" s="347" t="str">
        <f aca="false">ADMIN1!R166</f>
        <v>Oignon rouge BIO</v>
      </c>
      <c r="D160" s="348" t="n">
        <f aca="false">ADMIN1!AN166</f>
        <v>0</v>
      </c>
      <c r="E160" s="348" t="str">
        <f aca="false">ADMIN1!AR166</f>
        <v>-</v>
      </c>
      <c r="F160" s="348" t="str">
        <f aca="false">ADMIN1!AU166</f>
        <v>-</v>
      </c>
      <c r="G160" s="348" t="str">
        <f aca="false">ADMIN1!AX166</f>
        <v>-</v>
      </c>
      <c r="H160" s="348" t="str">
        <f aca="false">ADMIN1!BA166</f>
        <v>-</v>
      </c>
      <c r="I160" s="348" t="str">
        <f aca="false">ADMIN1!BD166</f>
        <v>-</v>
      </c>
      <c r="J160" s="348" t="str">
        <f aca="false">ADMIN1!BG166</f>
        <v>-</v>
      </c>
      <c r="K160" s="348" t="str">
        <f aca="false">ADMIN1!BJ166</f>
        <v>-</v>
      </c>
      <c r="L160" s="348" t="str">
        <f aca="false">ADMIN1!BM166</f>
        <v>-</v>
      </c>
      <c r="M160" s="348" t="str">
        <f aca="false">ADMIN1!BP166</f>
        <v>-</v>
      </c>
      <c r="N160" s="348" t="str">
        <f aca="false">ADMIN1!BS166</f>
        <v>-</v>
      </c>
      <c r="O160" s="348" t="str">
        <f aca="false">ADMIN1!BV166</f>
        <v>-</v>
      </c>
      <c r="P160" s="348" t="str">
        <f aca="false">ADMIN1!BY166</f>
        <v>-</v>
      </c>
      <c r="Q160" s="348" t="str">
        <f aca="false">ADMIN1!CB166</f>
        <v>-</v>
      </c>
      <c r="R160" s="348" t="str">
        <f aca="false">ADMIN1!CE166</f>
        <v>-</v>
      </c>
      <c r="S160" s="348" t="str">
        <f aca="false">ADMIN1!CH166</f>
        <v>-</v>
      </c>
    </row>
    <row r="161" customFormat="false" ht="24.95" hidden="false" customHeight="true" outlineLevel="0" collapsed="false">
      <c r="A161" s="345" t="n">
        <f aca="false">ADMIN1!P167</f>
        <v>0</v>
      </c>
      <c r="B161" s="346" t="n">
        <f aca="false">ADMIN1!Q167</f>
        <v>6025</v>
      </c>
      <c r="C161" s="347" t="str">
        <f aca="false">ADMIN1!R167</f>
        <v>Olives Aloreña biologiques avec vinaigrette, non pasteurisées (Bocal 800g)</v>
      </c>
      <c r="D161" s="348" t="n">
        <f aca="false">ADMIN1!AN167</f>
        <v>0</v>
      </c>
      <c r="E161" s="348" t="str">
        <f aca="false">ADMIN1!AR167</f>
        <v>-</v>
      </c>
      <c r="F161" s="348" t="str">
        <f aca="false">ADMIN1!AU167</f>
        <v>-</v>
      </c>
      <c r="G161" s="348" t="str">
        <f aca="false">ADMIN1!AX167</f>
        <v>-</v>
      </c>
      <c r="H161" s="348" t="str">
        <f aca="false">ADMIN1!BA167</f>
        <v>-</v>
      </c>
      <c r="I161" s="348" t="str">
        <f aca="false">ADMIN1!BD167</f>
        <v>-</v>
      </c>
      <c r="J161" s="348" t="str">
        <f aca="false">ADMIN1!BG167</f>
        <v>-</v>
      </c>
      <c r="K161" s="348" t="str">
        <f aca="false">ADMIN1!BJ167</f>
        <v>-</v>
      </c>
      <c r="L161" s="348" t="str">
        <f aca="false">ADMIN1!BM167</f>
        <v>-</v>
      </c>
      <c r="M161" s="348" t="str">
        <f aca="false">ADMIN1!BP167</f>
        <v>-</v>
      </c>
      <c r="N161" s="348" t="str">
        <f aca="false">ADMIN1!BS167</f>
        <v>-</v>
      </c>
      <c r="O161" s="348" t="str">
        <f aca="false">ADMIN1!BV167</f>
        <v>-</v>
      </c>
      <c r="P161" s="348" t="str">
        <f aca="false">ADMIN1!BY167</f>
        <v>-</v>
      </c>
      <c r="Q161" s="348" t="str">
        <f aca="false">ADMIN1!CB167</f>
        <v>-</v>
      </c>
      <c r="R161" s="348" t="str">
        <f aca="false">ADMIN1!CE167</f>
        <v>-</v>
      </c>
      <c r="S161" s="348" t="str">
        <f aca="false">ADMIN1!CH167</f>
        <v>-</v>
      </c>
    </row>
    <row r="162" customFormat="false" ht="24.95" hidden="false" customHeight="true" outlineLevel="0" collapsed="false">
      <c r="A162" s="345" t="n">
        <f aca="false">ADMIN1!P168</f>
        <v>0</v>
      </c>
      <c r="B162" s="346" t="n">
        <f aca="false">ADMIN1!Q168</f>
        <v>5119</v>
      </c>
      <c r="C162" s="347" t="str">
        <f aca="false">ADMIN1!R168</f>
        <v>Olives fermentées BIO non pasteurisées (Bocal en verre 450g) (Fraîches, semi-sèches, sèches, au choix) (sans sel, sans eau et sans autres ajouts)</v>
      </c>
      <c r="D162" s="348" t="n">
        <f aca="false">ADMIN1!AN168</f>
        <v>0</v>
      </c>
      <c r="E162" s="348" t="str">
        <f aca="false">ADMIN1!AR168</f>
        <v>-</v>
      </c>
      <c r="F162" s="348" t="str">
        <f aca="false">ADMIN1!AU168</f>
        <v>-</v>
      </c>
      <c r="G162" s="348" t="str">
        <f aca="false">ADMIN1!AX168</f>
        <v>-</v>
      </c>
      <c r="H162" s="348" t="str">
        <f aca="false">ADMIN1!BA168</f>
        <v>-</v>
      </c>
      <c r="I162" s="348" t="str">
        <f aca="false">ADMIN1!BD168</f>
        <v>-</v>
      </c>
      <c r="J162" s="348" t="str">
        <f aca="false">ADMIN1!BG168</f>
        <v>-</v>
      </c>
      <c r="K162" s="348" t="str">
        <f aca="false">ADMIN1!BJ168</f>
        <v>-</v>
      </c>
      <c r="L162" s="348" t="str">
        <f aca="false">ADMIN1!BM168</f>
        <v>-</v>
      </c>
      <c r="M162" s="348" t="str">
        <f aca="false">ADMIN1!BP168</f>
        <v>-</v>
      </c>
      <c r="N162" s="348" t="str">
        <f aca="false">ADMIN1!BS168</f>
        <v>-</v>
      </c>
      <c r="O162" s="348" t="str">
        <f aca="false">ADMIN1!BV168</f>
        <v>-</v>
      </c>
      <c r="P162" s="348" t="str">
        <f aca="false">ADMIN1!BY168</f>
        <v>-</v>
      </c>
      <c r="Q162" s="348" t="str">
        <f aca="false">ADMIN1!CB168</f>
        <v>-</v>
      </c>
      <c r="R162" s="348" t="str">
        <f aca="false">ADMIN1!CE168</f>
        <v>-</v>
      </c>
      <c r="S162" s="348" t="str">
        <f aca="false">ADMIN1!CH168</f>
        <v>-</v>
      </c>
    </row>
    <row r="163" customFormat="false" ht="24.95" hidden="false" customHeight="true" outlineLevel="0" collapsed="false">
      <c r="A163" s="345" t="n">
        <f aca="false">ADMIN1!P169</f>
        <v>0</v>
      </c>
      <c r="B163" s="346" t="n">
        <f aca="false">ADMIN1!Q169</f>
        <v>1541</v>
      </c>
      <c r="C163" s="347" t="str">
        <f aca="false">ADMIN1!R169</f>
        <v>Olives noires BIO (sans noyau, semi-séchées, non pasteurisées) (Bocal 500g) </v>
      </c>
      <c r="D163" s="348" t="n">
        <f aca="false">ADMIN1!AN169</f>
        <v>0</v>
      </c>
      <c r="E163" s="348" t="str">
        <f aca="false">ADMIN1!AR169</f>
        <v>-</v>
      </c>
      <c r="F163" s="348" t="str">
        <f aca="false">ADMIN1!AU169</f>
        <v>-</v>
      </c>
      <c r="G163" s="348" t="str">
        <f aca="false">ADMIN1!AX169</f>
        <v>-</v>
      </c>
      <c r="H163" s="348" t="str">
        <f aca="false">ADMIN1!BA169</f>
        <v>-</v>
      </c>
      <c r="I163" s="348" t="str">
        <f aca="false">ADMIN1!BD169</f>
        <v>-</v>
      </c>
      <c r="J163" s="348" t="str">
        <f aca="false">ADMIN1!BG169</f>
        <v>-</v>
      </c>
      <c r="K163" s="348" t="str">
        <f aca="false">ADMIN1!BJ169</f>
        <v>-</v>
      </c>
      <c r="L163" s="348" t="str">
        <f aca="false">ADMIN1!BM169</f>
        <v>-</v>
      </c>
      <c r="M163" s="348" t="str">
        <f aca="false">ADMIN1!BP169</f>
        <v>-</v>
      </c>
      <c r="N163" s="348" t="str">
        <f aca="false">ADMIN1!BS169</f>
        <v>-</v>
      </c>
      <c r="O163" s="348" t="str">
        <f aca="false">ADMIN1!BV169</f>
        <v>-</v>
      </c>
      <c r="P163" s="348" t="str">
        <f aca="false">ADMIN1!BY169</f>
        <v>-</v>
      </c>
      <c r="Q163" s="348" t="str">
        <f aca="false">ADMIN1!CB169</f>
        <v>-</v>
      </c>
      <c r="R163" s="348" t="str">
        <f aca="false">ADMIN1!CE169</f>
        <v>-</v>
      </c>
      <c r="S163" s="348" t="str">
        <f aca="false">ADMIN1!CH169</f>
        <v>-</v>
      </c>
    </row>
    <row r="164" customFormat="false" ht="24.95" hidden="false" customHeight="true" outlineLevel="0" collapsed="false">
      <c r="A164" s="345" t="n">
        <f aca="false">ADMIN1!P170</f>
        <v>0</v>
      </c>
      <c r="B164" s="346" t="n">
        <f aca="false">ADMIN1!Q170</f>
        <v>5159</v>
      </c>
      <c r="C164" s="347" t="str">
        <f aca="false">ADMIN1!R170</f>
        <v>Olives vertes Gordal Manzanilla fraîches</v>
      </c>
      <c r="D164" s="348" t="n">
        <f aca="false">ADMIN1!AN170</f>
        <v>0</v>
      </c>
      <c r="E164" s="348" t="str">
        <f aca="false">ADMIN1!AR170</f>
        <v>-</v>
      </c>
      <c r="F164" s="348" t="str">
        <f aca="false">ADMIN1!AU170</f>
        <v>-</v>
      </c>
      <c r="G164" s="348" t="str">
        <f aca="false">ADMIN1!AX170</f>
        <v>-</v>
      </c>
      <c r="H164" s="348" t="str">
        <f aca="false">ADMIN1!BA170</f>
        <v>-</v>
      </c>
      <c r="I164" s="348" t="str">
        <f aca="false">ADMIN1!BD170</f>
        <v>-</v>
      </c>
      <c r="J164" s="348" t="str">
        <f aca="false">ADMIN1!BG170</f>
        <v>-</v>
      </c>
      <c r="K164" s="348" t="str">
        <f aca="false">ADMIN1!BJ170</f>
        <v>-</v>
      </c>
      <c r="L164" s="348" t="str">
        <f aca="false">ADMIN1!BM170</f>
        <v>-</v>
      </c>
      <c r="M164" s="348" t="str">
        <f aca="false">ADMIN1!BP170</f>
        <v>-</v>
      </c>
      <c r="N164" s="348" t="str">
        <f aca="false">ADMIN1!BS170</f>
        <v>-</v>
      </c>
      <c r="O164" s="348" t="str">
        <f aca="false">ADMIN1!BV170</f>
        <v>-</v>
      </c>
      <c r="P164" s="348" t="str">
        <f aca="false">ADMIN1!BY170</f>
        <v>-</v>
      </c>
      <c r="Q164" s="348" t="str">
        <f aca="false">ADMIN1!CB170</f>
        <v>-</v>
      </c>
      <c r="R164" s="348" t="str">
        <f aca="false">ADMIN1!CE170</f>
        <v>-</v>
      </c>
      <c r="S164" s="348" t="str">
        <f aca="false">ADMIN1!CH170</f>
        <v>-</v>
      </c>
    </row>
    <row r="165" customFormat="false" ht="24.95" hidden="false" customHeight="true" outlineLevel="0" collapsed="false">
      <c r="A165" s="345" t="n">
        <f aca="false">ADMIN1!P171</f>
        <v>0</v>
      </c>
      <c r="B165" s="346" t="str">
        <f aca="false">ADMIN1!Q171</f>
        <v>3073.135</v>
      </c>
      <c r="C165" s="347" t="str">
        <f aca="false">ADMIN1!R171</f>
        <v>Orange Valencialate</v>
      </c>
      <c r="D165" s="348" t="n">
        <f aca="false">ADMIN1!AN171</f>
        <v>0</v>
      </c>
      <c r="E165" s="348" t="str">
        <f aca="false">ADMIN1!AR171</f>
        <v>-</v>
      </c>
      <c r="F165" s="348" t="str">
        <f aca="false">ADMIN1!AU171</f>
        <v>-</v>
      </c>
      <c r="G165" s="348" t="str">
        <f aca="false">ADMIN1!AX171</f>
        <v>-</v>
      </c>
      <c r="H165" s="348" t="str">
        <f aca="false">ADMIN1!BA171</f>
        <v>-</v>
      </c>
      <c r="I165" s="348" t="str">
        <f aca="false">ADMIN1!BD171</f>
        <v>-</v>
      </c>
      <c r="J165" s="348" t="str">
        <f aca="false">ADMIN1!BG171</f>
        <v>-</v>
      </c>
      <c r="K165" s="348" t="str">
        <f aca="false">ADMIN1!BJ171</f>
        <v>-</v>
      </c>
      <c r="L165" s="348" t="str">
        <f aca="false">ADMIN1!BM171</f>
        <v>-</v>
      </c>
      <c r="M165" s="348" t="str">
        <f aca="false">ADMIN1!BP171</f>
        <v>-</v>
      </c>
      <c r="N165" s="348" t="str">
        <f aca="false">ADMIN1!BS171</f>
        <v>-</v>
      </c>
      <c r="O165" s="348" t="str">
        <f aca="false">ADMIN1!BV171</f>
        <v>-</v>
      </c>
      <c r="P165" s="348" t="str">
        <f aca="false">ADMIN1!BY171</f>
        <v>-</v>
      </c>
      <c r="Q165" s="348" t="str">
        <f aca="false">ADMIN1!CB171</f>
        <v>-</v>
      </c>
      <c r="R165" s="348" t="str">
        <f aca="false">ADMIN1!CE171</f>
        <v>-</v>
      </c>
      <c r="S165" s="348" t="str">
        <f aca="false">ADMIN1!CH171</f>
        <v>-</v>
      </c>
    </row>
    <row r="166" customFormat="false" ht="24.95" hidden="false" customHeight="true" outlineLevel="0" collapsed="false">
      <c r="A166" s="345" t="n">
        <f aca="false">ADMIN1!P172</f>
        <v>0</v>
      </c>
      <c r="B166" s="346" t="str">
        <f aca="false">ADMIN1!Q172</f>
        <v>3441-3442</v>
      </c>
      <c r="C166" s="347" t="str">
        <f aca="false">ADMIN1!R172</f>
        <v>Pamplemousse Star Ruby</v>
      </c>
      <c r="D166" s="348" t="n">
        <f aca="false">ADMIN1!AN172</f>
        <v>0</v>
      </c>
      <c r="E166" s="348" t="str">
        <f aca="false">ADMIN1!AR172</f>
        <v>-</v>
      </c>
      <c r="F166" s="348" t="str">
        <f aca="false">ADMIN1!AU172</f>
        <v>-</v>
      </c>
      <c r="G166" s="348" t="str">
        <f aca="false">ADMIN1!AX172</f>
        <v>-</v>
      </c>
      <c r="H166" s="348" t="str">
        <f aca="false">ADMIN1!BA172</f>
        <v>-</v>
      </c>
      <c r="I166" s="348" t="str">
        <f aca="false">ADMIN1!BD172</f>
        <v>-</v>
      </c>
      <c r="J166" s="348" t="str">
        <f aca="false">ADMIN1!BG172</f>
        <v>-</v>
      </c>
      <c r="K166" s="348" t="str">
        <f aca="false">ADMIN1!BJ172</f>
        <v>-</v>
      </c>
      <c r="L166" s="348" t="str">
        <f aca="false">ADMIN1!BM172</f>
        <v>-</v>
      </c>
      <c r="M166" s="348" t="str">
        <f aca="false">ADMIN1!BP172</f>
        <v>-</v>
      </c>
      <c r="N166" s="348" t="str">
        <f aca="false">ADMIN1!BS172</f>
        <v>-</v>
      </c>
      <c r="O166" s="348" t="str">
        <f aca="false">ADMIN1!BV172</f>
        <v>-</v>
      </c>
      <c r="P166" s="348" t="str">
        <f aca="false">ADMIN1!BY172</f>
        <v>-</v>
      </c>
      <c r="Q166" s="348" t="str">
        <f aca="false">ADMIN1!CB172</f>
        <v>-</v>
      </c>
      <c r="R166" s="348" t="str">
        <f aca="false">ADMIN1!CE172</f>
        <v>-</v>
      </c>
      <c r="S166" s="348" t="str">
        <f aca="false">ADMIN1!CH172</f>
        <v>-</v>
      </c>
    </row>
    <row r="167" customFormat="false" ht="24.95" hidden="false" customHeight="true" outlineLevel="0" collapsed="false">
      <c r="A167" s="345" t="n">
        <f aca="false">ADMIN1!P173</f>
        <v>0</v>
      </c>
      <c r="B167" s="346" t="n">
        <f aca="false">ADMIN1!Q173</f>
        <v>6124</v>
      </c>
      <c r="C167" s="347" t="str">
        <f aca="false">ADMIN1!R173</f>
        <v>Pamplemousse Star Ruby BIO</v>
      </c>
      <c r="D167" s="348" t="n">
        <f aca="false">ADMIN1!AN173</f>
        <v>0</v>
      </c>
      <c r="E167" s="348" t="str">
        <f aca="false">ADMIN1!AR173</f>
        <v>-</v>
      </c>
      <c r="F167" s="348" t="str">
        <f aca="false">ADMIN1!AU173</f>
        <v>-</v>
      </c>
      <c r="G167" s="348" t="str">
        <f aca="false">ADMIN1!AX173</f>
        <v>-</v>
      </c>
      <c r="H167" s="348" t="str">
        <f aca="false">ADMIN1!BA173</f>
        <v>-</v>
      </c>
      <c r="I167" s="348" t="str">
        <f aca="false">ADMIN1!BD173</f>
        <v>-</v>
      </c>
      <c r="J167" s="348" t="str">
        <f aca="false">ADMIN1!BG173</f>
        <v>-</v>
      </c>
      <c r="K167" s="348" t="str">
        <f aca="false">ADMIN1!BJ173</f>
        <v>-</v>
      </c>
      <c r="L167" s="348" t="str">
        <f aca="false">ADMIN1!BM173</f>
        <v>-</v>
      </c>
      <c r="M167" s="348" t="str">
        <f aca="false">ADMIN1!BP173</f>
        <v>-</v>
      </c>
      <c r="N167" s="348" t="str">
        <f aca="false">ADMIN1!BS173</f>
        <v>-</v>
      </c>
      <c r="O167" s="348" t="str">
        <f aca="false">ADMIN1!BV173</f>
        <v>-</v>
      </c>
      <c r="P167" s="348" t="str">
        <f aca="false">ADMIN1!BY173</f>
        <v>-</v>
      </c>
      <c r="Q167" s="348" t="str">
        <f aca="false">ADMIN1!CB173</f>
        <v>-</v>
      </c>
      <c r="R167" s="348" t="str">
        <f aca="false">ADMIN1!CE173</f>
        <v>-</v>
      </c>
      <c r="S167" s="348" t="str">
        <f aca="false">ADMIN1!CH173</f>
        <v>-</v>
      </c>
    </row>
    <row r="168" customFormat="false" ht="24.95" hidden="false" customHeight="true" outlineLevel="0" collapsed="false">
      <c r="A168" s="345" t="n">
        <f aca="false">ADMIN1!P174</f>
        <v>0</v>
      </c>
      <c r="B168" s="346" t="str">
        <f aca="false">ADMIN1!Q174</f>
        <v>3694-3006</v>
      </c>
      <c r="C168" s="347" t="str">
        <f aca="false">ADMIN1!R174</f>
        <v>Papaye Intenzza/Siluet (Rouge à l'intérieur)</v>
      </c>
      <c r="D168" s="348" t="n">
        <f aca="false">ADMIN1!AN174</f>
        <v>0</v>
      </c>
      <c r="E168" s="348" t="str">
        <f aca="false">ADMIN1!AR174</f>
        <v>-</v>
      </c>
      <c r="F168" s="348" t="str">
        <f aca="false">ADMIN1!AU174</f>
        <v>-</v>
      </c>
      <c r="G168" s="348" t="str">
        <f aca="false">ADMIN1!AX174</f>
        <v>-</v>
      </c>
      <c r="H168" s="348" t="str">
        <f aca="false">ADMIN1!BA174</f>
        <v>-</v>
      </c>
      <c r="I168" s="348" t="str">
        <f aca="false">ADMIN1!BD174</f>
        <v>-</v>
      </c>
      <c r="J168" s="348" t="str">
        <f aca="false">ADMIN1!BG174</f>
        <v>-</v>
      </c>
      <c r="K168" s="348" t="str">
        <f aca="false">ADMIN1!BJ174</f>
        <v>-</v>
      </c>
      <c r="L168" s="348" t="str">
        <f aca="false">ADMIN1!BM174</f>
        <v>-</v>
      </c>
      <c r="M168" s="348" t="str">
        <f aca="false">ADMIN1!BP174</f>
        <v>-</v>
      </c>
      <c r="N168" s="348" t="str">
        <f aca="false">ADMIN1!BS174</f>
        <v>-</v>
      </c>
      <c r="O168" s="348" t="str">
        <f aca="false">ADMIN1!BV174</f>
        <v>-</v>
      </c>
      <c r="P168" s="348" t="str">
        <f aca="false">ADMIN1!BY174</f>
        <v>-</v>
      </c>
      <c r="Q168" s="348" t="str">
        <f aca="false">ADMIN1!CB174</f>
        <v>-</v>
      </c>
      <c r="R168" s="348" t="str">
        <f aca="false">ADMIN1!CE174</f>
        <v>-</v>
      </c>
      <c r="S168" s="348" t="str">
        <f aca="false">ADMIN1!CH174</f>
        <v>-</v>
      </c>
    </row>
    <row r="169" customFormat="false" ht="24.95" hidden="false" customHeight="true" outlineLevel="0" collapsed="false">
      <c r="A169" s="345" t="n">
        <f aca="false">ADMIN1!P175</f>
        <v>0</v>
      </c>
      <c r="B169" s="346" t="n">
        <f aca="false">ADMIN1!Q175</f>
        <v>1576</v>
      </c>
      <c r="C169" s="347" t="str">
        <f aca="false">ADMIN1!R175</f>
        <v>Patate douce BIO (Grande)</v>
      </c>
      <c r="D169" s="348" t="n">
        <f aca="false">ADMIN1!AN175</f>
        <v>0</v>
      </c>
      <c r="E169" s="348" t="str">
        <f aca="false">ADMIN1!AR175</f>
        <v>-</v>
      </c>
      <c r="F169" s="348" t="str">
        <f aca="false">ADMIN1!AU175</f>
        <v>-</v>
      </c>
      <c r="G169" s="348" t="str">
        <f aca="false">ADMIN1!AX175</f>
        <v>-</v>
      </c>
      <c r="H169" s="348" t="str">
        <f aca="false">ADMIN1!BA175</f>
        <v>-</v>
      </c>
      <c r="I169" s="348" t="str">
        <f aca="false">ADMIN1!BD175</f>
        <v>-</v>
      </c>
      <c r="J169" s="348" t="str">
        <f aca="false">ADMIN1!BG175</f>
        <v>-</v>
      </c>
      <c r="K169" s="348" t="str">
        <f aca="false">ADMIN1!BJ175</f>
        <v>-</v>
      </c>
      <c r="L169" s="348" t="str">
        <f aca="false">ADMIN1!BM175</f>
        <v>-</v>
      </c>
      <c r="M169" s="348" t="str">
        <f aca="false">ADMIN1!BP175</f>
        <v>-</v>
      </c>
      <c r="N169" s="348" t="str">
        <f aca="false">ADMIN1!BS175</f>
        <v>-</v>
      </c>
      <c r="O169" s="348" t="str">
        <f aca="false">ADMIN1!BV175</f>
        <v>-</v>
      </c>
      <c r="P169" s="348" t="str">
        <f aca="false">ADMIN1!BY175</f>
        <v>-</v>
      </c>
      <c r="Q169" s="348" t="str">
        <f aca="false">ADMIN1!CB175</f>
        <v>-</v>
      </c>
      <c r="R169" s="348" t="str">
        <f aca="false">ADMIN1!CE175</f>
        <v>-</v>
      </c>
      <c r="S169" s="348" t="str">
        <f aca="false">ADMIN1!CH175</f>
        <v>-</v>
      </c>
    </row>
    <row r="170" customFormat="false" ht="24.95" hidden="false" customHeight="true" outlineLevel="0" collapsed="false">
      <c r="A170" s="345" t="n">
        <f aca="false">ADMIN1!P176</f>
        <v>0</v>
      </c>
      <c r="B170" s="346" t="n">
        <f aca="false">ADMIN1!Q176</f>
        <v>1015</v>
      </c>
      <c r="C170" s="347" t="str">
        <f aca="false">ADMIN1!R176</f>
        <v>Patate douce BIO (Moyenne)</v>
      </c>
      <c r="D170" s="348" t="n">
        <f aca="false">ADMIN1!AN176</f>
        <v>0</v>
      </c>
      <c r="E170" s="348" t="str">
        <f aca="false">ADMIN1!AR176</f>
        <v>-</v>
      </c>
      <c r="F170" s="348" t="str">
        <f aca="false">ADMIN1!AU176</f>
        <v>-</v>
      </c>
      <c r="G170" s="348" t="str">
        <f aca="false">ADMIN1!AX176</f>
        <v>-</v>
      </c>
      <c r="H170" s="348" t="str">
        <f aca="false">ADMIN1!BA176</f>
        <v>-</v>
      </c>
      <c r="I170" s="348" t="str">
        <f aca="false">ADMIN1!BD176</f>
        <v>-</v>
      </c>
      <c r="J170" s="348" t="str">
        <f aca="false">ADMIN1!BG176</f>
        <v>-</v>
      </c>
      <c r="K170" s="348" t="str">
        <f aca="false">ADMIN1!BJ176</f>
        <v>-</v>
      </c>
      <c r="L170" s="348" t="str">
        <f aca="false">ADMIN1!BM176</f>
        <v>-</v>
      </c>
      <c r="M170" s="348" t="str">
        <f aca="false">ADMIN1!BP176</f>
        <v>-</v>
      </c>
      <c r="N170" s="348" t="str">
        <f aca="false">ADMIN1!BS176</f>
        <v>-</v>
      </c>
      <c r="O170" s="348" t="str">
        <f aca="false">ADMIN1!BV176</f>
        <v>-</v>
      </c>
      <c r="P170" s="348" t="str">
        <f aca="false">ADMIN1!BY176</f>
        <v>-</v>
      </c>
      <c r="Q170" s="348" t="str">
        <f aca="false">ADMIN1!CB176</f>
        <v>-</v>
      </c>
      <c r="R170" s="348" t="str">
        <f aca="false">ADMIN1!CE176</f>
        <v>-</v>
      </c>
      <c r="S170" s="348" t="str">
        <f aca="false">ADMIN1!CH176</f>
        <v>-</v>
      </c>
    </row>
    <row r="171" customFormat="false" ht="24.95" hidden="false" customHeight="true" outlineLevel="0" collapsed="false">
      <c r="A171" s="345" t="n">
        <f aca="false">ADMIN1!P177</f>
        <v>0</v>
      </c>
      <c r="B171" s="346" t="n">
        <f aca="false">ADMIN1!Q177</f>
        <v>1761</v>
      </c>
      <c r="C171" s="347" t="str">
        <f aca="false">ADMIN1!R177</f>
        <v>Patate Douce Violette BIO (Moyenne, grande)</v>
      </c>
      <c r="D171" s="348" t="n">
        <f aca="false">ADMIN1!AN177</f>
        <v>0</v>
      </c>
      <c r="E171" s="348" t="str">
        <f aca="false">ADMIN1!AR177</f>
        <v>-</v>
      </c>
      <c r="F171" s="348" t="str">
        <f aca="false">ADMIN1!AU177</f>
        <v>-</v>
      </c>
      <c r="G171" s="348" t="str">
        <f aca="false">ADMIN1!AX177</f>
        <v>-</v>
      </c>
      <c r="H171" s="348" t="str">
        <f aca="false">ADMIN1!BA177</f>
        <v>-</v>
      </c>
      <c r="I171" s="348" t="str">
        <f aca="false">ADMIN1!BD177</f>
        <v>-</v>
      </c>
      <c r="J171" s="348" t="str">
        <f aca="false">ADMIN1!BG177</f>
        <v>-</v>
      </c>
      <c r="K171" s="348" t="str">
        <f aca="false">ADMIN1!BJ177</f>
        <v>-</v>
      </c>
      <c r="L171" s="348" t="str">
        <f aca="false">ADMIN1!BM177</f>
        <v>-</v>
      </c>
      <c r="M171" s="348" t="str">
        <f aca="false">ADMIN1!BP177</f>
        <v>-</v>
      </c>
      <c r="N171" s="348" t="str">
        <f aca="false">ADMIN1!BS177</f>
        <v>-</v>
      </c>
      <c r="O171" s="348" t="str">
        <f aca="false">ADMIN1!BV177</f>
        <v>-</v>
      </c>
      <c r="P171" s="348" t="str">
        <f aca="false">ADMIN1!BY177</f>
        <v>-</v>
      </c>
      <c r="Q171" s="348" t="str">
        <f aca="false">ADMIN1!CB177</f>
        <v>-</v>
      </c>
      <c r="R171" s="348" t="str">
        <f aca="false">ADMIN1!CE177</f>
        <v>-</v>
      </c>
      <c r="S171" s="348" t="str">
        <f aca="false">ADMIN1!CH177</f>
        <v>-</v>
      </c>
    </row>
    <row r="172" customFormat="false" ht="24.95" hidden="false" customHeight="true" outlineLevel="0" collapsed="false">
      <c r="A172" s="345" t="n">
        <f aca="false">ADMIN1!P178</f>
        <v>0</v>
      </c>
      <c r="B172" s="346" t="str">
        <f aca="false">ADMIN1!Q178</f>
        <v>5106-3735-3533</v>
      </c>
      <c r="C172" s="347" t="str">
        <f aca="false">ADMIN1!R178</f>
        <v>Piment frais Rouge/Vert/Jaune (500g)</v>
      </c>
      <c r="D172" s="348" t="n">
        <f aca="false">ADMIN1!AN178</f>
        <v>0</v>
      </c>
      <c r="E172" s="348" t="str">
        <f aca="false">ADMIN1!AR178</f>
        <v>-</v>
      </c>
      <c r="F172" s="348" t="str">
        <f aca="false">ADMIN1!AU178</f>
        <v>-</v>
      </c>
      <c r="G172" s="348" t="str">
        <f aca="false">ADMIN1!AX178</f>
        <v>-</v>
      </c>
      <c r="H172" s="348" t="str">
        <f aca="false">ADMIN1!BA178</f>
        <v>-</v>
      </c>
      <c r="I172" s="348" t="str">
        <f aca="false">ADMIN1!BD178</f>
        <v>-</v>
      </c>
      <c r="J172" s="348" t="str">
        <f aca="false">ADMIN1!BG178</f>
        <v>-</v>
      </c>
      <c r="K172" s="348" t="str">
        <f aca="false">ADMIN1!BJ178</f>
        <v>-</v>
      </c>
      <c r="L172" s="348" t="str">
        <f aca="false">ADMIN1!BM178</f>
        <v>-</v>
      </c>
      <c r="M172" s="348" t="str">
        <f aca="false">ADMIN1!BP178</f>
        <v>-</v>
      </c>
      <c r="N172" s="348" t="str">
        <f aca="false">ADMIN1!BS178</f>
        <v>-</v>
      </c>
      <c r="O172" s="348" t="str">
        <f aca="false">ADMIN1!BV178</f>
        <v>-</v>
      </c>
      <c r="P172" s="348" t="str">
        <f aca="false">ADMIN1!BY178</f>
        <v>-</v>
      </c>
      <c r="Q172" s="348" t="str">
        <f aca="false">ADMIN1!CB178</f>
        <v>-</v>
      </c>
      <c r="R172" s="348" t="str">
        <f aca="false">ADMIN1!CE178</f>
        <v>-</v>
      </c>
      <c r="S172" s="348" t="str">
        <f aca="false">ADMIN1!CH178</f>
        <v>-</v>
      </c>
    </row>
    <row r="173" customFormat="false" ht="24.95" hidden="false" customHeight="true" outlineLevel="0" collapsed="false">
      <c r="A173" s="345" t="n">
        <f aca="false">ADMIN1!P179</f>
        <v>0</v>
      </c>
      <c r="B173" s="346" t="str">
        <f aca="false">ADMIN1!Q179</f>
        <v>3757-3987</v>
      </c>
      <c r="C173" s="347" t="str">
        <f aca="false">ADMIN1!R179</f>
        <v>Pitahaya différentes variétés (rouge, blanche, violette (grand)</v>
      </c>
      <c r="D173" s="348" t="n">
        <f aca="false">ADMIN1!AN179</f>
        <v>0</v>
      </c>
      <c r="E173" s="348" t="str">
        <f aca="false">ADMIN1!AR179</f>
        <v>-</v>
      </c>
      <c r="F173" s="348" t="str">
        <f aca="false">ADMIN1!AU179</f>
        <v>-</v>
      </c>
      <c r="G173" s="348" t="str">
        <f aca="false">ADMIN1!AX179</f>
        <v>-</v>
      </c>
      <c r="H173" s="348" t="str">
        <f aca="false">ADMIN1!BA179</f>
        <v>-</v>
      </c>
      <c r="I173" s="348" t="str">
        <f aca="false">ADMIN1!BD179</f>
        <v>-</v>
      </c>
      <c r="J173" s="348" t="str">
        <f aca="false">ADMIN1!BG179</f>
        <v>-</v>
      </c>
      <c r="K173" s="348" t="str">
        <f aca="false">ADMIN1!BJ179</f>
        <v>-</v>
      </c>
      <c r="L173" s="348" t="str">
        <f aca="false">ADMIN1!BM179</f>
        <v>-</v>
      </c>
      <c r="M173" s="348" t="str">
        <f aca="false">ADMIN1!BP179</f>
        <v>-</v>
      </c>
      <c r="N173" s="348" t="str">
        <f aca="false">ADMIN1!BS179</f>
        <v>-</v>
      </c>
      <c r="O173" s="348" t="str">
        <f aca="false">ADMIN1!BV179</f>
        <v>-</v>
      </c>
      <c r="P173" s="348" t="str">
        <f aca="false">ADMIN1!BY179</f>
        <v>-</v>
      </c>
      <c r="Q173" s="348" t="str">
        <f aca="false">ADMIN1!CB179</f>
        <v>-</v>
      </c>
      <c r="R173" s="348" t="str">
        <f aca="false">ADMIN1!CE179</f>
        <v>-</v>
      </c>
      <c r="S173" s="348" t="str">
        <f aca="false">ADMIN1!CH179</f>
        <v>-</v>
      </c>
    </row>
    <row r="174" customFormat="false" ht="24.95" hidden="false" customHeight="true" outlineLevel="0" collapsed="false">
      <c r="A174" s="345" t="n">
        <f aca="false">ADMIN1!P180</f>
        <v>0</v>
      </c>
      <c r="B174" s="346" t="n">
        <f aca="false">ADMIN1!Q180</f>
        <v>1982</v>
      </c>
      <c r="C174" s="347" t="str">
        <f aca="false">ADMIN1!R180</f>
        <v>Pitahaya rouge BIO</v>
      </c>
      <c r="D174" s="348" t="n">
        <f aca="false">ADMIN1!AN180</f>
        <v>0</v>
      </c>
      <c r="E174" s="348" t="str">
        <f aca="false">ADMIN1!AR180</f>
        <v>-</v>
      </c>
      <c r="F174" s="348" t="str">
        <f aca="false">ADMIN1!AU180</f>
        <v>-</v>
      </c>
      <c r="G174" s="348" t="str">
        <f aca="false">ADMIN1!AX180</f>
        <v>-</v>
      </c>
      <c r="H174" s="348" t="str">
        <f aca="false">ADMIN1!BA180</f>
        <v>-</v>
      </c>
      <c r="I174" s="348" t="str">
        <f aca="false">ADMIN1!BD180</f>
        <v>-</v>
      </c>
      <c r="J174" s="348" t="str">
        <f aca="false">ADMIN1!BG180</f>
        <v>-</v>
      </c>
      <c r="K174" s="348" t="str">
        <f aca="false">ADMIN1!BJ180</f>
        <v>-</v>
      </c>
      <c r="L174" s="348" t="str">
        <f aca="false">ADMIN1!BM180</f>
        <v>-</v>
      </c>
      <c r="M174" s="348" t="str">
        <f aca="false">ADMIN1!BP180</f>
        <v>-</v>
      </c>
      <c r="N174" s="348" t="str">
        <f aca="false">ADMIN1!BS180</f>
        <v>-</v>
      </c>
      <c r="O174" s="348" t="str">
        <f aca="false">ADMIN1!BV180</f>
        <v>-</v>
      </c>
      <c r="P174" s="348" t="str">
        <f aca="false">ADMIN1!BY180</f>
        <v>-</v>
      </c>
      <c r="Q174" s="348" t="str">
        <f aca="false">ADMIN1!CB180</f>
        <v>-</v>
      </c>
      <c r="R174" s="348" t="str">
        <f aca="false">ADMIN1!CE180</f>
        <v>-</v>
      </c>
      <c r="S174" s="348" t="str">
        <f aca="false">ADMIN1!CH180</f>
        <v>-</v>
      </c>
    </row>
    <row r="175" customFormat="false" ht="24.95" hidden="false" customHeight="true" outlineLevel="0" collapsed="false">
      <c r="A175" s="345" t="n">
        <f aca="false">ADMIN1!P181</f>
        <v>0</v>
      </c>
      <c r="B175" s="346" t="n">
        <f aca="false">ADMIN1!Q181</f>
        <v>3043</v>
      </c>
      <c r="C175" s="347" t="str">
        <f aca="false">ADMIN1!R181</f>
        <v>Poire Conférence  </v>
      </c>
      <c r="D175" s="348" t="n">
        <f aca="false">ADMIN1!AN181</f>
        <v>0</v>
      </c>
      <c r="E175" s="348" t="str">
        <f aca="false">ADMIN1!AR181</f>
        <v>-</v>
      </c>
      <c r="F175" s="348" t="str">
        <f aca="false">ADMIN1!AU181</f>
        <v>-</v>
      </c>
      <c r="G175" s="348" t="str">
        <f aca="false">ADMIN1!AX181</f>
        <v>-</v>
      </c>
      <c r="H175" s="348" t="str">
        <f aca="false">ADMIN1!BA181</f>
        <v>-</v>
      </c>
      <c r="I175" s="348" t="str">
        <f aca="false">ADMIN1!BD181</f>
        <v>-</v>
      </c>
      <c r="J175" s="348" t="str">
        <f aca="false">ADMIN1!BG181</f>
        <v>-</v>
      </c>
      <c r="K175" s="348" t="str">
        <f aca="false">ADMIN1!BJ181</f>
        <v>-</v>
      </c>
      <c r="L175" s="348" t="str">
        <f aca="false">ADMIN1!BM181</f>
        <v>-</v>
      </c>
      <c r="M175" s="348" t="str">
        <f aca="false">ADMIN1!BP181</f>
        <v>-</v>
      </c>
      <c r="N175" s="348" t="str">
        <f aca="false">ADMIN1!BS181</f>
        <v>-</v>
      </c>
      <c r="O175" s="348" t="str">
        <f aca="false">ADMIN1!BV181</f>
        <v>-</v>
      </c>
      <c r="P175" s="348" t="str">
        <f aca="false">ADMIN1!BY181</f>
        <v>-</v>
      </c>
      <c r="Q175" s="348" t="str">
        <f aca="false">ADMIN1!CB181</f>
        <v>-</v>
      </c>
      <c r="R175" s="348" t="str">
        <f aca="false">ADMIN1!CE181</f>
        <v>-</v>
      </c>
      <c r="S175" s="348" t="str">
        <f aca="false">ADMIN1!CH181</f>
        <v>-</v>
      </c>
    </row>
    <row r="176" customFormat="false" ht="24.95" hidden="false" customHeight="true" outlineLevel="0" collapsed="false">
      <c r="A176" s="345" t="n">
        <f aca="false">ADMIN1!P182</f>
        <v>0</v>
      </c>
      <c r="B176" s="346" t="n">
        <f aca="false">ADMIN1!Q182</f>
        <v>1123</v>
      </c>
      <c r="C176" s="347" t="str">
        <f aca="false">ADMIN1!R182</f>
        <v>Poire Conférence BIO</v>
      </c>
      <c r="D176" s="348" t="n">
        <f aca="false">ADMIN1!AN182</f>
        <v>0</v>
      </c>
      <c r="E176" s="348" t="str">
        <f aca="false">ADMIN1!AR182</f>
        <v>-</v>
      </c>
      <c r="F176" s="348" t="str">
        <f aca="false">ADMIN1!AU182</f>
        <v>-</v>
      </c>
      <c r="G176" s="348" t="str">
        <f aca="false">ADMIN1!AX182</f>
        <v>-</v>
      </c>
      <c r="H176" s="348" t="str">
        <f aca="false">ADMIN1!BA182</f>
        <v>-</v>
      </c>
      <c r="I176" s="348" t="str">
        <f aca="false">ADMIN1!BD182</f>
        <v>-</v>
      </c>
      <c r="J176" s="348" t="str">
        <f aca="false">ADMIN1!BG182</f>
        <v>-</v>
      </c>
      <c r="K176" s="348" t="str">
        <f aca="false">ADMIN1!BJ182</f>
        <v>-</v>
      </c>
      <c r="L176" s="348" t="str">
        <f aca="false">ADMIN1!BM182</f>
        <v>-</v>
      </c>
      <c r="M176" s="348" t="str">
        <f aca="false">ADMIN1!BP182</f>
        <v>-</v>
      </c>
      <c r="N176" s="348" t="str">
        <f aca="false">ADMIN1!BS182</f>
        <v>-</v>
      </c>
      <c r="O176" s="348" t="str">
        <f aca="false">ADMIN1!BV182</f>
        <v>-</v>
      </c>
      <c r="P176" s="348" t="str">
        <f aca="false">ADMIN1!BY182</f>
        <v>-</v>
      </c>
      <c r="Q176" s="348" t="str">
        <f aca="false">ADMIN1!CB182</f>
        <v>-</v>
      </c>
      <c r="R176" s="348" t="str">
        <f aca="false">ADMIN1!CE182</f>
        <v>-</v>
      </c>
      <c r="S176" s="348" t="str">
        <f aca="false">ADMIN1!CH182</f>
        <v>-</v>
      </c>
    </row>
    <row r="177" customFormat="false" ht="24.95" hidden="false" customHeight="true" outlineLevel="0" collapsed="false">
      <c r="A177" s="345" t="n">
        <f aca="false">ADMIN1!P183</f>
        <v>0</v>
      </c>
      <c r="B177" s="346" t="n">
        <f aca="false">ADMIN1!Q183</f>
        <v>1062</v>
      </c>
      <c r="C177" s="347" t="str">
        <f aca="false">ADMIN1!R183</f>
        <v>Poireau BIO</v>
      </c>
      <c r="D177" s="348" t="n">
        <f aca="false">ADMIN1!AN183</f>
        <v>0</v>
      </c>
      <c r="E177" s="348" t="str">
        <f aca="false">ADMIN1!AR183</f>
        <v>-</v>
      </c>
      <c r="F177" s="348" t="str">
        <f aca="false">ADMIN1!AU183</f>
        <v>-</v>
      </c>
      <c r="G177" s="348" t="str">
        <f aca="false">ADMIN1!AX183</f>
        <v>-</v>
      </c>
      <c r="H177" s="348" t="str">
        <f aca="false">ADMIN1!BA183</f>
        <v>-</v>
      </c>
      <c r="I177" s="348" t="str">
        <f aca="false">ADMIN1!BD183</f>
        <v>-</v>
      </c>
      <c r="J177" s="348" t="str">
        <f aca="false">ADMIN1!BG183</f>
        <v>-</v>
      </c>
      <c r="K177" s="348" t="str">
        <f aca="false">ADMIN1!BJ183</f>
        <v>-</v>
      </c>
      <c r="L177" s="348" t="str">
        <f aca="false">ADMIN1!BM183</f>
        <v>-</v>
      </c>
      <c r="M177" s="348" t="str">
        <f aca="false">ADMIN1!BP183</f>
        <v>-</v>
      </c>
      <c r="N177" s="348" t="str">
        <f aca="false">ADMIN1!BS183</f>
        <v>-</v>
      </c>
      <c r="O177" s="348" t="str">
        <f aca="false">ADMIN1!BV183</f>
        <v>-</v>
      </c>
      <c r="P177" s="348" t="str">
        <f aca="false">ADMIN1!BY183</f>
        <v>-</v>
      </c>
      <c r="Q177" s="348" t="str">
        <f aca="false">ADMIN1!CB183</f>
        <v>-</v>
      </c>
      <c r="R177" s="348" t="str">
        <f aca="false">ADMIN1!CE183</f>
        <v>-</v>
      </c>
      <c r="S177" s="348" t="str">
        <f aca="false">ADMIN1!CH183</f>
        <v>-</v>
      </c>
    </row>
    <row r="178" customFormat="false" ht="24.95" hidden="false" customHeight="true" outlineLevel="0" collapsed="false">
      <c r="A178" s="345" t="n">
        <f aca="false">ADMIN1!P184</f>
        <v>0</v>
      </c>
      <c r="B178" s="346" t="n">
        <f aca="false">ADMIN1!Q184</f>
        <v>3313</v>
      </c>
      <c r="C178" s="347" t="str">
        <f aca="false">ADMIN1!R184</f>
        <v>Poivron mini en couleur</v>
      </c>
      <c r="D178" s="348" t="n">
        <f aca="false">ADMIN1!AN184</f>
        <v>0</v>
      </c>
      <c r="E178" s="348" t="str">
        <f aca="false">ADMIN1!AR184</f>
        <v>-</v>
      </c>
      <c r="F178" s="348" t="str">
        <f aca="false">ADMIN1!AU184</f>
        <v>-</v>
      </c>
      <c r="G178" s="348" t="str">
        <f aca="false">ADMIN1!AX184</f>
        <v>-</v>
      </c>
      <c r="H178" s="348" t="str">
        <f aca="false">ADMIN1!BA184</f>
        <v>-</v>
      </c>
      <c r="I178" s="348" t="str">
        <f aca="false">ADMIN1!BD184</f>
        <v>-</v>
      </c>
      <c r="J178" s="348" t="str">
        <f aca="false">ADMIN1!BG184</f>
        <v>-</v>
      </c>
      <c r="K178" s="348" t="str">
        <f aca="false">ADMIN1!BJ184</f>
        <v>-</v>
      </c>
      <c r="L178" s="348" t="str">
        <f aca="false">ADMIN1!BM184</f>
        <v>-</v>
      </c>
      <c r="M178" s="348" t="str">
        <f aca="false">ADMIN1!BP184</f>
        <v>-</v>
      </c>
      <c r="N178" s="348" t="str">
        <f aca="false">ADMIN1!BS184</f>
        <v>-</v>
      </c>
      <c r="O178" s="348" t="str">
        <f aca="false">ADMIN1!BV184</f>
        <v>-</v>
      </c>
      <c r="P178" s="348" t="str">
        <f aca="false">ADMIN1!BY184</f>
        <v>-</v>
      </c>
      <c r="Q178" s="348" t="str">
        <f aca="false">ADMIN1!CB184</f>
        <v>-</v>
      </c>
      <c r="R178" s="348" t="str">
        <f aca="false">ADMIN1!CE184</f>
        <v>-</v>
      </c>
      <c r="S178" s="348" t="str">
        <f aca="false">ADMIN1!CH184</f>
        <v>-</v>
      </c>
    </row>
    <row r="179" customFormat="false" ht="24.95" hidden="false" customHeight="true" outlineLevel="0" collapsed="false">
      <c r="A179" s="345" t="n">
        <f aca="false">ADMIN1!P185</f>
        <v>0</v>
      </c>
      <c r="B179" s="346" t="n">
        <f aca="false">ADMIN1!Q185</f>
        <v>3027</v>
      </c>
      <c r="C179" s="347" t="str">
        <f aca="false">ADMIN1!R185</f>
        <v>Poivron rouge California </v>
      </c>
      <c r="D179" s="348" t="n">
        <f aca="false">ADMIN1!AN185</f>
        <v>0</v>
      </c>
      <c r="E179" s="348" t="str">
        <f aca="false">ADMIN1!AR185</f>
        <v>-</v>
      </c>
      <c r="F179" s="348" t="str">
        <f aca="false">ADMIN1!AU185</f>
        <v>-</v>
      </c>
      <c r="G179" s="348" t="str">
        <f aca="false">ADMIN1!AX185</f>
        <v>-</v>
      </c>
      <c r="H179" s="348" t="str">
        <f aca="false">ADMIN1!BA185</f>
        <v>-</v>
      </c>
      <c r="I179" s="348" t="str">
        <f aca="false">ADMIN1!BD185</f>
        <v>-</v>
      </c>
      <c r="J179" s="348" t="str">
        <f aca="false">ADMIN1!BG185</f>
        <v>-</v>
      </c>
      <c r="K179" s="348" t="str">
        <f aca="false">ADMIN1!BJ185</f>
        <v>-</v>
      </c>
      <c r="L179" s="348" t="str">
        <f aca="false">ADMIN1!BM185</f>
        <v>-</v>
      </c>
      <c r="M179" s="348" t="str">
        <f aca="false">ADMIN1!BP185</f>
        <v>-</v>
      </c>
      <c r="N179" s="348" t="str">
        <f aca="false">ADMIN1!BS185</f>
        <v>-</v>
      </c>
      <c r="O179" s="348" t="str">
        <f aca="false">ADMIN1!BV185</f>
        <v>-</v>
      </c>
      <c r="P179" s="348" t="str">
        <f aca="false">ADMIN1!BY185</f>
        <v>-</v>
      </c>
      <c r="Q179" s="348" t="str">
        <f aca="false">ADMIN1!CB185</f>
        <v>-</v>
      </c>
      <c r="R179" s="348" t="str">
        <f aca="false">ADMIN1!CE185</f>
        <v>-</v>
      </c>
      <c r="S179" s="348" t="str">
        <f aca="false">ADMIN1!CH185</f>
        <v>-</v>
      </c>
    </row>
    <row r="180" customFormat="false" ht="24.95" hidden="false" customHeight="true" outlineLevel="0" collapsed="false">
      <c r="A180" s="345" t="n">
        <f aca="false">ADMIN1!P186</f>
        <v>0</v>
      </c>
      <c r="B180" s="346" t="n">
        <f aca="false">ADMIN1!Q186</f>
        <v>1043</v>
      </c>
      <c r="C180" s="347" t="str">
        <f aca="false">ADMIN1!R186</f>
        <v>Poivron rouge Ramiro BIO</v>
      </c>
      <c r="D180" s="348" t="n">
        <f aca="false">ADMIN1!AN186</f>
        <v>0</v>
      </c>
      <c r="E180" s="348" t="str">
        <f aca="false">ADMIN1!AR186</f>
        <v>-</v>
      </c>
      <c r="F180" s="348" t="str">
        <f aca="false">ADMIN1!AU186</f>
        <v>-</v>
      </c>
      <c r="G180" s="348" t="str">
        <f aca="false">ADMIN1!AX186</f>
        <v>-</v>
      </c>
      <c r="H180" s="348" t="str">
        <f aca="false">ADMIN1!BA186</f>
        <v>-</v>
      </c>
      <c r="I180" s="348" t="str">
        <f aca="false">ADMIN1!BD186</f>
        <v>-</v>
      </c>
      <c r="J180" s="348" t="str">
        <f aca="false">ADMIN1!BG186</f>
        <v>-</v>
      </c>
      <c r="K180" s="348" t="str">
        <f aca="false">ADMIN1!BJ186</f>
        <v>-</v>
      </c>
      <c r="L180" s="348" t="str">
        <f aca="false">ADMIN1!BM186</f>
        <v>-</v>
      </c>
      <c r="M180" s="348" t="str">
        <f aca="false">ADMIN1!BP186</f>
        <v>-</v>
      </c>
      <c r="N180" s="348" t="str">
        <f aca="false">ADMIN1!BS186</f>
        <v>-</v>
      </c>
      <c r="O180" s="348" t="str">
        <f aca="false">ADMIN1!BV186</f>
        <v>-</v>
      </c>
      <c r="P180" s="348" t="str">
        <f aca="false">ADMIN1!BY186</f>
        <v>-</v>
      </c>
      <c r="Q180" s="348" t="str">
        <f aca="false">ADMIN1!CB186</f>
        <v>-</v>
      </c>
      <c r="R180" s="348" t="str">
        <f aca="false">ADMIN1!CE186</f>
        <v>-</v>
      </c>
      <c r="S180" s="348" t="str">
        <f aca="false">ADMIN1!CH186</f>
        <v>-</v>
      </c>
    </row>
    <row r="181" customFormat="false" ht="24.95" hidden="false" customHeight="true" outlineLevel="0" collapsed="false">
      <c r="A181" s="345" t="n">
        <f aca="false">ADMIN1!P187</f>
        <v>0</v>
      </c>
      <c r="B181" s="346" t="n">
        <f aca="false">ADMIN1!Q187</f>
        <v>6041</v>
      </c>
      <c r="C181" s="347" t="str">
        <f aca="false">ADMIN1!R187</f>
        <v>Polen Frais BIO (Bocal 500g)</v>
      </c>
      <c r="D181" s="348" t="n">
        <f aca="false">ADMIN1!AN187</f>
        <v>0</v>
      </c>
      <c r="E181" s="348" t="str">
        <f aca="false">ADMIN1!AR187</f>
        <v>-</v>
      </c>
      <c r="F181" s="348" t="str">
        <f aca="false">ADMIN1!AU187</f>
        <v>-</v>
      </c>
      <c r="G181" s="348" t="str">
        <f aca="false">ADMIN1!AX187</f>
        <v>-</v>
      </c>
      <c r="H181" s="348" t="str">
        <f aca="false">ADMIN1!BA187</f>
        <v>-</v>
      </c>
      <c r="I181" s="348" t="str">
        <f aca="false">ADMIN1!BD187</f>
        <v>-</v>
      </c>
      <c r="J181" s="348" t="str">
        <f aca="false">ADMIN1!BG187</f>
        <v>-</v>
      </c>
      <c r="K181" s="348" t="str">
        <f aca="false">ADMIN1!BJ187</f>
        <v>-</v>
      </c>
      <c r="L181" s="348" t="str">
        <f aca="false">ADMIN1!BM187</f>
        <v>-</v>
      </c>
      <c r="M181" s="348" t="str">
        <f aca="false">ADMIN1!BP187</f>
        <v>-</v>
      </c>
      <c r="N181" s="348" t="str">
        <f aca="false">ADMIN1!BS187</f>
        <v>-</v>
      </c>
      <c r="O181" s="348" t="str">
        <f aca="false">ADMIN1!BV187</f>
        <v>-</v>
      </c>
      <c r="P181" s="348" t="str">
        <f aca="false">ADMIN1!BY187</f>
        <v>-</v>
      </c>
      <c r="Q181" s="348" t="str">
        <f aca="false">ADMIN1!CB187</f>
        <v>-</v>
      </c>
      <c r="R181" s="348" t="str">
        <f aca="false">ADMIN1!CE187</f>
        <v>-</v>
      </c>
      <c r="S181" s="348" t="str">
        <f aca="false">ADMIN1!CH187</f>
        <v>-</v>
      </c>
    </row>
    <row r="182" customFormat="false" ht="24.95" hidden="false" customHeight="true" outlineLevel="0" collapsed="false">
      <c r="A182" s="345" t="n">
        <f aca="false">ADMIN1!P188</f>
        <v>0</v>
      </c>
      <c r="B182" s="346" t="str">
        <f aca="false">ADMIN1!Q188</f>
        <v>1564</v>
      </c>
      <c r="C182" s="347" t="str">
        <f aca="false">ADMIN1!R188</f>
        <v>Polen sec BIO (Bocal 500g)</v>
      </c>
      <c r="D182" s="348" t="n">
        <f aca="false">ADMIN1!AN188</f>
        <v>0</v>
      </c>
      <c r="E182" s="348" t="str">
        <f aca="false">ADMIN1!AR188</f>
        <v>-</v>
      </c>
      <c r="F182" s="348" t="str">
        <f aca="false">ADMIN1!AU188</f>
        <v>-</v>
      </c>
      <c r="G182" s="348" t="str">
        <f aca="false">ADMIN1!AX188</f>
        <v>-</v>
      </c>
      <c r="H182" s="348" t="str">
        <f aca="false">ADMIN1!BA188</f>
        <v>-</v>
      </c>
      <c r="I182" s="348" t="str">
        <f aca="false">ADMIN1!BD188</f>
        <v>-</v>
      </c>
      <c r="J182" s="348" t="str">
        <f aca="false">ADMIN1!BG188</f>
        <v>-</v>
      </c>
      <c r="K182" s="348" t="str">
        <f aca="false">ADMIN1!BJ188</f>
        <v>-</v>
      </c>
      <c r="L182" s="348" t="str">
        <f aca="false">ADMIN1!BM188</f>
        <v>-</v>
      </c>
      <c r="M182" s="348" t="str">
        <f aca="false">ADMIN1!BP188</f>
        <v>-</v>
      </c>
      <c r="N182" s="348" t="str">
        <f aca="false">ADMIN1!BS188</f>
        <v>-</v>
      </c>
      <c r="O182" s="348" t="str">
        <f aca="false">ADMIN1!BV188</f>
        <v>-</v>
      </c>
      <c r="P182" s="348" t="str">
        <f aca="false">ADMIN1!BY188</f>
        <v>-</v>
      </c>
      <c r="Q182" s="348" t="str">
        <f aca="false">ADMIN1!CB188</f>
        <v>-</v>
      </c>
      <c r="R182" s="348" t="str">
        <f aca="false">ADMIN1!CE188</f>
        <v>-</v>
      </c>
      <c r="S182" s="348" t="str">
        <f aca="false">ADMIN1!CH188</f>
        <v>-</v>
      </c>
    </row>
    <row r="183" customFormat="false" ht="24.95" hidden="false" customHeight="true" outlineLevel="0" collapsed="false">
      <c r="A183" s="345" t="n">
        <f aca="false">ADMIN1!P189</f>
        <v>0</v>
      </c>
      <c r="B183" s="346" t="n">
        <f aca="false">ADMIN1!Q189</f>
        <v>1147</v>
      </c>
      <c r="C183" s="347" t="str">
        <f aca="false">ADMIN1!R189</f>
        <v>Pomme de terre rouge BIO</v>
      </c>
      <c r="D183" s="348" t="n">
        <f aca="false">ADMIN1!AN189</f>
        <v>0</v>
      </c>
      <c r="E183" s="348" t="str">
        <f aca="false">ADMIN1!AR189</f>
        <v>-</v>
      </c>
      <c r="F183" s="348" t="str">
        <f aca="false">ADMIN1!AU189</f>
        <v>-</v>
      </c>
      <c r="G183" s="348" t="str">
        <f aca="false">ADMIN1!AX189</f>
        <v>-</v>
      </c>
      <c r="H183" s="348" t="str">
        <f aca="false">ADMIN1!BA189</f>
        <v>-</v>
      </c>
      <c r="I183" s="348" t="str">
        <f aca="false">ADMIN1!BD189</f>
        <v>-</v>
      </c>
      <c r="J183" s="348" t="str">
        <f aca="false">ADMIN1!BG189</f>
        <v>-</v>
      </c>
      <c r="K183" s="348" t="str">
        <f aca="false">ADMIN1!BJ189</f>
        <v>-</v>
      </c>
      <c r="L183" s="348" t="str">
        <f aca="false">ADMIN1!BM189</f>
        <v>-</v>
      </c>
      <c r="M183" s="348" t="str">
        <f aca="false">ADMIN1!BP189</f>
        <v>-</v>
      </c>
      <c r="N183" s="348" t="str">
        <f aca="false">ADMIN1!BS189</f>
        <v>-</v>
      </c>
      <c r="O183" s="348" t="str">
        <f aca="false">ADMIN1!BV189</f>
        <v>-</v>
      </c>
      <c r="P183" s="348" t="str">
        <f aca="false">ADMIN1!BY189</f>
        <v>-</v>
      </c>
      <c r="Q183" s="348" t="str">
        <f aca="false">ADMIN1!CB189</f>
        <v>-</v>
      </c>
      <c r="R183" s="348" t="str">
        <f aca="false">ADMIN1!CE189</f>
        <v>-</v>
      </c>
      <c r="S183" s="348" t="str">
        <f aca="false">ADMIN1!CH189</f>
        <v>-</v>
      </c>
    </row>
    <row r="184" customFormat="false" ht="24.95" hidden="false" customHeight="true" outlineLevel="0" collapsed="false">
      <c r="A184" s="345" t="n">
        <f aca="false">ADMIN1!P190</f>
        <v>0</v>
      </c>
      <c r="B184" s="346" t="str">
        <f aca="false">ADMIN1!Q190</f>
        <v>5124-3852</v>
      </c>
      <c r="C184" s="347" t="str">
        <f aca="false">ADMIN1!R190</f>
        <v>Pomme Golden (Nouvelle récolte!!)</v>
      </c>
      <c r="D184" s="348" t="n">
        <f aca="false">ADMIN1!AN190</f>
        <v>0</v>
      </c>
      <c r="E184" s="348" t="str">
        <f aca="false">ADMIN1!AR190</f>
        <v>-</v>
      </c>
      <c r="F184" s="348" t="str">
        <f aca="false">ADMIN1!AU190</f>
        <v>-</v>
      </c>
      <c r="G184" s="348" t="str">
        <f aca="false">ADMIN1!AX190</f>
        <v>-</v>
      </c>
      <c r="H184" s="348" t="str">
        <f aca="false">ADMIN1!BA190</f>
        <v>-</v>
      </c>
      <c r="I184" s="348" t="str">
        <f aca="false">ADMIN1!BD190</f>
        <v>-</v>
      </c>
      <c r="J184" s="348" t="str">
        <f aca="false">ADMIN1!BG190</f>
        <v>-</v>
      </c>
      <c r="K184" s="348" t="str">
        <f aca="false">ADMIN1!BJ190</f>
        <v>-</v>
      </c>
      <c r="L184" s="348" t="str">
        <f aca="false">ADMIN1!BM190</f>
        <v>-</v>
      </c>
      <c r="M184" s="348" t="str">
        <f aca="false">ADMIN1!BP190</f>
        <v>-</v>
      </c>
      <c r="N184" s="348" t="str">
        <f aca="false">ADMIN1!BS190</f>
        <v>-</v>
      </c>
      <c r="O184" s="348" t="str">
        <f aca="false">ADMIN1!BV190</f>
        <v>-</v>
      </c>
      <c r="P184" s="348" t="str">
        <f aca="false">ADMIN1!BY190</f>
        <v>-</v>
      </c>
      <c r="Q184" s="348" t="str">
        <f aca="false">ADMIN1!CB190</f>
        <v>-</v>
      </c>
      <c r="R184" s="348" t="str">
        <f aca="false">ADMIN1!CE190</f>
        <v>-</v>
      </c>
      <c r="S184" s="348" t="str">
        <f aca="false">ADMIN1!CH190</f>
        <v>-</v>
      </c>
    </row>
    <row r="185" customFormat="false" ht="24.95" hidden="false" customHeight="true" outlineLevel="0" collapsed="false">
      <c r="A185" s="345" t="n">
        <f aca="false">ADMIN1!P191</f>
        <v>0</v>
      </c>
      <c r="B185" s="346" t="n">
        <f aca="false">ADMIN1!Q191</f>
        <v>3706</v>
      </c>
      <c r="C185" s="347" t="str">
        <f aca="false">ADMIN1!R191</f>
        <v>Pomme Reineta Sierra Nevada</v>
      </c>
      <c r="D185" s="348" t="n">
        <f aca="false">ADMIN1!AN191</f>
        <v>0</v>
      </c>
      <c r="E185" s="348" t="str">
        <f aca="false">ADMIN1!AR191</f>
        <v>-</v>
      </c>
      <c r="F185" s="348" t="str">
        <f aca="false">ADMIN1!AU191</f>
        <v>-</v>
      </c>
      <c r="G185" s="348" t="str">
        <f aca="false">ADMIN1!AX191</f>
        <v>-</v>
      </c>
      <c r="H185" s="348" t="str">
        <f aca="false">ADMIN1!BA191</f>
        <v>-</v>
      </c>
      <c r="I185" s="348" t="str">
        <f aca="false">ADMIN1!BD191</f>
        <v>-</v>
      </c>
      <c r="J185" s="348" t="str">
        <f aca="false">ADMIN1!BG191</f>
        <v>-</v>
      </c>
      <c r="K185" s="348" t="str">
        <f aca="false">ADMIN1!BJ191</f>
        <v>-</v>
      </c>
      <c r="L185" s="348" t="str">
        <f aca="false">ADMIN1!BM191</f>
        <v>-</v>
      </c>
      <c r="M185" s="348" t="str">
        <f aca="false">ADMIN1!BP191</f>
        <v>-</v>
      </c>
      <c r="N185" s="348" t="str">
        <f aca="false">ADMIN1!BS191</f>
        <v>-</v>
      </c>
      <c r="O185" s="348" t="str">
        <f aca="false">ADMIN1!BV191</f>
        <v>-</v>
      </c>
      <c r="P185" s="348" t="str">
        <f aca="false">ADMIN1!BY191</f>
        <v>-</v>
      </c>
      <c r="Q185" s="348" t="str">
        <f aca="false">ADMIN1!CB191</f>
        <v>-</v>
      </c>
      <c r="R185" s="348" t="str">
        <f aca="false">ADMIN1!CE191</f>
        <v>-</v>
      </c>
      <c r="S185" s="348" t="str">
        <f aca="false">ADMIN1!CH191</f>
        <v>-</v>
      </c>
    </row>
    <row r="186" customFormat="false" ht="24.95" hidden="false" customHeight="true" outlineLevel="0" collapsed="false">
      <c r="A186" s="345" t="n">
        <f aca="false">ADMIN1!P192</f>
        <v>0</v>
      </c>
      <c r="B186" s="346" t="n">
        <f aca="false">ADMIN1!Q192</f>
        <v>3145</v>
      </c>
      <c r="C186" s="347" t="str">
        <f aca="false">ADMIN1!R192</f>
        <v>Pomme rouge Starky Sierra Nevada</v>
      </c>
      <c r="D186" s="348" t="n">
        <f aca="false">ADMIN1!AN192</f>
        <v>0</v>
      </c>
      <c r="E186" s="348" t="str">
        <f aca="false">ADMIN1!AR192</f>
        <v>-</v>
      </c>
      <c r="F186" s="348" t="str">
        <f aca="false">ADMIN1!AU192</f>
        <v>-</v>
      </c>
      <c r="G186" s="348" t="str">
        <f aca="false">ADMIN1!AX192</f>
        <v>-</v>
      </c>
      <c r="H186" s="348" t="str">
        <f aca="false">ADMIN1!BA192</f>
        <v>-</v>
      </c>
      <c r="I186" s="348" t="str">
        <f aca="false">ADMIN1!BD192</f>
        <v>-</v>
      </c>
      <c r="J186" s="348" t="str">
        <f aca="false">ADMIN1!BG192</f>
        <v>-</v>
      </c>
      <c r="K186" s="348" t="str">
        <f aca="false">ADMIN1!BJ192</f>
        <v>-</v>
      </c>
      <c r="L186" s="348" t="str">
        <f aca="false">ADMIN1!BM192</f>
        <v>-</v>
      </c>
      <c r="M186" s="348" t="str">
        <f aca="false">ADMIN1!BP192</f>
        <v>-</v>
      </c>
      <c r="N186" s="348" t="str">
        <f aca="false">ADMIN1!BS192</f>
        <v>-</v>
      </c>
      <c r="O186" s="348" t="str">
        <f aca="false">ADMIN1!BV192</f>
        <v>-</v>
      </c>
      <c r="P186" s="348" t="str">
        <f aca="false">ADMIN1!BY192</f>
        <v>-</v>
      </c>
      <c r="Q186" s="348" t="str">
        <f aca="false">ADMIN1!CB192</f>
        <v>-</v>
      </c>
      <c r="R186" s="348" t="str">
        <f aca="false">ADMIN1!CE192</f>
        <v>-</v>
      </c>
      <c r="S186" s="348" t="str">
        <f aca="false">ADMIN1!CH192</f>
        <v>-</v>
      </c>
    </row>
    <row r="187" customFormat="false" ht="24.95" hidden="false" customHeight="true" outlineLevel="0" collapsed="false">
      <c r="A187" s="345" t="n">
        <f aca="false">ADMIN1!P193</f>
        <v>0</v>
      </c>
      <c r="B187" s="346" t="n">
        <f aca="false">ADMIN1!Q193</f>
        <v>5149</v>
      </c>
      <c r="C187" s="347" t="str">
        <f aca="false">ADMIN1!R193</f>
        <v>Pomme rouge Top Sierra Nevada</v>
      </c>
      <c r="D187" s="348" t="n">
        <f aca="false">ADMIN1!AN193</f>
        <v>0</v>
      </c>
      <c r="E187" s="348" t="str">
        <f aca="false">ADMIN1!AR193</f>
        <v>-</v>
      </c>
      <c r="F187" s="348" t="str">
        <f aca="false">ADMIN1!AU193</f>
        <v>-</v>
      </c>
      <c r="G187" s="348" t="str">
        <f aca="false">ADMIN1!AX193</f>
        <v>-</v>
      </c>
      <c r="H187" s="348" t="str">
        <f aca="false">ADMIN1!BA193</f>
        <v>-</v>
      </c>
      <c r="I187" s="348" t="str">
        <f aca="false">ADMIN1!BD193</f>
        <v>-</v>
      </c>
      <c r="J187" s="348" t="str">
        <f aca="false">ADMIN1!BG193</f>
        <v>-</v>
      </c>
      <c r="K187" s="348" t="str">
        <f aca="false">ADMIN1!BJ193</f>
        <v>-</v>
      </c>
      <c r="L187" s="348" t="str">
        <f aca="false">ADMIN1!BM193</f>
        <v>-</v>
      </c>
      <c r="M187" s="348" t="str">
        <f aca="false">ADMIN1!BP193</f>
        <v>-</v>
      </c>
      <c r="N187" s="348" t="str">
        <f aca="false">ADMIN1!BS193</f>
        <v>-</v>
      </c>
      <c r="O187" s="348" t="str">
        <f aca="false">ADMIN1!BV193</f>
        <v>-</v>
      </c>
      <c r="P187" s="348" t="str">
        <f aca="false">ADMIN1!BY193</f>
        <v>-</v>
      </c>
      <c r="Q187" s="348" t="str">
        <f aca="false">ADMIN1!CB193</f>
        <v>-</v>
      </c>
      <c r="R187" s="348" t="str">
        <f aca="false">ADMIN1!CE193</f>
        <v>-</v>
      </c>
      <c r="S187" s="348" t="str">
        <f aca="false">ADMIN1!CH193</f>
        <v>-</v>
      </c>
    </row>
    <row r="188" customFormat="false" ht="24.95" hidden="false" customHeight="true" outlineLevel="0" collapsed="false">
      <c r="A188" s="345" t="n">
        <f aca="false">ADMIN1!P194</f>
        <v>0</v>
      </c>
      <c r="B188" s="346" t="n">
        <f aca="false">ADMIN1!Q194</f>
        <v>3659</v>
      </c>
      <c r="C188" s="347" t="str">
        <f aca="false">ADMIN1!R194</f>
        <v>Pomme variété ancienne de Sierra Nevada</v>
      </c>
      <c r="D188" s="348" t="n">
        <f aca="false">ADMIN1!AN194</f>
        <v>0</v>
      </c>
      <c r="E188" s="348" t="str">
        <f aca="false">ADMIN1!AR194</f>
        <v>-</v>
      </c>
      <c r="F188" s="348" t="str">
        <f aca="false">ADMIN1!AU194</f>
        <v>-</v>
      </c>
      <c r="G188" s="348" t="str">
        <f aca="false">ADMIN1!AX194</f>
        <v>-</v>
      </c>
      <c r="H188" s="348" t="str">
        <f aca="false">ADMIN1!BA194</f>
        <v>-</v>
      </c>
      <c r="I188" s="348" t="str">
        <f aca="false">ADMIN1!BD194</f>
        <v>-</v>
      </c>
      <c r="J188" s="348" t="str">
        <f aca="false">ADMIN1!BG194</f>
        <v>-</v>
      </c>
      <c r="K188" s="348" t="str">
        <f aca="false">ADMIN1!BJ194</f>
        <v>-</v>
      </c>
      <c r="L188" s="348" t="str">
        <f aca="false">ADMIN1!BM194</f>
        <v>-</v>
      </c>
      <c r="M188" s="348" t="str">
        <f aca="false">ADMIN1!BP194</f>
        <v>-</v>
      </c>
      <c r="N188" s="348" t="str">
        <f aca="false">ADMIN1!BS194</f>
        <v>-</v>
      </c>
      <c r="O188" s="348" t="str">
        <f aca="false">ADMIN1!BV194</f>
        <v>-</v>
      </c>
      <c r="P188" s="348" t="str">
        <f aca="false">ADMIN1!BY194</f>
        <v>-</v>
      </c>
      <c r="Q188" s="348" t="str">
        <f aca="false">ADMIN1!CB194</f>
        <v>-</v>
      </c>
      <c r="R188" s="348" t="str">
        <f aca="false">ADMIN1!CE194</f>
        <v>-</v>
      </c>
      <c r="S188" s="348" t="str">
        <f aca="false">ADMIN1!CH194</f>
        <v>-</v>
      </c>
    </row>
    <row r="189" customFormat="false" ht="24.95" hidden="false" customHeight="true" outlineLevel="0" collapsed="false">
      <c r="A189" s="345" t="n">
        <f aca="false">ADMIN1!P195</f>
        <v>0</v>
      </c>
      <c r="B189" s="346" t="n">
        <f aca="false">ADMIN1!Q195</f>
        <v>3824</v>
      </c>
      <c r="C189" s="347" t="str">
        <f aca="false">ADMIN1!R195</f>
        <v>Radis Daikon</v>
      </c>
      <c r="D189" s="348" t="n">
        <f aca="false">ADMIN1!AN195</f>
        <v>0</v>
      </c>
      <c r="E189" s="348" t="str">
        <f aca="false">ADMIN1!AR195</f>
        <v>-</v>
      </c>
      <c r="F189" s="348" t="str">
        <f aca="false">ADMIN1!AU195</f>
        <v>-</v>
      </c>
      <c r="G189" s="348" t="str">
        <f aca="false">ADMIN1!AX195</f>
        <v>-</v>
      </c>
      <c r="H189" s="348" t="str">
        <f aca="false">ADMIN1!BA195</f>
        <v>-</v>
      </c>
      <c r="I189" s="348" t="str">
        <f aca="false">ADMIN1!BD195</f>
        <v>-</v>
      </c>
      <c r="J189" s="348" t="str">
        <f aca="false">ADMIN1!BG195</f>
        <v>-</v>
      </c>
      <c r="K189" s="348" t="str">
        <f aca="false">ADMIN1!BJ195</f>
        <v>-</v>
      </c>
      <c r="L189" s="348" t="str">
        <f aca="false">ADMIN1!BM195</f>
        <v>-</v>
      </c>
      <c r="M189" s="348" t="str">
        <f aca="false">ADMIN1!BP195</f>
        <v>-</v>
      </c>
      <c r="N189" s="348" t="str">
        <f aca="false">ADMIN1!BS195</f>
        <v>-</v>
      </c>
      <c r="O189" s="348" t="str">
        <f aca="false">ADMIN1!BV195</f>
        <v>-</v>
      </c>
      <c r="P189" s="348" t="str">
        <f aca="false">ADMIN1!BY195</f>
        <v>-</v>
      </c>
      <c r="Q189" s="348" t="str">
        <f aca="false">ADMIN1!CB195</f>
        <v>-</v>
      </c>
      <c r="R189" s="348" t="str">
        <f aca="false">ADMIN1!CE195</f>
        <v>-</v>
      </c>
      <c r="S189" s="348" t="str">
        <f aca="false">ADMIN1!CH195</f>
        <v>-</v>
      </c>
    </row>
    <row r="190" customFormat="false" ht="24.95" hidden="false" customHeight="true" outlineLevel="0" collapsed="false">
      <c r="A190" s="345" t="n">
        <f aca="false">ADMIN1!P196</f>
        <v>0</v>
      </c>
      <c r="B190" s="346" t="n">
        <f aca="false">ADMIN1!Q196</f>
        <v>1867</v>
      </c>
      <c r="C190" s="347" t="str">
        <f aca="false">ADMIN1!R196</f>
        <v>Raisin blanc italien avec pépins BIO</v>
      </c>
      <c r="D190" s="348" t="n">
        <f aca="false">ADMIN1!AN196</f>
        <v>0</v>
      </c>
      <c r="E190" s="348" t="str">
        <f aca="false">ADMIN1!AR196</f>
        <v>-</v>
      </c>
      <c r="F190" s="348" t="str">
        <f aca="false">ADMIN1!AU196</f>
        <v>-</v>
      </c>
      <c r="G190" s="348" t="str">
        <f aca="false">ADMIN1!AX196</f>
        <v>-</v>
      </c>
      <c r="H190" s="348" t="str">
        <f aca="false">ADMIN1!BA196</f>
        <v>-</v>
      </c>
      <c r="I190" s="348" t="str">
        <f aca="false">ADMIN1!BD196</f>
        <v>-</v>
      </c>
      <c r="J190" s="348" t="str">
        <f aca="false">ADMIN1!BG196</f>
        <v>-</v>
      </c>
      <c r="K190" s="348" t="str">
        <f aca="false">ADMIN1!BJ196</f>
        <v>-</v>
      </c>
      <c r="L190" s="348" t="str">
        <f aca="false">ADMIN1!BM196</f>
        <v>-</v>
      </c>
      <c r="M190" s="348" t="str">
        <f aca="false">ADMIN1!BP196</f>
        <v>-</v>
      </c>
      <c r="N190" s="348" t="str">
        <f aca="false">ADMIN1!BS196</f>
        <v>-</v>
      </c>
      <c r="O190" s="348" t="str">
        <f aca="false">ADMIN1!BV196</f>
        <v>-</v>
      </c>
      <c r="P190" s="348" t="str">
        <f aca="false">ADMIN1!BY196</f>
        <v>-</v>
      </c>
      <c r="Q190" s="348" t="str">
        <f aca="false">ADMIN1!CB196</f>
        <v>-</v>
      </c>
      <c r="R190" s="348" t="str">
        <f aca="false">ADMIN1!CE196</f>
        <v>-</v>
      </c>
      <c r="S190" s="348" t="str">
        <f aca="false">ADMIN1!CH196</f>
        <v>-</v>
      </c>
    </row>
    <row r="191" customFormat="false" ht="24.95" hidden="false" customHeight="true" outlineLevel="0" collapsed="false">
      <c r="A191" s="345" t="n">
        <f aca="false">ADMIN1!P197</f>
        <v>0</v>
      </c>
      <c r="B191" s="346" t="n">
        <f aca="false">ADMIN1!Q197</f>
        <v>3155</v>
      </c>
      <c r="C191" s="347" t="str">
        <f aca="false">ADMIN1!R197</f>
        <v>Raisin Muscat Blanc</v>
      </c>
      <c r="D191" s="348" t="n">
        <f aca="false">ADMIN1!AN197</f>
        <v>0</v>
      </c>
      <c r="E191" s="348" t="str">
        <f aca="false">ADMIN1!AR197</f>
        <v>-</v>
      </c>
      <c r="F191" s="348" t="str">
        <f aca="false">ADMIN1!AU197</f>
        <v>-</v>
      </c>
      <c r="G191" s="348" t="str">
        <f aca="false">ADMIN1!AX197</f>
        <v>-</v>
      </c>
      <c r="H191" s="348" t="str">
        <f aca="false">ADMIN1!BA197</f>
        <v>-</v>
      </c>
      <c r="I191" s="348" t="str">
        <f aca="false">ADMIN1!BD197</f>
        <v>-</v>
      </c>
      <c r="J191" s="348" t="str">
        <f aca="false">ADMIN1!BG197</f>
        <v>-</v>
      </c>
      <c r="K191" s="348" t="str">
        <f aca="false">ADMIN1!BJ197</f>
        <v>-</v>
      </c>
      <c r="L191" s="348" t="str">
        <f aca="false">ADMIN1!BM197</f>
        <v>-</v>
      </c>
      <c r="M191" s="348" t="str">
        <f aca="false">ADMIN1!BP197</f>
        <v>-</v>
      </c>
      <c r="N191" s="348" t="str">
        <f aca="false">ADMIN1!BS197</f>
        <v>-</v>
      </c>
      <c r="O191" s="348" t="str">
        <f aca="false">ADMIN1!BV197</f>
        <v>-</v>
      </c>
      <c r="P191" s="348" t="str">
        <f aca="false">ADMIN1!BY197</f>
        <v>-</v>
      </c>
      <c r="Q191" s="348" t="str">
        <f aca="false">ADMIN1!CB197</f>
        <v>-</v>
      </c>
      <c r="R191" s="348" t="str">
        <f aca="false">ADMIN1!CE197</f>
        <v>-</v>
      </c>
      <c r="S191" s="348" t="str">
        <f aca="false">ADMIN1!CH197</f>
        <v>-</v>
      </c>
    </row>
    <row r="192" customFormat="false" ht="24.95" hidden="false" customHeight="true" outlineLevel="0" collapsed="false">
      <c r="A192" s="345" t="n">
        <f aca="false">ADMIN1!P198</f>
        <v>0</v>
      </c>
      <c r="B192" s="346" t="n">
        <f aca="false">ADMIN1!Q198</f>
        <v>1774</v>
      </c>
      <c r="C192" s="347" t="str">
        <f aca="false">ADMIN1!R198</f>
        <v>Raisin noir d'automne Royal sans pépins BIO</v>
      </c>
      <c r="D192" s="348" t="n">
        <f aca="false">ADMIN1!AN198</f>
        <v>0</v>
      </c>
      <c r="E192" s="348" t="str">
        <f aca="false">ADMIN1!AR198</f>
        <v>-</v>
      </c>
      <c r="F192" s="348" t="str">
        <f aca="false">ADMIN1!AU198</f>
        <v>-</v>
      </c>
      <c r="G192" s="348" t="str">
        <f aca="false">ADMIN1!AX198</f>
        <v>-</v>
      </c>
      <c r="H192" s="348" t="str">
        <f aca="false">ADMIN1!BA198</f>
        <v>-</v>
      </c>
      <c r="I192" s="348" t="str">
        <f aca="false">ADMIN1!BD198</f>
        <v>-</v>
      </c>
      <c r="J192" s="348" t="str">
        <f aca="false">ADMIN1!BG198</f>
        <v>-</v>
      </c>
      <c r="K192" s="348" t="str">
        <f aca="false">ADMIN1!BJ198</f>
        <v>-</v>
      </c>
      <c r="L192" s="348" t="str">
        <f aca="false">ADMIN1!BM198</f>
        <v>-</v>
      </c>
      <c r="M192" s="348" t="str">
        <f aca="false">ADMIN1!BP198</f>
        <v>-</v>
      </c>
      <c r="N192" s="348" t="str">
        <f aca="false">ADMIN1!BS198</f>
        <v>-</v>
      </c>
      <c r="O192" s="348" t="str">
        <f aca="false">ADMIN1!BV198</f>
        <v>-</v>
      </c>
      <c r="P192" s="348" t="str">
        <f aca="false">ADMIN1!BY198</f>
        <v>-</v>
      </c>
      <c r="Q192" s="348" t="str">
        <f aca="false">ADMIN1!CB198</f>
        <v>-</v>
      </c>
      <c r="R192" s="348" t="str">
        <f aca="false">ADMIN1!CE198</f>
        <v>-</v>
      </c>
      <c r="S192" s="348" t="str">
        <f aca="false">ADMIN1!CH198</f>
        <v>-</v>
      </c>
    </row>
    <row r="193" customFormat="false" ht="24.95" hidden="false" customHeight="true" outlineLevel="0" collapsed="false">
      <c r="A193" s="345" t="n">
        <f aca="false">ADMIN1!P199</f>
        <v>0</v>
      </c>
      <c r="B193" s="346" t="n">
        <f aca="false">ADMIN1!Q199</f>
        <v>6254</v>
      </c>
      <c r="C193" s="347" t="str">
        <f aca="false">ADMIN1!R199</f>
        <v>Raisin rouge crimson BIO</v>
      </c>
      <c r="D193" s="348" t="n">
        <f aca="false">ADMIN1!AN199</f>
        <v>0</v>
      </c>
      <c r="E193" s="348" t="str">
        <f aca="false">ADMIN1!AR199</f>
        <v>-</v>
      </c>
      <c r="F193" s="348" t="str">
        <f aca="false">ADMIN1!AU199</f>
        <v>-</v>
      </c>
      <c r="G193" s="348" t="str">
        <f aca="false">ADMIN1!AX199</f>
        <v>-</v>
      </c>
      <c r="H193" s="348" t="str">
        <f aca="false">ADMIN1!BA199</f>
        <v>-</v>
      </c>
      <c r="I193" s="348" t="str">
        <f aca="false">ADMIN1!BD199</f>
        <v>-</v>
      </c>
      <c r="J193" s="348" t="str">
        <f aca="false">ADMIN1!BG199</f>
        <v>-</v>
      </c>
      <c r="K193" s="348" t="str">
        <f aca="false">ADMIN1!BJ199</f>
        <v>-</v>
      </c>
      <c r="L193" s="348" t="str">
        <f aca="false">ADMIN1!BM199</f>
        <v>-</v>
      </c>
      <c r="M193" s="348" t="str">
        <f aca="false">ADMIN1!BP199</f>
        <v>-</v>
      </c>
      <c r="N193" s="348" t="str">
        <f aca="false">ADMIN1!BS199</f>
        <v>-</v>
      </c>
      <c r="O193" s="348" t="str">
        <f aca="false">ADMIN1!BV199</f>
        <v>-</v>
      </c>
      <c r="P193" s="348" t="str">
        <f aca="false">ADMIN1!BY199</f>
        <v>-</v>
      </c>
      <c r="Q193" s="348" t="str">
        <f aca="false">ADMIN1!CB199</f>
        <v>-</v>
      </c>
      <c r="R193" s="348" t="str">
        <f aca="false">ADMIN1!CE199</f>
        <v>-</v>
      </c>
      <c r="S193" s="348" t="str">
        <f aca="false">ADMIN1!CH199</f>
        <v>-</v>
      </c>
    </row>
    <row r="194" customFormat="false" ht="24.95" hidden="false" customHeight="true" outlineLevel="0" collapsed="false">
      <c r="A194" s="345" t="n">
        <f aca="false">ADMIN1!P200</f>
        <v>0</v>
      </c>
      <c r="B194" s="346" t="n">
        <f aca="false">ADMIN1!Q200</f>
        <v>1073</v>
      </c>
      <c r="C194" s="347" t="str">
        <f aca="false">ADMIN1!R200</f>
        <v>Raisin sec Sultana BIO
    - (Sachet 1kg)</v>
      </c>
      <c r="D194" s="348" t="n">
        <f aca="false">ADMIN1!AN200</f>
        <v>0</v>
      </c>
      <c r="E194" s="348" t="str">
        <f aca="false">ADMIN1!AR200</f>
        <v>-</v>
      </c>
      <c r="F194" s="348" t="str">
        <f aca="false">ADMIN1!AU200</f>
        <v>-</v>
      </c>
      <c r="G194" s="348" t="str">
        <f aca="false">ADMIN1!AX200</f>
        <v>-</v>
      </c>
      <c r="H194" s="348" t="str">
        <f aca="false">ADMIN1!BA200</f>
        <v>-</v>
      </c>
      <c r="I194" s="348" t="str">
        <f aca="false">ADMIN1!BD200</f>
        <v>-</v>
      </c>
      <c r="J194" s="348" t="str">
        <f aca="false">ADMIN1!BG200</f>
        <v>-</v>
      </c>
      <c r="K194" s="348" t="str">
        <f aca="false">ADMIN1!BJ200</f>
        <v>-</v>
      </c>
      <c r="L194" s="348" t="str">
        <f aca="false">ADMIN1!BM200</f>
        <v>-</v>
      </c>
      <c r="M194" s="348" t="str">
        <f aca="false">ADMIN1!BP200</f>
        <v>-</v>
      </c>
      <c r="N194" s="348" t="str">
        <f aca="false">ADMIN1!BS200</f>
        <v>-</v>
      </c>
      <c r="O194" s="348" t="str">
        <f aca="false">ADMIN1!BV200</f>
        <v>-</v>
      </c>
      <c r="P194" s="348" t="str">
        <f aca="false">ADMIN1!BY200</f>
        <v>-</v>
      </c>
      <c r="Q194" s="348" t="str">
        <f aca="false">ADMIN1!CB200</f>
        <v>-</v>
      </c>
      <c r="R194" s="348" t="str">
        <f aca="false">ADMIN1!CE200</f>
        <v>-</v>
      </c>
      <c r="S194" s="348" t="str">
        <f aca="false">ADMIN1!CH200</f>
        <v>-</v>
      </c>
    </row>
    <row r="195" customFormat="false" ht="24.95" hidden="false" customHeight="true" outlineLevel="0" collapsed="false">
      <c r="A195" s="345" t="n">
        <f aca="false">ADMIN1!P201</f>
        <v>0</v>
      </c>
      <c r="B195" s="346" t="n">
        <f aca="false">ADMIN1!Q201</f>
        <v>3752</v>
      </c>
      <c r="C195" s="347" t="str">
        <f aca="false">ADMIN1!R201</f>
        <v>Raisins secs Muscat en grains
    - (Sachet 500g)</v>
      </c>
      <c r="D195" s="348" t="n">
        <f aca="false">ADMIN1!AN201</f>
        <v>0</v>
      </c>
      <c r="E195" s="348" t="str">
        <f aca="false">ADMIN1!AR201</f>
        <v>-</v>
      </c>
      <c r="F195" s="348" t="str">
        <f aca="false">ADMIN1!AU201</f>
        <v>-</v>
      </c>
      <c r="G195" s="348" t="str">
        <f aca="false">ADMIN1!AX201</f>
        <v>-</v>
      </c>
      <c r="H195" s="348" t="str">
        <f aca="false">ADMIN1!BA201</f>
        <v>-</v>
      </c>
      <c r="I195" s="348" t="str">
        <f aca="false">ADMIN1!BD201</f>
        <v>-</v>
      </c>
      <c r="J195" s="348" t="str">
        <f aca="false">ADMIN1!BG201</f>
        <v>-</v>
      </c>
      <c r="K195" s="348" t="str">
        <f aca="false">ADMIN1!BJ201</f>
        <v>-</v>
      </c>
      <c r="L195" s="348" t="str">
        <f aca="false">ADMIN1!BM201</f>
        <v>-</v>
      </c>
      <c r="M195" s="348" t="str">
        <f aca="false">ADMIN1!BP201</f>
        <v>-</v>
      </c>
      <c r="N195" s="348" t="str">
        <f aca="false">ADMIN1!BS201</f>
        <v>-</v>
      </c>
      <c r="O195" s="348" t="str">
        <f aca="false">ADMIN1!BV201</f>
        <v>-</v>
      </c>
      <c r="P195" s="348" t="str">
        <f aca="false">ADMIN1!BY201</f>
        <v>-</v>
      </c>
      <c r="Q195" s="348" t="str">
        <f aca="false">ADMIN1!CB201</f>
        <v>-</v>
      </c>
      <c r="R195" s="348" t="str">
        <f aca="false">ADMIN1!CE201</f>
        <v>-</v>
      </c>
      <c r="S195" s="348" t="str">
        <f aca="false">ADMIN1!CH201</f>
        <v>-</v>
      </c>
    </row>
    <row r="196" customFormat="false" ht="24.95" hidden="false" customHeight="true" outlineLevel="0" collapsed="false">
      <c r="A196" s="345" t="n">
        <f aca="false">ADMIN1!P202</f>
        <v>0</v>
      </c>
      <c r="B196" s="346" t="n">
        <f aca="false">ADMIN1!Q202</f>
        <v>3713</v>
      </c>
      <c r="C196" s="347" t="str">
        <f aca="false">ADMIN1!R202</f>
        <v>Sel rose de l'Himalaya moulu
    - (Sachet 1kg)</v>
      </c>
      <c r="D196" s="348" t="n">
        <f aca="false">ADMIN1!AN202</f>
        <v>0</v>
      </c>
      <c r="E196" s="348" t="str">
        <f aca="false">ADMIN1!AR202</f>
        <v>-</v>
      </c>
      <c r="F196" s="348" t="str">
        <f aca="false">ADMIN1!AU202</f>
        <v>-</v>
      </c>
      <c r="G196" s="348" t="str">
        <f aca="false">ADMIN1!AX202</f>
        <v>-</v>
      </c>
      <c r="H196" s="348" t="str">
        <f aca="false">ADMIN1!BA202</f>
        <v>-</v>
      </c>
      <c r="I196" s="348" t="str">
        <f aca="false">ADMIN1!BD202</f>
        <v>-</v>
      </c>
      <c r="J196" s="348" t="str">
        <f aca="false">ADMIN1!BG202</f>
        <v>-</v>
      </c>
      <c r="K196" s="348" t="str">
        <f aca="false">ADMIN1!BJ202</f>
        <v>-</v>
      </c>
      <c r="L196" s="348" t="str">
        <f aca="false">ADMIN1!BM202</f>
        <v>-</v>
      </c>
      <c r="M196" s="348" t="str">
        <f aca="false">ADMIN1!BP202</f>
        <v>-</v>
      </c>
      <c r="N196" s="348" t="str">
        <f aca="false">ADMIN1!BS202</f>
        <v>-</v>
      </c>
      <c r="O196" s="348" t="str">
        <f aca="false">ADMIN1!BV202</f>
        <v>-</v>
      </c>
      <c r="P196" s="348" t="str">
        <f aca="false">ADMIN1!BY202</f>
        <v>-</v>
      </c>
      <c r="Q196" s="348" t="str">
        <f aca="false">ADMIN1!CB202</f>
        <v>-</v>
      </c>
      <c r="R196" s="348" t="str">
        <f aca="false">ADMIN1!CE202</f>
        <v>-</v>
      </c>
      <c r="S196" s="348" t="str">
        <f aca="false">ADMIN1!CH202</f>
        <v>-</v>
      </c>
    </row>
    <row r="197" customFormat="false" ht="24.95" hidden="false" customHeight="true" outlineLevel="0" collapsed="false">
      <c r="A197" s="345" t="n">
        <f aca="false">ADMIN1!P203</f>
        <v>0</v>
      </c>
      <c r="B197" s="346" t="n">
        <f aca="false">ADMIN1!Q203</f>
        <v>1358</v>
      </c>
      <c r="C197" s="347" t="str">
        <f aca="false">ADMIN1!R203</f>
        <v>Sésame CRU BIO (Sachet 1kg)</v>
      </c>
      <c r="D197" s="348" t="n">
        <f aca="false">ADMIN1!AN203</f>
        <v>0</v>
      </c>
      <c r="E197" s="348" t="str">
        <f aca="false">ADMIN1!AR203</f>
        <v>-</v>
      </c>
      <c r="F197" s="348" t="str">
        <f aca="false">ADMIN1!AU203</f>
        <v>-</v>
      </c>
      <c r="G197" s="348" t="str">
        <f aca="false">ADMIN1!AX203</f>
        <v>-</v>
      </c>
      <c r="H197" s="348" t="str">
        <f aca="false">ADMIN1!BA203</f>
        <v>-</v>
      </c>
      <c r="I197" s="348" t="str">
        <f aca="false">ADMIN1!BD203</f>
        <v>-</v>
      </c>
      <c r="J197" s="348" t="str">
        <f aca="false">ADMIN1!BG203</f>
        <v>-</v>
      </c>
      <c r="K197" s="348" t="str">
        <f aca="false">ADMIN1!BJ203</f>
        <v>-</v>
      </c>
      <c r="L197" s="348" t="str">
        <f aca="false">ADMIN1!BM203</f>
        <v>-</v>
      </c>
      <c r="M197" s="348" t="str">
        <f aca="false">ADMIN1!BP203</f>
        <v>-</v>
      </c>
      <c r="N197" s="348" t="str">
        <f aca="false">ADMIN1!BS203</f>
        <v>-</v>
      </c>
      <c r="O197" s="348" t="str">
        <f aca="false">ADMIN1!BV203</f>
        <v>-</v>
      </c>
      <c r="P197" s="348" t="str">
        <f aca="false">ADMIN1!BY203</f>
        <v>-</v>
      </c>
      <c r="Q197" s="348" t="str">
        <f aca="false">ADMIN1!CB203</f>
        <v>-</v>
      </c>
      <c r="R197" s="348" t="str">
        <f aca="false">ADMIN1!CE203</f>
        <v>-</v>
      </c>
      <c r="S197" s="348" t="str">
        <f aca="false">ADMIN1!CH203</f>
        <v>-</v>
      </c>
    </row>
    <row r="198" customFormat="false" ht="24.95" hidden="false" customHeight="true" outlineLevel="0" collapsed="false">
      <c r="A198" s="345" t="n">
        <f aca="false">ADMIN1!P204</f>
        <v>0</v>
      </c>
      <c r="B198" s="346" t="n">
        <f aca="false">ADMIN1!Q204</f>
        <v>1860</v>
      </c>
      <c r="C198" s="347" t="str">
        <f aca="false">ADMIN1!R204</f>
        <v>Souchet BIO (Sachet 1kg)</v>
      </c>
      <c r="D198" s="348" t="n">
        <f aca="false">ADMIN1!AN204</f>
        <v>0</v>
      </c>
      <c r="E198" s="348" t="str">
        <f aca="false">ADMIN1!AR204</f>
        <v>-</v>
      </c>
      <c r="F198" s="348" t="str">
        <f aca="false">ADMIN1!AU204</f>
        <v>-</v>
      </c>
      <c r="G198" s="348" t="str">
        <f aca="false">ADMIN1!AX204</f>
        <v>-</v>
      </c>
      <c r="H198" s="348" t="str">
        <f aca="false">ADMIN1!BA204</f>
        <v>-</v>
      </c>
      <c r="I198" s="348" t="str">
        <f aca="false">ADMIN1!BD204</f>
        <v>-</v>
      </c>
      <c r="J198" s="348" t="str">
        <f aca="false">ADMIN1!BG204</f>
        <v>-</v>
      </c>
      <c r="K198" s="348" t="str">
        <f aca="false">ADMIN1!BJ204</f>
        <v>-</v>
      </c>
      <c r="L198" s="348" t="str">
        <f aca="false">ADMIN1!BM204</f>
        <v>-</v>
      </c>
      <c r="M198" s="348" t="str">
        <f aca="false">ADMIN1!BP204</f>
        <v>-</v>
      </c>
      <c r="N198" s="348" t="str">
        <f aca="false">ADMIN1!BS204</f>
        <v>-</v>
      </c>
      <c r="O198" s="348" t="str">
        <f aca="false">ADMIN1!BV204</f>
        <v>-</v>
      </c>
      <c r="P198" s="348" t="str">
        <f aca="false">ADMIN1!BY204</f>
        <v>-</v>
      </c>
      <c r="Q198" s="348" t="str">
        <f aca="false">ADMIN1!CB204</f>
        <v>-</v>
      </c>
      <c r="R198" s="348" t="str">
        <f aca="false">ADMIN1!CE204</f>
        <v>-</v>
      </c>
      <c r="S198" s="348" t="str">
        <f aca="false">ADMIN1!CH204</f>
        <v>-</v>
      </c>
    </row>
    <row r="199" customFormat="false" ht="24.95" hidden="false" customHeight="true" outlineLevel="0" collapsed="false">
      <c r="A199" s="345" t="n">
        <f aca="false">ADMIN1!P205</f>
        <v>0</v>
      </c>
      <c r="B199" s="346" t="n">
        <f aca="false">ADMIN1!Q205</f>
        <v>1496</v>
      </c>
      <c r="C199" s="347" t="str">
        <f aca="false">ADMIN1!R205</f>
        <v>Spaguetti de mer déshydraté BIO (Sachet 1kg)</v>
      </c>
      <c r="D199" s="348" t="n">
        <f aca="false">ADMIN1!AN205</f>
        <v>0</v>
      </c>
      <c r="E199" s="348" t="str">
        <f aca="false">ADMIN1!AR205</f>
        <v>-</v>
      </c>
      <c r="F199" s="348" t="str">
        <f aca="false">ADMIN1!AU205</f>
        <v>-</v>
      </c>
      <c r="G199" s="348" t="str">
        <f aca="false">ADMIN1!AX205</f>
        <v>-</v>
      </c>
      <c r="H199" s="348" t="str">
        <f aca="false">ADMIN1!BA205</f>
        <v>-</v>
      </c>
      <c r="I199" s="348" t="str">
        <f aca="false">ADMIN1!BD205</f>
        <v>-</v>
      </c>
      <c r="J199" s="348" t="str">
        <f aca="false">ADMIN1!BG205</f>
        <v>-</v>
      </c>
      <c r="K199" s="348" t="str">
        <f aca="false">ADMIN1!BJ205</f>
        <v>-</v>
      </c>
      <c r="L199" s="348" t="str">
        <f aca="false">ADMIN1!BM205</f>
        <v>-</v>
      </c>
      <c r="M199" s="348" t="str">
        <f aca="false">ADMIN1!BP205</f>
        <v>-</v>
      </c>
      <c r="N199" s="348" t="str">
        <f aca="false">ADMIN1!BS205</f>
        <v>-</v>
      </c>
      <c r="O199" s="348" t="str">
        <f aca="false">ADMIN1!BV205</f>
        <v>-</v>
      </c>
      <c r="P199" s="348" t="str">
        <f aca="false">ADMIN1!BY205</f>
        <v>-</v>
      </c>
      <c r="Q199" s="348" t="str">
        <f aca="false">ADMIN1!CB205</f>
        <v>-</v>
      </c>
      <c r="R199" s="348" t="str">
        <f aca="false">ADMIN1!CE205</f>
        <v>-</v>
      </c>
      <c r="S199" s="348" t="str">
        <f aca="false">ADMIN1!CH205</f>
        <v>-</v>
      </c>
    </row>
    <row r="200" customFormat="false" ht="24.95" hidden="false" customHeight="true" outlineLevel="0" collapsed="false">
      <c r="A200" s="345" t="n">
        <f aca="false">ADMIN1!P206</f>
        <v>0</v>
      </c>
      <c r="B200" s="346" t="n">
        <f aca="false">ADMIN1!Q206</f>
        <v>1496</v>
      </c>
      <c r="C200" s="347" t="str">
        <f aca="false">ADMIN1!R206</f>
        <v>Spaguetti de mer déshydraté BIO (Sachet 500g)</v>
      </c>
      <c r="D200" s="348" t="n">
        <f aca="false">ADMIN1!AN206</f>
        <v>0</v>
      </c>
      <c r="E200" s="348" t="str">
        <f aca="false">ADMIN1!AR206</f>
        <v>-</v>
      </c>
      <c r="F200" s="348" t="str">
        <f aca="false">ADMIN1!AU206</f>
        <v>-</v>
      </c>
      <c r="G200" s="348" t="str">
        <f aca="false">ADMIN1!AX206</f>
        <v>-</v>
      </c>
      <c r="H200" s="348" t="str">
        <f aca="false">ADMIN1!BA206</f>
        <v>-</v>
      </c>
      <c r="I200" s="348" t="str">
        <f aca="false">ADMIN1!BD206</f>
        <v>-</v>
      </c>
      <c r="J200" s="348" t="str">
        <f aca="false">ADMIN1!BG206</f>
        <v>-</v>
      </c>
      <c r="K200" s="348" t="str">
        <f aca="false">ADMIN1!BJ206</f>
        <v>-</v>
      </c>
      <c r="L200" s="348" t="str">
        <f aca="false">ADMIN1!BM206</f>
        <v>-</v>
      </c>
      <c r="M200" s="348" t="str">
        <f aca="false">ADMIN1!BP206</f>
        <v>-</v>
      </c>
      <c r="N200" s="348" t="str">
        <f aca="false">ADMIN1!BS206</f>
        <v>-</v>
      </c>
      <c r="O200" s="348" t="str">
        <f aca="false">ADMIN1!BV206</f>
        <v>-</v>
      </c>
      <c r="P200" s="348" t="str">
        <f aca="false">ADMIN1!BY206</f>
        <v>-</v>
      </c>
      <c r="Q200" s="348" t="str">
        <f aca="false">ADMIN1!CB206</f>
        <v>-</v>
      </c>
      <c r="R200" s="348" t="str">
        <f aca="false">ADMIN1!CE206</f>
        <v>-</v>
      </c>
      <c r="S200" s="348" t="str">
        <f aca="false">ADMIN1!CH206</f>
        <v>-</v>
      </c>
    </row>
    <row r="201" customFormat="false" ht="24.95" hidden="false" customHeight="true" outlineLevel="0" collapsed="false">
      <c r="A201" s="345" t="n">
        <f aca="false">ADMIN1!P207</f>
        <v>0</v>
      </c>
      <c r="B201" s="346" t="n">
        <f aca="false">ADMIN1!Q207</f>
        <v>1575</v>
      </c>
      <c r="C201" s="347" t="str">
        <f aca="false">ADMIN1!R207</f>
        <v>Sucre de coco BIO (Sachet 1kg)</v>
      </c>
      <c r="D201" s="348" t="n">
        <f aca="false">ADMIN1!AN207</f>
        <v>0</v>
      </c>
      <c r="E201" s="348" t="str">
        <f aca="false">ADMIN1!AR207</f>
        <v>-</v>
      </c>
      <c r="F201" s="348" t="str">
        <f aca="false">ADMIN1!AU207</f>
        <v>-</v>
      </c>
      <c r="G201" s="348" t="str">
        <f aca="false">ADMIN1!AX207</f>
        <v>-</v>
      </c>
      <c r="H201" s="348" t="str">
        <f aca="false">ADMIN1!BA207</f>
        <v>-</v>
      </c>
      <c r="I201" s="348" t="str">
        <f aca="false">ADMIN1!BD207</f>
        <v>-</v>
      </c>
      <c r="J201" s="348" t="str">
        <f aca="false">ADMIN1!BG207</f>
        <v>-</v>
      </c>
      <c r="K201" s="348" t="str">
        <f aca="false">ADMIN1!BJ207</f>
        <v>-</v>
      </c>
      <c r="L201" s="348" t="str">
        <f aca="false">ADMIN1!BM207</f>
        <v>-</v>
      </c>
      <c r="M201" s="348" t="str">
        <f aca="false">ADMIN1!BP207</f>
        <v>-</v>
      </c>
      <c r="N201" s="348" t="str">
        <f aca="false">ADMIN1!BS207</f>
        <v>-</v>
      </c>
      <c r="O201" s="348" t="str">
        <f aca="false">ADMIN1!BV207</f>
        <v>-</v>
      </c>
      <c r="P201" s="348" t="str">
        <f aca="false">ADMIN1!BY207</f>
        <v>-</v>
      </c>
      <c r="Q201" s="348" t="str">
        <f aca="false">ADMIN1!CB207</f>
        <v>-</v>
      </c>
      <c r="R201" s="348" t="str">
        <f aca="false">ADMIN1!CE207</f>
        <v>-</v>
      </c>
      <c r="S201" s="348" t="str">
        <f aca="false">ADMIN1!CH207</f>
        <v>-</v>
      </c>
    </row>
    <row r="202" customFormat="false" ht="24.95" hidden="false" customHeight="true" outlineLevel="0" collapsed="false">
      <c r="A202" s="345" t="n">
        <f aca="false">ADMIN1!P208</f>
        <v>0</v>
      </c>
      <c r="B202" s="346" t="n">
        <f aca="false">ADMIN1!Q208</f>
        <v>6110</v>
      </c>
      <c r="C202" s="347" t="str">
        <f aca="false">ADMIN1!R208</f>
        <v>Tomate déshydratée CRU BIO (à basse température 35º, qualité supérieure)</v>
      </c>
      <c r="D202" s="348" t="n">
        <f aca="false">ADMIN1!AN208</f>
        <v>0</v>
      </c>
      <c r="E202" s="348" t="str">
        <f aca="false">ADMIN1!AR208</f>
        <v>-</v>
      </c>
      <c r="F202" s="348" t="str">
        <f aca="false">ADMIN1!AU208</f>
        <v>-</v>
      </c>
      <c r="G202" s="348" t="str">
        <f aca="false">ADMIN1!AX208</f>
        <v>-</v>
      </c>
      <c r="H202" s="348" t="str">
        <f aca="false">ADMIN1!BA208</f>
        <v>-</v>
      </c>
      <c r="I202" s="348" t="str">
        <f aca="false">ADMIN1!BD208</f>
        <v>-</v>
      </c>
      <c r="J202" s="348" t="str">
        <f aca="false">ADMIN1!BG208</f>
        <v>-</v>
      </c>
      <c r="K202" s="348" t="str">
        <f aca="false">ADMIN1!BJ208</f>
        <v>-</v>
      </c>
      <c r="L202" s="348" t="str">
        <f aca="false">ADMIN1!BM208</f>
        <v>-</v>
      </c>
      <c r="M202" s="348" t="str">
        <f aca="false">ADMIN1!BP208</f>
        <v>-</v>
      </c>
      <c r="N202" s="348" t="str">
        <f aca="false">ADMIN1!BS208</f>
        <v>-</v>
      </c>
      <c r="O202" s="348" t="str">
        <f aca="false">ADMIN1!BV208</f>
        <v>-</v>
      </c>
      <c r="P202" s="348" t="str">
        <f aca="false">ADMIN1!BY208</f>
        <v>-</v>
      </c>
      <c r="Q202" s="348" t="str">
        <f aca="false">ADMIN1!CB208</f>
        <v>-</v>
      </c>
      <c r="R202" s="348" t="str">
        <f aca="false">ADMIN1!CE208</f>
        <v>-</v>
      </c>
      <c r="S202" s="348" t="str">
        <f aca="false">ADMIN1!CH208</f>
        <v>-</v>
      </c>
    </row>
    <row r="203" customFormat="false" ht="24.95" hidden="false" customHeight="true" outlineLevel="0" collapsed="false">
      <c r="A203" s="345" t="n">
        <f aca="false">ADMIN1!P209</f>
        <v>0</v>
      </c>
      <c r="B203" s="346" t="n">
        <f aca="false">ADMIN1!Q209</f>
        <v>6110</v>
      </c>
      <c r="C203" s="347" t="str">
        <f aca="false">ADMIN1!R209</f>
        <v>Tomate déshydratée CRU BIO (à basse température 35º, qualité supérieure)</v>
      </c>
      <c r="D203" s="348" t="n">
        <f aca="false">ADMIN1!AN209</f>
        <v>0</v>
      </c>
      <c r="E203" s="348" t="str">
        <f aca="false">ADMIN1!AR209</f>
        <v>-</v>
      </c>
      <c r="F203" s="348" t="str">
        <f aca="false">ADMIN1!AU209</f>
        <v>-</v>
      </c>
      <c r="G203" s="348" t="str">
        <f aca="false">ADMIN1!AX209</f>
        <v>-</v>
      </c>
      <c r="H203" s="348" t="str">
        <f aca="false">ADMIN1!BA209</f>
        <v>-</v>
      </c>
      <c r="I203" s="348" t="str">
        <f aca="false">ADMIN1!BD209</f>
        <v>-</v>
      </c>
      <c r="J203" s="348" t="str">
        <f aca="false">ADMIN1!BG209</f>
        <v>-</v>
      </c>
      <c r="K203" s="348" t="str">
        <f aca="false">ADMIN1!BJ209</f>
        <v>-</v>
      </c>
      <c r="L203" s="348" t="str">
        <f aca="false">ADMIN1!BM209</f>
        <v>-</v>
      </c>
      <c r="M203" s="348" t="str">
        <f aca="false">ADMIN1!BP209</f>
        <v>-</v>
      </c>
      <c r="N203" s="348" t="str">
        <f aca="false">ADMIN1!BS209</f>
        <v>-</v>
      </c>
      <c r="O203" s="348" t="str">
        <f aca="false">ADMIN1!BV209</f>
        <v>-</v>
      </c>
      <c r="P203" s="348" t="str">
        <f aca="false">ADMIN1!BY209</f>
        <v>-</v>
      </c>
      <c r="Q203" s="348" t="str">
        <f aca="false">ADMIN1!CB209</f>
        <v>-</v>
      </c>
      <c r="R203" s="348" t="str">
        <f aca="false">ADMIN1!CE209</f>
        <v>-</v>
      </c>
      <c r="S203" s="348" t="str">
        <f aca="false">ADMIN1!CH209</f>
        <v>-</v>
      </c>
    </row>
    <row r="204" customFormat="false" ht="24.95" hidden="false" customHeight="true" outlineLevel="0" collapsed="false">
      <c r="A204" s="345" t="n">
        <f aca="false">ADMIN1!P210</f>
        <v>0</v>
      </c>
      <c r="B204" s="346" t="n">
        <f aca="false">ADMIN1!Q210</f>
        <v>0</v>
      </c>
      <c r="C204" s="347" t="n">
        <f aca="false">ADMIN1!R210</f>
        <v>0</v>
      </c>
      <c r="D204" s="348" t="n">
        <f aca="false">ADMIN1!AN210</f>
        <v>0</v>
      </c>
      <c r="E204" s="348" t="str">
        <f aca="false">ADMIN1!AR210</f>
        <v>-</v>
      </c>
      <c r="F204" s="348" t="str">
        <f aca="false">ADMIN1!AU210</f>
        <v>-</v>
      </c>
      <c r="G204" s="348" t="str">
        <f aca="false">ADMIN1!AX210</f>
        <v>-</v>
      </c>
      <c r="H204" s="348" t="str">
        <f aca="false">ADMIN1!BA210</f>
        <v>-</v>
      </c>
      <c r="I204" s="348" t="str">
        <f aca="false">ADMIN1!BD210</f>
        <v>-</v>
      </c>
      <c r="J204" s="348" t="str">
        <f aca="false">ADMIN1!BG210</f>
        <v>-</v>
      </c>
      <c r="K204" s="348" t="str">
        <f aca="false">ADMIN1!BJ210</f>
        <v>-</v>
      </c>
      <c r="L204" s="348" t="str">
        <f aca="false">ADMIN1!BM210</f>
        <v>-</v>
      </c>
      <c r="M204" s="348" t="str">
        <f aca="false">ADMIN1!BP210</f>
        <v>-</v>
      </c>
      <c r="N204" s="348" t="str">
        <f aca="false">ADMIN1!BS210</f>
        <v>-</v>
      </c>
      <c r="O204" s="348" t="str">
        <f aca="false">ADMIN1!BV210</f>
        <v>-</v>
      </c>
      <c r="P204" s="348" t="str">
        <f aca="false">ADMIN1!BY210</f>
        <v>-</v>
      </c>
      <c r="Q204" s="348" t="str">
        <f aca="false">ADMIN1!CB210</f>
        <v>-</v>
      </c>
      <c r="R204" s="348" t="str">
        <f aca="false">ADMIN1!CE210</f>
        <v>-</v>
      </c>
      <c r="S204" s="348" t="str">
        <f aca="false">ADMIN1!CH210</f>
        <v>-</v>
      </c>
    </row>
    <row r="205" customFormat="false" ht="24.95" hidden="false" customHeight="true" outlineLevel="0" collapsed="false">
      <c r="A205" s="345" t="n">
        <f aca="false">ADMIN1!P211</f>
        <v>0</v>
      </c>
      <c r="B205" s="346" t="n">
        <f aca="false">ADMIN1!Q211</f>
        <v>0</v>
      </c>
      <c r="C205" s="347" t="n">
        <f aca="false">ADMIN1!R211</f>
        <v>0</v>
      </c>
      <c r="D205" s="348" t="n">
        <f aca="false">ADMIN1!AN211</f>
        <v>0</v>
      </c>
      <c r="E205" s="348" t="str">
        <f aca="false">ADMIN1!AR211</f>
        <v>-</v>
      </c>
      <c r="F205" s="348" t="str">
        <f aca="false">ADMIN1!AU211</f>
        <v>-</v>
      </c>
      <c r="G205" s="348" t="str">
        <f aca="false">ADMIN1!AX211</f>
        <v>-</v>
      </c>
      <c r="H205" s="348" t="str">
        <f aca="false">ADMIN1!BA211</f>
        <v>-</v>
      </c>
      <c r="I205" s="348" t="str">
        <f aca="false">ADMIN1!BD211</f>
        <v>-</v>
      </c>
      <c r="J205" s="348" t="str">
        <f aca="false">ADMIN1!BG211</f>
        <v>-</v>
      </c>
      <c r="K205" s="348" t="str">
        <f aca="false">ADMIN1!BJ211</f>
        <v>-</v>
      </c>
      <c r="L205" s="348" t="str">
        <f aca="false">ADMIN1!BM211</f>
        <v>-</v>
      </c>
      <c r="M205" s="348" t="str">
        <f aca="false">ADMIN1!BP211</f>
        <v>-</v>
      </c>
      <c r="N205" s="348" t="str">
        <f aca="false">ADMIN1!BS211</f>
        <v>-</v>
      </c>
      <c r="O205" s="348" t="str">
        <f aca="false">ADMIN1!BV211</f>
        <v>-</v>
      </c>
      <c r="P205" s="348" t="str">
        <f aca="false">ADMIN1!BY211</f>
        <v>-</v>
      </c>
      <c r="Q205" s="348" t="str">
        <f aca="false">ADMIN1!CB211</f>
        <v>-</v>
      </c>
      <c r="R205" s="348" t="str">
        <f aca="false">ADMIN1!CE211</f>
        <v>-</v>
      </c>
      <c r="S205" s="348" t="str">
        <f aca="false">ADMIN1!CH211</f>
        <v>-</v>
      </c>
    </row>
    <row r="206" customFormat="false" ht="24.95" hidden="false" customHeight="true" outlineLevel="0" collapsed="false">
      <c r="A206" s="345" t="n">
        <f aca="false">ADMIN1!P212</f>
        <v>0</v>
      </c>
      <c r="B206" s="346" t="n">
        <f aca="false">ADMIN1!Q212</f>
        <v>0</v>
      </c>
      <c r="C206" s="347" t="n">
        <f aca="false">ADMIN1!R212</f>
        <v>0</v>
      </c>
      <c r="D206" s="348" t="n">
        <f aca="false">ADMIN1!AN212</f>
        <v>0</v>
      </c>
      <c r="E206" s="348" t="str">
        <f aca="false">ADMIN1!AR212</f>
        <v>-</v>
      </c>
      <c r="F206" s="348" t="str">
        <f aca="false">ADMIN1!AU212</f>
        <v>-</v>
      </c>
      <c r="G206" s="348" t="str">
        <f aca="false">ADMIN1!AX212</f>
        <v>-</v>
      </c>
      <c r="H206" s="348" t="str">
        <f aca="false">ADMIN1!BA212</f>
        <v>-</v>
      </c>
      <c r="I206" s="348" t="str">
        <f aca="false">ADMIN1!BD212</f>
        <v>-</v>
      </c>
      <c r="J206" s="348" t="str">
        <f aca="false">ADMIN1!BG212</f>
        <v>-</v>
      </c>
      <c r="K206" s="348" t="str">
        <f aca="false">ADMIN1!BJ212</f>
        <v>-</v>
      </c>
      <c r="L206" s="348" t="str">
        <f aca="false">ADMIN1!BM212</f>
        <v>-</v>
      </c>
      <c r="M206" s="348" t="str">
        <f aca="false">ADMIN1!BP212</f>
        <v>-</v>
      </c>
      <c r="N206" s="348" t="str">
        <f aca="false">ADMIN1!BS212</f>
        <v>-</v>
      </c>
      <c r="O206" s="348" t="str">
        <f aca="false">ADMIN1!BV212</f>
        <v>-</v>
      </c>
      <c r="P206" s="348" t="str">
        <f aca="false">ADMIN1!BY212</f>
        <v>-</v>
      </c>
      <c r="Q206" s="348" t="str">
        <f aca="false">ADMIN1!CB212</f>
        <v>-</v>
      </c>
      <c r="R206" s="348" t="str">
        <f aca="false">ADMIN1!CE212</f>
        <v>-</v>
      </c>
      <c r="S206" s="348" t="str">
        <f aca="false">ADMIN1!CH212</f>
        <v>-</v>
      </c>
    </row>
    <row r="207" customFormat="false" ht="24.95" hidden="false" customHeight="true" outlineLevel="0" collapsed="false">
      <c r="A207" s="345" t="n">
        <f aca="false">ADMIN1!P213</f>
        <v>0</v>
      </c>
      <c r="B207" s="346" t="n">
        <f aca="false">ADMIN1!Q213</f>
        <v>0</v>
      </c>
      <c r="C207" s="347" t="n">
        <f aca="false">ADMIN1!R213</f>
        <v>0</v>
      </c>
      <c r="D207" s="348" t="n">
        <f aca="false">ADMIN1!AN213</f>
        <v>0</v>
      </c>
      <c r="E207" s="348" t="str">
        <f aca="false">ADMIN1!AR213</f>
        <v>-</v>
      </c>
      <c r="F207" s="348" t="str">
        <f aca="false">ADMIN1!AU213</f>
        <v>-</v>
      </c>
      <c r="G207" s="348" t="str">
        <f aca="false">ADMIN1!AX213</f>
        <v>-</v>
      </c>
      <c r="H207" s="348" t="str">
        <f aca="false">ADMIN1!BA213</f>
        <v>-</v>
      </c>
      <c r="I207" s="348" t="str">
        <f aca="false">ADMIN1!BD213</f>
        <v>-</v>
      </c>
      <c r="J207" s="348" t="str">
        <f aca="false">ADMIN1!BG213</f>
        <v>-</v>
      </c>
      <c r="K207" s="348" t="str">
        <f aca="false">ADMIN1!BJ213</f>
        <v>-</v>
      </c>
      <c r="L207" s="348" t="str">
        <f aca="false">ADMIN1!BM213</f>
        <v>-</v>
      </c>
      <c r="M207" s="348" t="str">
        <f aca="false">ADMIN1!BP213</f>
        <v>-</v>
      </c>
      <c r="N207" s="348" t="str">
        <f aca="false">ADMIN1!BS213</f>
        <v>-</v>
      </c>
      <c r="O207" s="348" t="str">
        <f aca="false">ADMIN1!BV213</f>
        <v>-</v>
      </c>
      <c r="P207" s="348" t="str">
        <f aca="false">ADMIN1!BY213</f>
        <v>-</v>
      </c>
      <c r="Q207" s="348" t="str">
        <f aca="false">ADMIN1!CB213</f>
        <v>-</v>
      </c>
      <c r="R207" s="348" t="str">
        <f aca="false">ADMIN1!CE213</f>
        <v>-</v>
      </c>
      <c r="S207" s="348" t="str">
        <f aca="false">ADMIN1!CH213</f>
        <v>-</v>
      </c>
    </row>
    <row r="208" customFormat="false" ht="24.95" hidden="false" customHeight="true" outlineLevel="0" collapsed="false">
      <c r="A208" s="345" t="n">
        <f aca="false">ADMIN1!P214</f>
        <v>0</v>
      </c>
      <c r="B208" s="346" t="n">
        <f aca="false">ADMIN1!Q214</f>
        <v>0</v>
      </c>
      <c r="C208" s="347" t="n">
        <f aca="false">ADMIN1!R214</f>
        <v>0</v>
      </c>
      <c r="D208" s="348" t="n">
        <f aca="false">ADMIN1!AN214</f>
        <v>0</v>
      </c>
      <c r="E208" s="348" t="str">
        <f aca="false">ADMIN1!AR214</f>
        <v>-</v>
      </c>
      <c r="F208" s="348" t="str">
        <f aca="false">ADMIN1!AU214</f>
        <v>-</v>
      </c>
      <c r="G208" s="348" t="str">
        <f aca="false">ADMIN1!AX214</f>
        <v>-</v>
      </c>
      <c r="H208" s="348" t="str">
        <f aca="false">ADMIN1!BA214</f>
        <v>-</v>
      </c>
      <c r="I208" s="348" t="str">
        <f aca="false">ADMIN1!BD214</f>
        <v>-</v>
      </c>
      <c r="J208" s="348" t="str">
        <f aca="false">ADMIN1!BG214</f>
        <v>-</v>
      </c>
      <c r="K208" s="348" t="str">
        <f aca="false">ADMIN1!BJ214</f>
        <v>-</v>
      </c>
      <c r="L208" s="348" t="str">
        <f aca="false">ADMIN1!BM214</f>
        <v>-</v>
      </c>
      <c r="M208" s="348" t="str">
        <f aca="false">ADMIN1!BP214</f>
        <v>-</v>
      </c>
      <c r="N208" s="348" t="str">
        <f aca="false">ADMIN1!BS214</f>
        <v>-</v>
      </c>
      <c r="O208" s="348" t="str">
        <f aca="false">ADMIN1!BV214</f>
        <v>-</v>
      </c>
      <c r="P208" s="348" t="str">
        <f aca="false">ADMIN1!BY214</f>
        <v>-</v>
      </c>
      <c r="Q208" s="348" t="str">
        <f aca="false">ADMIN1!CB214</f>
        <v>-</v>
      </c>
      <c r="R208" s="348" t="str">
        <f aca="false">ADMIN1!CE214</f>
        <v>-</v>
      </c>
      <c r="S208" s="348" t="str">
        <f aca="false">ADMIN1!CH214</f>
        <v>-</v>
      </c>
    </row>
    <row r="209" customFormat="false" ht="24.95" hidden="false" customHeight="true" outlineLevel="0" collapsed="false">
      <c r="A209" s="345" t="n">
        <f aca="false">ADMIN1!P215</f>
        <v>0</v>
      </c>
      <c r="B209" s="346" t="n">
        <f aca="false">ADMIN1!Q215</f>
        <v>0</v>
      </c>
      <c r="C209" s="347" t="n">
        <f aca="false">ADMIN1!R215</f>
        <v>0</v>
      </c>
      <c r="D209" s="348" t="n">
        <f aca="false">ADMIN1!AN215</f>
        <v>0</v>
      </c>
      <c r="E209" s="348" t="str">
        <f aca="false">ADMIN1!AR215</f>
        <v>-</v>
      </c>
      <c r="F209" s="348" t="str">
        <f aca="false">ADMIN1!AU215</f>
        <v>-</v>
      </c>
      <c r="G209" s="348" t="str">
        <f aca="false">ADMIN1!AX215</f>
        <v>-</v>
      </c>
      <c r="H209" s="348" t="str">
        <f aca="false">ADMIN1!BA215</f>
        <v>-</v>
      </c>
      <c r="I209" s="348" t="str">
        <f aca="false">ADMIN1!BD215</f>
        <v>-</v>
      </c>
      <c r="J209" s="348" t="str">
        <f aca="false">ADMIN1!BG215</f>
        <v>-</v>
      </c>
      <c r="K209" s="348" t="str">
        <f aca="false">ADMIN1!BJ215</f>
        <v>-</v>
      </c>
      <c r="L209" s="348" t="str">
        <f aca="false">ADMIN1!BM215</f>
        <v>-</v>
      </c>
      <c r="M209" s="348" t="str">
        <f aca="false">ADMIN1!BP215</f>
        <v>-</v>
      </c>
      <c r="N209" s="348" t="str">
        <f aca="false">ADMIN1!BS215</f>
        <v>-</v>
      </c>
      <c r="O209" s="348" t="str">
        <f aca="false">ADMIN1!BV215</f>
        <v>-</v>
      </c>
      <c r="P209" s="348" t="str">
        <f aca="false">ADMIN1!BY215</f>
        <v>-</v>
      </c>
      <c r="Q209" s="348" t="str">
        <f aca="false">ADMIN1!CB215</f>
        <v>-</v>
      </c>
      <c r="R209" s="348" t="str">
        <f aca="false">ADMIN1!CE215</f>
        <v>-</v>
      </c>
      <c r="S209" s="348" t="str">
        <f aca="false">ADMIN1!CH215</f>
        <v>-</v>
      </c>
    </row>
    <row r="210" customFormat="false" ht="24.95" hidden="false" customHeight="true" outlineLevel="0" collapsed="false">
      <c r="A210" s="345" t="n">
        <f aca="false">ADMIN1!P216</f>
        <v>0</v>
      </c>
      <c r="B210" s="346" t="n">
        <f aca="false">ADMIN1!Q216</f>
        <v>0</v>
      </c>
      <c r="C210" s="347" t="n">
        <f aca="false">ADMIN1!R216</f>
        <v>0</v>
      </c>
      <c r="D210" s="348" t="n">
        <f aca="false">ADMIN1!AN216</f>
        <v>0</v>
      </c>
      <c r="E210" s="348" t="str">
        <f aca="false">ADMIN1!AR216</f>
        <v>-</v>
      </c>
      <c r="F210" s="348" t="str">
        <f aca="false">ADMIN1!AU216</f>
        <v>-</v>
      </c>
      <c r="G210" s="348" t="str">
        <f aca="false">ADMIN1!AX216</f>
        <v>-</v>
      </c>
      <c r="H210" s="348" t="str">
        <f aca="false">ADMIN1!BA216</f>
        <v>-</v>
      </c>
      <c r="I210" s="348" t="str">
        <f aca="false">ADMIN1!BD216</f>
        <v>-</v>
      </c>
      <c r="J210" s="348" t="str">
        <f aca="false">ADMIN1!BG216</f>
        <v>-</v>
      </c>
      <c r="K210" s="348" t="str">
        <f aca="false">ADMIN1!BJ216</f>
        <v>-</v>
      </c>
      <c r="L210" s="348" t="str">
        <f aca="false">ADMIN1!BM216</f>
        <v>-</v>
      </c>
      <c r="M210" s="348" t="str">
        <f aca="false">ADMIN1!BP216</f>
        <v>-</v>
      </c>
      <c r="N210" s="348" t="str">
        <f aca="false">ADMIN1!BS216</f>
        <v>-</v>
      </c>
      <c r="O210" s="348" t="str">
        <f aca="false">ADMIN1!BV216</f>
        <v>-</v>
      </c>
      <c r="P210" s="348" t="str">
        <f aca="false">ADMIN1!BY216</f>
        <v>-</v>
      </c>
      <c r="Q210" s="348" t="str">
        <f aca="false">ADMIN1!CB216</f>
        <v>-</v>
      </c>
      <c r="R210" s="348" t="str">
        <f aca="false">ADMIN1!CE216</f>
        <v>-</v>
      </c>
      <c r="S210" s="348" t="str">
        <f aca="false">ADMIN1!CH216</f>
        <v>-</v>
      </c>
    </row>
    <row r="211" customFormat="false" ht="24.95" hidden="false" customHeight="true" outlineLevel="0" collapsed="false">
      <c r="A211" s="345" t="n">
        <f aca="false">ADMIN1!P217</f>
        <v>0</v>
      </c>
      <c r="B211" s="346" t="n">
        <f aca="false">ADMIN1!Q217</f>
        <v>0</v>
      </c>
      <c r="C211" s="347" t="n">
        <f aca="false">ADMIN1!R217</f>
        <v>0</v>
      </c>
      <c r="D211" s="348" t="n">
        <f aca="false">ADMIN1!AN217</f>
        <v>0</v>
      </c>
      <c r="E211" s="348" t="str">
        <f aca="false">ADMIN1!AR217</f>
        <v>-</v>
      </c>
      <c r="F211" s="348" t="str">
        <f aca="false">ADMIN1!AU217</f>
        <v>-</v>
      </c>
      <c r="G211" s="348" t="str">
        <f aca="false">ADMIN1!AX217</f>
        <v>-</v>
      </c>
      <c r="H211" s="348" t="str">
        <f aca="false">ADMIN1!BA217</f>
        <v>-</v>
      </c>
      <c r="I211" s="348" t="str">
        <f aca="false">ADMIN1!BD217</f>
        <v>-</v>
      </c>
      <c r="J211" s="348" t="str">
        <f aca="false">ADMIN1!BG217</f>
        <v>-</v>
      </c>
      <c r="K211" s="348" t="str">
        <f aca="false">ADMIN1!BJ217</f>
        <v>-</v>
      </c>
      <c r="L211" s="348" t="str">
        <f aca="false">ADMIN1!BM217</f>
        <v>-</v>
      </c>
      <c r="M211" s="348" t="str">
        <f aca="false">ADMIN1!BP217</f>
        <v>-</v>
      </c>
      <c r="N211" s="348" t="str">
        <f aca="false">ADMIN1!BS217</f>
        <v>-</v>
      </c>
      <c r="O211" s="348" t="str">
        <f aca="false">ADMIN1!BV217</f>
        <v>-</v>
      </c>
      <c r="P211" s="348" t="str">
        <f aca="false">ADMIN1!BY217</f>
        <v>-</v>
      </c>
      <c r="Q211" s="348" t="str">
        <f aca="false">ADMIN1!CB217</f>
        <v>-</v>
      </c>
      <c r="R211" s="348" t="str">
        <f aca="false">ADMIN1!CE217</f>
        <v>-</v>
      </c>
      <c r="S211" s="348" t="str">
        <f aca="false">ADMIN1!CH217</f>
        <v>-</v>
      </c>
    </row>
    <row r="212" customFormat="false" ht="24.95" hidden="false" customHeight="true" outlineLevel="0" collapsed="false">
      <c r="A212" s="345" t="n">
        <f aca="false">ADMIN1!P218</f>
        <v>0</v>
      </c>
      <c r="B212" s="346" t="n">
        <f aca="false">ADMIN1!Q218</f>
        <v>0</v>
      </c>
      <c r="C212" s="347" t="n">
        <f aca="false">ADMIN1!R218</f>
        <v>0</v>
      </c>
      <c r="D212" s="348" t="n">
        <f aca="false">ADMIN1!AN218</f>
        <v>0</v>
      </c>
      <c r="E212" s="348" t="str">
        <f aca="false">ADMIN1!AR218</f>
        <v>-</v>
      </c>
      <c r="F212" s="348" t="str">
        <f aca="false">ADMIN1!AU218</f>
        <v>-</v>
      </c>
      <c r="G212" s="348" t="str">
        <f aca="false">ADMIN1!AX218</f>
        <v>-</v>
      </c>
      <c r="H212" s="348" t="str">
        <f aca="false">ADMIN1!BA218</f>
        <v>-</v>
      </c>
      <c r="I212" s="348" t="str">
        <f aca="false">ADMIN1!BD218</f>
        <v>-</v>
      </c>
      <c r="J212" s="348" t="str">
        <f aca="false">ADMIN1!BG218</f>
        <v>-</v>
      </c>
      <c r="K212" s="348" t="str">
        <f aca="false">ADMIN1!BJ218</f>
        <v>-</v>
      </c>
      <c r="L212" s="348" t="str">
        <f aca="false">ADMIN1!BM218</f>
        <v>-</v>
      </c>
      <c r="M212" s="348" t="str">
        <f aca="false">ADMIN1!BP218</f>
        <v>-</v>
      </c>
      <c r="N212" s="348" t="str">
        <f aca="false">ADMIN1!BS218</f>
        <v>-</v>
      </c>
      <c r="O212" s="348" t="str">
        <f aca="false">ADMIN1!BV218</f>
        <v>-</v>
      </c>
      <c r="P212" s="348" t="str">
        <f aca="false">ADMIN1!BY218</f>
        <v>-</v>
      </c>
      <c r="Q212" s="348" t="str">
        <f aca="false">ADMIN1!CB218</f>
        <v>-</v>
      </c>
      <c r="R212" s="348" t="str">
        <f aca="false">ADMIN1!CE218</f>
        <v>-</v>
      </c>
      <c r="S212" s="348" t="str">
        <f aca="false">ADMIN1!CH218</f>
        <v>-</v>
      </c>
    </row>
    <row r="213" customFormat="false" ht="24.95" hidden="false" customHeight="true" outlineLevel="0" collapsed="false">
      <c r="A213" s="345" t="n">
        <f aca="false">ADMIN1!P219</f>
        <v>0</v>
      </c>
      <c r="B213" s="346" t="n">
        <f aca="false">ADMIN1!Q219</f>
        <v>0</v>
      </c>
      <c r="C213" s="347" t="n">
        <f aca="false">ADMIN1!R219</f>
        <v>0</v>
      </c>
      <c r="D213" s="348" t="n">
        <f aca="false">ADMIN1!AN219</f>
        <v>0</v>
      </c>
      <c r="E213" s="348" t="str">
        <f aca="false">ADMIN1!AR219</f>
        <v>-</v>
      </c>
      <c r="F213" s="348" t="str">
        <f aca="false">ADMIN1!AU219</f>
        <v>-</v>
      </c>
      <c r="G213" s="348" t="str">
        <f aca="false">ADMIN1!AX219</f>
        <v>-</v>
      </c>
      <c r="H213" s="348" t="str">
        <f aca="false">ADMIN1!BA219</f>
        <v>-</v>
      </c>
      <c r="I213" s="348" t="str">
        <f aca="false">ADMIN1!BD219</f>
        <v>-</v>
      </c>
      <c r="J213" s="348" t="str">
        <f aca="false">ADMIN1!BG219</f>
        <v>-</v>
      </c>
      <c r="K213" s="348" t="str">
        <f aca="false">ADMIN1!BJ219</f>
        <v>-</v>
      </c>
      <c r="L213" s="348" t="str">
        <f aca="false">ADMIN1!BM219</f>
        <v>-</v>
      </c>
      <c r="M213" s="348" t="str">
        <f aca="false">ADMIN1!BP219</f>
        <v>-</v>
      </c>
      <c r="N213" s="348" t="str">
        <f aca="false">ADMIN1!BS219</f>
        <v>-</v>
      </c>
      <c r="O213" s="348" t="str">
        <f aca="false">ADMIN1!BV219</f>
        <v>-</v>
      </c>
      <c r="P213" s="348" t="str">
        <f aca="false">ADMIN1!BY219</f>
        <v>-</v>
      </c>
      <c r="Q213" s="348" t="str">
        <f aca="false">ADMIN1!CB219</f>
        <v>-</v>
      </c>
      <c r="R213" s="348" t="str">
        <f aca="false">ADMIN1!CE219</f>
        <v>-</v>
      </c>
      <c r="S213" s="348" t="str">
        <f aca="false">ADMIN1!CH219</f>
        <v>-</v>
      </c>
    </row>
    <row r="214" customFormat="false" ht="24.95" hidden="false" customHeight="true" outlineLevel="0" collapsed="false">
      <c r="A214" s="345" t="n">
        <f aca="false">ADMIN1!P220</f>
        <v>0</v>
      </c>
      <c r="B214" s="346" t="n">
        <f aca="false">ADMIN1!Q220</f>
        <v>0</v>
      </c>
      <c r="C214" s="347" t="n">
        <f aca="false">ADMIN1!R220</f>
        <v>0</v>
      </c>
      <c r="D214" s="348" t="n">
        <f aca="false">ADMIN1!AN220</f>
        <v>0</v>
      </c>
      <c r="E214" s="348" t="str">
        <f aca="false">ADMIN1!AR220</f>
        <v>-</v>
      </c>
      <c r="F214" s="348" t="str">
        <f aca="false">ADMIN1!AU220</f>
        <v>-</v>
      </c>
      <c r="G214" s="348" t="str">
        <f aca="false">ADMIN1!AX220</f>
        <v>-</v>
      </c>
      <c r="H214" s="348" t="str">
        <f aca="false">ADMIN1!BA220</f>
        <v>-</v>
      </c>
      <c r="I214" s="348" t="str">
        <f aca="false">ADMIN1!BD220</f>
        <v>-</v>
      </c>
      <c r="J214" s="348" t="str">
        <f aca="false">ADMIN1!BG220</f>
        <v>-</v>
      </c>
      <c r="K214" s="348" t="str">
        <f aca="false">ADMIN1!BJ220</f>
        <v>-</v>
      </c>
      <c r="L214" s="348" t="str">
        <f aca="false">ADMIN1!BM220</f>
        <v>-</v>
      </c>
      <c r="M214" s="348" t="str">
        <f aca="false">ADMIN1!BP220</f>
        <v>-</v>
      </c>
      <c r="N214" s="348" t="str">
        <f aca="false">ADMIN1!BS220</f>
        <v>-</v>
      </c>
      <c r="O214" s="348" t="str">
        <f aca="false">ADMIN1!BV220</f>
        <v>-</v>
      </c>
      <c r="P214" s="348" t="str">
        <f aca="false">ADMIN1!BY220</f>
        <v>-</v>
      </c>
      <c r="Q214" s="348" t="str">
        <f aca="false">ADMIN1!CB220</f>
        <v>-</v>
      </c>
      <c r="R214" s="348" t="str">
        <f aca="false">ADMIN1!CE220</f>
        <v>-</v>
      </c>
      <c r="S214" s="348" t="str">
        <f aca="false">ADMIN1!CH220</f>
        <v>-</v>
      </c>
    </row>
    <row r="215" customFormat="false" ht="24.95" hidden="false" customHeight="true" outlineLevel="0" collapsed="false">
      <c r="A215" s="345" t="n">
        <f aca="false">ADMIN1!P221</f>
        <v>0</v>
      </c>
      <c r="B215" s="346" t="n">
        <f aca="false">ADMIN1!Q221</f>
        <v>0</v>
      </c>
      <c r="C215" s="347" t="n">
        <f aca="false">ADMIN1!R221</f>
        <v>0</v>
      </c>
      <c r="D215" s="348" t="n">
        <f aca="false">ADMIN1!AN221</f>
        <v>0</v>
      </c>
      <c r="E215" s="348" t="str">
        <f aca="false">ADMIN1!AR221</f>
        <v>-</v>
      </c>
      <c r="F215" s="348" t="str">
        <f aca="false">ADMIN1!AU221</f>
        <v>-</v>
      </c>
      <c r="G215" s="348" t="str">
        <f aca="false">ADMIN1!AX221</f>
        <v>-</v>
      </c>
      <c r="H215" s="348" t="str">
        <f aca="false">ADMIN1!BA221</f>
        <v>-</v>
      </c>
      <c r="I215" s="348" t="str">
        <f aca="false">ADMIN1!BD221</f>
        <v>-</v>
      </c>
      <c r="J215" s="348" t="str">
        <f aca="false">ADMIN1!BG221</f>
        <v>-</v>
      </c>
      <c r="K215" s="348" t="str">
        <f aca="false">ADMIN1!BJ221</f>
        <v>-</v>
      </c>
      <c r="L215" s="348" t="str">
        <f aca="false">ADMIN1!BM221</f>
        <v>-</v>
      </c>
      <c r="M215" s="348" t="str">
        <f aca="false">ADMIN1!BP221</f>
        <v>-</v>
      </c>
      <c r="N215" s="348" t="str">
        <f aca="false">ADMIN1!BS221</f>
        <v>-</v>
      </c>
      <c r="O215" s="348" t="str">
        <f aca="false">ADMIN1!BV221</f>
        <v>-</v>
      </c>
      <c r="P215" s="348" t="str">
        <f aca="false">ADMIN1!BY221</f>
        <v>-</v>
      </c>
      <c r="Q215" s="348" t="str">
        <f aca="false">ADMIN1!CB221</f>
        <v>-</v>
      </c>
      <c r="R215" s="348" t="str">
        <f aca="false">ADMIN1!CE221</f>
        <v>-</v>
      </c>
      <c r="S215" s="348" t="str">
        <f aca="false">ADMIN1!CH221</f>
        <v>-</v>
      </c>
    </row>
    <row r="216" customFormat="false" ht="24.95" hidden="false" customHeight="true" outlineLevel="0" collapsed="false">
      <c r="A216" s="345" t="n">
        <f aca="false">ADMIN1!P222</f>
        <v>0</v>
      </c>
      <c r="B216" s="346" t="n">
        <f aca="false">ADMIN1!Q222</f>
        <v>0</v>
      </c>
      <c r="C216" s="347" t="n">
        <f aca="false">ADMIN1!R222</f>
        <v>0</v>
      </c>
      <c r="D216" s="348" t="n">
        <f aca="false">ADMIN1!AN222</f>
        <v>0</v>
      </c>
      <c r="E216" s="348" t="str">
        <f aca="false">ADMIN1!AR222</f>
        <v>-</v>
      </c>
      <c r="F216" s="348" t="str">
        <f aca="false">ADMIN1!AU222</f>
        <v>-</v>
      </c>
      <c r="G216" s="348" t="str">
        <f aca="false">ADMIN1!AX222</f>
        <v>-</v>
      </c>
      <c r="H216" s="348" t="str">
        <f aca="false">ADMIN1!BA222</f>
        <v>-</v>
      </c>
      <c r="I216" s="348" t="str">
        <f aca="false">ADMIN1!BD222</f>
        <v>-</v>
      </c>
      <c r="J216" s="348" t="str">
        <f aca="false">ADMIN1!BG222</f>
        <v>-</v>
      </c>
      <c r="K216" s="348" t="str">
        <f aca="false">ADMIN1!BJ222</f>
        <v>-</v>
      </c>
      <c r="L216" s="348" t="str">
        <f aca="false">ADMIN1!BM222</f>
        <v>-</v>
      </c>
      <c r="M216" s="348" t="str">
        <f aca="false">ADMIN1!BP222</f>
        <v>-</v>
      </c>
      <c r="N216" s="348" t="str">
        <f aca="false">ADMIN1!BS222</f>
        <v>-</v>
      </c>
      <c r="O216" s="348" t="str">
        <f aca="false">ADMIN1!BV222</f>
        <v>-</v>
      </c>
      <c r="P216" s="348" t="str">
        <f aca="false">ADMIN1!BY222</f>
        <v>-</v>
      </c>
      <c r="Q216" s="348" t="str">
        <f aca="false">ADMIN1!CB222</f>
        <v>-</v>
      </c>
      <c r="R216" s="348" t="str">
        <f aca="false">ADMIN1!CE222</f>
        <v>-</v>
      </c>
      <c r="S216" s="348" t="str">
        <f aca="false">ADMIN1!CH222</f>
        <v>-</v>
      </c>
    </row>
    <row r="217" customFormat="false" ht="24.95" hidden="false" customHeight="true" outlineLevel="0" collapsed="false">
      <c r="A217" s="345" t="n">
        <f aca="false">ADMIN1!P223</f>
        <v>0</v>
      </c>
      <c r="B217" s="346" t="n">
        <f aca="false">ADMIN1!Q223</f>
        <v>0</v>
      </c>
      <c r="C217" s="347" t="n">
        <f aca="false">ADMIN1!R223</f>
        <v>0</v>
      </c>
      <c r="D217" s="348" t="n">
        <f aca="false">ADMIN1!AN223</f>
        <v>0</v>
      </c>
      <c r="E217" s="348" t="str">
        <f aca="false">ADMIN1!AR223</f>
        <v>-</v>
      </c>
      <c r="F217" s="348" t="str">
        <f aca="false">ADMIN1!AU223</f>
        <v>-</v>
      </c>
      <c r="G217" s="348" t="str">
        <f aca="false">ADMIN1!AX223</f>
        <v>-</v>
      </c>
      <c r="H217" s="348" t="str">
        <f aca="false">ADMIN1!BA223</f>
        <v>-</v>
      </c>
      <c r="I217" s="348" t="str">
        <f aca="false">ADMIN1!BD223</f>
        <v>-</v>
      </c>
      <c r="J217" s="348" t="str">
        <f aca="false">ADMIN1!BG223</f>
        <v>-</v>
      </c>
      <c r="K217" s="348" t="str">
        <f aca="false">ADMIN1!BJ223</f>
        <v>-</v>
      </c>
      <c r="L217" s="348" t="str">
        <f aca="false">ADMIN1!BM223</f>
        <v>-</v>
      </c>
      <c r="M217" s="348" t="str">
        <f aca="false">ADMIN1!BP223</f>
        <v>-</v>
      </c>
      <c r="N217" s="348" t="str">
        <f aca="false">ADMIN1!BS223</f>
        <v>-</v>
      </c>
      <c r="O217" s="348" t="str">
        <f aca="false">ADMIN1!BV223</f>
        <v>-</v>
      </c>
      <c r="P217" s="348" t="str">
        <f aca="false">ADMIN1!BY223</f>
        <v>-</v>
      </c>
      <c r="Q217" s="348" t="str">
        <f aca="false">ADMIN1!CB223</f>
        <v>-</v>
      </c>
      <c r="R217" s="348" t="str">
        <f aca="false">ADMIN1!CE223</f>
        <v>-</v>
      </c>
      <c r="S217" s="348" t="str">
        <f aca="false">ADMIN1!CH223</f>
        <v>-</v>
      </c>
    </row>
    <row r="218" customFormat="false" ht="24.95" hidden="false" customHeight="true" outlineLevel="0" collapsed="false">
      <c r="A218" s="345" t="n">
        <f aca="false">ADMIN1!P224</f>
        <v>0</v>
      </c>
      <c r="B218" s="346" t="n">
        <f aca="false">ADMIN1!Q224</f>
        <v>0</v>
      </c>
      <c r="C218" s="347" t="n">
        <f aca="false">ADMIN1!R224</f>
        <v>0</v>
      </c>
      <c r="D218" s="348" t="n">
        <f aca="false">ADMIN1!AN224</f>
        <v>0</v>
      </c>
      <c r="E218" s="348" t="str">
        <f aca="false">ADMIN1!AR224</f>
        <v>-</v>
      </c>
      <c r="F218" s="348" t="str">
        <f aca="false">ADMIN1!AU224</f>
        <v>-</v>
      </c>
      <c r="G218" s="348" t="str">
        <f aca="false">ADMIN1!AX224</f>
        <v>-</v>
      </c>
      <c r="H218" s="348" t="str">
        <f aca="false">ADMIN1!BA224</f>
        <v>-</v>
      </c>
      <c r="I218" s="348" t="str">
        <f aca="false">ADMIN1!BD224</f>
        <v>-</v>
      </c>
      <c r="J218" s="348" t="str">
        <f aca="false">ADMIN1!BG224</f>
        <v>-</v>
      </c>
      <c r="K218" s="348" t="str">
        <f aca="false">ADMIN1!BJ224</f>
        <v>-</v>
      </c>
      <c r="L218" s="348" t="str">
        <f aca="false">ADMIN1!BM224</f>
        <v>-</v>
      </c>
      <c r="M218" s="348" t="str">
        <f aca="false">ADMIN1!BP224</f>
        <v>-</v>
      </c>
      <c r="N218" s="348" t="str">
        <f aca="false">ADMIN1!BS224</f>
        <v>-</v>
      </c>
      <c r="O218" s="348" t="str">
        <f aca="false">ADMIN1!BV224</f>
        <v>-</v>
      </c>
      <c r="P218" s="348" t="str">
        <f aca="false">ADMIN1!BY224</f>
        <v>-</v>
      </c>
      <c r="Q218" s="348" t="str">
        <f aca="false">ADMIN1!CB224</f>
        <v>-</v>
      </c>
      <c r="R218" s="348" t="str">
        <f aca="false">ADMIN1!CE224</f>
        <v>-</v>
      </c>
      <c r="S218" s="348" t="str">
        <f aca="false">ADMIN1!CH224</f>
        <v>-</v>
      </c>
    </row>
    <row r="219" customFormat="false" ht="24.95" hidden="false" customHeight="true" outlineLevel="0" collapsed="false">
      <c r="A219" s="345" t="n">
        <f aca="false">ADMIN1!P225</f>
        <v>0</v>
      </c>
      <c r="B219" s="346" t="n">
        <f aca="false">ADMIN1!Q225</f>
        <v>0</v>
      </c>
      <c r="C219" s="347" t="n">
        <f aca="false">ADMIN1!R225</f>
        <v>0</v>
      </c>
      <c r="D219" s="348" t="n">
        <f aca="false">ADMIN1!AN225</f>
        <v>0</v>
      </c>
      <c r="E219" s="348" t="str">
        <f aca="false">ADMIN1!AR225</f>
        <v>-</v>
      </c>
      <c r="F219" s="348" t="str">
        <f aca="false">ADMIN1!AU225</f>
        <v>-</v>
      </c>
      <c r="G219" s="348" t="str">
        <f aca="false">ADMIN1!AX225</f>
        <v>-</v>
      </c>
      <c r="H219" s="348" t="str">
        <f aca="false">ADMIN1!BA225</f>
        <v>-</v>
      </c>
      <c r="I219" s="348" t="str">
        <f aca="false">ADMIN1!BD225</f>
        <v>-</v>
      </c>
      <c r="J219" s="348" t="str">
        <f aca="false">ADMIN1!BG225</f>
        <v>-</v>
      </c>
      <c r="K219" s="348" t="str">
        <f aca="false">ADMIN1!BJ225</f>
        <v>-</v>
      </c>
      <c r="L219" s="348" t="str">
        <f aca="false">ADMIN1!BM225</f>
        <v>-</v>
      </c>
      <c r="M219" s="348" t="str">
        <f aca="false">ADMIN1!BP225</f>
        <v>-</v>
      </c>
      <c r="N219" s="348" t="str">
        <f aca="false">ADMIN1!BS225</f>
        <v>-</v>
      </c>
      <c r="O219" s="348" t="str">
        <f aca="false">ADMIN1!BV225</f>
        <v>-</v>
      </c>
      <c r="P219" s="348" t="str">
        <f aca="false">ADMIN1!BY225</f>
        <v>-</v>
      </c>
      <c r="Q219" s="348" t="str">
        <f aca="false">ADMIN1!CB225</f>
        <v>-</v>
      </c>
      <c r="R219" s="348" t="str">
        <f aca="false">ADMIN1!CE225</f>
        <v>-</v>
      </c>
      <c r="S219" s="348" t="str">
        <f aca="false">ADMIN1!CH225</f>
        <v>-</v>
      </c>
    </row>
    <row r="220" customFormat="false" ht="24.95" hidden="false" customHeight="true" outlineLevel="0" collapsed="false">
      <c r="A220" s="345" t="n">
        <f aca="false">ADMIN1!P226</f>
        <v>0</v>
      </c>
      <c r="B220" s="346" t="n">
        <f aca="false">ADMIN1!Q226</f>
        <v>0</v>
      </c>
      <c r="C220" s="347" t="n">
        <f aca="false">ADMIN1!R226</f>
        <v>0</v>
      </c>
      <c r="D220" s="348" t="n">
        <f aca="false">ADMIN1!AN226</f>
        <v>0</v>
      </c>
      <c r="E220" s="348" t="str">
        <f aca="false">ADMIN1!AR226</f>
        <v>-</v>
      </c>
      <c r="F220" s="348" t="str">
        <f aca="false">ADMIN1!AU226</f>
        <v>-</v>
      </c>
      <c r="G220" s="348" t="str">
        <f aca="false">ADMIN1!AX226</f>
        <v>-</v>
      </c>
      <c r="H220" s="348" t="str">
        <f aca="false">ADMIN1!BA226</f>
        <v>-</v>
      </c>
      <c r="I220" s="348" t="str">
        <f aca="false">ADMIN1!BD226</f>
        <v>-</v>
      </c>
      <c r="J220" s="348" t="str">
        <f aca="false">ADMIN1!BG226</f>
        <v>-</v>
      </c>
      <c r="K220" s="348" t="str">
        <f aca="false">ADMIN1!BJ226</f>
        <v>-</v>
      </c>
      <c r="L220" s="348" t="str">
        <f aca="false">ADMIN1!BM226</f>
        <v>-</v>
      </c>
      <c r="M220" s="348" t="str">
        <f aca="false">ADMIN1!BP226</f>
        <v>-</v>
      </c>
      <c r="N220" s="348" t="str">
        <f aca="false">ADMIN1!BS226</f>
        <v>-</v>
      </c>
      <c r="O220" s="348" t="str">
        <f aca="false">ADMIN1!BV226</f>
        <v>-</v>
      </c>
      <c r="P220" s="348" t="str">
        <f aca="false">ADMIN1!BY226</f>
        <v>-</v>
      </c>
      <c r="Q220" s="348" t="str">
        <f aca="false">ADMIN1!CB226</f>
        <v>-</v>
      </c>
      <c r="R220" s="348" t="str">
        <f aca="false">ADMIN1!CE226</f>
        <v>-</v>
      </c>
      <c r="S220" s="348" t="str">
        <f aca="false">ADMIN1!CH226</f>
        <v>-</v>
      </c>
    </row>
    <row r="221" customFormat="false" ht="24.95" hidden="false" customHeight="true" outlineLevel="0" collapsed="false">
      <c r="A221" s="345" t="n">
        <f aca="false">ADMIN1!P227</f>
        <v>0</v>
      </c>
      <c r="B221" s="346" t="n">
        <f aca="false">ADMIN1!Q227</f>
        <v>0</v>
      </c>
      <c r="C221" s="347" t="n">
        <f aca="false">ADMIN1!R227</f>
        <v>0</v>
      </c>
      <c r="D221" s="348" t="n">
        <f aca="false">ADMIN1!AN227</f>
        <v>0</v>
      </c>
      <c r="E221" s="348" t="str">
        <f aca="false">ADMIN1!AR227</f>
        <v>-</v>
      </c>
      <c r="F221" s="348" t="str">
        <f aca="false">ADMIN1!AU227</f>
        <v>-</v>
      </c>
      <c r="G221" s="348" t="str">
        <f aca="false">ADMIN1!AX227</f>
        <v>-</v>
      </c>
      <c r="H221" s="348" t="str">
        <f aca="false">ADMIN1!BA227</f>
        <v>-</v>
      </c>
      <c r="I221" s="348" t="str">
        <f aca="false">ADMIN1!BD227</f>
        <v>-</v>
      </c>
      <c r="J221" s="348" t="str">
        <f aca="false">ADMIN1!BG227</f>
        <v>-</v>
      </c>
      <c r="K221" s="348" t="str">
        <f aca="false">ADMIN1!BJ227</f>
        <v>-</v>
      </c>
      <c r="L221" s="348" t="str">
        <f aca="false">ADMIN1!BM227</f>
        <v>-</v>
      </c>
      <c r="M221" s="348" t="str">
        <f aca="false">ADMIN1!BP227</f>
        <v>-</v>
      </c>
      <c r="N221" s="348" t="str">
        <f aca="false">ADMIN1!BS227</f>
        <v>-</v>
      </c>
      <c r="O221" s="348" t="str">
        <f aca="false">ADMIN1!BV227</f>
        <v>-</v>
      </c>
      <c r="P221" s="348" t="str">
        <f aca="false">ADMIN1!BY227</f>
        <v>-</v>
      </c>
      <c r="Q221" s="348" t="str">
        <f aca="false">ADMIN1!CB227</f>
        <v>-</v>
      </c>
      <c r="R221" s="348" t="str">
        <f aca="false">ADMIN1!CE227</f>
        <v>-</v>
      </c>
      <c r="S221" s="348" t="str">
        <f aca="false">ADMIN1!CH227</f>
        <v>-</v>
      </c>
    </row>
    <row r="222" customFormat="false" ht="24.95" hidden="false" customHeight="true" outlineLevel="0" collapsed="false">
      <c r="A222" s="345" t="n">
        <f aca="false">ADMIN1!P228</f>
        <v>0</v>
      </c>
      <c r="B222" s="346" t="n">
        <f aca="false">ADMIN1!Q228</f>
        <v>0</v>
      </c>
      <c r="C222" s="347" t="n">
        <f aca="false">ADMIN1!R228</f>
        <v>0</v>
      </c>
      <c r="D222" s="348" t="n">
        <f aca="false">ADMIN1!AN228</f>
        <v>0</v>
      </c>
      <c r="E222" s="348" t="str">
        <f aca="false">ADMIN1!AR228</f>
        <v>-</v>
      </c>
      <c r="F222" s="348" t="str">
        <f aca="false">ADMIN1!AU228</f>
        <v>-</v>
      </c>
      <c r="G222" s="348" t="str">
        <f aca="false">ADMIN1!AX228</f>
        <v>-</v>
      </c>
      <c r="H222" s="348" t="str">
        <f aca="false">ADMIN1!BA228</f>
        <v>-</v>
      </c>
      <c r="I222" s="348" t="str">
        <f aca="false">ADMIN1!BD228</f>
        <v>-</v>
      </c>
      <c r="J222" s="348" t="str">
        <f aca="false">ADMIN1!BG228</f>
        <v>-</v>
      </c>
      <c r="K222" s="348" t="str">
        <f aca="false">ADMIN1!BJ228</f>
        <v>-</v>
      </c>
      <c r="L222" s="348" t="str">
        <f aca="false">ADMIN1!BM228</f>
        <v>-</v>
      </c>
      <c r="M222" s="348" t="str">
        <f aca="false">ADMIN1!BP228</f>
        <v>-</v>
      </c>
      <c r="N222" s="348" t="str">
        <f aca="false">ADMIN1!BS228</f>
        <v>-</v>
      </c>
      <c r="O222" s="348" t="str">
        <f aca="false">ADMIN1!BV228</f>
        <v>-</v>
      </c>
      <c r="P222" s="348" t="str">
        <f aca="false">ADMIN1!BY228</f>
        <v>-</v>
      </c>
      <c r="Q222" s="348" t="str">
        <f aca="false">ADMIN1!CB228</f>
        <v>-</v>
      </c>
      <c r="R222" s="348" t="str">
        <f aca="false">ADMIN1!CE228</f>
        <v>-</v>
      </c>
      <c r="S222" s="348" t="str">
        <f aca="false">ADMIN1!CH228</f>
        <v>-</v>
      </c>
    </row>
    <row r="223" customFormat="false" ht="24.95" hidden="false" customHeight="true" outlineLevel="0" collapsed="false">
      <c r="A223" s="345" t="n">
        <f aca="false">ADMIN1!P229</f>
        <v>0</v>
      </c>
      <c r="B223" s="346" t="n">
        <f aca="false">ADMIN1!Q229</f>
        <v>0</v>
      </c>
      <c r="C223" s="347" t="n">
        <f aca="false">ADMIN1!R229</f>
        <v>0</v>
      </c>
      <c r="D223" s="348" t="n">
        <f aca="false">ADMIN1!AN229</f>
        <v>0</v>
      </c>
      <c r="E223" s="348" t="str">
        <f aca="false">ADMIN1!AR229</f>
        <v>-</v>
      </c>
      <c r="F223" s="348" t="str">
        <f aca="false">ADMIN1!AU229</f>
        <v>-</v>
      </c>
      <c r="G223" s="348" t="str">
        <f aca="false">ADMIN1!AX229</f>
        <v>-</v>
      </c>
      <c r="H223" s="348" t="str">
        <f aca="false">ADMIN1!BA229</f>
        <v>-</v>
      </c>
      <c r="I223" s="348" t="str">
        <f aca="false">ADMIN1!BD229</f>
        <v>-</v>
      </c>
      <c r="J223" s="348" t="str">
        <f aca="false">ADMIN1!BG229</f>
        <v>-</v>
      </c>
      <c r="K223" s="348" t="str">
        <f aca="false">ADMIN1!BJ229</f>
        <v>-</v>
      </c>
      <c r="L223" s="348" t="str">
        <f aca="false">ADMIN1!BM229</f>
        <v>-</v>
      </c>
      <c r="M223" s="348" t="str">
        <f aca="false">ADMIN1!BP229</f>
        <v>-</v>
      </c>
      <c r="N223" s="348" t="str">
        <f aca="false">ADMIN1!BS229</f>
        <v>-</v>
      </c>
      <c r="O223" s="348" t="str">
        <f aca="false">ADMIN1!BV229</f>
        <v>-</v>
      </c>
      <c r="P223" s="348" t="str">
        <f aca="false">ADMIN1!BY229</f>
        <v>-</v>
      </c>
      <c r="Q223" s="348" t="str">
        <f aca="false">ADMIN1!CB229</f>
        <v>-</v>
      </c>
      <c r="R223" s="348" t="str">
        <f aca="false">ADMIN1!CE229</f>
        <v>-</v>
      </c>
      <c r="S223" s="348" t="str">
        <f aca="false">ADMIN1!CH229</f>
        <v>-</v>
      </c>
    </row>
    <row r="224" customFormat="false" ht="24.95" hidden="false" customHeight="true" outlineLevel="0" collapsed="false">
      <c r="A224" s="345" t="n">
        <f aca="false">ADMIN1!P230</f>
        <v>0</v>
      </c>
      <c r="B224" s="346" t="n">
        <f aca="false">ADMIN1!Q230</f>
        <v>0</v>
      </c>
      <c r="C224" s="347" t="n">
        <f aca="false">ADMIN1!R230</f>
        <v>0</v>
      </c>
      <c r="D224" s="348" t="n">
        <f aca="false">ADMIN1!AN230</f>
        <v>0</v>
      </c>
      <c r="E224" s="348" t="str">
        <f aca="false">ADMIN1!AR230</f>
        <v>-</v>
      </c>
      <c r="F224" s="348" t="str">
        <f aca="false">ADMIN1!AU230</f>
        <v>-</v>
      </c>
      <c r="G224" s="348" t="str">
        <f aca="false">ADMIN1!AX230</f>
        <v>-</v>
      </c>
      <c r="H224" s="348" t="str">
        <f aca="false">ADMIN1!BA230</f>
        <v>-</v>
      </c>
      <c r="I224" s="348" t="str">
        <f aca="false">ADMIN1!BD230</f>
        <v>-</v>
      </c>
      <c r="J224" s="348" t="str">
        <f aca="false">ADMIN1!BG230</f>
        <v>-</v>
      </c>
      <c r="K224" s="348" t="str">
        <f aca="false">ADMIN1!BJ230</f>
        <v>-</v>
      </c>
      <c r="L224" s="348" t="str">
        <f aca="false">ADMIN1!BM230</f>
        <v>-</v>
      </c>
      <c r="M224" s="348" t="str">
        <f aca="false">ADMIN1!BP230</f>
        <v>-</v>
      </c>
      <c r="N224" s="348" t="str">
        <f aca="false">ADMIN1!BS230</f>
        <v>-</v>
      </c>
      <c r="O224" s="348" t="str">
        <f aca="false">ADMIN1!BV230</f>
        <v>-</v>
      </c>
      <c r="P224" s="348" t="str">
        <f aca="false">ADMIN1!BY230</f>
        <v>-</v>
      </c>
      <c r="Q224" s="348" t="str">
        <f aca="false">ADMIN1!CB230</f>
        <v>-</v>
      </c>
      <c r="R224" s="348" t="str">
        <f aca="false">ADMIN1!CE230</f>
        <v>-</v>
      </c>
      <c r="S224" s="348" t="str">
        <f aca="false">ADMIN1!CH230</f>
        <v>-</v>
      </c>
    </row>
    <row r="225" customFormat="false" ht="24.95" hidden="false" customHeight="true" outlineLevel="0" collapsed="false">
      <c r="A225" s="345" t="n">
        <f aca="false">ADMIN1!P231</f>
        <v>0</v>
      </c>
      <c r="B225" s="346" t="n">
        <f aca="false">ADMIN1!Q231</f>
        <v>0</v>
      </c>
      <c r="C225" s="347" t="n">
        <f aca="false">ADMIN1!R231</f>
        <v>0</v>
      </c>
      <c r="D225" s="348" t="n">
        <f aca="false">ADMIN1!AN231</f>
        <v>0</v>
      </c>
      <c r="E225" s="348" t="str">
        <f aca="false">ADMIN1!AR231</f>
        <v>-</v>
      </c>
      <c r="F225" s="348" t="str">
        <f aca="false">ADMIN1!AU231</f>
        <v>-</v>
      </c>
      <c r="G225" s="348" t="str">
        <f aca="false">ADMIN1!AX231</f>
        <v>-</v>
      </c>
      <c r="H225" s="348" t="str">
        <f aca="false">ADMIN1!BA231</f>
        <v>-</v>
      </c>
      <c r="I225" s="348" t="str">
        <f aca="false">ADMIN1!BD231</f>
        <v>-</v>
      </c>
      <c r="J225" s="348" t="str">
        <f aca="false">ADMIN1!BG231</f>
        <v>-</v>
      </c>
      <c r="K225" s="348" t="str">
        <f aca="false">ADMIN1!BJ231</f>
        <v>-</v>
      </c>
      <c r="L225" s="348" t="str">
        <f aca="false">ADMIN1!BM231</f>
        <v>-</v>
      </c>
      <c r="M225" s="348" t="str">
        <f aca="false">ADMIN1!BP231</f>
        <v>-</v>
      </c>
      <c r="N225" s="348" t="str">
        <f aca="false">ADMIN1!BS231</f>
        <v>-</v>
      </c>
      <c r="O225" s="348" t="str">
        <f aca="false">ADMIN1!BV231</f>
        <v>-</v>
      </c>
      <c r="P225" s="348" t="str">
        <f aca="false">ADMIN1!BY231</f>
        <v>-</v>
      </c>
      <c r="Q225" s="348" t="str">
        <f aca="false">ADMIN1!CB231</f>
        <v>-</v>
      </c>
      <c r="R225" s="348" t="str">
        <f aca="false">ADMIN1!CE231</f>
        <v>-</v>
      </c>
      <c r="S225" s="348" t="str">
        <f aca="false">ADMIN1!CH231</f>
        <v>-</v>
      </c>
    </row>
    <row r="226" customFormat="false" ht="24.95" hidden="false" customHeight="true" outlineLevel="0" collapsed="false">
      <c r="A226" s="345" t="n">
        <f aca="false">ADMIN1!P232</f>
        <v>0</v>
      </c>
      <c r="B226" s="346" t="n">
        <f aca="false">ADMIN1!Q232</f>
        <v>0</v>
      </c>
      <c r="C226" s="347" t="n">
        <f aca="false">ADMIN1!R232</f>
        <v>0</v>
      </c>
      <c r="D226" s="348" t="n">
        <f aca="false">ADMIN1!AN232</f>
        <v>0</v>
      </c>
      <c r="E226" s="348" t="str">
        <f aca="false">ADMIN1!AR232</f>
        <v>-</v>
      </c>
      <c r="F226" s="348" t="str">
        <f aca="false">ADMIN1!AU232</f>
        <v>-</v>
      </c>
      <c r="G226" s="348" t="str">
        <f aca="false">ADMIN1!AX232</f>
        <v>-</v>
      </c>
      <c r="H226" s="348" t="str">
        <f aca="false">ADMIN1!BA232</f>
        <v>-</v>
      </c>
      <c r="I226" s="348" t="str">
        <f aca="false">ADMIN1!BD232</f>
        <v>-</v>
      </c>
      <c r="J226" s="348" t="str">
        <f aca="false">ADMIN1!BG232</f>
        <v>-</v>
      </c>
      <c r="K226" s="348" t="str">
        <f aca="false">ADMIN1!BJ232</f>
        <v>-</v>
      </c>
      <c r="L226" s="348" t="str">
        <f aca="false">ADMIN1!BM232</f>
        <v>-</v>
      </c>
      <c r="M226" s="348" t="str">
        <f aca="false">ADMIN1!BP232</f>
        <v>-</v>
      </c>
      <c r="N226" s="348" t="str">
        <f aca="false">ADMIN1!BS232</f>
        <v>-</v>
      </c>
      <c r="O226" s="348" t="str">
        <f aca="false">ADMIN1!BV232</f>
        <v>-</v>
      </c>
      <c r="P226" s="348" t="str">
        <f aca="false">ADMIN1!BY232</f>
        <v>-</v>
      </c>
      <c r="Q226" s="348" t="str">
        <f aca="false">ADMIN1!CB232</f>
        <v>-</v>
      </c>
      <c r="R226" s="348" t="str">
        <f aca="false">ADMIN1!CE232</f>
        <v>-</v>
      </c>
      <c r="S226" s="348" t="str">
        <f aca="false">ADMIN1!CH232</f>
        <v>-</v>
      </c>
    </row>
    <row r="227" customFormat="false" ht="24.95" hidden="false" customHeight="true" outlineLevel="0" collapsed="false">
      <c r="A227" s="345" t="n">
        <f aca="false">ADMIN1!P233</f>
        <v>0</v>
      </c>
      <c r="B227" s="346" t="n">
        <f aca="false">ADMIN1!Q233</f>
        <v>0</v>
      </c>
      <c r="C227" s="347" t="n">
        <f aca="false">ADMIN1!R233</f>
        <v>0</v>
      </c>
      <c r="D227" s="348" t="n">
        <f aca="false">ADMIN1!AN233</f>
        <v>0</v>
      </c>
      <c r="E227" s="348" t="str">
        <f aca="false">ADMIN1!AR233</f>
        <v>-</v>
      </c>
      <c r="F227" s="348" t="str">
        <f aca="false">ADMIN1!AU233</f>
        <v>-</v>
      </c>
      <c r="G227" s="348" t="str">
        <f aca="false">ADMIN1!AX233</f>
        <v>-</v>
      </c>
      <c r="H227" s="348" t="str">
        <f aca="false">ADMIN1!BA233</f>
        <v>-</v>
      </c>
      <c r="I227" s="348" t="str">
        <f aca="false">ADMIN1!BD233</f>
        <v>-</v>
      </c>
      <c r="J227" s="348" t="str">
        <f aca="false">ADMIN1!BG233</f>
        <v>-</v>
      </c>
      <c r="K227" s="348" t="str">
        <f aca="false">ADMIN1!BJ233</f>
        <v>-</v>
      </c>
      <c r="L227" s="348" t="str">
        <f aca="false">ADMIN1!BM233</f>
        <v>-</v>
      </c>
      <c r="M227" s="348" t="str">
        <f aca="false">ADMIN1!BP233</f>
        <v>-</v>
      </c>
      <c r="N227" s="348" t="str">
        <f aca="false">ADMIN1!BS233</f>
        <v>-</v>
      </c>
      <c r="O227" s="348" t="str">
        <f aca="false">ADMIN1!BV233</f>
        <v>-</v>
      </c>
      <c r="P227" s="348" t="str">
        <f aca="false">ADMIN1!BY233</f>
        <v>-</v>
      </c>
      <c r="Q227" s="348" t="str">
        <f aca="false">ADMIN1!CB233</f>
        <v>-</v>
      </c>
      <c r="R227" s="348" t="str">
        <f aca="false">ADMIN1!CE233</f>
        <v>-</v>
      </c>
      <c r="S227" s="348" t="str">
        <f aca="false">ADMIN1!CH233</f>
        <v>-</v>
      </c>
    </row>
    <row r="228" customFormat="false" ht="24.95" hidden="false" customHeight="true" outlineLevel="0" collapsed="false">
      <c r="A228" s="345" t="n">
        <f aca="false">ADMIN1!P234</f>
        <v>0</v>
      </c>
      <c r="B228" s="346" t="n">
        <f aca="false">ADMIN1!Q234</f>
        <v>0</v>
      </c>
      <c r="C228" s="347" t="n">
        <f aca="false">ADMIN1!R234</f>
        <v>0</v>
      </c>
      <c r="D228" s="348" t="n">
        <f aca="false">ADMIN1!AN234</f>
        <v>0</v>
      </c>
      <c r="E228" s="348" t="str">
        <f aca="false">ADMIN1!AR234</f>
        <v>-</v>
      </c>
      <c r="F228" s="348" t="str">
        <f aca="false">ADMIN1!AU234</f>
        <v>-</v>
      </c>
      <c r="G228" s="348" t="str">
        <f aca="false">ADMIN1!AX234</f>
        <v>-</v>
      </c>
      <c r="H228" s="348" t="str">
        <f aca="false">ADMIN1!BA234</f>
        <v>-</v>
      </c>
      <c r="I228" s="348" t="str">
        <f aca="false">ADMIN1!BD234</f>
        <v>-</v>
      </c>
      <c r="J228" s="348" t="str">
        <f aca="false">ADMIN1!BG234</f>
        <v>-</v>
      </c>
      <c r="K228" s="348" t="str">
        <f aca="false">ADMIN1!BJ234</f>
        <v>-</v>
      </c>
      <c r="L228" s="348" t="str">
        <f aca="false">ADMIN1!BM234</f>
        <v>-</v>
      </c>
      <c r="M228" s="348" t="str">
        <f aca="false">ADMIN1!BP234</f>
        <v>-</v>
      </c>
      <c r="N228" s="348" t="str">
        <f aca="false">ADMIN1!BS234</f>
        <v>-</v>
      </c>
      <c r="O228" s="348" t="str">
        <f aca="false">ADMIN1!BV234</f>
        <v>-</v>
      </c>
      <c r="P228" s="348" t="str">
        <f aca="false">ADMIN1!BY234</f>
        <v>-</v>
      </c>
      <c r="Q228" s="348" t="str">
        <f aca="false">ADMIN1!CB234</f>
        <v>-</v>
      </c>
      <c r="R228" s="348" t="str">
        <f aca="false">ADMIN1!CE234</f>
        <v>-</v>
      </c>
      <c r="S228" s="348" t="str">
        <f aca="false">ADMIN1!CH234</f>
        <v>-</v>
      </c>
    </row>
    <row r="229" customFormat="false" ht="24.95" hidden="false" customHeight="true" outlineLevel="0" collapsed="false">
      <c r="A229" s="345" t="n">
        <f aca="false">ADMIN1!P235</f>
        <v>0</v>
      </c>
      <c r="B229" s="346" t="n">
        <f aca="false">ADMIN1!Q235</f>
        <v>0</v>
      </c>
      <c r="C229" s="347" t="n">
        <f aca="false">ADMIN1!R235</f>
        <v>0</v>
      </c>
      <c r="D229" s="348" t="n">
        <f aca="false">ADMIN1!AN235</f>
        <v>0</v>
      </c>
      <c r="E229" s="348" t="str">
        <f aca="false">ADMIN1!AR235</f>
        <v>-</v>
      </c>
      <c r="F229" s="348" t="str">
        <f aca="false">ADMIN1!AU235</f>
        <v>-</v>
      </c>
      <c r="G229" s="348" t="str">
        <f aca="false">ADMIN1!AX235</f>
        <v>-</v>
      </c>
      <c r="H229" s="348" t="str">
        <f aca="false">ADMIN1!BA235</f>
        <v>-</v>
      </c>
      <c r="I229" s="348" t="str">
        <f aca="false">ADMIN1!BD235</f>
        <v>-</v>
      </c>
      <c r="J229" s="348" t="str">
        <f aca="false">ADMIN1!BG235</f>
        <v>-</v>
      </c>
      <c r="K229" s="348" t="str">
        <f aca="false">ADMIN1!BJ235</f>
        <v>-</v>
      </c>
      <c r="L229" s="348" t="str">
        <f aca="false">ADMIN1!BM235</f>
        <v>-</v>
      </c>
      <c r="M229" s="348" t="str">
        <f aca="false">ADMIN1!BP235</f>
        <v>-</v>
      </c>
      <c r="N229" s="348" t="str">
        <f aca="false">ADMIN1!BS235</f>
        <v>-</v>
      </c>
      <c r="O229" s="348" t="str">
        <f aca="false">ADMIN1!BV235</f>
        <v>-</v>
      </c>
      <c r="P229" s="348" t="str">
        <f aca="false">ADMIN1!BY235</f>
        <v>-</v>
      </c>
      <c r="Q229" s="348" t="str">
        <f aca="false">ADMIN1!CB235</f>
        <v>-</v>
      </c>
      <c r="R229" s="348" t="str">
        <f aca="false">ADMIN1!CE235</f>
        <v>-</v>
      </c>
      <c r="S229" s="348" t="str">
        <f aca="false">ADMIN1!CH235</f>
        <v>-</v>
      </c>
    </row>
    <row r="230" customFormat="false" ht="24.95" hidden="false" customHeight="true" outlineLevel="0" collapsed="false">
      <c r="A230" s="345" t="n">
        <f aca="false">ADMIN1!P236</f>
        <v>0</v>
      </c>
      <c r="B230" s="346" t="n">
        <f aca="false">ADMIN1!Q236</f>
        <v>0</v>
      </c>
      <c r="C230" s="347" t="n">
        <f aca="false">ADMIN1!R236</f>
        <v>0</v>
      </c>
      <c r="D230" s="348" t="n">
        <f aca="false">ADMIN1!AN236</f>
        <v>0</v>
      </c>
      <c r="E230" s="348" t="str">
        <f aca="false">ADMIN1!AR236</f>
        <v>-</v>
      </c>
      <c r="F230" s="348" t="str">
        <f aca="false">ADMIN1!AU236</f>
        <v>-</v>
      </c>
      <c r="G230" s="348" t="str">
        <f aca="false">ADMIN1!AX236</f>
        <v>-</v>
      </c>
      <c r="H230" s="348" t="str">
        <f aca="false">ADMIN1!BA236</f>
        <v>-</v>
      </c>
      <c r="I230" s="348" t="str">
        <f aca="false">ADMIN1!BD236</f>
        <v>-</v>
      </c>
      <c r="J230" s="348" t="str">
        <f aca="false">ADMIN1!BG236</f>
        <v>-</v>
      </c>
      <c r="K230" s="348" t="str">
        <f aca="false">ADMIN1!BJ236</f>
        <v>-</v>
      </c>
      <c r="L230" s="348" t="str">
        <f aca="false">ADMIN1!BM236</f>
        <v>-</v>
      </c>
      <c r="M230" s="348" t="str">
        <f aca="false">ADMIN1!BP236</f>
        <v>-</v>
      </c>
      <c r="N230" s="348" t="str">
        <f aca="false">ADMIN1!BS236</f>
        <v>-</v>
      </c>
      <c r="O230" s="348" t="str">
        <f aca="false">ADMIN1!BV236</f>
        <v>-</v>
      </c>
      <c r="P230" s="348" t="str">
        <f aca="false">ADMIN1!BY236</f>
        <v>-</v>
      </c>
      <c r="Q230" s="348" t="str">
        <f aca="false">ADMIN1!CB236</f>
        <v>-</v>
      </c>
      <c r="R230" s="348" t="str">
        <f aca="false">ADMIN1!CE236</f>
        <v>-</v>
      </c>
      <c r="S230" s="348" t="str">
        <f aca="false">ADMIN1!CH236</f>
        <v>-</v>
      </c>
    </row>
    <row r="231" customFormat="false" ht="24.95" hidden="false" customHeight="true" outlineLevel="0" collapsed="false">
      <c r="A231" s="345" t="n">
        <f aca="false">ADMIN1!P237</f>
        <v>0</v>
      </c>
      <c r="B231" s="346" t="n">
        <f aca="false">ADMIN1!Q237</f>
        <v>0</v>
      </c>
      <c r="C231" s="347" t="n">
        <f aca="false">ADMIN1!R237</f>
        <v>0</v>
      </c>
      <c r="D231" s="348" t="n">
        <f aca="false">ADMIN1!AN237</f>
        <v>0</v>
      </c>
      <c r="E231" s="348" t="str">
        <f aca="false">ADMIN1!AR237</f>
        <v>-</v>
      </c>
      <c r="F231" s="348" t="str">
        <f aca="false">ADMIN1!AU237</f>
        <v>-</v>
      </c>
      <c r="G231" s="348" t="str">
        <f aca="false">ADMIN1!AX237</f>
        <v>-</v>
      </c>
      <c r="H231" s="348" t="str">
        <f aca="false">ADMIN1!BA237</f>
        <v>-</v>
      </c>
      <c r="I231" s="348" t="str">
        <f aca="false">ADMIN1!BD237</f>
        <v>-</v>
      </c>
      <c r="J231" s="348" t="str">
        <f aca="false">ADMIN1!BG237</f>
        <v>-</v>
      </c>
      <c r="K231" s="348" t="str">
        <f aca="false">ADMIN1!BJ237</f>
        <v>-</v>
      </c>
      <c r="L231" s="348" t="str">
        <f aca="false">ADMIN1!BM237</f>
        <v>-</v>
      </c>
      <c r="M231" s="348" t="str">
        <f aca="false">ADMIN1!BP237</f>
        <v>-</v>
      </c>
      <c r="N231" s="348" t="str">
        <f aca="false">ADMIN1!BS237</f>
        <v>-</v>
      </c>
      <c r="O231" s="348" t="str">
        <f aca="false">ADMIN1!BV237</f>
        <v>-</v>
      </c>
      <c r="P231" s="348" t="str">
        <f aca="false">ADMIN1!BY237</f>
        <v>-</v>
      </c>
      <c r="Q231" s="348" t="str">
        <f aca="false">ADMIN1!CB237</f>
        <v>-</v>
      </c>
      <c r="R231" s="348" t="str">
        <f aca="false">ADMIN1!CE237</f>
        <v>-</v>
      </c>
      <c r="S231" s="348" t="str">
        <f aca="false">ADMIN1!CH237</f>
        <v>-</v>
      </c>
    </row>
    <row r="232" customFormat="false" ht="24.95" hidden="false" customHeight="true" outlineLevel="0" collapsed="false">
      <c r="A232" s="345" t="n">
        <f aca="false">ADMIN1!P238</f>
        <v>0</v>
      </c>
      <c r="B232" s="346" t="n">
        <f aca="false">ADMIN1!Q238</f>
        <v>0</v>
      </c>
      <c r="C232" s="347" t="n">
        <f aca="false">ADMIN1!R238</f>
        <v>0</v>
      </c>
      <c r="D232" s="348" t="n">
        <f aca="false">ADMIN1!AN238</f>
        <v>0</v>
      </c>
      <c r="E232" s="348" t="str">
        <f aca="false">ADMIN1!AR238</f>
        <v>-</v>
      </c>
      <c r="F232" s="348" t="str">
        <f aca="false">ADMIN1!AU238</f>
        <v>-</v>
      </c>
      <c r="G232" s="348" t="str">
        <f aca="false">ADMIN1!AX238</f>
        <v>-</v>
      </c>
      <c r="H232" s="348" t="str">
        <f aca="false">ADMIN1!BA238</f>
        <v>-</v>
      </c>
      <c r="I232" s="348" t="str">
        <f aca="false">ADMIN1!BD238</f>
        <v>-</v>
      </c>
      <c r="J232" s="348" t="str">
        <f aca="false">ADMIN1!BG238</f>
        <v>-</v>
      </c>
      <c r="K232" s="348" t="str">
        <f aca="false">ADMIN1!BJ238</f>
        <v>-</v>
      </c>
      <c r="L232" s="348" t="str">
        <f aca="false">ADMIN1!BM238</f>
        <v>-</v>
      </c>
      <c r="M232" s="348" t="str">
        <f aca="false">ADMIN1!BP238</f>
        <v>-</v>
      </c>
      <c r="N232" s="348" t="str">
        <f aca="false">ADMIN1!BS238</f>
        <v>-</v>
      </c>
      <c r="O232" s="348" t="str">
        <f aca="false">ADMIN1!BV238</f>
        <v>-</v>
      </c>
      <c r="P232" s="348" t="str">
        <f aca="false">ADMIN1!BY238</f>
        <v>-</v>
      </c>
      <c r="Q232" s="348" t="str">
        <f aca="false">ADMIN1!CB238</f>
        <v>-</v>
      </c>
      <c r="R232" s="348" t="str">
        <f aca="false">ADMIN1!CE238</f>
        <v>-</v>
      </c>
      <c r="S232" s="348" t="str">
        <f aca="false">ADMIN1!CH238</f>
        <v>-</v>
      </c>
    </row>
    <row r="233" customFormat="false" ht="24.95" hidden="false" customHeight="true" outlineLevel="0" collapsed="false">
      <c r="A233" s="345" t="n">
        <f aca="false">ADMIN1!P239</f>
        <v>0</v>
      </c>
      <c r="B233" s="346" t="n">
        <f aca="false">ADMIN1!Q239</f>
        <v>0</v>
      </c>
      <c r="C233" s="347" t="n">
        <f aca="false">ADMIN1!R239</f>
        <v>0</v>
      </c>
      <c r="D233" s="348" t="n">
        <f aca="false">ADMIN1!AN239</f>
        <v>0</v>
      </c>
      <c r="E233" s="348" t="str">
        <f aca="false">ADMIN1!AR239</f>
        <v>-</v>
      </c>
      <c r="F233" s="348" t="str">
        <f aca="false">ADMIN1!AU239</f>
        <v>-</v>
      </c>
      <c r="G233" s="348" t="str">
        <f aca="false">ADMIN1!AX239</f>
        <v>-</v>
      </c>
      <c r="H233" s="348" t="str">
        <f aca="false">ADMIN1!BA239</f>
        <v>-</v>
      </c>
      <c r="I233" s="348" t="str">
        <f aca="false">ADMIN1!BD239</f>
        <v>-</v>
      </c>
      <c r="J233" s="348" t="str">
        <f aca="false">ADMIN1!BG239</f>
        <v>-</v>
      </c>
      <c r="K233" s="348" t="str">
        <f aca="false">ADMIN1!BJ239</f>
        <v>-</v>
      </c>
      <c r="L233" s="348" t="str">
        <f aca="false">ADMIN1!BM239</f>
        <v>-</v>
      </c>
      <c r="M233" s="348" t="str">
        <f aca="false">ADMIN1!BP239</f>
        <v>-</v>
      </c>
      <c r="N233" s="348" t="str">
        <f aca="false">ADMIN1!BS239</f>
        <v>-</v>
      </c>
      <c r="O233" s="348" t="str">
        <f aca="false">ADMIN1!BV239</f>
        <v>-</v>
      </c>
      <c r="P233" s="348" t="str">
        <f aca="false">ADMIN1!BY239</f>
        <v>-</v>
      </c>
      <c r="Q233" s="348" t="str">
        <f aca="false">ADMIN1!CB239</f>
        <v>-</v>
      </c>
      <c r="R233" s="348" t="str">
        <f aca="false">ADMIN1!CE239</f>
        <v>-</v>
      </c>
      <c r="S233" s="348" t="str">
        <f aca="false">ADMIN1!CH239</f>
        <v>-</v>
      </c>
    </row>
    <row r="234" customFormat="false" ht="24.95" hidden="false" customHeight="true" outlineLevel="0" collapsed="false">
      <c r="A234" s="345" t="n">
        <f aca="false">ADMIN1!P240</f>
        <v>0</v>
      </c>
      <c r="B234" s="346" t="n">
        <f aca="false">ADMIN1!Q240</f>
        <v>0</v>
      </c>
      <c r="C234" s="347" t="n">
        <f aca="false">ADMIN1!R240</f>
        <v>0</v>
      </c>
      <c r="D234" s="348" t="n">
        <f aca="false">ADMIN1!AN240</f>
        <v>0</v>
      </c>
      <c r="E234" s="348" t="str">
        <f aca="false">ADMIN1!AR240</f>
        <v>-</v>
      </c>
      <c r="F234" s="348" t="str">
        <f aca="false">ADMIN1!AU240</f>
        <v>-</v>
      </c>
      <c r="G234" s="348" t="str">
        <f aca="false">ADMIN1!AX240</f>
        <v>-</v>
      </c>
      <c r="H234" s="348" t="str">
        <f aca="false">ADMIN1!BA240</f>
        <v>-</v>
      </c>
      <c r="I234" s="348" t="str">
        <f aca="false">ADMIN1!BD240</f>
        <v>-</v>
      </c>
      <c r="J234" s="348" t="str">
        <f aca="false">ADMIN1!BG240</f>
        <v>-</v>
      </c>
      <c r="K234" s="348" t="str">
        <f aca="false">ADMIN1!BJ240</f>
        <v>-</v>
      </c>
      <c r="L234" s="348" t="str">
        <f aca="false">ADMIN1!BM240</f>
        <v>-</v>
      </c>
      <c r="M234" s="348" t="str">
        <f aca="false">ADMIN1!BP240</f>
        <v>-</v>
      </c>
      <c r="N234" s="348" t="str">
        <f aca="false">ADMIN1!BS240</f>
        <v>-</v>
      </c>
      <c r="O234" s="348" t="str">
        <f aca="false">ADMIN1!BV240</f>
        <v>-</v>
      </c>
      <c r="P234" s="348" t="str">
        <f aca="false">ADMIN1!BY240</f>
        <v>-</v>
      </c>
      <c r="Q234" s="348" t="str">
        <f aca="false">ADMIN1!CB240</f>
        <v>-</v>
      </c>
      <c r="R234" s="348" t="str">
        <f aca="false">ADMIN1!CE240</f>
        <v>-</v>
      </c>
      <c r="S234" s="348" t="str">
        <f aca="false">ADMIN1!CH240</f>
        <v>-</v>
      </c>
    </row>
    <row r="235" customFormat="false" ht="24.95" hidden="false" customHeight="true" outlineLevel="0" collapsed="false">
      <c r="A235" s="345" t="n">
        <f aca="false">ADMIN1!P241</f>
        <v>0</v>
      </c>
      <c r="B235" s="346" t="n">
        <f aca="false">ADMIN1!Q241</f>
        <v>0</v>
      </c>
      <c r="C235" s="347" t="n">
        <f aca="false">ADMIN1!R241</f>
        <v>0</v>
      </c>
      <c r="D235" s="348" t="n">
        <f aca="false">ADMIN1!AN241</f>
        <v>0</v>
      </c>
      <c r="E235" s="348" t="str">
        <f aca="false">ADMIN1!AR241</f>
        <v>-</v>
      </c>
      <c r="F235" s="348" t="str">
        <f aca="false">ADMIN1!AU241</f>
        <v>-</v>
      </c>
      <c r="G235" s="348" t="str">
        <f aca="false">ADMIN1!AX241</f>
        <v>-</v>
      </c>
      <c r="H235" s="348" t="str">
        <f aca="false">ADMIN1!BA241</f>
        <v>-</v>
      </c>
      <c r="I235" s="348" t="str">
        <f aca="false">ADMIN1!BD241</f>
        <v>-</v>
      </c>
      <c r="J235" s="348" t="str">
        <f aca="false">ADMIN1!BG241</f>
        <v>-</v>
      </c>
      <c r="K235" s="348" t="str">
        <f aca="false">ADMIN1!BJ241</f>
        <v>-</v>
      </c>
      <c r="L235" s="348" t="str">
        <f aca="false">ADMIN1!BM241</f>
        <v>-</v>
      </c>
      <c r="M235" s="348" t="str">
        <f aca="false">ADMIN1!BP241</f>
        <v>-</v>
      </c>
      <c r="N235" s="348" t="str">
        <f aca="false">ADMIN1!BS241</f>
        <v>-</v>
      </c>
      <c r="O235" s="348" t="str">
        <f aca="false">ADMIN1!BV241</f>
        <v>-</v>
      </c>
      <c r="P235" s="348" t="str">
        <f aca="false">ADMIN1!BY241</f>
        <v>-</v>
      </c>
      <c r="Q235" s="348" t="str">
        <f aca="false">ADMIN1!CB241</f>
        <v>-</v>
      </c>
      <c r="R235" s="348" t="str">
        <f aca="false">ADMIN1!CE241</f>
        <v>-</v>
      </c>
      <c r="S235" s="348" t="str">
        <f aca="false">ADMIN1!CH241</f>
        <v>-</v>
      </c>
    </row>
    <row r="236" customFormat="false" ht="24.95" hidden="false" customHeight="true" outlineLevel="0" collapsed="false">
      <c r="A236" s="345" t="n">
        <f aca="false">ADMIN1!P242</f>
        <v>0</v>
      </c>
      <c r="B236" s="346" t="n">
        <f aca="false">ADMIN1!Q242</f>
        <v>0</v>
      </c>
      <c r="C236" s="347" t="n">
        <f aca="false">ADMIN1!R242</f>
        <v>0</v>
      </c>
      <c r="D236" s="348" t="n">
        <f aca="false">ADMIN1!AN242</f>
        <v>0</v>
      </c>
      <c r="E236" s="348" t="str">
        <f aca="false">ADMIN1!AR242</f>
        <v>-</v>
      </c>
      <c r="F236" s="348" t="str">
        <f aca="false">ADMIN1!AU242</f>
        <v>-</v>
      </c>
      <c r="G236" s="348" t="str">
        <f aca="false">ADMIN1!AX242</f>
        <v>-</v>
      </c>
      <c r="H236" s="348" t="str">
        <f aca="false">ADMIN1!BA242</f>
        <v>-</v>
      </c>
      <c r="I236" s="348" t="str">
        <f aca="false">ADMIN1!BD242</f>
        <v>-</v>
      </c>
      <c r="J236" s="348" t="str">
        <f aca="false">ADMIN1!BG242</f>
        <v>-</v>
      </c>
      <c r="K236" s="348" t="str">
        <f aca="false">ADMIN1!BJ242</f>
        <v>-</v>
      </c>
      <c r="L236" s="348" t="str">
        <f aca="false">ADMIN1!BM242</f>
        <v>-</v>
      </c>
      <c r="M236" s="348" t="str">
        <f aca="false">ADMIN1!BP242</f>
        <v>-</v>
      </c>
      <c r="N236" s="348" t="str">
        <f aca="false">ADMIN1!BS242</f>
        <v>-</v>
      </c>
      <c r="O236" s="348" t="str">
        <f aca="false">ADMIN1!BV242</f>
        <v>-</v>
      </c>
      <c r="P236" s="348" t="str">
        <f aca="false">ADMIN1!BY242</f>
        <v>-</v>
      </c>
      <c r="Q236" s="348" t="str">
        <f aca="false">ADMIN1!CB242</f>
        <v>-</v>
      </c>
      <c r="R236" s="348" t="str">
        <f aca="false">ADMIN1!CE242</f>
        <v>-</v>
      </c>
      <c r="S236" s="348" t="str">
        <f aca="false">ADMIN1!CH242</f>
        <v>-</v>
      </c>
    </row>
    <row r="237" customFormat="false" ht="24.95" hidden="false" customHeight="true" outlineLevel="0" collapsed="false">
      <c r="A237" s="345" t="n">
        <f aca="false">ADMIN1!P243</f>
        <v>0</v>
      </c>
      <c r="B237" s="346" t="n">
        <f aca="false">ADMIN1!Q243</f>
        <v>0</v>
      </c>
      <c r="C237" s="347" t="n">
        <f aca="false">ADMIN1!R243</f>
        <v>0</v>
      </c>
      <c r="D237" s="348" t="n">
        <f aca="false">ADMIN1!AN243</f>
        <v>0</v>
      </c>
      <c r="E237" s="348" t="str">
        <f aca="false">ADMIN1!AR243</f>
        <v>-</v>
      </c>
      <c r="F237" s="348" t="str">
        <f aca="false">ADMIN1!AU243</f>
        <v>-</v>
      </c>
      <c r="G237" s="348" t="str">
        <f aca="false">ADMIN1!AX243</f>
        <v>-</v>
      </c>
      <c r="H237" s="348" t="str">
        <f aca="false">ADMIN1!BA243</f>
        <v>-</v>
      </c>
      <c r="I237" s="348" t="str">
        <f aca="false">ADMIN1!BD243</f>
        <v>-</v>
      </c>
      <c r="J237" s="348" t="str">
        <f aca="false">ADMIN1!BG243</f>
        <v>-</v>
      </c>
      <c r="K237" s="348" t="str">
        <f aca="false">ADMIN1!BJ243</f>
        <v>-</v>
      </c>
      <c r="L237" s="348" t="str">
        <f aca="false">ADMIN1!BM243</f>
        <v>-</v>
      </c>
      <c r="M237" s="348" t="str">
        <f aca="false">ADMIN1!BP243</f>
        <v>-</v>
      </c>
      <c r="N237" s="348" t="str">
        <f aca="false">ADMIN1!BS243</f>
        <v>-</v>
      </c>
      <c r="O237" s="348" t="str">
        <f aca="false">ADMIN1!BV243</f>
        <v>-</v>
      </c>
      <c r="P237" s="348" t="str">
        <f aca="false">ADMIN1!BY243</f>
        <v>-</v>
      </c>
      <c r="Q237" s="348" t="str">
        <f aca="false">ADMIN1!CB243</f>
        <v>-</v>
      </c>
      <c r="R237" s="348" t="str">
        <f aca="false">ADMIN1!CE243</f>
        <v>-</v>
      </c>
      <c r="S237" s="348" t="str">
        <f aca="false">ADMIN1!CH243</f>
        <v>-</v>
      </c>
    </row>
    <row r="238" customFormat="false" ht="24.95" hidden="false" customHeight="true" outlineLevel="0" collapsed="false">
      <c r="A238" s="345" t="n">
        <f aca="false">ADMIN1!P244</f>
        <v>0</v>
      </c>
      <c r="B238" s="346" t="n">
        <f aca="false">ADMIN1!Q244</f>
        <v>0</v>
      </c>
      <c r="C238" s="347" t="n">
        <f aca="false">ADMIN1!R244</f>
        <v>0</v>
      </c>
      <c r="D238" s="348" t="n">
        <f aca="false">ADMIN1!AN244</f>
        <v>0</v>
      </c>
      <c r="E238" s="348" t="str">
        <f aca="false">ADMIN1!AR244</f>
        <v>-</v>
      </c>
      <c r="F238" s="348" t="str">
        <f aca="false">ADMIN1!AU244</f>
        <v>-</v>
      </c>
      <c r="G238" s="348" t="str">
        <f aca="false">ADMIN1!AX244</f>
        <v>-</v>
      </c>
      <c r="H238" s="348" t="str">
        <f aca="false">ADMIN1!BA244</f>
        <v>-</v>
      </c>
      <c r="I238" s="348" t="str">
        <f aca="false">ADMIN1!BD244</f>
        <v>-</v>
      </c>
      <c r="J238" s="348" t="str">
        <f aca="false">ADMIN1!BG244</f>
        <v>-</v>
      </c>
      <c r="K238" s="348" t="str">
        <f aca="false">ADMIN1!BJ244</f>
        <v>-</v>
      </c>
      <c r="L238" s="348" t="str">
        <f aca="false">ADMIN1!BM244</f>
        <v>-</v>
      </c>
      <c r="M238" s="348" t="str">
        <f aca="false">ADMIN1!BP244</f>
        <v>-</v>
      </c>
      <c r="N238" s="348" t="str">
        <f aca="false">ADMIN1!BS244</f>
        <v>-</v>
      </c>
      <c r="O238" s="348" t="str">
        <f aca="false">ADMIN1!BV244</f>
        <v>-</v>
      </c>
      <c r="P238" s="348" t="str">
        <f aca="false">ADMIN1!BY244</f>
        <v>-</v>
      </c>
      <c r="Q238" s="348" t="str">
        <f aca="false">ADMIN1!CB244</f>
        <v>-</v>
      </c>
      <c r="R238" s="348" t="str">
        <f aca="false">ADMIN1!CE244</f>
        <v>-</v>
      </c>
      <c r="S238" s="348" t="str">
        <f aca="false">ADMIN1!CH244</f>
        <v>-</v>
      </c>
    </row>
    <row r="239" customFormat="false" ht="24.95" hidden="false" customHeight="true" outlineLevel="0" collapsed="false">
      <c r="A239" s="345" t="n">
        <f aca="false">ADMIN1!P245</f>
        <v>0</v>
      </c>
      <c r="B239" s="346" t="n">
        <f aca="false">ADMIN1!Q245</f>
        <v>0</v>
      </c>
      <c r="C239" s="347" t="n">
        <f aca="false">ADMIN1!R245</f>
        <v>0</v>
      </c>
      <c r="D239" s="348" t="n">
        <f aca="false">ADMIN1!AN245</f>
        <v>0</v>
      </c>
      <c r="E239" s="348" t="str">
        <f aca="false">ADMIN1!AR245</f>
        <v>-</v>
      </c>
      <c r="F239" s="348" t="str">
        <f aca="false">ADMIN1!AU245</f>
        <v>-</v>
      </c>
      <c r="G239" s="348" t="str">
        <f aca="false">ADMIN1!AX245</f>
        <v>-</v>
      </c>
      <c r="H239" s="348" t="str">
        <f aca="false">ADMIN1!BA245</f>
        <v>-</v>
      </c>
      <c r="I239" s="348" t="str">
        <f aca="false">ADMIN1!BD245</f>
        <v>-</v>
      </c>
      <c r="J239" s="348" t="str">
        <f aca="false">ADMIN1!BG245</f>
        <v>-</v>
      </c>
      <c r="K239" s="348" t="str">
        <f aca="false">ADMIN1!BJ245</f>
        <v>-</v>
      </c>
      <c r="L239" s="348" t="str">
        <f aca="false">ADMIN1!BM245</f>
        <v>-</v>
      </c>
      <c r="M239" s="348" t="str">
        <f aca="false">ADMIN1!BP245</f>
        <v>-</v>
      </c>
      <c r="N239" s="348" t="str">
        <f aca="false">ADMIN1!BS245</f>
        <v>-</v>
      </c>
      <c r="O239" s="348" t="str">
        <f aca="false">ADMIN1!BV245</f>
        <v>-</v>
      </c>
      <c r="P239" s="348" t="str">
        <f aca="false">ADMIN1!BY245</f>
        <v>-</v>
      </c>
      <c r="Q239" s="348" t="str">
        <f aca="false">ADMIN1!CB245</f>
        <v>-</v>
      </c>
      <c r="R239" s="348" t="str">
        <f aca="false">ADMIN1!CE245</f>
        <v>-</v>
      </c>
      <c r="S239" s="348" t="str">
        <f aca="false">ADMIN1!CH245</f>
        <v>-</v>
      </c>
    </row>
    <row r="240" customFormat="false" ht="24.95" hidden="false" customHeight="true" outlineLevel="0" collapsed="false">
      <c r="A240" s="345" t="n">
        <f aca="false">ADMIN1!P246</f>
        <v>0</v>
      </c>
      <c r="B240" s="346" t="n">
        <f aca="false">ADMIN1!Q246</f>
        <v>0</v>
      </c>
      <c r="C240" s="347" t="n">
        <f aca="false">ADMIN1!R246</f>
        <v>0</v>
      </c>
      <c r="D240" s="348" t="n">
        <f aca="false">ADMIN1!AN246</f>
        <v>0</v>
      </c>
      <c r="E240" s="348" t="str">
        <f aca="false">ADMIN1!AR246</f>
        <v>-</v>
      </c>
      <c r="F240" s="348" t="str">
        <f aca="false">ADMIN1!AU246</f>
        <v>-</v>
      </c>
      <c r="G240" s="348" t="str">
        <f aca="false">ADMIN1!AX246</f>
        <v>-</v>
      </c>
      <c r="H240" s="348" t="str">
        <f aca="false">ADMIN1!BA246</f>
        <v>-</v>
      </c>
      <c r="I240" s="348" t="str">
        <f aca="false">ADMIN1!BD246</f>
        <v>-</v>
      </c>
      <c r="J240" s="348" t="str">
        <f aca="false">ADMIN1!BG246</f>
        <v>-</v>
      </c>
      <c r="K240" s="348" t="str">
        <f aca="false">ADMIN1!BJ246</f>
        <v>-</v>
      </c>
      <c r="L240" s="348" t="str">
        <f aca="false">ADMIN1!BM246</f>
        <v>-</v>
      </c>
      <c r="M240" s="348" t="str">
        <f aca="false">ADMIN1!BP246</f>
        <v>-</v>
      </c>
      <c r="N240" s="348" t="str">
        <f aca="false">ADMIN1!BS246</f>
        <v>-</v>
      </c>
      <c r="O240" s="348" t="str">
        <f aca="false">ADMIN1!BV246</f>
        <v>-</v>
      </c>
      <c r="P240" s="348" t="str">
        <f aca="false">ADMIN1!BY246</f>
        <v>-</v>
      </c>
      <c r="Q240" s="348" t="str">
        <f aca="false">ADMIN1!CB246</f>
        <v>-</v>
      </c>
      <c r="R240" s="348" t="str">
        <f aca="false">ADMIN1!CE246</f>
        <v>-</v>
      </c>
      <c r="S240" s="348" t="str">
        <f aca="false">ADMIN1!CH246</f>
        <v>-</v>
      </c>
    </row>
    <row r="250" customFormat="false" ht="11.25" hidden="false" customHeight="false" outlineLevel="0" collapsed="false"/>
    <row r="251" customFormat="false" ht="11.25" hidden="false" customHeight="false" outlineLevel="0" collapsed="false"/>
    <row r="252" customFormat="false" ht="11.25" hidden="false" customHeight="false" outlineLevel="0" collapsed="false"/>
  </sheetData>
  <sheetProtection algorithmName="SHA-512" hashValue="DYzQFSWnx+9bUvW+EaFqtJBTfc+uZ6ZRxsFWExpy94cUy5vzDNlrFiERUgme8hVWNCOZb1wr/yNVu9Kpkyoezw==" saltValue="MRSRXeBybQKC4M7OzuH5hg==" spinCount="100000" sheet="true" objects="true" scenarios="true" sort="false" autoFilter="false"/>
  <autoFilter ref="A5:D240"/>
  <mergeCells count="4">
    <mergeCell ref="B1:J1"/>
    <mergeCell ref="D2:J2"/>
    <mergeCell ref="D3:J3"/>
    <mergeCell ref="C4:D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43359375" defaultRowHeight="14.25" zeroHeight="true" outlineLevelRow="1" outlineLevelCol="1"/>
  <cols>
    <col collapsed="false" customWidth="true" hidden="false" outlineLevel="1" max="1" min="1" style="349" width="7.71"/>
    <col collapsed="false" customWidth="true" hidden="false" outlineLevel="0" max="2" min="2" style="350" width="13.7"/>
    <col collapsed="false" customWidth="true" hidden="false" outlineLevel="0" max="3" min="3" style="351" width="35.71"/>
    <col collapsed="false" customWidth="true" hidden="false" outlineLevel="0" max="4" min="4" style="351" width="9.42"/>
    <col collapsed="false" customWidth="true" hidden="false" outlineLevel="0" max="5" min="5" style="349" width="12.86"/>
    <col collapsed="false" customWidth="true" hidden="false" outlineLevel="0" max="6" min="6" style="349" width="17.14"/>
    <col collapsed="false" customWidth="true" hidden="false" outlineLevel="0" max="7" min="7" style="349" width="4.14"/>
    <col collapsed="false" customWidth="true" hidden="true" outlineLevel="0" max="8" min="8" style="349" width="11.52"/>
    <col collapsed="false" customWidth="false" hidden="true" outlineLevel="0" max="1024" min="9" style="349" width="11.42"/>
  </cols>
  <sheetData>
    <row r="1" customFormat="false" ht="45" hidden="false" customHeight="true" outlineLevel="0" collapsed="false">
      <c r="A1" s="352"/>
      <c r="B1" s="353" t="s">
        <v>162</v>
      </c>
      <c r="C1" s="353"/>
      <c r="D1" s="353"/>
      <c r="E1" s="353"/>
      <c r="F1" s="353"/>
    </row>
    <row r="2" customFormat="false" ht="30" hidden="false" customHeight="false" outlineLevel="1" collapsed="false">
      <c r="A2" s="352"/>
      <c r="B2" s="354" t="s">
        <v>163</v>
      </c>
      <c r="C2" s="355" t="n">
        <v>1</v>
      </c>
      <c r="D2" s="356"/>
      <c r="E2" s="357"/>
      <c r="F2" s="358"/>
    </row>
    <row r="3" customFormat="false" ht="14.25" hidden="false" customHeight="true" outlineLevel="0" collapsed="false">
      <c r="A3" s="352"/>
      <c r="B3" s="354" t="s">
        <v>164</v>
      </c>
      <c r="C3" s="359" t="str">
        <f aca="false">_xlfn.IFS(C2=1, COMMANDE!N7, C2=2, COMMANDE!P7, C2=3, COMMANDE!R7, C2=4, COMMANDE!T7, C2=5, COMMANDE!V7, C2=6, COMMANDE!X7, C2=7, COMMANDE!Z7, C2=8, COMMANDE!AB7, C2=9, COMMANDE!AD7,C2=10, COMMANDE!AF7, C2=11, COMMANDE!AH7, C2=12, COMMANDE!AJ7, C2=13, COMMANDE!AL7, C2=14, COMMANDE!AN7, C2=15, COMMANDE!AP7)</f>
        <v>"À REMPLIR"</v>
      </c>
      <c r="D3" s="360" t="s">
        <v>159</v>
      </c>
      <c r="E3" s="361" t="s">
        <v>160</v>
      </c>
      <c r="F3" s="361"/>
    </row>
    <row r="4" customFormat="false" ht="14.25" hidden="false" customHeight="false" outlineLevel="0" collapsed="false">
      <c r="A4" s="352"/>
      <c r="B4" s="354" t="s">
        <v>165</v>
      </c>
      <c r="C4" s="359" t="str">
        <f aca="false">_xlfn.IFS(C2=1, COMMANDE!N8, C2=2, COMMANDE!P8, C2=3, COMMANDE!R8, C2=4, COMMANDE!T8, C2=5, COMMANDE!V8, C2=6, COMMANDE!X8, C2=7, COMMANDE!Z8, C2=8, COMMANDE!AB8, C2=9, COMMANDE!AD8,C2=10, COMMANDE!AF8, C2=11, COMMANDE!AH8, C2=12, COMMANDE!AJ8, C2=13, COMMANDE!AL8, C2=14, COMMANDE!AN8, C2=15, COMMANDE!AP8)</f>
        <v>"À REMPLIR"</v>
      </c>
      <c r="D4" s="360"/>
      <c r="E4" s="361"/>
      <c r="F4" s="361"/>
    </row>
    <row r="5" customFormat="false" ht="14.1" hidden="false" customHeight="true" outlineLevel="0" collapsed="false">
      <c r="A5" s="352"/>
      <c r="B5" s="354" t="s">
        <v>166</v>
      </c>
      <c r="C5" s="359" t="n">
        <f aca="false">_xlfn.IFS(C2=1, COMPTA!F3, C2=2, COMPTA!F4, C2=3,COMPTA!F5, C2=4, COMPTA!F6, C2=5, COMPTA!F7, C2=6, COMPTA!F8, C2=7, COMPTA!F9, C2=8, COMPTA!F10, C2=9, COMPTA!F11,C2=10, COMPTA!F12, C2=11, COMPTA!F13, C2=12, COMPTA!F14, C2=13, COMPTA!F15, C2=14, COMPTA!F16, C2=15, COMPTA!F17)</f>
        <v>1</v>
      </c>
      <c r="D5" s="360"/>
      <c r="E5" s="361"/>
      <c r="F5" s="361"/>
    </row>
    <row r="6" customFormat="false" ht="34.5" hidden="false" customHeight="true" outlineLevel="0" collapsed="false">
      <c r="A6" s="352"/>
      <c r="B6" s="354" t="s">
        <v>161</v>
      </c>
      <c r="C6" s="362"/>
      <c r="D6" s="362"/>
      <c r="E6" s="362"/>
      <c r="F6" s="362"/>
    </row>
    <row r="7" customFormat="false" ht="45" hidden="false" customHeight="true" outlineLevel="0" collapsed="false">
      <c r="A7" s="363" t="s">
        <v>127</v>
      </c>
      <c r="B7" s="364" t="s">
        <v>76</v>
      </c>
      <c r="C7" s="364" t="s">
        <v>78</v>
      </c>
      <c r="D7" s="364" t="s">
        <v>131</v>
      </c>
      <c r="E7" s="363" t="s">
        <v>85</v>
      </c>
      <c r="F7" s="363" t="s">
        <v>86</v>
      </c>
    </row>
    <row r="8" s="370" customFormat="true" ht="30" hidden="false" customHeight="true" outlineLevel="0" collapsed="false">
      <c r="A8" s="365" t="n">
        <f aca="false">_xlfn.IFS($C$2=1, ADMIN1!$A12, $C$2=2, ADMIN1!$B12, $C$2=3, ADMIN1!$C12, $C$2=4, ADMIN1!$D12, $C$2=5, ADMIN1!$E12, $C$2=6, ADMIN1!$F12, $C$2=7, ADMIN1!$G12, $C$2=8, ADMIN1!$H12, $C$2=9, ADMIN1!$I12, $C$2=10, ADMIN1!$J12, $C$2=11, ADMIN1!$K12, $C$2=12, ADMIN1!$L12, $C$2=13, ADMIN1!$M12, $C$2=14, ADMIN1!$N12, $C$2=15, ADMIN1!$O12)</f>
        <v>0</v>
      </c>
      <c r="B8" s="366" t="n">
        <f aca="false">ADMIN1!Q12</f>
        <v>6096</v>
      </c>
      <c r="C8" s="367" t="str">
        <f aca="false">ADMIN1!R12</f>
        <v>Açaï en poudre iofilisée BIO (sachet 250g)</v>
      </c>
      <c r="D8" s="366" t="str">
        <f aca="false">ADMIN1!V12</f>
        <v>Pièce</v>
      </c>
      <c r="E8" s="368" t="str">
        <f aca="false">_xlfn.IFS($C$2=1, ADMIN1!$AR12, $C$2=2, ADMIN1!$AU12, $C$2=3, ADMIN1!$AX12, $C$2=4, ADMIN1!$BA12, $C$2=5, ADMIN1!$BD12, $C$2=6, ADMIN1!$BG12, $C$2=7, ADMIN1!$BJ12, $C$2=8, ADMIN1!$BM12, $C$2=9, ADMIN1!$BP12, $C$2=10, ADMIN1!$BS12, $C$2=11, ADMIN1!$BV12, $C$2=12, ADMIN1!$BY12, $C$2=13, ADMIN1!$CB12, $C$2=14, ADMIN1!$CE12, $C$2=15, ADMIN1!$CH12)</f>
        <v>-</v>
      </c>
      <c r="F8" s="369" t="n">
        <f aca="false">_xlfn.IFS($C$2=1, ADMIN1!$AS12, $C$2=2, ADMIN1!$AV12, $C$2=3, ADMIN1!$AY12, $C$2=4, ADMIN1!$BB12, $C$2=5, ADMIN1!$BE12, $C$2=6, ADMIN1!$BH12, $C$2=7, ADMIN1!$BK12, $C$2=8, ADMIN1!$BN12, $C$2=9, ADMIN1!$BQ12, $C$2=10, ADMIN1!$BT12, $C$2=11, ADMIN1!$BW12, $C$2=12, ADMIN1!$BZ12, $C$2=13, ADMIN1!$CC12, $C$2=14, ADMIN1!$CF12, $C$2=15, ADMIN1!$CI12)</f>
        <v>0</v>
      </c>
    </row>
    <row r="9" s="370" customFormat="true" ht="30" hidden="false" customHeight="true" outlineLevel="0" collapsed="false">
      <c r="A9" s="365" t="n">
        <f aca="false">_xlfn.IFS($C$2=1, ADMIN1!$A13, $C$2=2, ADMIN1!$B13, $C$2=3, ADMIN1!$C13, $C$2=4, ADMIN1!$D13, $C$2=5, ADMIN1!$E13, $C$2=6, ADMIN1!$F13, $C$2=7, ADMIN1!$G13, $C$2=8, ADMIN1!$H13, $C$2=9, ADMIN1!$I13, $C$2=10, ADMIN1!$J13, $C$2=11, ADMIN1!$K13, $C$2=12, ADMIN1!$L13, $C$2=13, ADMIN1!$M13, $C$2=14, ADMIN1!$N13, $C$2=15, ADMIN1!$O13)</f>
        <v>0</v>
      </c>
      <c r="B9" s="366" t="str">
        <f aca="false">ADMIN1!Q13</f>
        <v>1100-1312</v>
      </c>
      <c r="C9" s="367" t="str">
        <f aca="false">ADMIN1!R13</f>
        <v>Ail blanc ou violet BIO</v>
      </c>
      <c r="D9" s="366" t="str">
        <f aca="false">ADMIN1!V13</f>
        <v>kg</v>
      </c>
      <c r="E9" s="368" t="str">
        <f aca="false">_xlfn.IFS($C$2=1, ADMIN1!$AR13, $C$2=2, ADMIN1!$AU13, $C$2=3, ADMIN1!$AX13, $C$2=4, ADMIN1!$BA13, $C$2=5, ADMIN1!$BD13, $C$2=6, ADMIN1!$BG13, $C$2=7, ADMIN1!$BJ13, $C$2=8, ADMIN1!$BM13, $C$2=9, ADMIN1!$BP13, $C$2=10, ADMIN1!$BS13, $C$2=11, ADMIN1!$BV13, $C$2=12, ADMIN1!$BY13, $C$2=13, ADMIN1!$CB13, $C$2=14, ADMIN1!$CE13, $C$2=15, ADMIN1!$CH13)</f>
        <v>-</v>
      </c>
      <c r="F9" s="369" t="n">
        <f aca="false">_xlfn.IFS($C$2=1, ADMIN1!$AS13, $C$2=2, ADMIN1!$AV13, $C$2=3, ADMIN1!$AY13, $C$2=4, ADMIN1!$BB13, $C$2=5, ADMIN1!$BE13, $C$2=6, ADMIN1!$BH13, $C$2=7, ADMIN1!$BK13, $C$2=8, ADMIN1!$BN13, $C$2=9, ADMIN1!$BQ13, $C$2=10, ADMIN1!$BT13, $C$2=11, ADMIN1!$BW13, $C$2=12, ADMIN1!$BZ13, $C$2=13, ADMIN1!$CC13, $C$2=14, ADMIN1!$CF13, $C$2=15, ADMIN1!$CI13)</f>
        <v>0</v>
      </c>
    </row>
    <row r="10" s="370" customFormat="true" ht="30" hidden="false" customHeight="true" outlineLevel="0" collapsed="false">
      <c r="A10" s="365" t="n">
        <f aca="false">_xlfn.IFS($C$2=1, ADMIN1!$A14, $C$2=2, ADMIN1!$B14, $C$2=3, ADMIN1!$C14, $C$2=4, ADMIN1!$D14, $C$2=5, ADMIN1!$E14, $C$2=6, ADMIN1!$F14, $C$2=7, ADMIN1!$G14, $C$2=8, ADMIN1!$H14, $C$2=9, ADMIN1!$I14, $C$2=10, ADMIN1!$J14, $C$2=11, ADMIN1!$K14, $C$2=12, ADMIN1!$L14, $C$2=13, ADMIN1!$M14, $C$2=14, ADMIN1!$N14, $C$2=15, ADMIN1!$O14)</f>
        <v>0</v>
      </c>
      <c r="B10" s="366" t="n">
        <f aca="false">ADMIN1!Q14</f>
        <v>1497</v>
      </c>
      <c r="C10" s="367" t="str">
        <f aca="false">ADMIN1!R14</f>
        <v>Algue Chlorella en poudre BIO (sachet 1kg)</v>
      </c>
      <c r="D10" s="366" t="str">
        <f aca="false">ADMIN1!V14</f>
        <v>Pièce</v>
      </c>
      <c r="E10" s="368" t="str">
        <f aca="false">_xlfn.IFS($C$2=1, ADMIN1!$AR14, $C$2=2, ADMIN1!$AU14, $C$2=3, ADMIN1!$AX14, $C$2=4, ADMIN1!$BA14, $C$2=5, ADMIN1!$BD14, $C$2=6, ADMIN1!$BG14, $C$2=7, ADMIN1!$BJ14, $C$2=8, ADMIN1!$BM14, $C$2=9, ADMIN1!$BP14, $C$2=10, ADMIN1!$BS14, $C$2=11, ADMIN1!$BV14, $C$2=12, ADMIN1!$BY14, $C$2=13, ADMIN1!$CB14, $C$2=14, ADMIN1!$CE14, $C$2=15, ADMIN1!$CH14)</f>
        <v>-</v>
      </c>
      <c r="F10" s="369" t="n">
        <f aca="false">_xlfn.IFS($C$2=1, ADMIN1!$AS14, $C$2=2, ADMIN1!$AV14, $C$2=3, ADMIN1!$AY14, $C$2=4, ADMIN1!$BB14, $C$2=5, ADMIN1!$BE14, $C$2=6, ADMIN1!$BH14, $C$2=7, ADMIN1!$BK14, $C$2=8, ADMIN1!$BN14, $C$2=9, ADMIN1!$BQ14, $C$2=10, ADMIN1!$BT14, $C$2=11, ADMIN1!$BW14, $C$2=12, ADMIN1!$BZ14, $C$2=13, ADMIN1!$CC14, $C$2=14, ADMIN1!$CF14, $C$2=15, ADMIN1!$CI14)</f>
        <v>0</v>
      </c>
    </row>
    <row r="11" s="370" customFormat="true" ht="30" hidden="false" customHeight="true" outlineLevel="0" collapsed="false">
      <c r="A11" s="365" t="n">
        <f aca="false">_xlfn.IFS($C$2=1, ADMIN1!$A15, $C$2=2, ADMIN1!$B15, $C$2=3, ADMIN1!$C15, $C$2=4, ADMIN1!$D15, $C$2=5, ADMIN1!$E15, $C$2=6, ADMIN1!$F15, $C$2=7, ADMIN1!$G15, $C$2=8, ADMIN1!$H15, $C$2=9, ADMIN1!$I15, $C$2=10, ADMIN1!$J15, $C$2=11, ADMIN1!$K15, $C$2=12, ADMIN1!$L15, $C$2=13, ADMIN1!$M15, $C$2=14, ADMIN1!$N15, $C$2=15, ADMIN1!$O15)</f>
        <v>0</v>
      </c>
      <c r="B11" s="366" t="n">
        <f aca="false">ADMIN1!Q15</f>
        <v>1497</v>
      </c>
      <c r="C11" s="367" t="str">
        <f aca="false">ADMIN1!R15</f>
        <v>Algue Chlorella en poudre BIO (sachet 500g)</v>
      </c>
      <c r="D11" s="366" t="str">
        <f aca="false">ADMIN1!V15</f>
        <v>Pièce</v>
      </c>
      <c r="E11" s="368" t="str">
        <f aca="false">_xlfn.IFS($C$2=1, ADMIN1!$AR15, $C$2=2, ADMIN1!$AU15, $C$2=3, ADMIN1!$AX15, $C$2=4, ADMIN1!$BA15, $C$2=5, ADMIN1!$BD15, $C$2=6, ADMIN1!$BG15, $C$2=7, ADMIN1!$BJ15, $C$2=8, ADMIN1!$BM15, $C$2=9, ADMIN1!$BP15, $C$2=10, ADMIN1!$BS15, $C$2=11, ADMIN1!$BV15, $C$2=12, ADMIN1!$BY15, $C$2=13, ADMIN1!$CB15, $C$2=14, ADMIN1!$CE15, $C$2=15, ADMIN1!$CH15)</f>
        <v>-</v>
      </c>
      <c r="F11" s="369" t="n">
        <f aca="false">_xlfn.IFS($C$2=1, ADMIN1!$AS15, $C$2=2, ADMIN1!$AV15, $C$2=3, ADMIN1!$AY15, $C$2=4, ADMIN1!$BB15, $C$2=5, ADMIN1!$BE15, $C$2=6, ADMIN1!$BH15, $C$2=7, ADMIN1!$BK15, $C$2=8, ADMIN1!$BN15, $C$2=9, ADMIN1!$BQ15, $C$2=10, ADMIN1!$BT15, $C$2=11, ADMIN1!$BW15, $C$2=12, ADMIN1!$BZ15, $C$2=13, ADMIN1!$CC15, $C$2=14, ADMIN1!$CF15, $C$2=15, ADMIN1!$CI15)</f>
        <v>0</v>
      </c>
    </row>
    <row r="12" s="370" customFormat="true" ht="30" hidden="false" customHeight="true" outlineLevel="0" collapsed="false">
      <c r="A12" s="365" t="n">
        <f aca="false">_xlfn.IFS($C$2=1, ADMIN1!$A16, $C$2=2, ADMIN1!$B16, $C$2=3, ADMIN1!$C16, $C$2=4, ADMIN1!$D16, $C$2=5, ADMIN1!$E16, $C$2=6, ADMIN1!$F16, $C$2=7, ADMIN1!$G16, $C$2=8, ADMIN1!$H16, $C$2=9, ADMIN1!$I16, $C$2=10, ADMIN1!$J16, $C$2=11, ADMIN1!$K16, $C$2=12, ADMIN1!$L16, $C$2=13, ADMIN1!$M16, $C$2=14, ADMIN1!$N16, $C$2=15, ADMIN1!$O16)</f>
        <v>0</v>
      </c>
      <c r="B12" s="366" t="n">
        <f aca="false">ADMIN1!Q16</f>
        <v>1189</v>
      </c>
      <c r="C12" s="367" t="str">
        <f aca="false">ADMIN1!R16</f>
        <v>Algue Dulse déshydratée BIO (sachet 1kg)</v>
      </c>
      <c r="D12" s="366" t="str">
        <f aca="false">ADMIN1!V16</f>
        <v>Pièce</v>
      </c>
      <c r="E12" s="368" t="str">
        <f aca="false">_xlfn.IFS($C$2=1, ADMIN1!$AR16, $C$2=2, ADMIN1!$AU16, $C$2=3, ADMIN1!$AX16, $C$2=4, ADMIN1!$BA16, $C$2=5, ADMIN1!$BD16, $C$2=6, ADMIN1!$BG16, $C$2=7, ADMIN1!$BJ16, $C$2=8, ADMIN1!$BM16, $C$2=9, ADMIN1!$BP16, $C$2=10, ADMIN1!$BS16, $C$2=11, ADMIN1!$BV16, $C$2=12, ADMIN1!$BY16, $C$2=13, ADMIN1!$CB16, $C$2=14, ADMIN1!$CE16, $C$2=15, ADMIN1!$CH16)</f>
        <v>-</v>
      </c>
      <c r="F12" s="369" t="n">
        <f aca="false">_xlfn.IFS($C$2=1, ADMIN1!$AS16, $C$2=2, ADMIN1!$AV16, $C$2=3, ADMIN1!$AY16, $C$2=4, ADMIN1!$BB16, $C$2=5, ADMIN1!$BE16, $C$2=6, ADMIN1!$BH16, $C$2=7, ADMIN1!$BK16, $C$2=8, ADMIN1!$BN16, $C$2=9, ADMIN1!$BQ16, $C$2=10, ADMIN1!$BT16, $C$2=11, ADMIN1!$BW16, $C$2=12, ADMIN1!$BZ16, $C$2=13, ADMIN1!$CC16, $C$2=14, ADMIN1!$CF16, $C$2=15, ADMIN1!$CI16)</f>
        <v>0</v>
      </c>
    </row>
    <row r="13" s="370" customFormat="true" ht="30" hidden="false" customHeight="true" outlineLevel="0" collapsed="false">
      <c r="A13" s="365" t="n">
        <f aca="false">_xlfn.IFS($C$2=1, ADMIN1!$A17, $C$2=2, ADMIN1!$B17, $C$2=3, ADMIN1!$C17, $C$2=4, ADMIN1!$D17, $C$2=5, ADMIN1!$E17, $C$2=6, ADMIN1!$F17, $C$2=7, ADMIN1!$G17, $C$2=8, ADMIN1!$H17, $C$2=9, ADMIN1!$I17, $C$2=10, ADMIN1!$J17, $C$2=11, ADMIN1!$K17, $C$2=12, ADMIN1!$L17, $C$2=13, ADMIN1!$M17, $C$2=14, ADMIN1!$N17, $C$2=15, ADMIN1!$O17)</f>
        <v>0</v>
      </c>
      <c r="B13" s="366" t="n">
        <f aca="false">ADMIN1!Q17</f>
        <v>1189</v>
      </c>
      <c r="C13" s="367" t="str">
        <f aca="false">ADMIN1!R17</f>
        <v>Algue Dulse déshydratée BIO (sachet 500g)</v>
      </c>
      <c r="D13" s="366" t="str">
        <f aca="false">ADMIN1!V17</f>
        <v>Pièce</v>
      </c>
      <c r="E13" s="368" t="str">
        <f aca="false">_xlfn.IFS($C$2=1, ADMIN1!$AR17, $C$2=2, ADMIN1!$AU17, $C$2=3, ADMIN1!$AX17, $C$2=4, ADMIN1!$BA17, $C$2=5, ADMIN1!$BD17, $C$2=6, ADMIN1!$BG17, $C$2=7, ADMIN1!$BJ17, $C$2=8, ADMIN1!$BM17, $C$2=9, ADMIN1!$BP17, $C$2=10, ADMIN1!$BS17, $C$2=11, ADMIN1!$BV17, $C$2=12, ADMIN1!$BY17, $C$2=13, ADMIN1!$CB17, $C$2=14, ADMIN1!$CE17, $C$2=15, ADMIN1!$CH17)</f>
        <v>-</v>
      </c>
      <c r="F13" s="369" t="n">
        <f aca="false">_xlfn.IFS($C$2=1, ADMIN1!$AS17, $C$2=2, ADMIN1!$AV17, $C$2=3, ADMIN1!$AY17, $C$2=4, ADMIN1!$BB17, $C$2=5, ADMIN1!$BE17, $C$2=6, ADMIN1!$BH17, $C$2=7, ADMIN1!$BK17, $C$2=8, ADMIN1!$BN17, $C$2=9, ADMIN1!$BQ17, $C$2=10, ADMIN1!$BT17, $C$2=11, ADMIN1!$BW17, $C$2=12, ADMIN1!$BZ17, $C$2=13, ADMIN1!$CC17, $C$2=14, ADMIN1!$CF17, $C$2=15, ADMIN1!$CI17)</f>
        <v>0</v>
      </c>
    </row>
    <row r="14" s="370" customFormat="true" ht="30" hidden="false" customHeight="true" outlineLevel="0" collapsed="false">
      <c r="A14" s="365" t="n">
        <f aca="false">_xlfn.IFS($C$2=1, ADMIN1!$A18, $C$2=2, ADMIN1!$B18, $C$2=3, ADMIN1!$C18, $C$2=4, ADMIN1!$D18, $C$2=5, ADMIN1!$E18, $C$2=6, ADMIN1!$F18, $C$2=7, ADMIN1!$G18, $C$2=8, ADMIN1!$H18, $C$2=9, ADMIN1!$I18, $C$2=10, ADMIN1!$J18, $C$2=11, ADMIN1!$K18, $C$2=12, ADMIN1!$L18, $C$2=13, ADMIN1!$M18, $C$2=14, ADMIN1!$N18, $C$2=15, ADMIN1!$O18)</f>
        <v>0</v>
      </c>
      <c r="B14" s="366" t="n">
        <f aca="false">ADMIN1!Q18</f>
        <v>6073</v>
      </c>
      <c r="C14" s="367" t="str">
        <f aca="false">ADMIN1!R18</f>
        <v>Algue Kombu déshydratées BIO (sachet 1kg)</v>
      </c>
      <c r="D14" s="366" t="str">
        <f aca="false">ADMIN1!V18</f>
        <v>Pièce</v>
      </c>
      <c r="E14" s="368" t="str">
        <f aca="false">_xlfn.IFS($C$2=1, ADMIN1!$AR18, $C$2=2, ADMIN1!$AU18, $C$2=3, ADMIN1!$AX18, $C$2=4, ADMIN1!$BA18, $C$2=5, ADMIN1!$BD18, $C$2=6, ADMIN1!$BG18, $C$2=7, ADMIN1!$BJ18, $C$2=8, ADMIN1!$BM18, $C$2=9, ADMIN1!$BP18, $C$2=10, ADMIN1!$BS18, $C$2=11, ADMIN1!$BV18, $C$2=12, ADMIN1!$BY18, $C$2=13, ADMIN1!$CB18, $C$2=14, ADMIN1!$CE18, $C$2=15, ADMIN1!$CH18)</f>
        <v>-</v>
      </c>
      <c r="F14" s="369" t="n">
        <f aca="false">_xlfn.IFS($C$2=1, ADMIN1!$AS18, $C$2=2, ADMIN1!$AV18, $C$2=3, ADMIN1!$AY18, $C$2=4, ADMIN1!$BB18, $C$2=5, ADMIN1!$BE18, $C$2=6, ADMIN1!$BH18, $C$2=7, ADMIN1!$BK18, $C$2=8, ADMIN1!$BN18, $C$2=9, ADMIN1!$BQ18, $C$2=10, ADMIN1!$BT18, $C$2=11, ADMIN1!$BW18, $C$2=12, ADMIN1!$BZ18, $C$2=13, ADMIN1!$CC18, $C$2=14, ADMIN1!$CF18, $C$2=15, ADMIN1!$CI18)</f>
        <v>0</v>
      </c>
    </row>
    <row r="15" s="370" customFormat="true" ht="30" hidden="false" customHeight="true" outlineLevel="0" collapsed="false">
      <c r="A15" s="365" t="n">
        <f aca="false">_xlfn.IFS($C$2=1, ADMIN1!$A19, $C$2=2, ADMIN1!$B19, $C$2=3, ADMIN1!$C19, $C$2=4, ADMIN1!$D19, $C$2=5, ADMIN1!$E19, $C$2=6, ADMIN1!$F19, $C$2=7, ADMIN1!$G19, $C$2=8, ADMIN1!$H19, $C$2=9, ADMIN1!$I19, $C$2=10, ADMIN1!$J19, $C$2=11, ADMIN1!$K19, $C$2=12, ADMIN1!$L19, $C$2=13, ADMIN1!$M19, $C$2=14, ADMIN1!$N19, $C$2=15, ADMIN1!$O19)</f>
        <v>0</v>
      </c>
      <c r="B15" s="366" t="n">
        <f aca="false">ADMIN1!Q19</f>
        <v>6073</v>
      </c>
      <c r="C15" s="367" t="str">
        <f aca="false">ADMIN1!R19</f>
        <v>Algue Kombu déshydratées BIO (sachet 500g)</v>
      </c>
      <c r="D15" s="366" t="str">
        <f aca="false">ADMIN1!V19</f>
        <v>Pièce</v>
      </c>
      <c r="E15" s="368" t="str">
        <f aca="false">_xlfn.IFS($C$2=1, ADMIN1!$AR19, $C$2=2, ADMIN1!$AU19, $C$2=3, ADMIN1!$AX19, $C$2=4, ADMIN1!$BA19, $C$2=5, ADMIN1!$BD19, $C$2=6, ADMIN1!$BG19, $C$2=7, ADMIN1!$BJ19, $C$2=8, ADMIN1!$BM19, $C$2=9, ADMIN1!$BP19, $C$2=10, ADMIN1!$BS19, $C$2=11, ADMIN1!$BV19, $C$2=12, ADMIN1!$BY19, $C$2=13, ADMIN1!$CB19, $C$2=14, ADMIN1!$CE19, $C$2=15, ADMIN1!$CH19)</f>
        <v>-</v>
      </c>
      <c r="F15" s="369" t="n">
        <f aca="false">_xlfn.IFS($C$2=1, ADMIN1!$AS19, $C$2=2, ADMIN1!$AV19, $C$2=3, ADMIN1!$AY19, $C$2=4, ADMIN1!$BB19, $C$2=5, ADMIN1!$BE19, $C$2=6, ADMIN1!$BH19, $C$2=7, ADMIN1!$BK19, $C$2=8, ADMIN1!$BN19, $C$2=9, ADMIN1!$BQ19, $C$2=10, ADMIN1!$BT19, $C$2=11, ADMIN1!$BW19, $C$2=12, ADMIN1!$BZ19, $C$2=13, ADMIN1!$CC19, $C$2=14, ADMIN1!$CF19, $C$2=15, ADMIN1!$CI19)</f>
        <v>0</v>
      </c>
    </row>
    <row r="16" s="370" customFormat="true" ht="30" hidden="false" customHeight="true" outlineLevel="0" collapsed="false">
      <c r="A16" s="365" t="n">
        <f aca="false">_xlfn.IFS($C$2=1, ADMIN1!$A20, $C$2=2, ADMIN1!$B20, $C$2=3, ADMIN1!$C20, $C$2=4, ADMIN1!$D20, $C$2=5, ADMIN1!$E20, $C$2=6, ADMIN1!$F20, $C$2=7, ADMIN1!$G20, $C$2=8, ADMIN1!$H20, $C$2=9, ADMIN1!$I20, $C$2=10, ADMIN1!$J20, $C$2=11, ADMIN1!$K20, $C$2=12, ADMIN1!$L20, $C$2=13, ADMIN1!$M20, $C$2=14, ADMIN1!$N20, $C$2=15, ADMIN1!$O20)</f>
        <v>0</v>
      </c>
      <c r="B16" s="366" t="n">
        <f aca="false">ADMIN1!Q20</f>
        <v>1096</v>
      </c>
      <c r="C16" s="367" t="str">
        <f aca="false">ADMIN1!R20</f>
        <v>Algue Nori entière déshydratées BIO
    - (sachet 1kg)</v>
      </c>
      <c r="D16" s="366" t="str">
        <f aca="false">ADMIN1!V20</f>
        <v>Pièce</v>
      </c>
      <c r="E16" s="368" t="str">
        <f aca="false">_xlfn.IFS($C$2=1, ADMIN1!$AR20, $C$2=2, ADMIN1!$AU20, $C$2=3, ADMIN1!$AX20, $C$2=4, ADMIN1!$BA20, $C$2=5, ADMIN1!$BD20, $C$2=6, ADMIN1!$BG20, $C$2=7, ADMIN1!$BJ20, $C$2=8, ADMIN1!$BM20, $C$2=9, ADMIN1!$BP20, $C$2=10, ADMIN1!$BS20, $C$2=11, ADMIN1!$BV20, $C$2=12, ADMIN1!$BY20, $C$2=13, ADMIN1!$CB20, $C$2=14, ADMIN1!$CE20, $C$2=15, ADMIN1!$CH20)</f>
        <v>-</v>
      </c>
      <c r="F16" s="369" t="n">
        <f aca="false">_xlfn.IFS($C$2=1, ADMIN1!$AS20, $C$2=2, ADMIN1!$AV20, $C$2=3, ADMIN1!$AY20, $C$2=4, ADMIN1!$BB20, $C$2=5, ADMIN1!$BE20, $C$2=6, ADMIN1!$BH20, $C$2=7, ADMIN1!$BK20, $C$2=8, ADMIN1!$BN20, $C$2=9, ADMIN1!$BQ20, $C$2=10, ADMIN1!$BT20, $C$2=11, ADMIN1!$BW20, $C$2=12, ADMIN1!$BZ20, $C$2=13, ADMIN1!$CC20, $C$2=14, ADMIN1!$CF20, $C$2=15, ADMIN1!$CI20)</f>
        <v>0</v>
      </c>
    </row>
    <row r="17" s="370" customFormat="true" ht="30" hidden="false" customHeight="true" outlineLevel="0" collapsed="false">
      <c r="A17" s="365" t="n">
        <f aca="false">_xlfn.IFS($C$2=1, ADMIN1!$A21, $C$2=2, ADMIN1!$B21, $C$2=3, ADMIN1!$C21, $C$2=4, ADMIN1!$D21, $C$2=5, ADMIN1!$E21, $C$2=6, ADMIN1!$F21, $C$2=7, ADMIN1!$G21, $C$2=8, ADMIN1!$H21, $C$2=9, ADMIN1!$I21, $C$2=10, ADMIN1!$J21, $C$2=11, ADMIN1!$K21, $C$2=12, ADMIN1!$L21, $C$2=13, ADMIN1!$M21, $C$2=14, ADMIN1!$N21, $C$2=15, ADMIN1!$O21)</f>
        <v>0</v>
      </c>
      <c r="B17" s="366" t="n">
        <f aca="false">ADMIN1!Q21</f>
        <v>1096</v>
      </c>
      <c r="C17" s="367" t="str">
        <f aca="false">ADMIN1!R21</f>
        <v>Algue Nori entière déshydratées BIO
    - (sachet 500g)</v>
      </c>
      <c r="D17" s="366" t="str">
        <f aca="false">ADMIN1!V21</f>
        <v>Pièce</v>
      </c>
      <c r="E17" s="368" t="str">
        <f aca="false">_xlfn.IFS($C$2=1, ADMIN1!$AR21, $C$2=2, ADMIN1!$AU21, $C$2=3, ADMIN1!$AX21, $C$2=4, ADMIN1!$BA21, $C$2=5, ADMIN1!$BD21, $C$2=6, ADMIN1!$BG21, $C$2=7, ADMIN1!$BJ21, $C$2=8, ADMIN1!$BM21, $C$2=9, ADMIN1!$BP21, $C$2=10, ADMIN1!$BS21, $C$2=11, ADMIN1!$BV21, $C$2=12, ADMIN1!$BY21, $C$2=13, ADMIN1!$CB21, $C$2=14, ADMIN1!$CE21, $C$2=15, ADMIN1!$CH21)</f>
        <v>-</v>
      </c>
      <c r="F17" s="369" t="n">
        <f aca="false">_xlfn.IFS($C$2=1, ADMIN1!$AS21, $C$2=2, ADMIN1!$AV21, $C$2=3, ADMIN1!$AY21, $C$2=4, ADMIN1!$BB21, $C$2=5, ADMIN1!$BE21, $C$2=6, ADMIN1!$BH21, $C$2=7, ADMIN1!$BK21, $C$2=8, ADMIN1!$BN21, $C$2=9, ADMIN1!$BQ21, $C$2=10, ADMIN1!$BT21, $C$2=11, ADMIN1!$BW21, $C$2=12, ADMIN1!$BZ21, $C$2=13, ADMIN1!$CC21, $C$2=14, ADMIN1!$CF21, $C$2=15, ADMIN1!$CI21)</f>
        <v>0</v>
      </c>
    </row>
    <row r="18" s="370" customFormat="true" ht="30" hidden="false" customHeight="true" outlineLevel="0" collapsed="false">
      <c r="A18" s="365" t="n">
        <f aca="false">_xlfn.IFS($C$2=1, ADMIN1!$A22, $C$2=2, ADMIN1!$B22, $C$2=3, ADMIN1!$C22, $C$2=4, ADMIN1!$D22, $C$2=5, ADMIN1!$E22, $C$2=6, ADMIN1!$F22, $C$2=7, ADMIN1!$G22, $C$2=8, ADMIN1!$H22, $C$2=9, ADMIN1!$I22, $C$2=10, ADMIN1!$J22, $C$2=11, ADMIN1!$K22, $C$2=12, ADMIN1!$L22, $C$2=13, ADMIN1!$M22, $C$2=14, ADMIN1!$N22, $C$2=15, ADMIN1!$O22)</f>
        <v>0</v>
      </c>
      <c r="B18" s="366" t="n">
        <f aca="false">ADMIN1!Q22</f>
        <v>1102</v>
      </c>
      <c r="C18" s="367" t="str">
        <f aca="false">ADMIN1!R22</f>
        <v>Aloe Vera à feuilles fraîches BIO</v>
      </c>
      <c r="D18" s="366" t="str">
        <f aca="false">ADMIN1!V22</f>
        <v>Pièce</v>
      </c>
      <c r="E18" s="368" t="str">
        <f aca="false">_xlfn.IFS($C$2=1, ADMIN1!$AR22, $C$2=2, ADMIN1!$AU22, $C$2=3, ADMIN1!$AX22, $C$2=4, ADMIN1!$BA22, $C$2=5, ADMIN1!$BD22, $C$2=6, ADMIN1!$BG22, $C$2=7, ADMIN1!$BJ22, $C$2=8, ADMIN1!$BM22, $C$2=9, ADMIN1!$BP22, $C$2=10, ADMIN1!$BS22, $C$2=11, ADMIN1!$BV22, $C$2=12, ADMIN1!$BY22, $C$2=13, ADMIN1!$CB22, $C$2=14, ADMIN1!$CE22, $C$2=15, ADMIN1!$CH22)</f>
        <v>-</v>
      </c>
      <c r="F18" s="369" t="n">
        <f aca="false">_xlfn.IFS($C$2=1, ADMIN1!$AS22, $C$2=2, ADMIN1!$AV22, $C$2=3, ADMIN1!$AY22, $C$2=4, ADMIN1!$BB22, $C$2=5, ADMIN1!$BE22, $C$2=6, ADMIN1!$BH22, $C$2=7, ADMIN1!$BK22, $C$2=8, ADMIN1!$BN22, $C$2=9, ADMIN1!$BQ22, $C$2=10, ADMIN1!$BT22, $C$2=11, ADMIN1!$BW22, $C$2=12, ADMIN1!$BZ22, $C$2=13, ADMIN1!$CC22, $C$2=14, ADMIN1!$CF22, $C$2=15, ADMIN1!$CI22)</f>
        <v>0</v>
      </c>
    </row>
    <row r="19" s="370" customFormat="true" ht="30" hidden="false" customHeight="true" outlineLevel="0" collapsed="false">
      <c r="A19" s="365" t="n">
        <f aca="false">_xlfn.IFS($C$2=1, ADMIN1!$A23, $C$2=2, ADMIN1!$B23, $C$2=3, ADMIN1!$C23, $C$2=4, ADMIN1!$D23, $C$2=5, ADMIN1!$E23, $C$2=6, ADMIN1!$F23, $C$2=7, ADMIN1!$G23, $C$2=8, ADMIN1!$H23, $C$2=9, ADMIN1!$I23, $C$2=10, ADMIN1!$J23, $C$2=11, ADMIN1!$K23, $C$2=12, ADMIN1!$L23, $C$2=13, ADMIN1!$M23, $C$2=14, ADMIN1!$N23, $C$2=15, ADMIN1!$O23)</f>
        <v>0</v>
      </c>
      <c r="B19" s="366" t="n">
        <f aca="false">ADMIN1!Q23</f>
        <v>5035</v>
      </c>
      <c r="C19" s="367" t="str">
        <f aca="false">ADMIN1!R23</f>
        <v>Amande Desmayo avec coque</v>
      </c>
      <c r="D19" s="366" t="str">
        <f aca="false">ADMIN1!V23</f>
        <v>kg</v>
      </c>
      <c r="E19" s="368" t="str">
        <f aca="false">_xlfn.IFS($C$2=1, ADMIN1!$AR23, $C$2=2, ADMIN1!$AU23, $C$2=3, ADMIN1!$AX23, $C$2=4, ADMIN1!$BA23, $C$2=5, ADMIN1!$BD23, $C$2=6, ADMIN1!$BG23, $C$2=7, ADMIN1!$BJ23, $C$2=8, ADMIN1!$BM23, $C$2=9, ADMIN1!$BP23, $C$2=10, ADMIN1!$BS23, $C$2=11, ADMIN1!$BV23, $C$2=12, ADMIN1!$BY23, $C$2=13, ADMIN1!$CB23, $C$2=14, ADMIN1!$CE23, $C$2=15, ADMIN1!$CH23)</f>
        <v>-</v>
      </c>
      <c r="F19" s="369" t="n">
        <f aca="false">_xlfn.IFS($C$2=1, ADMIN1!$AS23, $C$2=2, ADMIN1!$AV23, $C$2=3, ADMIN1!$AY23, $C$2=4, ADMIN1!$BB23, $C$2=5, ADMIN1!$BE23, $C$2=6, ADMIN1!$BH23, $C$2=7, ADMIN1!$BK23, $C$2=8, ADMIN1!$BN23, $C$2=9, ADMIN1!$BQ23, $C$2=10, ADMIN1!$BT23, $C$2=11, ADMIN1!$BW23, $C$2=12, ADMIN1!$BZ23, $C$2=13, ADMIN1!$CC23, $C$2=14, ADMIN1!$CF23, $C$2=15, ADMIN1!$CI23)</f>
        <v>0</v>
      </c>
    </row>
    <row r="20" s="370" customFormat="true" ht="30" hidden="false" customHeight="true" outlineLevel="0" collapsed="false">
      <c r="A20" s="365" t="n">
        <f aca="false">_xlfn.IFS($C$2=1, ADMIN1!$A24, $C$2=2, ADMIN1!$B24, $C$2=3, ADMIN1!$C24, $C$2=4, ADMIN1!$D24, $C$2=5, ADMIN1!$E24, $C$2=6, ADMIN1!$F24, $C$2=7, ADMIN1!$G24, $C$2=8, ADMIN1!$H24, $C$2=9, ADMIN1!$I24, $C$2=10, ADMIN1!$J24, $C$2=11, ADMIN1!$K24, $C$2=12, ADMIN1!$L24, $C$2=13, ADMIN1!$M24, $C$2=14, ADMIN1!$N24, $C$2=15, ADMIN1!$O24)</f>
        <v>0</v>
      </c>
      <c r="B20" s="366" t="n">
        <f aca="false">ADMIN1!Q24</f>
        <v>5147</v>
      </c>
      <c r="C20" s="367" t="str">
        <f aca="false">ADMIN1!R24</f>
        <v>Amande Lauren avec coque (saveur sucrée)</v>
      </c>
      <c r="D20" s="366" t="str">
        <f aca="false">ADMIN1!V24</f>
        <v>kg</v>
      </c>
      <c r="E20" s="368" t="str">
        <f aca="false">_xlfn.IFS($C$2=1, ADMIN1!$AR24, $C$2=2, ADMIN1!$AU24, $C$2=3, ADMIN1!$AX24, $C$2=4, ADMIN1!$BA24, $C$2=5, ADMIN1!$BD24, $C$2=6, ADMIN1!$BG24, $C$2=7, ADMIN1!$BJ24, $C$2=8, ADMIN1!$BM24, $C$2=9, ADMIN1!$BP24, $C$2=10, ADMIN1!$BS24, $C$2=11, ADMIN1!$BV24, $C$2=12, ADMIN1!$BY24, $C$2=13, ADMIN1!$CB24, $C$2=14, ADMIN1!$CE24, $C$2=15, ADMIN1!$CH24)</f>
        <v>-</v>
      </c>
      <c r="F20" s="369" t="n">
        <f aca="false">_xlfn.IFS($C$2=1, ADMIN1!$AS24, $C$2=2, ADMIN1!$AV24, $C$2=3, ADMIN1!$AY24, $C$2=4, ADMIN1!$BB24, $C$2=5, ADMIN1!$BE24, $C$2=6, ADMIN1!$BH24, $C$2=7, ADMIN1!$BK24, $C$2=8, ADMIN1!$BN24, $C$2=9, ADMIN1!$BQ24, $C$2=10, ADMIN1!$BT24, $C$2=11, ADMIN1!$BW24, $C$2=12, ADMIN1!$BZ24, $C$2=13, ADMIN1!$CC24, $C$2=14, ADMIN1!$CF24, $C$2=15, ADMIN1!$CI24)</f>
        <v>0</v>
      </c>
    </row>
    <row r="21" s="370" customFormat="true" ht="30" hidden="false" customHeight="true" outlineLevel="0" collapsed="false">
      <c r="A21" s="365" t="n">
        <f aca="false">_xlfn.IFS($C$2=1, ADMIN1!$A25, $C$2=2, ADMIN1!$B25, $C$2=3, ADMIN1!$C25, $C$2=4, ADMIN1!$D25, $C$2=5, ADMIN1!$E25, $C$2=6, ADMIN1!$F25, $C$2=7, ADMIN1!$G25, $C$2=8, ADMIN1!$H25, $C$2=9, ADMIN1!$I25, $C$2=10, ADMIN1!$J25, $C$2=11, ADMIN1!$K25, $C$2=12, ADMIN1!$L25, $C$2=13, ADMIN1!$M25, $C$2=14, ADMIN1!$N25, $C$2=15, ADMIN1!$O25)</f>
        <v>0</v>
      </c>
      <c r="B21" s="366" t="n">
        <f aca="false">ADMIN1!Q25</f>
        <v>5127</v>
      </c>
      <c r="C21" s="367" t="str">
        <f aca="false">ADMIN1!R25</f>
        <v>Amande Romera avec coque</v>
      </c>
      <c r="D21" s="366" t="str">
        <f aca="false">ADMIN1!V25</f>
        <v>kg</v>
      </c>
      <c r="E21" s="368" t="str">
        <f aca="false">_xlfn.IFS($C$2=1, ADMIN1!$AR25, $C$2=2, ADMIN1!$AU25, $C$2=3, ADMIN1!$AX25, $C$2=4, ADMIN1!$BA25, $C$2=5, ADMIN1!$BD25, $C$2=6, ADMIN1!$BG25, $C$2=7, ADMIN1!$BJ25, $C$2=8, ADMIN1!$BM25, $C$2=9, ADMIN1!$BP25, $C$2=10, ADMIN1!$BS25, $C$2=11, ADMIN1!$BV25, $C$2=12, ADMIN1!$BY25, $C$2=13, ADMIN1!$CB25, $C$2=14, ADMIN1!$CE25, $C$2=15, ADMIN1!$CH25)</f>
        <v>-</v>
      </c>
      <c r="F21" s="369" t="n">
        <f aca="false">_xlfn.IFS($C$2=1, ADMIN1!$AS25, $C$2=2, ADMIN1!$AV25, $C$2=3, ADMIN1!$AY25, $C$2=4, ADMIN1!$BB25, $C$2=5, ADMIN1!$BE25, $C$2=6, ADMIN1!$BH25, $C$2=7, ADMIN1!$BK25, $C$2=8, ADMIN1!$BN25, $C$2=9, ADMIN1!$BQ25, $C$2=10, ADMIN1!$BT25, $C$2=11, ADMIN1!$BW25, $C$2=12, ADMIN1!$BZ25, $C$2=13, ADMIN1!$CC25, $C$2=14, ADMIN1!$CF25, $C$2=15, ADMIN1!$CI25)</f>
        <v>0</v>
      </c>
    </row>
    <row r="22" s="370" customFormat="true" ht="30" hidden="false" customHeight="true" outlineLevel="0" collapsed="false">
      <c r="A22" s="365" t="n">
        <f aca="false">_xlfn.IFS($C$2=1, ADMIN1!$A26, $C$2=2, ADMIN1!$B26, $C$2=3, ADMIN1!$C26, $C$2=4, ADMIN1!$D26, $C$2=5, ADMIN1!$E26, $C$2=6, ADMIN1!$F26, $C$2=7, ADMIN1!$G26, $C$2=8, ADMIN1!$H26, $C$2=9, ADMIN1!$I26, $C$2=10, ADMIN1!$J26, $C$2=11, ADMIN1!$K26, $C$2=12, ADMIN1!$L26, $C$2=13, ADMIN1!$M26, $C$2=14, ADMIN1!$N26, $C$2=15, ADMIN1!$O26)</f>
        <v>0</v>
      </c>
      <c r="B22" s="366" t="n">
        <f aca="false">ADMIN1!Q26</f>
        <v>1197</v>
      </c>
      <c r="C22" s="367" t="str">
        <f aca="false">ADMIN1!R26</f>
        <v>Amande sans coque CRU BIO
    - (sachet 1kg)</v>
      </c>
      <c r="D22" s="366" t="str">
        <f aca="false">ADMIN1!V26</f>
        <v>Pièce</v>
      </c>
      <c r="E22" s="368" t="str">
        <f aca="false">_xlfn.IFS($C$2=1, ADMIN1!$AR26, $C$2=2, ADMIN1!$AU26, $C$2=3, ADMIN1!$AX26, $C$2=4, ADMIN1!$BA26, $C$2=5, ADMIN1!$BD26, $C$2=6, ADMIN1!$BG26, $C$2=7, ADMIN1!$BJ26, $C$2=8, ADMIN1!$BM26, $C$2=9, ADMIN1!$BP26, $C$2=10, ADMIN1!$BS26, $C$2=11, ADMIN1!$BV26, $C$2=12, ADMIN1!$BY26, $C$2=13, ADMIN1!$CB26, $C$2=14, ADMIN1!$CE26, $C$2=15, ADMIN1!$CH26)</f>
        <v>-</v>
      </c>
      <c r="F22" s="369" t="n">
        <f aca="false">_xlfn.IFS($C$2=1, ADMIN1!$AS26, $C$2=2, ADMIN1!$AV26, $C$2=3, ADMIN1!$AY26, $C$2=4, ADMIN1!$BB26, $C$2=5, ADMIN1!$BE26, $C$2=6, ADMIN1!$BH26, $C$2=7, ADMIN1!$BK26, $C$2=8, ADMIN1!$BN26, $C$2=9, ADMIN1!$BQ26, $C$2=10, ADMIN1!$BT26, $C$2=11, ADMIN1!$BW26, $C$2=12, ADMIN1!$BZ26, $C$2=13, ADMIN1!$CC26, $C$2=14, ADMIN1!$CF26, $C$2=15, ADMIN1!$CI26)</f>
        <v>0</v>
      </c>
    </row>
    <row r="23" s="370" customFormat="true" ht="30" hidden="false" customHeight="true" outlineLevel="0" collapsed="false">
      <c r="A23" s="365" t="n">
        <f aca="false">_xlfn.IFS($C$2=1, ADMIN1!$A27, $C$2=2, ADMIN1!$B27, $C$2=3, ADMIN1!$C27, $C$2=4, ADMIN1!$D27, $C$2=5, ADMIN1!$E27, $C$2=6, ADMIN1!$F27, $C$2=7, ADMIN1!$G27, $C$2=8, ADMIN1!$H27, $C$2=9, ADMIN1!$I27, $C$2=10, ADMIN1!$J27, $C$2=11, ADMIN1!$K27, $C$2=12, ADMIN1!$L27, $C$2=13, ADMIN1!$M27, $C$2=14, ADMIN1!$N27, $C$2=15, ADMIN1!$O27)</f>
        <v>0</v>
      </c>
      <c r="B23" s="366" t="n">
        <f aca="false">ADMIN1!Q27</f>
        <v>3020</v>
      </c>
      <c r="C23" s="367" t="str">
        <f aca="false">ADMIN1!R27</f>
        <v>Ananas (mûri sur plante) (env. 2kg)
Super bon, couleur intense, très aromatique</v>
      </c>
      <c r="D23" s="366" t="str">
        <f aca="false">ADMIN1!V27</f>
        <v>kg</v>
      </c>
      <c r="E23" s="368" t="str">
        <f aca="false">_xlfn.IFS($C$2=1, ADMIN1!$AR27, $C$2=2, ADMIN1!$AU27, $C$2=3, ADMIN1!$AX27, $C$2=4, ADMIN1!$BA27, $C$2=5, ADMIN1!$BD27, $C$2=6, ADMIN1!$BG27, $C$2=7, ADMIN1!$BJ27, $C$2=8, ADMIN1!$BM27, $C$2=9, ADMIN1!$BP27, $C$2=10, ADMIN1!$BS27, $C$2=11, ADMIN1!$BV27, $C$2=12, ADMIN1!$BY27, $C$2=13, ADMIN1!$CB27, $C$2=14, ADMIN1!$CE27, $C$2=15, ADMIN1!$CH27)</f>
        <v>-</v>
      </c>
      <c r="F23" s="369" t="n">
        <f aca="false">_xlfn.IFS($C$2=1, ADMIN1!$AS27, $C$2=2, ADMIN1!$AV27, $C$2=3, ADMIN1!$AY27, $C$2=4, ADMIN1!$BB27, $C$2=5, ADMIN1!$BE27, $C$2=6, ADMIN1!$BH27, $C$2=7, ADMIN1!$BK27, $C$2=8, ADMIN1!$BN27, $C$2=9, ADMIN1!$BQ27, $C$2=10, ADMIN1!$BT27, $C$2=11, ADMIN1!$BW27, $C$2=12, ADMIN1!$BZ27, $C$2=13, ADMIN1!$CC27, $C$2=14, ADMIN1!$CF27, $C$2=15, ADMIN1!$CI27)</f>
        <v>0</v>
      </c>
    </row>
    <row r="24" s="370" customFormat="true" ht="30" hidden="false" customHeight="true" outlineLevel="0" collapsed="false">
      <c r="A24" s="365" t="n">
        <f aca="false">_xlfn.IFS($C$2=1, ADMIN1!$A28, $C$2=2, ADMIN1!$B28, $C$2=3, ADMIN1!$C28, $C$2=4, ADMIN1!$D28, $C$2=5, ADMIN1!$E28, $C$2=6, ADMIN1!$F28, $C$2=7, ADMIN1!$G28, $C$2=8, ADMIN1!$H28, $C$2=9, ADMIN1!$I28, $C$2=10, ADMIN1!$J28, $C$2=11, ADMIN1!$K28, $C$2=12, ADMIN1!$L28, $C$2=13, ADMIN1!$M28, $C$2=14, ADMIN1!$N28, $C$2=15, ADMIN1!$O28)</f>
        <v>0</v>
      </c>
      <c r="B24" s="366" t="n">
        <f aca="false">ADMIN1!Q28</f>
        <v>1338</v>
      </c>
      <c r="C24" s="367" t="str">
        <f aca="false">ADMIN1!R28</f>
        <v>Ananas deshydraté BIO (paquet 1kg)</v>
      </c>
      <c r="D24" s="366" t="str">
        <f aca="false">ADMIN1!V28</f>
        <v>Pièce</v>
      </c>
      <c r="E24" s="368" t="str">
        <f aca="false">_xlfn.IFS($C$2=1, ADMIN1!$AR28, $C$2=2, ADMIN1!$AU28, $C$2=3, ADMIN1!$AX28, $C$2=4, ADMIN1!$BA28, $C$2=5, ADMIN1!$BD28, $C$2=6, ADMIN1!$BG28, $C$2=7, ADMIN1!$BJ28, $C$2=8, ADMIN1!$BM28, $C$2=9, ADMIN1!$BP28, $C$2=10, ADMIN1!$BS28, $C$2=11, ADMIN1!$BV28, $C$2=12, ADMIN1!$BY28, $C$2=13, ADMIN1!$CB28, $C$2=14, ADMIN1!$CE28, $C$2=15, ADMIN1!$CH28)</f>
        <v>-</v>
      </c>
      <c r="F24" s="369" t="n">
        <f aca="false">_xlfn.IFS($C$2=1, ADMIN1!$AS28, $C$2=2, ADMIN1!$AV28, $C$2=3, ADMIN1!$AY28, $C$2=4, ADMIN1!$BB28, $C$2=5, ADMIN1!$BE28, $C$2=6, ADMIN1!$BH28, $C$2=7, ADMIN1!$BK28, $C$2=8, ADMIN1!$BN28, $C$2=9, ADMIN1!$BQ28, $C$2=10, ADMIN1!$BT28, $C$2=11, ADMIN1!$BW28, $C$2=12, ADMIN1!$BZ28, $C$2=13, ADMIN1!$CC28, $C$2=14, ADMIN1!$CF28, $C$2=15, ADMIN1!$CI28)</f>
        <v>0</v>
      </c>
    </row>
    <row r="25" s="370" customFormat="true" ht="30" hidden="false" customHeight="true" outlineLevel="0" collapsed="false">
      <c r="A25" s="365" t="n">
        <f aca="false">_xlfn.IFS($C$2=1, ADMIN1!$A29, $C$2=2, ADMIN1!$B29, $C$2=3, ADMIN1!$C29, $C$2=4, ADMIN1!$D29, $C$2=5, ADMIN1!$E29, $C$2=6, ADMIN1!$F29, $C$2=7, ADMIN1!$G29, $C$2=8, ADMIN1!$H29, $C$2=9, ADMIN1!$I29, $C$2=10, ADMIN1!$J29, $C$2=11, ADMIN1!$K29, $C$2=12, ADMIN1!$L29, $C$2=13, ADMIN1!$M29, $C$2=14, ADMIN1!$N29, $C$2=15, ADMIN1!$O29)</f>
        <v>0</v>
      </c>
      <c r="B25" s="366" t="n">
        <f aca="false">ADMIN1!Q29</f>
        <v>3785</v>
      </c>
      <c r="C25" s="367" t="str">
        <f aca="false">ADMIN1!R29</f>
        <v>Arachides crues avec coque</v>
      </c>
      <c r="D25" s="366" t="str">
        <f aca="false">ADMIN1!V29</f>
        <v>kg</v>
      </c>
      <c r="E25" s="368" t="str">
        <f aca="false">_xlfn.IFS($C$2=1, ADMIN1!$AR29, $C$2=2, ADMIN1!$AU29, $C$2=3, ADMIN1!$AX29, $C$2=4, ADMIN1!$BA29, $C$2=5, ADMIN1!$BD29, $C$2=6, ADMIN1!$BG29, $C$2=7, ADMIN1!$BJ29, $C$2=8, ADMIN1!$BM29, $C$2=9, ADMIN1!$BP29, $C$2=10, ADMIN1!$BS29, $C$2=11, ADMIN1!$BV29, $C$2=12, ADMIN1!$BY29, $C$2=13, ADMIN1!$CB29, $C$2=14, ADMIN1!$CE29, $C$2=15, ADMIN1!$CH29)</f>
        <v>-</v>
      </c>
      <c r="F25" s="369" t="n">
        <f aca="false">_xlfn.IFS($C$2=1, ADMIN1!$AS29, $C$2=2, ADMIN1!$AV29, $C$2=3, ADMIN1!$AY29, $C$2=4, ADMIN1!$BB29, $C$2=5, ADMIN1!$BE29, $C$2=6, ADMIN1!$BH29, $C$2=7, ADMIN1!$BK29, $C$2=8, ADMIN1!$BN29, $C$2=9, ADMIN1!$BQ29, $C$2=10, ADMIN1!$BT29, $C$2=11, ADMIN1!$BW29, $C$2=12, ADMIN1!$BZ29, $C$2=13, ADMIN1!$CC29, $C$2=14, ADMIN1!$CF29, $C$2=15, ADMIN1!$CI29)</f>
        <v>0</v>
      </c>
    </row>
    <row r="26" s="370" customFormat="true" ht="30" hidden="false" customHeight="true" outlineLevel="0" collapsed="false">
      <c r="A26" s="365" t="n">
        <f aca="false">_xlfn.IFS($C$2=1, ADMIN1!$A30, $C$2=2, ADMIN1!$B30, $C$2=3, ADMIN1!$C30, $C$2=4, ADMIN1!$D30, $C$2=5, ADMIN1!$E30, $C$2=6, ADMIN1!$F30, $C$2=7, ADMIN1!$G30, $C$2=8, ADMIN1!$H30, $C$2=9, ADMIN1!$I30, $C$2=10, ADMIN1!$J30, $C$2=11, ADMIN1!$K30, $C$2=12, ADMIN1!$L30, $C$2=13, ADMIN1!$M30, $C$2=14, ADMIN1!$N30, $C$2=15, ADMIN1!$O30)</f>
        <v>0</v>
      </c>
      <c r="B26" s="366" t="n">
        <f aca="false">ADMIN1!Q30</f>
        <v>1827</v>
      </c>
      <c r="C26" s="367" t="str">
        <f aca="false">ADMIN1!R30</f>
        <v>Arachides sans coque pelé CRU BIO</v>
      </c>
      <c r="D26" s="366" t="str">
        <f aca="false">ADMIN1!V30</f>
        <v>kg</v>
      </c>
      <c r="E26" s="368" t="str">
        <f aca="false">_xlfn.IFS($C$2=1, ADMIN1!$AR30, $C$2=2, ADMIN1!$AU30, $C$2=3, ADMIN1!$AX30, $C$2=4, ADMIN1!$BA30, $C$2=5, ADMIN1!$BD30, $C$2=6, ADMIN1!$BG30, $C$2=7, ADMIN1!$BJ30, $C$2=8, ADMIN1!$BM30, $C$2=9, ADMIN1!$BP30, $C$2=10, ADMIN1!$BS30, $C$2=11, ADMIN1!$BV30, $C$2=12, ADMIN1!$BY30, $C$2=13, ADMIN1!$CB30, $C$2=14, ADMIN1!$CE30, $C$2=15, ADMIN1!$CH30)</f>
        <v>-</v>
      </c>
      <c r="F26" s="369" t="n">
        <f aca="false">_xlfn.IFS($C$2=1, ADMIN1!$AS30, $C$2=2, ADMIN1!$AV30, $C$2=3, ADMIN1!$AY30, $C$2=4, ADMIN1!$BB30, $C$2=5, ADMIN1!$BE30, $C$2=6, ADMIN1!$BH30, $C$2=7, ADMIN1!$BK30, $C$2=8, ADMIN1!$BN30, $C$2=9, ADMIN1!$BQ30, $C$2=10, ADMIN1!$BT30, $C$2=11, ADMIN1!$BW30, $C$2=12, ADMIN1!$BZ30, $C$2=13, ADMIN1!$CC30, $C$2=14, ADMIN1!$CF30, $C$2=15, ADMIN1!$CI30)</f>
        <v>0</v>
      </c>
    </row>
    <row r="27" s="370" customFormat="true" ht="30" hidden="false" customHeight="true" outlineLevel="0" collapsed="false">
      <c r="A27" s="365" t="n">
        <f aca="false">_xlfn.IFS($C$2=1, ADMIN1!$A31, $C$2=2, ADMIN1!$B31, $C$2=3, ADMIN1!$C31, $C$2=4, ADMIN1!$D31, $C$2=5, ADMIN1!$E31, $C$2=6, ADMIN1!$F31, $C$2=7, ADMIN1!$G31, $C$2=8, ADMIN1!$H31, $C$2=9, ADMIN1!$I31, $C$2=10, ADMIN1!$J31, $C$2=11, ADMIN1!$K31, $C$2=12, ADMIN1!$L31, $C$2=13, ADMIN1!$M31, $C$2=14, ADMIN1!$N31, $C$2=15, ADMIN1!$O31)</f>
        <v>0</v>
      </c>
      <c r="B27" s="366" t="n">
        <f aca="false">ADMIN1!Q31</f>
        <v>3001</v>
      </c>
      <c r="C27" s="367" t="str">
        <f aca="false">ADMIN1!R31</f>
        <v>Avocat Bacon (grand)</v>
      </c>
      <c r="D27" s="366" t="str">
        <f aca="false">ADMIN1!V31</f>
        <v>kg</v>
      </c>
      <c r="E27" s="368" t="str">
        <f aca="false">_xlfn.IFS($C$2=1, ADMIN1!$AR31, $C$2=2, ADMIN1!$AU31, $C$2=3, ADMIN1!$AX31, $C$2=4, ADMIN1!$BA31, $C$2=5, ADMIN1!$BD31, $C$2=6, ADMIN1!$BG31, $C$2=7, ADMIN1!$BJ31, $C$2=8, ADMIN1!$BM31, $C$2=9, ADMIN1!$BP31, $C$2=10, ADMIN1!$BS31, $C$2=11, ADMIN1!$BV31, $C$2=12, ADMIN1!$BY31, $C$2=13, ADMIN1!$CB31, $C$2=14, ADMIN1!$CE31, $C$2=15, ADMIN1!$CH31)</f>
        <v>-</v>
      </c>
      <c r="F27" s="369" t="n">
        <f aca="false">_xlfn.IFS($C$2=1, ADMIN1!$AS31, $C$2=2, ADMIN1!$AV31, $C$2=3, ADMIN1!$AY31, $C$2=4, ADMIN1!$BB31, $C$2=5, ADMIN1!$BE31, $C$2=6, ADMIN1!$BH31, $C$2=7, ADMIN1!$BK31, $C$2=8, ADMIN1!$BN31, $C$2=9, ADMIN1!$BQ31, $C$2=10, ADMIN1!$BT31, $C$2=11, ADMIN1!$BW31, $C$2=12, ADMIN1!$BZ31, $C$2=13, ADMIN1!$CC31, $C$2=14, ADMIN1!$CF31, $C$2=15, ADMIN1!$CI31)</f>
        <v>0</v>
      </c>
    </row>
    <row r="28" s="370" customFormat="true" ht="30" hidden="false" customHeight="true" outlineLevel="0" collapsed="false">
      <c r="A28" s="365" t="n">
        <f aca="false">_xlfn.IFS($C$2=1, ADMIN1!$A32, $C$2=2, ADMIN1!$B32, $C$2=3, ADMIN1!$C32, $C$2=4, ADMIN1!$D32, $C$2=5, ADMIN1!$E32, $C$2=6, ADMIN1!$F32, $C$2=7, ADMIN1!$G32, $C$2=8, ADMIN1!$H32, $C$2=9, ADMIN1!$I32, $C$2=10, ADMIN1!$J32, $C$2=11, ADMIN1!$K32, $C$2=12, ADMIN1!$L32, $C$2=13, ADMIN1!$M32, $C$2=14, ADMIN1!$N32, $C$2=15, ADMIN1!$O32)</f>
        <v>0</v>
      </c>
      <c r="B28" s="366" t="n">
        <f aca="false">ADMIN1!Q32</f>
        <v>1001</v>
      </c>
      <c r="C28" s="367" t="str">
        <f aca="false">ADMIN1!R32</f>
        <v>Avocat Bacon BIO</v>
      </c>
      <c r="D28" s="366" t="str">
        <f aca="false">ADMIN1!V32</f>
        <v>kg</v>
      </c>
      <c r="E28" s="368" t="str">
        <f aca="false">_xlfn.IFS($C$2=1, ADMIN1!$AR32, $C$2=2, ADMIN1!$AU32, $C$2=3, ADMIN1!$AX32, $C$2=4, ADMIN1!$BA32, $C$2=5, ADMIN1!$BD32, $C$2=6, ADMIN1!$BG32, $C$2=7, ADMIN1!$BJ32, $C$2=8, ADMIN1!$BM32, $C$2=9, ADMIN1!$BP32, $C$2=10, ADMIN1!$BS32, $C$2=11, ADMIN1!$BV32, $C$2=12, ADMIN1!$BY32, $C$2=13, ADMIN1!$CB32, $C$2=14, ADMIN1!$CE32, $C$2=15, ADMIN1!$CH32)</f>
        <v>-</v>
      </c>
      <c r="F28" s="369" t="n">
        <f aca="false">_xlfn.IFS($C$2=1, ADMIN1!$AS32, $C$2=2, ADMIN1!$AV32, $C$2=3, ADMIN1!$AY32, $C$2=4, ADMIN1!$BB32, $C$2=5, ADMIN1!$BE32, $C$2=6, ADMIN1!$BH32, $C$2=7, ADMIN1!$BK32, $C$2=8, ADMIN1!$BN32, $C$2=9, ADMIN1!$BQ32, $C$2=10, ADMIN1!$BT32, $C$2=11, ADMIN1!$BW32, $C$2=12, ADMIN1!$BZ32, $C$2=13, ADMIN1!$CC32, $C$2=14, ADMIN1!$CF32, $C$2=15, ADMIN1!$CI32)</f>
        <v>0</v>
      </c>
    </row>
    <row r="29" s="370" customFormat="true" ht="30" hidden="false" customHeight="true" outlineLevel="0" collapsed="false">
      <c r="A29" s="365" t="n">
        <f aca="false">_xlfn.IFS($C$2=1, ADMIN1!$A33, $C$2=2, ADMIN1!$B33, $C$2=3, ADMIN1!$C33, $C$2=4, ADMIN1!$D33, $C$2=5, ADMIN1!$E33, $C$2=6, ADMIN1!$F33, $C$2=7, ADMIN1!$G33, $C$2=8, ADMIN1!$H33, $C$2=9, ADMIN1!$I33, $C$2=10, ADMIN1!$J33, $C$2=11, ADMIN1!$K33, $C$2=12, ADMIN1!$L33, $C$2=13, ADMIN1!$M33, $C$2=14, ADMIN1!$N33, $C$2=15, ADMIN1!$O33)</f>
        <v>0</v>
      </c>
      <c r="B29" s="366" t="n">
        <f aca="false">ADMIN1!Q33</f>
        <v>6119</v>
      </c>
      <c r="C29" s="367" t="str">
        <f aca="false">ADMIN1!R33</f>
        <v>Avocat Bacon BIO (imperfections superficielles sur la peau)</v>
      </c>
      <c r="D29" s="366" t="str">
        <f aca="false">ADMIN1!V33</f>
        <v>kg</v>
      </c>
      <c r="E29" s="368" t="str">
        <f aca="false">_xlfn.IFS($C$2=1, ADMIN1!$AR33, $C$2=2, ADMIN1!$AU33, $C$2=3, ADMIN1!$AX33, $C$2=4, ADMIN1!$BA33, $C$2=5, ADMIN1!$BD33, $C$2=6, ADMIN1!$BG33, $C$2=7, ADMIN1!$BJ33, $C$2=8, ADMIN1!$BM33, $C$2=9, ADMIN1!$BP33, $C$2=10, ADMIN1!$BS33, $C$2=11, ADMIN1!$BV33, $C$2=12, ADMIN1!$BY33, $C$2=13, ADMIN1!$CB33, $C$2=14, ADMIN1!$CE33, $C$2=15, ADMIN1!$CH33)</f>
        <v>-</v>
      </c>
      <c r="F29" s="369" t="n">
        <f aca="false">_xlfn.IFS($C$2=1, ADMIN1!$AS33, $C$2=2, ADMIN1!$AV33, $C$2=3, ADMIN1!$AY33, $C$2=4, ADMIN1!$BB33, $C$2=5, ADMIN1!$BE33, $C$2=6, ADMIN1!$BH33, $C$2=7, ADMIN1!$BK33, $C$2=8, ADMIN1!$BN33, $C$2=9, ADMIN1!$BQ33, $C$2=10, ADMIN1!$BT33, $C$2=11, ADMIN1!$BW33, $C$2=12, ADMIN1!$BZ33, $C$2=13, ADMIN1!$CC33, $C$2=14, ADMIN1!$CF33, $C$2=15, ADMIN1!$CI33)</f>
        <v>0</v>
      </c>
    </row>
    <row r="30" s="370" customFormat="true" ht="30" hidden="false" customHeight="true" outlineLevel="0" collapsed="false">
      <c r="A30" s="365" t="n">
        <f aca="false">_xlfn.IFS($C$2=1, ADMIN1!$A34, $C$2=2, ADMIN1!$B34, $C$2=3, ADMIN1!$C34, $C$2=4, ADMIN1!$D34, $C$2=5, ADMIN1!$E34, $C$2=6, ADMIN1!$F34, $C$2=7, ADMIN1!$G34, $C$2=8, ADMIN1!$H34, $C$2=9, ADMIN1!$I34, $C$2=10, ADMIN1!$J34, $C$2=11, ADMIN1!$K34, $C$2=12, ADMIN1!$L34, $C$2=13, ADMIN1!$M34, $C$2=14, ADMIN1!$N34, $C$2=15, ADMIN1!$O34)</f>
        <v>0</v>
      </c>
      <c r="B30" s="366" t="n">
        <f aca="false">ADMIN1!Q34</f>
        <v>3944</v>
      </c>
      <c r="C30" s="367" t="str">
        <f aca="false">ADMIN1!R34</f>
        <v>Avocat Bacon Cocktail (petit calibre)</v>
      </c>
      <c r="D30" s="366" t="str">
        <f aca="false">ADMIN1!V34</f>
        <v>kg</v>
      </c>
      <c r="E30" s="368" t="str">
        <f aca="false">_xlfn.IFS($C$2=1, ADMIN1!$AR34, $C$2=2, ADMIN1!$AU34, $C$2=3, ADMIN1!$AX34, $C$2=4, ADMIN1!$BA34, $C$2=5, ADMIN1!$BD34, $C$2=6, ADMIN1!$BG34, $C$2=7, ADMIN1!$BJ34, $C$2=8, ADMIN1!$BM34, $C$2=9, ADMIN1!$BP34, $C$2=10, ADMIN1!$BS34, $C$2=11, ADMIN1!$BV34, $C$2=12, ADMIN1!$BY34, $C$2=13, ADMIN1!$CB34, $C$2=14, ADMIN1!$CE34, $C$2=15, ADMIN1!$CH34)</f>
        <v>-</v>
      </c>
      <c r="F30" s="369" t="n">
        <f aca="false">_xlfn.IFS($C$2=1, ADMIN1!$AS34, $C$2=2, ADMIN1!$AV34, $C$2=3, ADMIN1!$AY34, $C$2=4, ADMIN1!$BB34, $C$2=5, ADMIN1!$BE34, $C$2=6, ADMIN1!$BH34, $C$2=7, ADMIN1!$BK34, $C$2=8, ADMIN1!$BN34, $C$2=9, ADMIN1!$BQ34, $C$2=10, ADMIN1!$BT34, $C$2=11, ADMIN1!$BW34, $C$2=12, ADMIN1!$BZ34, $C$2=13, ADMIN1!$CC34, $C$2=14, ADMIN1!$CF34, $C$2=15, ADMIN1!$CI34)</f>
        <v>0</v>
      </c>
    </row>
    <row r="31" s="370" customFormat="true" ht="30" hidden="false" customHeight="true" outlineLevel="0" collapsed="false">
      <c r="A31" s="365" t="n">
        <f aca="false">_xlfn.IFS($C$2=1, ADMIN1!$A35, $C$2=2, ADMIN1!$B35, $C$2=3, ADMIN1!$C35, $C$2=4, ADMIN1!$D35, $C$2=5, ADMIN1!$E35, $C$2=6, ADMIN1!$F35, $C$2=7, ADMIN1!$G35, $C$2=8, ADMIN1!$H35, $C$2=9, ADMIN1!$I35, $C$2=10, ADMIN1!$J35, $C$2=11, ADMIN1!$K35, $C$2=12, ADMIN1!$L35, $C$2=13, ADMIN1!$M35, $C$2=14, ADMIN1!$N35, $C$2=15, ADMIN1!$O35)</f>
        <v>0</v>
      </c>
      <c r="B31" s="366" t="n">
        <f aca="false">ADMIN1!Q35</f>
        <v>1022</v>
      </c>
      <c r="C31" s="367" t="str">
        <f aca="false">ADMIN1!R35</f>
        <v>Avocat Hass BIO (production de Rufino, nouvelle récolte)</v>
      </c>
      <c r="D31" s="366" t="str">
        <f aca="false">ADMIN1!V35</f>
        <v>kg</v>
      </c>
      <c r="E31" s="368" t="str">
        <f aca="false">_xlfn.IFS($C$2=1, ADMIN1!$AR35, $C$2=2, ADMIN1!$AU35, $C$2=3, ADMIN1!$AX35, $C$2=4, ADMIN1!$BA35, $C$2=5, ADMIN1!$BD35, $C$2=6, ADMIN1!$BG35, $C$2=7, ADMIN1!$BJ35, $C$2=8, ADMIN1!$BM35, $C$2=9, ADMIN1!$BP35, $C$2=10, ADMIN1!$BS35, $C$2=11, ADMIN1!$BV35, $C$2=12, ADMIN1!$BY35, $C$2=13, ADMIN1!$CB35, $C$2=14, ADMIN1!$CE35, $C$2=15, ADMIN1!$CH35)</f>
        <v>-</v>
      </c>
      <c r="F31" s="369" t="n">
        <f aca="false">_xlfn.IFS($C$2=1, ADMIN1!$AS35, $C$2=2, ADMIN1!$AV35, $C$2=3, ADMIN1!$AY35, $C$2=4, ADMIN1!$BB35, $C$2=5, ADMIN1!$BE35, $C$2=6, ADMIN1!$BH35, $C$2=7, ADMIN1!$BK35, $C$2=8, ADMIN1!$BN35, $C$2=9, ADMIN1!$BQ35, $C$2=10, ADMIN1!$BT35, $C$2=11, ADMIN1!$BW35, $C$2=12, ADMIN1!$BZ35, $C$2=13, ADMIN1!$CC35, $C$2=14, ADMIN1!$CF35, $C$2=15, ADMIN1!$CI35)</f>
        <v>0</v>
      </c>
    </row>
    <row r="32" s="370" customFormat="true" ht="30" hidden="false" customHeight="true" outlineLevel="0" collapsed="false">
      <c r="A32" s="365" t="n">
        <f aca="false">_xlfn.IFS($C$2=1, ADMIN1!$A36, $C$2=2, ADMIN1!$B36, $C$2=3, ADMIN1!$C36, $C$2=4, ADMIN1!$D36, $C$2=5, ADMIN1!$E36, $C$2=6, ADMIN1!$F36, $C$2=7, ADMIN1!$G36, $C$2=8, ADMIN1!$H36, $C$2=9, ADMIN1!$I36, $C$2=10, ADMIN1!$J36, $C$2=11, ADMIN1!$K36, $C$2=12, ADMIN1!$L36, $C$2=13, ADMIN1!$M36, $C$2=14, ADMIN1!$N36, $C$2=15, ADMIN1!$O36)</f>
        <v>0</v>
      </c>
      <c r="B32" s="366" t="n">
        <f aca="false">ADMIN1!Q36</f>
        <v>1527</v>
      </c>
      <c r="C32" s="367" t="str">
        <f aca="false">ADMIN1!R36</f>
        <v>Baie de Goji BIO (env. 1kg)</v>
      </c>
      <c r="D32" s="366" t="str">
        <f aca="false">ADMIN1!V36</f>
        <v>Pièce</v>
      </c>
      <c r="E32" s="368" t="str">
        <f aca="false">_xlfn.IFS($C$2=1, ADMIN1!$AR36, $C$2=2, ADMIN1!$AU36, $C$2=3, ADMIN1!$AX36, $C$2=4, ADMIN1!$BA36, $C$2=5, ADMIN1!$BD36, $C$2=6, ADMIN1!$BG36, $C$2=7, ADMIN1!$BJ36, $C$2=8, ADMIN1!$BM36, $C$2=9, ADMIN1!$BP36, $C$2=10, ADMIN1!$BS36, $C$2=11, ADMIN1!$BV36, $C$2=12, ADMIN1!$BY36, $C$2=13, ADMIN1!$CB36, $C$2=14, ADMIN1!$CE36, $C$2=15, ADMIN1!$CH36)</f>
        <v>-</v>
      </c>
      <c r="F32" s="369" t="n">
        <f aca="false">_xlfn.IFS($C$2=1, ADMIN1!$AS36, $C$2=2, ADMIN1!$AV36, $C$2=3, ADMIN1!$AY36, $C$2=4, ADMIN1!$BB36, $C$2=5, ADMIN1!$BE36, $C$2=6, ADMIN1!$BH36, $C$2=7, ADMIN1!$BK36, $C$2=8, ADMIN1!$BN36, $C$2=9, ADMIN1!$BQ36, $C$2=10, ADMIN1!$BT36, $C$2=11, ADMIN1!$BW36, $C$2=12, ADMIN1!$BZ36, $C$2=13, ADMIN1!$CC36, $C$2=14, ADMIN1!$CF36, $C$2=15, ADMIN1!$CI36)</f>
        <v>0</v>
      </c>
    </row>
    <row r="33" s="370" customFormat="true" ht="30" hidden="false" customHeight="true" outlineLevel="0" collapsed="false">
      <c r="A33" s="365" t="n">
        <f aca="false">_xlfn.IFS($C$2=1, ADMIN1!$A37, $C$2=2, ADMIN1!$B37, $C$2=3, ADMIN1!$C37, $C$2=4, ADMIN1!$D37, $C$2=5, ADMIN1!$E37, $C$2=6, ADMIN1!$F37, $C$2=7, ADMIN1!$G37, $C$2=8, ADMIN1!$H37, $C$2=9, ADMIN1!$I37, $C$2=10, ADMIN1!$J37, $C$2=11, ADMIN1!$K37, $C$2=12, ADMIN1!$L37, $C$2=13, ADMIN1!$M37, $C$2=14, ADMIN1!$N37, $C$2=15, ADMIN1!$O37)</f>
        <v>0</v>
      </c>
      <c r="B33" s="366" t="n">
        <f aca="false">ADMIN1!Q37</f>
        <v>1527</v>
      </c>
      <c r="C33" s="367" t="str">
        <f aca="false">ADMIN1!R37</f>
        <v>Baie de Goji BIO (envi. 500g)</v>
      </c>
      <c r="D33" s="366" t="str">
        <f aca="false">ADMIN1!V37</f>
        <v>Pièce</v>
      </c>
      <c r="E33" s="368" t="str">
        <f aca="false">_xlfn.IFS($C$2=1, ADMIN1!$AR37, $C$2=2, ADMIN1!$AU37, $C$2=3, ADMIN1!$AX37, $C$2=4, ADMIN1!$BA37, $C$2=5, ADMIN1!$BD37, $C$2=6, ADMIN1!$BG37, $C$2=7, ADMIN1!$BJ37, $C$2=8, ADMIN1!$BM37, $C$2=9, ADMIN1!$BP37, $C$2=10, ADMIN1!$BS37, $C$2=11, ADMIN1!$BV37, $C$2=12, ADMIN1!$BY37, $C$2=13, ADMIN1!$CB37, $C$2=14, ADMIN1!$CE37, $C$2=15, ADMIN1!$CH37)</f>
        <v>-</v>
      </c>
      <c r="F33" s="369" t="n">
        <f aca="false">_xlfn.IFS($C$2=1, ADMIN1!$AS37, $C$2=2, ADMIN1!$AV37, $C$2=3, ADMIN1!$AY37, $C$2=4, ADMIN1!$BB37, $C$2=5, ADMIN1!$BE37, $C$2=6, ADMIN1!$BH37, $C$2=7, ADMIN1!$BK37, $C$2=8, ADMIN1!$BN37, $C$2=9, ADMIN1!$BQ37, $C$2=10, ADMIN1!$BT37, $C$2=11, ADMIN1!$BW37, $C$2=12, ADMIN1!$BZ37, $C$2=13, ADMIN1!$CC37, $C$2=14, ADMIN1!$CF37, $C$2=15, ADMIN1!$CI37)</f>
        <v>0</v>
      </c>
    </row>
    <row r="34" s="370" customFormat="true" ht="30" hidden="false" customHeight="true" outlineLevel="0" collapsed="false">
      <c r="A34" s="365" t="n">
        <f aca="false">_xlfn.IFS($C$2=1, ADMIN1!$A38, $C$2=2, ADMIN1!$B38, $C$2=3, ADMIN1!$C38, $C$2=4, ADMIN1!$D38, $C$2=5, ADMIN1!$E38, $C$2=6, ADMIN1!$F38, $C$2=7, ADMIN1!$G38, $C$2=8, ADMIN1!$H38, $C$2=9, ADMIN1!$I38, $C$2=10, ADMIN1!$J38, $C$2=11, ADMIN1!$K38, $C$2=12, ADMIN1!$L38, $C$2=13, ADMIN1!$M38, $C$2=14, ADMIN1!$N38, $C$2=15, ADMIN1!$O38)</f>
        <v>0</v>
      </c>
      <c r="B34" s="366" t="n">
        <f aca="false">ADMIN1!Q38</f>
        <v>3033</v>
      </c>
      <c r="C34" s="367" t="str">
        <f aca="false">ADMIN1!R38</f>
        <v>Banane Cavendish (mûri sur plante)</v>
      </c>
      <c r="D34" s="366" t="str">
        <f aca="false">ADMIN1!V38</f>
        <v>kg</v>
      </c>
      <c r="E34" s="368" t="str">
        <f aca="false">_xlfn.IFS($C$2=1, ADMIN1!$AR38, $C$2=2, ADMIN1!$AU38, $C$2=3, ADMIN1!$AX38, $C$2=4, ADMIN1!$BA38, $C$2=5, ADMIN1!$BD38, $C$2=6, ADMIN1!$BG38, $C$2=7, ADMIN1!$BJ38, $C$2=8, ADMIN1!$BM38, $C$2=9, ADMIN1!$BP38, $C$2=10, ADMIN1!$BS38, $C$2=11, ADMIN1!$BV38, $C$2=12, ADMIN1!$BY38, $C$2=13, ADMIN1!$CB38, $C$2=14, ADMIN1!$CE38, $C$2=15, ADMIN1!$CH38)</f>
        <v>-</v>
      </c>
      <c r="F34" s="369" t="n">
        <f aca="false">_xlfn.IFS($C$2=1, ADMIN1!$AS38, $C$2=2, ADMIN1!$AV38, $C$2=3, ADMIN1!$AY38, $C$2=4, ADMIN1!$BB38, $C$2=5, ADMIN1!$BE38, $C$2=6, ADMIN1!$BH38, $C$2=7, ADMIN1!$BK38, $C$2=8, ADMIN1!$BN38, $C$2=9, ADMIN1!$BQ38, $C$2=10, ADMIN1!$BT38, $C$2=11, ADMIN1!$BW38, $C$2=12, ADMIN1!$BZ38, $C$2=13, ADMIN1!$CC38, $C$2=14, ADMIN1!$CF38, $C$2=15, ADMIN1!$CI38)</f>
        <v>0</v>
      </c>
    </row>
    <row r="35" s="370" customFormat="true" ht="30" hidden="false" customHeight="true" outlineLevel="0" collapsed="false">
      <c r="A35" s="365" t="n">
        <f aca="false">_xlfn.IFS($C$2=1, ADMIN1!$A39, $C$2=2, ADMIN1!$B39, $C$2=3, ADMIN1!$C39, $C$2=4, ADMIN1!$D39, $C$2=5, ADMIN1!$E39, $C$2=6, ADMIN1!$F39, $C$2=7, ADMIN1!$G39, $C$2=8, ADMIN1!$H39, $C$2=9, ADMIN1!$I39, $C$2=10, ADMIN1!$J39, $C$2=11, ADMIN1!$K39, $C$2=12, ADMIN1!$L39, $C$2=13, ADMIN1!$M39, $C$2=14, ADMIN1!$N39, $C$2=15, ADMIN1!$O39)</f>
        <v>0</v>
      </c>
      <c r="B35" s="366" t="str">
        <f aca="false">ADMIN1!Q39</f>
        <v>1007-2364</v>
      </c>
      <c r="C35" s="367" t="str">
        <f aca="false">ADMIN1!R39</f>
        <v>Banane Cavendish BIO/RECO</v>
      </c>
      <c r="D35" s="366" t="str">
        <f aca="false">ADMIN1!V39</f>
        <v>kg</v>
      </c>
      <c r="E35" s="368" t="str">
        <f aca="false">_xlfn.IFS($C$2=1, ADMIN1!$AR39, $C$2=2, ADMIN1!$AU39, $C$2=3, ADMIN1!$AX39, $C$2=4, ADMIN1!$BA39, $C$2=5, ADMIN1!$BD39, $C$2=6, ADMIN1!$BG39, $C$2=7, ADMIN1!$BJ39, $C$2=8, ADMIN1!$BM39, $C$2=9, ADMIN1!$BP39, $C$2=10, ADMIN1!$BS39, $C$2=11, ADMIN1!$BV39, $C$2=12, ADMIN1!$BY39, $C$2=13, ADMIN1!$CB39, $C$2=14, ADMIN1!$CE39, $C$2=15, ADMIN1!$CH39)</f>
        <v>-</v>
      </c>
      <c r="F35" s="369" t="n">
        <f aca="false">_xlfn.IFS($C$2=1, ADMIN1!$AS39, $C$2=2, ADMIN1!$AV39, $C$2=3, ADMIN1!$AY39, $C$2=4, ADMIN1!$BB39, $C$2=5, ADMIN1!$BE39, $C$2=6, ADMIN1!$BH39, $C$2=7, ADMIN1!$BK39, $C$2=8, ADMIN1!$BN39, $C$2=9, ADMIN1!$BQ39, $C$2=10, ADMIN1!$BT39, $C$2=11, ADMIN1!$BW39, $C$2=12, ADMIN1!$BZ39, $C$2=13, ADMIN1!$CC39, $C$2=14, ADMIN1!$CF39, $C$2=15, ADMIN1!$CI39)</f>
        <v>0</v>
      </c>
    </row>
    <row r="36" s="370" customFormat="true" ht="30" hidden="false" customHeight="true" outlineLevel="0" collapsed="false">
      <c r="A36" s="365" t="n">
        <f aca="false">_xlfn.IFS($C$2=1, ADMIN1!$A40, $C$2=2, ADMIN1!$B40, $C$2=3, ADMIN1!$C40, $C$2=4, ADMIN1!$D40, $C$2=5, ADMIN1!$E40, $C$2=6, ADMIN1!$F40, $C$2=7, ADMIN1!$G40, $C$2=8, ADMIN1!$H40, $C$2=9, ADMIN1!$I40, $C$2=10, ADMIN1!$J40, $C$2=11, ADMIN1!$K40, $C$2=12, ADMIN1!$L40, $C$2=13, ADMIN1!$M40, $C$2=14, ADMIN1!$N40, $C$2=15, ADMIN1!$O40)</f>
        <v>0</v>
      </c>
      <c r="B36" s="366" t="n">
        <f aca="false">ADMIN1!Q40</f>
        <v>3746</v>
      </c>
      <c r="C36" s="367" t="str">
        <f aca="false">ADMIN1!R40</f>
        <v>Banane deshydratée BIO semi-sèche
    - (sachet 200g)</v>
      </c>
      <c r="D36" s="366" t="str">
        <f aca="false">ADMIN1!V40</f>
        <v>Pièce</v>
      </c>
      <c r="E36" s="368" t="str">
        <f aca="false">_xlfn.IFS($C$2=1, ADMIN1!$AR40, $C$2=2, ADMIN1!$AU40, $C$2=3, ADMIN1!$AX40, $C$2=4, ADMIN1!$BA40, $C$2=5, ADMIN1!$BD40, $C$2=6, ADMIN1!$BG40, $C$2=7, ADMIN1!$BJ40, $C$2=8, ADMIN1!$BM40, $C$2=9, ADMIN1!$BP40, $C$2=10, ADMIN1!$BS40, $C$2=11, ADMIN1!$BV40, $C$2=12, ADMIN1!$BY40, $C$2=13, ADMIN1!$CB40, $C$2=14, ADMIN1!$CE40, $C$2=15, ADMIN1!$CH40)</f>
        <v>-</v>
      </c>
      <c r="F36" s="369" t="n">
        <f aca="false">_xlfn.IFS($C$2=1, ADMIN1!$AS40, $C$2=2, ADMIN1!$AV40, $C$2=3, ADMIN1!$AY40, $C$2=4, ADMIN1!$BB40, $C$2=5, ADMIN1!$BE40, $C$2=6, ADMIN1!$BH40, $C$2=7, ADMIN1!$BK40, $C$2=8, ADMIN1!$BN40, $C$2=9, ADMIN1!$BQ40, $C$2=10, ADMIN1!$BT40, $C$2=11, ADMIN1!$BW40, $C$2=12, ADMIN1!$BZ40, $C$2=13, ADMIN1!$CC40, $C$2=14, ADMIN1!$CF40, $C$2=15, ADMIN1!$CI40)</f>
        <v>0</v>
      </c>
    </row>
    <row r="37" s="370" customFormat="true" ht="30" hidden="false" customHeight="true" outlineLevel="0" collapsed="false">
      <c r="A37" s="365" t="n">
        <f aca="false">_xlfn.IFS($C$2=1, ADMIN1!$A41, $C$2=2, ADMIN1!$B41, $C$2=3, ADMIN1!$C41, $C$2=4, ADMIN1!$D41, $C$2=5, ADMIN1!$E41, $C$2=6, ADMIN1!$F41, $C$2=7, ADMIN1!$G41, $C$2=8, ADMIN1!$H41, $C$2=9, ADMIN1!$I41, $C$2=10, ADMIN1!$J41, $C$2=11, ADMIN1!$K41, $C$2=12, ADMIN1!$L41, $C$2=13, ADMIN1!$M41, $C$2=14, ADMIN1!$N41, $C$2=15, ADMIN1!$O41)</f>
        <v>0</v>
      </c>
      <c r="B37" s="366" t="n">
        <f aca="false">ADMIN1!Q41</f>
        <v>6059</v>
      </c>
      <c r="C37" s="367" t="str">
        <f aca="false">ADMIN1!R41</f>
        <v>Betterave Baby BIO (Production de Rufino)</v>
      </c>
      <c r="D37" s="366" t="str">
        <f aca="false">ADMIN1!V41</f>
        <v>kg</v>
      </c>
      <c r="E37" s="368" t="str">
        <f aca="false">_xlfn.IFS($C$2=1, ADMIN1!$AR41, $C$2=2, ADMIN1!$AU41, $C$2=3, ADMIN1!$AX41, $C$2=4, ADMIN1!$BA41, $C$2=5, ADMIN1!$BD41, $C$2=6, ADMIN1!$BG41, $C$2=7, ADMIN1!$BJ41, $C$2=8, ADMIN1!$BM41, $C$2=9, ADMIN1!$BP41, $C$2=10, ADMIN1!$BS41, $C$2=11, ADMIN1!$BV41, $C$2=12, ADMIN1!$BY41, $C$2=13, ADMIN1!$CB41, $C$2=14, ADMIN1!$CE41, $C$2=15, ADMIN1!$CH41)</f>
        <v>-</v>
      </c>
      <c r="F37" s="369" t="n">
        <f aca="false">_xlfn.IFS($C$2=1, ADMIN1!$AS41, $C$2=2, ADMIN1!$AV41, $C$2=3, ADMIN1!$AY41, $C$2=4, ADMIN1!$BB41, $C$2=5, ADMIN1!$BE41, $C$2=6, ADMIN1!$BH41, $C$2=7, ADMIN1!$BK41, $C$2=8, ADMIN1!$BN41, $C$2=9, ADMIN1!$BQ41, $C$2=10, ADMIN1!$BT41, $C$2=11, ADMIN1!$BW41, $C$2=12, ADMIN1!$BZ41, $C$2=13, ADMIN1!$CC41, $C$2=14, ADMIN1!$CF41, $C$2=15, ADMIN1!$CI41)</f>
        <v>0</v>
      </c>
    </row>
    <row r="38" s="370" customFormat="true" ht="30" hidden="false" customHeight="true" outlineLevel="0" collapsed="false">
      <c r="A38" s="365" t="n">
        <f aca="false">_xlfn.IFS($C$2=1, ADMIN1!$A42, $C$2=2, ADMIN1!$B42, $C$2=3, ADMIN1!$C42, $C$2=4, ADMIN1!$D42, $C$2=5, ADMIN1!$E42, $C$2=6, ADMIN1!$F42, $C$2=7, ADMIN1!$G42, $C$2=8, ADMIN1!$H42, $C$2=9, ADMIN1!$I42, $C$2=10, ADMIN1!$J42, $C$2=11, ADMIN1!$K42, $C$2=12, ADMIN1!$L42, $C$2=13, ADMIN1!$M42, $C$2=14, ADMIN1!$N42, $C$2=15, ADMIN1!$O42)</f>
        <v>0</v>
      </c>
      <c r="B38" s="366" t="str">
        <f aca="false">ADMIN1!Q42</f>
        <v>1124-1275-1679</v>
      </c>
      <c r="C38" s="367" t="str">
        <f aca="false">ADMIN1!R42</f>
        <v>Betterave BIO</v>
      </c>
      <c r="D38" s="366" t="str">
        <f aca="false">ADMIN1!V42</f>
        <v>kg</v>
      </c>
      <c r="E38" s="368" t="str">
        <f aca="false">_xlfn.IFS($C$2=1, ADMIN1!$AR42, $C$2=2, ADMIN1!$AU42, $C$2=3, ADMIN1!$AX42, $C$2=4, ADMIN1!$BA42, $C$2=5, ADMIN1!$BD42, $C$2=6, ADMIN1!$BG42, $C$2=7, ADMIN1!$BJ42, $C$2=8, ADMIN1!$BM42, $C$2=9, ADMIN1!$BP42, $C$2=10, ADMIN1!$BS42, $C$2=11, ADMIN1!$BV42, $C$2=12, ADMIN1!$BY42, $C$2=13, ADMIN1!$CB42, $C$2=14, ADMIN1!$CE42, $C$2=15, ADMIN1!$CH42)</f>
        <v>-</v>
      </c>
      <c r="F38" s="369" t="n">
        <f aca="false">_xlfn.IFS($C$2=1, ADMIN1!$AS42, $C$2=2, ADMIN1!$AV42, $C$2=3, ADMIN1!$AY42, $C$2=4, ADMIN1!$BB42, $C$2=5, ADMIN1!$BE42, $C$2=6, ADMIN1!$BH42, $C$2=7, ADMIN1!$BK42, $C$2=8, ADMIN1!$BN42, $C$2=9, ADMIN1!$BQ42, $C$2=10, ADMIN1!$BT42, $C$2=11, ADMIN1!$BW42, $C$2=12, ADMIN1!$BZ42, $C$2=13, ADMIN1!$CC42, $C$2=14, ADMIN1!$CF42, $C$2=15, ADMIN1!$CI42)</f>
        <v>0</v>
      </c>
    </row>
    <row r="39" s="370" customFormat="true" ht="30" hidden="false" customHeight="true" outlineLevel="0" collapsed="false">
      <c r="A39" s="365" t="n">
        <f aca="false">_xlfn.IFS($C$2=1, ADMIN1!$A43, $C$2=2, ADMIN1!$B43, $C$2=3, ADMIN1!$C43, $C$2=4, ADMIN1!$D43, $C$2=5, ADMIN1!$E43, $C$2=6, ADMIN1!$F43, $C$2=7, ADMIN1!$G43, $C$2=8, ADMIN1!$H43, $C$2=9, ADMIN1!$I43, $C$2=10, ADMIN1!$J43, $C$2=11, ADMIN1!$K43, $C$2=12, ADMIN1!$L43, $C$2=13, ADMIN1!$M43, $C$2=14, ADMIN1!$N43, $C$2=15, ADMIN1!$O43)</f>
        <v>0</v>
      </c>
      <c r="B39" s="366" t="n">
        <f aca="false">ADMIN1!Q43</f>
        <v>1696</v>
      </c>
      <c r="C39" s="367" t="str">
        <f aca="false">ADMIN1!R43</f>
        <v>Betterave en poudre BIO (sachet 1kg)</v>
      </c>
      <c r="D39" s="366" t="str">
        <f aca="false">ADMIN1!V43</f>
        <v>Pièce</v>
      </c>
      <c r="E39" s="368" t="str">
        <f aca="false">_xlfn.IFS($C$2=1, ADMIN1!$AR43, $C$2=2, ADMIN1!$AU43, $C$2=3, ADMIN1!$AX43, $C$2=4, ADMIN1!$BA43, $C$2=5, ADMIN1!$BD43, $C$2=6, ADMIN1!$BG43, $C$2=7, ADMIN1!$BJ43, $C$2=8, ADMIN1!$BM43, $C$2=9, ADMIN1!$BP43, $C$2=10, ADMIN1!$BS43, $C$2=11, ADMIN1!$BV43, $C$2=12, ADMIN1!$BY43, $C$2=13, ADMIN1!$CB43, $C$2=14, ADMIN1!$CE43, $C$2=15, ADMIN1!$CH43)</f>
        <v>-</v>
      </c>
      <c r="F39" s="369" t="n">
        <f aca="false">_xlfn.IFS($C$2=1, ADMIN1!$AS43, $C$2=2, ADMIN1!$AV43, $C$2=3, ADMIN1!$AY43, $C$2=4, ADMIN1!$BB43, $C$2=5, ADMIN1!$BE43, $C$2=6, ADMIN1!$BH43, $C$2=7, ADMIN1!$BK43, $C$2=8, ADMIN1!$BN43, $C$2=9, ADMIN1!$BQ43, $C$2=10, ADMIN1!$BT43, $C$2=11, ADMIN1!$BW43, $C$2=12, ADMIN1!$BZ43, $C$2=13, ADMIN1!$CC43, $C$2=14, ADMIN1!$CF43, $C$2=15, ADMIN1!$CI43)</f>
        <v>0</v>
      </c>
    </row>
    <row r="40" s="370" customFormat="true" ht="30" hidden="false" customHeight="true" outlineLevel="0" collapsed="false">
      <c r="A40" s="365" t="n">
        <f aca="false">_xlfn.IFS($C$2=1, ADMIN1!$A44, $C$2=2, ADMIN1!$B44, $C$2=3, ADMIN1!$C44, $C$2=4, ADMIN1!$D44, $C$2=5, ADMIN1!$E44, $C$2=6, ADMIN1!$F44, $C$2=7, ADMIN1!$G44, $C$2=8, ADMIN1!$H44, $C$2=9, ADMIN1!$I44, $C$2=10, ADMIN1!$J44, $C$2=11, ADMIN1!$K44, $C$2=12, ADMIN1!$L44, $C$2=13, ADMIN1!$M44, $C$2=14, ADMIN1!$N44, $C$2=15, ADMIN1!$O44)</f>
        <v>0</v>
      </c>
      <c r="B40" s="366" t="n">
        <f aca="false">ADMIN1!Q44</f>
        <v>1696</v>
      </c>
      <c r="C40" s="367" t="str">
        <f aca="false">ADMIN1!R44</f>
        <v>Betterave en poudre BIO (sachet 500g)</v>
      </c>
      <c r="D40" s="366" t="str">
        <f aca="false">ADMIN1!V44</f>
        <v>Pièce</v>
      </c>
      <c r="E40" s="368" t="str">
        <f aca="false">_xlfn.IFS($C$2=1, ADMIN1!$AR44, $C$2=2, ADMIN1!$AU44, $C$2=3, ADMIN1!$AX44, $C$2=4, ADMIN1!$BA44, $C$2=5, ADMIN1!$BD44, $C$2=6, ADMIN1!$BG44, $C$2=7, ADMIN1!$BJ44, $C$2=8, ADMIN1!$BM44, $C$2=9, ADMIN1!$BP44, $C$2=10, ADMIN1!$BS44, $C$2=11, ADMIN1!$BV44, $C$2=12, ADMIN1!$BY44, $C$2=13, ADMIN1!$CB44, $C$2=14, ADMIN1!$CE44, $C$2=15, ADMIN1!$CH44)</f>
        <v>-</v>
      </c>
      <c r="F40" s="369" t="n">
        <f aca="false">_xlfn.IFS($C$2=1, ADMIN1!$AS44, $C$2=2, ADMIN1!$AV44, $C$2=3, ADMIN1!$AY44, $C$2=4, ADMIN1!$BB44, $C$2=5, ADMIN1!$BE44, $C$2=6, ADMIN1!$BH44, $C$2=7, ADMIN1!$BK44, $C$2=8, ADMIN1!$BN44, $C$2=9, ADMIN1!$BQ44, $C$2=10, ADMIN1!$BT44, $C$2=11, ADMIN1!$BW44, $C$2=12, ADMIN1!$BZ44, $C$2=13, ADMIN1!$CC44, $C$2=14, ADMIN1!$CF44, $C$2=15, ADMIN1!$CI44)</f>
        <v>0</v>
      </c>
    </row>
    <row r="41" s="370" customFormat="true" ht="30" hidden="false" customHeight="true" outlineLevel="0" collapsed="false">
      <c r="A41" s="365" t="n">
        <f aca="false">_xlfn.IFS($C$2=1, ADMIN1!$A45, $C$2=2, ADMIN1!$B45, $C$2=3, ADMIN1!$C45, $C$2=4, ADMIN1!$D45, $C$2=5, ADMIN1!$E45, $C$2=6, ADMIN1!$F45, $C$2=7, ADMIN1!$G45, $C$2=8, ADMIN1!$H45, $C$2=9, ADMIN1!$I45, $C$2=10, ADMIN1!$J45, $C$2=11, ADMIN1!$K45, $C$2=12, ADMIN1!$L45, $C$2=13, ADMIN1!$M45, $C$2=14, ADMIN1!$N45, $C$2=15, ADMIN1!$O45)</f>
        <v>0</v>
      </c>
      <c r="B41" s="366" t="n">
        <f aca="false">ADMIN1!Q45</f>
        <v>1257</v>
      </c>
      <c r="C41" s="367" t="str">
        <f aca="false">ADMIN1!R45</f>
        <v>Blette BIO</v>
      </c>
      <c r="D41" s="366" t="str">
        <f aca="false">ADMIN1!V45</f>
        <v>kg</v>
      </c>
      <c r="E41" s="368" t="str">
        <f aca="false">_xlfn.IFS($C$2=1, ADMIN1!$AR45, $C$2=2, ADMIN1!$AU45, $C$2=3, ADMIN1!$AX45, $C$2=4, ADMIN1!$BA45, $C$2=5, ADMIN1!$BD45, $C$2=6, ADMIN1!$BG45, $C$2=7, ADMIN1!$BJ45, $C$2=8, ADMIN1!$BM45, $C$2=9, ADMIN1!$BP45, $C$2=10, ADMIN1!$BS45, $C$2=11, ADMIN1!$BV45, $C$2=12, ADMIN1!$BY45, $C$2=13, ADMIN1!$CB45, $C$2=14, ADMIN1!$CE45, $C$2=15, ADMIN1!$CH45)</f>
        <v>-</v>
      </c>
      <c r="F41" s="369" t="n">
        <f aca="false">_xlfn.IFS($C$2=1, ADMIN1!$AS45, $C$2=2, ADMIN1!$AV45, $C$2=3, ADMIN1!$AY45, $C$2=4, ADMIN1!$BB45, $C$2=5, ADMIN1!$BE45, $C$2=6, ADMIN1!$BH45, $C$2=7, ADMIN1!$BK45, $C$2=8, ADMIN1!$BN45, $C$2=9, ADMIN1!$BQ45, $C$2=10, ADMIN1!$BT45, $C$2=11, ADMIN1!$BW45, $C$2=12, ADMIN1!$BZ45, $C$2=13, ADMIN1!$CC45, $C$2=14, ADMIN1!$CF45, $C$2=15, ADMIN1!$CI45)</f>
        <v>0</v>
      </c>
    </row>
    <row r="42" s="370" customFormat="true" ht="30" hidden="false" customHeight="true" outlineLevel="0" collapsed="false">
      <c r="A42" s="365" t="n">
        <f aca="false">_xlfn.IFS($C$2=1, ADMIN1!$A46, $C$2=2, ADMIN1!$B46, $C$2=3, ADMIN1!$C46, $C$2=4, ADMIN1!$D46, $C$2=5, ADMIN1!$E46, $C$2=6, ADMIN1!$F46, $C$2=7, ADMIN1!$G46, $C$2=8, ADMIN1!$H46, $C$2=9, ADMIN1!$I46, $C$2=10, ADMIN1!$J46, $C$2=11, ADMIN1!$K46, $C$2=12, ADMIN1!$L46, $C$2=13, ADMIN1!$M46, $C$2=14, ADMIN1!$N46, $C$2=15, ADMIN1!$O46)</f>
        <v>0</v>
      </c>
      <c r="B42" s="366" t="n">
        <f aca="false">ADMIN1!Q46</f>
        <v>1937</v>
      </c>
      <c r="C42" s="367" t="str">
        <f aca="false">ADMIN1!R46</f>
        <v>Cacao graine entière pelée CRU BIO
    - (paquet 1kg)</v>
      </c>
      <c r="D42" s="366" t="str">
        <f aca="false">ADMIN1!V46</f>
        <v>Pièce</v>
      </c>
      <c r="E42" s="368" t="str">
        <f aca="false">_xlfn.IFS($C$2=1, ADMIN1!$AR46, $C$2=2, ADMIN1!$AU46, $C$2=3, ADMIN1!$AX46, $C$2=4, ADMIN1!$BA46, $C$2=5, ADMIN1!$BD46, $C$2=6, ADMIN1!$BG46, $C$2=7, ADMIN1!$BJ46, $C$2=8, ADMIN1!$BM46, $C$2=9, ADMIN1!$BP46, $C$2=10, ADMIN1!$BS46, $C$2=11, ADMIN1!$BV46, $C$2=12, ADMIN1!$BY46, $C$2=13, ADMIN1!$CB46, $C$2=14, ADMIN1!$CE46, $C$2=15, ADMIN1!$CH46)</f>
        <v>-</v>
      </c>
      <c r="F42" s="369" t="n">
        <f aca="false">_xlfn.IFS($C$2=1, ADMIN1!$AS46, $C$2=2, ADMIN1!$AV46, $C$2=3, ADMIN1!$AY46, $C$2=4, ADMIN1!$BB46, $C$2=5, ADMIN1!$BE46, $C$2=6, ADMIN1!$BH46, $C$2=7, ADMIN1!$BK46, $C$2=8, ADMIN1!$BN46, $C$2=9, ADMIN1!$BQ46, $C$2=10, ADMIN1!$BT46, $C$2=11, ADMIN1!$BW46, $C$2=12, ADMIN1!$BZ46, $C$2=13, ADMIN1!$CC46, $C$2=14, ADMIN1!$CF46, $C$2=15, ADMIN1!$CI46)</f>
        <v>0</v>
      </c>
    </row>
    <row r="43" s="370" customFormat="true" ht="30" hidden="false" customHeight="true" outlineLevel="0" collapsed="false">
      <c r="A43" s="365" t="n">
        <f aca="false">_xlfn.IFS($C$2=1, ADMIN1!$A47, $C$2=2, ADMIN1!$B47, $C$2=3, ADMIN1!$C47, $C$2=4, ADMIN1!$D47, $C$2=5, ADMIN1!$E47, $C$2=6, ADMIN1!$F47, $C$2=7, ADMIN1!$G47, $C$2=8, ADMIN1!$H47, $C$2=9, ADMIN1!$I47, $C$2=10, ADMIN1!$J47, $C$2=11, ADMIN1!$K47, $C$2=12, ADMIN1!$L47, $C$2=13, ADMIN1!$M47, $C$2=14, ADMIN1!$N47, $C$2=15, ADMIN1!$O47)</f>
        <v>0</v>
      </c>
      <c r="B43" s="366" t="n">
        <f aca="false">ADMIN1!Q47</f>
        <v>6099</v>
      </c>
      <c r="C43" s="367" t="str">
        <f aca="false">ADMIN1!R47</f>
        <v>Camu Camu en poudre BIO (sachet 250g)</v>
      </c>
      <c r="D43" s="366" t="str">
        <f aca="false">ADMIN1!V47</f>
        <v>Pièce</v>
      </c>
      <c r="E43" s="368" t="str">
        <f aca="false">_xlfn.IFS($C$2=1, ADMIN1!$AR47, $C$2=2, ADMIN1!$AU47, $C$2=3, ADMIN1!$AX47, $C$2=4, ADMIN1!$BA47, $C$2=5, ADMIN1!$BD47, $C$2=6, ADMIN1!$BG47, $C$2=7, ADMIN1!$BJ47, $C$2=8, ADMIN1!$BM47, $C$2=9, ADMIN1!$BP47, $C$2=10, ADMIN1!$BS47, $C$2=11, ADMIN1!$BV47, $C$2=12, ADMIN1!$BY47, $C$2=13, ADMIN1!$CB47, $C$2=14, ADMIN1!$CE47, $C$2=15, ADMIN1!$CH47)</f>
        <v>-</v>
      </c>
      <c r="F43" s="369" t="n">
        <f aca="false">_xlfn.IFS($C$2=1, ADMIN1!$AS47, $C$2=2, ADMIN1!$AV47, $C$2=3, ADMIN1!$AY47, $C$2=4, ADMIN1!$BB47, $C$2=5, ADMIN1!$BE47, $C$2=6, ADMIN1!$BH47, $C$2=7, ADMIN1!$BK47, $C$2=8, ADMIN1!$BN47, $C$2=9, ADMIN1!$BQ47, $C$2=10, ADMIN1!$BT47, $C$2=11, ADMIN1!$BW47, $C$2=12, ADMIN1!$BZ47, $C$2=13, ADMIN1!$CC47, $C$2=14, ADMIN1!$CF47, $C$2=15, ADMIN1!$CI47)</f>
        <v>0</v>
      </c>
    </row>
    <row r="44" s="370" customFormat="true" ht="30" hidden="false" customHeight="true" outlineLevel="0" collapsed="false">
      <c r="A44" s="365" t="n">
        <f aca="false">_xlfn.IFS($C$2=1, ADMIN1!$A48, $C$2=2, ADMIN1!$B48, $C$2=3, ADMIN1!$C48, $C$2=4, ADMIN1!$D48, $C$2=5, ADMIN1!$E48, $C$2=6, ADMIN1!$F48, $C$2=7, ADMIN1!$G48, $C$2=8, ADMIN1!$H48, $C$2=9, ADMIN1!$I48, $C$2=10, ADMIN1!$J48, $C$2=11, ADMIN1!$K48, $C$2=12, ADMIN1!$L48, $C$2=13, ADMIN1!$M48, $C$2=14, ADMIN1!$N48, $C$2=15, ADMIN1!$O48)</f>
        <v>0</v>
      </c>
      <c r="B44" s="366" t="n">
        <f aca="false">ADMIN1!Q48</f>
        <v>5051</v>
      </c>
      <c r="C44" s="367" t="str">
        <f aca="false">ADMIN1!R48</f>
        <v>Canne à sucre brune</v>
      </c>
      <c r="D44" s="366" t="str">
        <f aca="false">ADMIN1!V48</f>
        <v>kg</v>
      </c>
      <c r="E44" s="368" t="str">
        <f aca="false">_xlfn.IFS($C$2=1, ADMIN1!$AR48, $C$2=2, ADMIN1!$AU48, $C$2=3, ADMIN1!$AX48, $C$2=4, ADMIN1!$BA48, $C$2=5, ADMIN1!$BD48, $C$2=6, ADMIN1!$BG48, $C$2=7, ADMIN1!$BJ48, $C$2=8, ADMIN1!$BM48, $C$2=9, ADMIN1!$BP48, $C$2=10, ADMIN1!$BS48, $C$2=11, ADMIN1!$BV48, $C$2=12, ADMIN1!$BY48, $C$2=13, ADMIN1!$CB48, $C$2=14, ADMIN1!$CE48, $C$2=15, ADMIN1!$CH48)</f>
        <v>-</v>
      </c>
      <c r="F44" s="369" t="n">
        <f aca="false">_xlfn.IFS($C$2=1, ADMIN1!$AS48, $C$2=2, ADMIN1!$AV48, $C$2=3, ADMIN1!$AY48, $C$2=4, ADMIN1!$BB48, $C$2=5, ADMIN1!$BE48, $C$2=6, ADMIN1!$BH48, $C$2=7, ADMIN1!$BK48, $C$2=8, ADMIN1!$BN48, $C$2=9, ADMIN1!$BQ48, $C$2=10, ADMIN1!$BT48, $C$2=11, ADMIN1!$BW48, $C$2=12, ADMIN1!$BZ48, $C$2=13, ADMIN1!$CC48, $C$2=14, ADMIN1!$CF48, $C$2=15, ADMIN1!$CI48)</f>
        <v>0</v>
      </c>
    </row>
    <row r="45" s="370" customFormat="true" ht="30" hidden="false" customHeight="true" outlineLevel="0" collapsed="false">
      <c r="A45" s="365" t="n">
        <f aca="false">_xlfn.IFS($C$2=1, ADMIN1!$A49, $C$2=2, ADMIN1!$B49, $C$2=3, ADMIN1!$C49, $C$2=4, ADMIN1!$D49, $C$2=5, ADMIN1!$E49, $C$2=6, ADMIN1!$F49, $C$2=7, ADMIN1!$G49, $C$2=8, ADMIN1!$H49, $C$2=9, ADMIN1!$I49, $C$2=10, ADMIN1!$J49, $C$2=11, ADMIN1!$K49, $C$2=12, ADMIN1!$L49, $C$2=13, ADMIN1!$M49, $C$2=14, ADMIN1!$N49, $C$2=15, ADMIN1!$O49)</f>
        <v>0</v>
      </c>
      <c r="B45" s="366" t="n">
        <f aca="false">ADMIN1!Q49</f>
        <v>3210</v>
      </c>
      <c r="C45" s="367" t="str">
        <f aca="false">ADMIN1!R49</f>
        <v>Carambole / fruit étoilé</v>
      </c>
      <c r="D45" s="366" t="str">
        <f aca="false">ADMIN1!V49</f>
        <v>kg</v>
      </c>
      <c r="E45" s="368" t="str">
        <f aca="false">_xlfn.IFS($C$2=1, ADMIN1!$AR49, $C$2=2, ADMIN1!$AU49, $C$2=3, ADMIN1!$AX49, $C$2=4, ADMIN1!$BA49, $C$2=5, ADMIN1!$BD49, $C$2=6, ADMIN1!$BG49, $C$2=7, ADMIN1!$BJ49, $C$2=8, ADMIN1!$BM49, $C$2=9, ADMIN1!$BP49, $C$2=10, ADMIN1!$BS49, $C$2=11, ADMIN1!$BV49, $C$2=12, ADMIN1!$BY49, $C$2=13, ADMIN1!$CB49, $C$2=14, ADMIN1!$CE49, $C$2=15, ADMIN1!$CH49)</f>
        <v>-</v>
      </c>
      <c r="F45" s="369" t="n">
        <f aca="false">_xlfn.IFS($C$2=1, ADMIN1!$AS49, $C$2=2, ADMIN1!$AV49, $C$2=3, ADMIN1!$AY49, $C$2=4, ADMIN1!$BB49, $C$2=5, ADMIN1!$BE49, $C$2=6, ADMIN1!$BH49, $C$2=7, ADMIN1!$BK49, $C$2=8, ADMIN1!$BN49, $C$2=9, ADMIN1!$BQ49, $C$2=10, ADMIN1!$BT49, $C$2=11, ADMIN1!$BW49, $C$2=12, ADMIN1!$BZ49, $C$2=13, ADMIN1!$CC49, $C$2=14, ADMIN1!$CF49, $C$2=15, ADMIN1!$CI49)</f>
        <v>0</v>
      </c>
    </row>
    <row r="46" s="370" customFormat="true" ht="30" hidden="false" customHeight="true" outlineLevel="0" collapsed="false">
      <c r="A46" s="365" t="n">
        <f aca="false">_xlfn.IFS($C$2=1, ADMIN1!$A50, $C$2=2, ADMIN1!$B50, $C$2=3, ADMIN1!$C50, $C$2=4, ADMIN1!$D50, $C$2=5, ADMIN1!$E50, $C$2=6, ADMIN1!$F50, $C$2=7, ADMIN1!$G50, $C$2=8, ADMIN1!$H50, $C$2=9, ADMIN1!$I50, $C$2=10, ADMIN1!$J50, $C$2=11, ADMIN1!$K50, $C$2=12, ADMIN1!$L50, $C$2=13, ADMIN1!$M50, $C$2=14, ADMIN1!$N50, $C$2=15, ADMIN1!$O50)</f>
        <v>0</v>
      </c>
      <c r="B46" s="366" t="n">
        <f aca="false">ADMIN1!Q50</f>
        <v>5075</v>
      </c>
      <c r="C46" s="367" t="str">
        <f aca="false">ADMIN1!R50</f>
        <v>Carotte avec fane</v>
      </c>
      <c r="D46" s="366" t="str">
        <f aca="false">ADMIN1!V50</f>
        <v>kg</v>
      </c>
      <c r="E46" s="368" t="str">
        <f aca="false">_xlfn.IFS($C$2=1, ADMIN1!$AR50, $C$2=2, ADMIN1!$AU50, $C$2=3, ADMIN1!$AX50, $C$2=4, ADMIN1!$BA50, $C$2=5, ADMIN1!$BD50, $C$2=6, ADMIN1!$BG50, $C$2=7, ADMIN1!$BJ50, $C$2=8, ADMIN1!$BM50, $C$2=9, ADMIN1!$BP50, $C$2=10, ADMIN1!$BS50, $C$2=11, ADMIN1!$BV50, $C$2=12, ADMIN1!$BY50, $C$2=13, ADMIN1!$CB50, $C$2=14, ADMIN1!$CE50, $C$2=15, ADMIN1!$CH50)</f>
        <v>-</v>
      </c>
      <c r="F46" s="369" t="n">
        <f aca="false">_xlfn.IFS($C$2=1, ADMIN1!$AS50, $C$2=2, ADMIN1!$AV50, $C$2=3, ADMIN1!$AY50, $C$2=4, ADMIN1!$BB50, $C$2=5, ADMIN1!$BE50, $C$2=6, ADMIN1!$BH50, $C$2=7, ADMIN1!$BK50, $C$2=8, ADMIN1!$BN50, $C$2=9, ADMIN1!$BQ50, $C$2=10, ADMIN1!$BT50, $C$2=11, ADMIN1!$BW50, $C$2=12, ADMIN1!$BZ50, $C$2=13, ADMIN1!$CC50, $C$2=14, ADMIN1!$CF50, $C$2=15, ADMIN1!$CI50)</f>
        <v>0</v>
      </c>
    </row>
    <row r="47" s="370" customFormat="true" ht="30" hidden="false" customHeight="true" outlineLevel="0" collapsed="false">
      <c r="A47" s="365" t="n">
        <f aca="false">_xlfn.IFS($C$2=1, ADMIN1!$A51, $C$2=2, ADMIN1!$B51, $C$2=3, ADMIN1!$C51, $C$2=4, ADMIN1!$D51, $C$2=5, ADMIN1!$E51, $C$2=6, ADMIN1!$F51, $C$2=7, ADMIN1!$G51, $C$2=8, ADMIN1!$H51, $C$2=9, ADMIN1!$I51, $C$2=10, ADMIN1!$J51, $C$2=11, ADMIN1!$K51, $C$2=12, ADMIN1!$L51, $C$2=13, ADMIN1!$M51, $C$2=14, ADMIN1!$N51, $C$2=15, ADMIN1!$O51)</f>
        <v>0</v>
      </c>
      <c r="B47" s="366" t="n">
        <f aca="false">ADMIN1!Q51</f>
        <v>1034</v>
      </c>
      <c r="C47" s="367" t="str">
        <f aca="false">ADMIN1!R51</f>
        <v>Carotte BIO</v>
      </c>
      <c r="D47" s="366" t="str">
        <f aca="false">ADMIN1!V51</f>
        <v>kg</v>
      </c>
      <c r="E47" s="368" t="str">
        <f aca="false">_xlfn.IFS($C$2=1, ADMIN1!$AR51, $C$2=2, ADMIN1!$AU51, $C$2=3, ADMIN1!$AX51, $C$2=4, ADMIN1!$BA51, $C$2=5, ADMIN1!$BD51, $C$2=6, ADMIN1!$BG51, $C$2=7, ADMIN1!$BJ51, $C$2=8, ADMIN1!$BM51, $C$2=9, ADMIN1!$BP51, $C$2=10, ADMIN1!$BS51, $C$2=11, ADMIN1!$BV51, $C$2=12, ADMIN1!$BY51, $C$2=13, ADMIN1!$CB51, $C$2=14, ADMIN1!$CE51, $C$2=15, ADMIN1!$CH51)</f>
        <v>-</v>
      </c>
      <c r="F47" s="369" t="n">
        <f aca="false">_xlfn.IFS($C$2=1, ADMIN1!$AS51, $C$2=2, ADMIN1!$AV51, $C$2=3, ADMIN1!$AY51, $C$2=4, ADMIN1!$BB51, $C$2=5, ADMIN1!$BE51, $C$2=6, ADMIN1!$BH51, $C$2=7, ADMIN1!$BK51, $C$2=8, ADMIN1!$BN51, $C$2=9, ADMIN1!$BQ51, $C$2=10, ADMIN1!$BT51, $C$2=11, ADMIN1!$BW51, $C$2=12, ADMIN1!$BZ51, $C$2=13, ADMIN1!$CC51, $C$2=14, ADMIN1!$CF51, $C$2=15, ADMIN1!$CI51)</f>
        <v>0</v>
      </c>
    </row>
    <row r="48" s="370" customFormat="true" ht="30" hidden="false" customHeight="true" outlineLevel="0" collapsed="false">
      <c r="A48" s="365" t="n">
        <f aca="false">_xlfn.IFS($C$2=1, ADMIN1!$A52, $C$2=2, ADMIN1!$B52, $C$2=3, ADMIN1!$C52, $C$2=4, ADMIN1!$D52, $C$2=5, ADMIN1!$E52, $C$2=6, ADMIN1!$F52, $C$2=7, ADMIN1!$G52, $C$2=8, ADMIN1!$H52, $C$2=9, ADMIN1!$I52, $C$2=10, ADMIN1!$J52, $C$2=11, ADMIN1!$K52, $C$2=12, ADMIN1!$L52, $C$2=13, ADMIN1!$M52, $C$2=14, ADMIN1!$N52, $C$2=15, ADMIN1!$O52)</f>
        <v>0</v>
      </c>
      <c r="B48" s="366" t="n">
        <f aca="false">ADMIN1!Q52</f>
        <v>3017</v>
      </c>
      <c r="C48" s="367" t="str">
        <f aca="false">ADMIN1!R52</f>
        <v>Carotte sans fane</v>
      </c>
      <c r="D48" s="366" t="str">
        <f aca="false">ADMIN1!V52</f>
        <v>kg</v>
      </c>
      <c r="E48" s="368" t="str">
        <f aca="false">_xlfn.IFS($C$2=1, ADMIN1!$AR52, $C$2=2, ADMIN1!$AU52, $C$2=3, ADMIN1!$AX52, $C$2=4, ADMIN1!$BA52, $C$2=5, ADMIN1!$BD52, $C$2=6, ADMIN1!$BG52, $C$2=7, ADMIN1!$BJ52, $C$2=8, ADMIN1!$BM52, $C$2=9, ADMIN1!$BP52, $C$2=10, ADMIN1!$BS52, $C$2=11, ADMIN1!$BV52, $C$2=12, ADMIN1!$BY52, $C$2=13, ADMIN1!$CB52, $C$2=14, ADMIN1!$CE52, $C$2=15, ADMIN1!$CH52)</f>
        <v>-</v>
      </c>
      <c r="F48" s="369" t="n">
        <f aca="false">_xlfn.IFS($C$2=1, ADMIN1!$AS52, $C$2=2, ADMIN1!$AV52, $C$2=3, ADMIN1!$AY52, $C$2=4, ADMIN1!$BB52, $C$2=5, ADMIN1!$BE52, $C$2=6, ADMIN1!$BH52, $C$2=7, ADMIN1!$BK52, $C$2=8, ADMIN1!$BN52, $C$2=9, ADMIN1!$BQ52, $C$2=10, ADMIN1!$BT52, $C$2=11, ADMIN1!$BW52, $C$2=12, ADMIN1!$BZ52, $C$2=13, ADMIN1!$CC52, $C$2=14, ADMIN1!$CF52, $C$2=15, ADMIN1!$CI52)</f>
        <v>0</v>
      </c>
    </row>
    <row r="49" s="370" customFormat="true" ht="30" hidden="false" customHeight="true" outlineLevel="0" collapsed="false">
      <c r="A49" s="365" t="n">
        <f aca="false">_xlfn.IFS($C$2=1, ADMIN1!$A53, $C$2=2, ADMIN1!$B53, $C$2=3, ADMIN1!$C53, $C$2=4, ADMIN1!$D53, $C$2=5, ADMIN1!$E53, $C$2=6, ADMIN1!$F53, $C$2=7, ADMIN1!$G53, $C$2=8, ADMIN1!$H53, $C$2=9, ADMIN1!$I53, $C$2=10, ADMIN1!$J53, $C$2=11, ADMIN1!$K53, $C$2=12, ADMIN1!$L53, $C$2=13, ADMIN1!$M53, $C$2=14, ADMIN1!$N53, $C$2=15, ADMIN1!$O53)</f>
        <v>0</v>
      </c>
      <c r="B49" s="366" t="n">
        <f aca="false">ADMIN1!Q53</f>
        <v>6117</v>
      </c>
      <c r="C49" s="367" t="str">
        <f aca="false">ADMIN1!R53</f>
        <v>Caroube biologique de l'Alpujarra</v>
      </c>
      <c r="D49" s="366" t="str">
        <f aca="false">ADMIN1!V53</f>
        <v>kg</v>
      </c>
      <c r="E49" s="368" t="str">
        <f aca="false">_xlfn.IFS($C$2=1, ADMIN1!$AR53, $C$2=2, ADMIN1!$AU53, $C$2=3, ADMIN1!$AX53, $C$2=4, ADMIN1!$BA53, $C$2=5, ADMIN1!$BD53, $C$2=6, ADMIN1!$BG53, $C$2=7, ADMIN1!$BJ53, $C$2=8, ADMIN1!$BM53, $C$2=9, ADMIN1!$BP53, $C$2=10, ADMIN1!$BS53, $C$2=11, ADMIN1!$BV53, $C$2=12, ADMIN1!$BY53, $C$2=13, ADMIN1!$CB53, $C$2=14, ADMIN1!$CE53, $C$2=15, ADMIN1!$CH53)</f>
        <v>-</v>
      </c>
      <c r="F49" s="369" t="n">
        <f aca="false">_xlfn.IFS($C$2=1, ADMIN1!$AS53, $C$2=2, ADMIN1!$AV53, $C$2=3, ADMIN1!$AY53, $C$2=4, ADMIN1!$BB53, $C$2=5, ADMIN1!$BE53, $C$2=6, ADMIN1!$BH53, $C$2=7, ADMIN1!$BK53, $C$2=8, ADMIN1!$BN53, $C$2=9, ADMIN1!$BQ53, $C$2=10, ADMIN1!$BT53, $C$2=11, ADMIN1!$BW53, $C$2=12, ADMIN1!$BZ53, $C$2=13, ADMIN1!$CC53, $C$2=14, ADMIN1!$CF53, $C$2=15, ADMIN1!$CI53)</f>
        <v>0</v>
      </c>
    </row>
    <row r="50" s="370" customFormat="true" ht="30" hidden="false" customHeight="true" outlineLevel="0" collapsed="false">
      <c r="A50" s="365" t="n">
        <f aca="false">_xlfn.IFS($C$2=1, ADMIN1!$A54, $C$2=2, ADMIN1!$B54, $C$2=3, ADMIN1!$C54, $C$2=4, ADMIN1!$D54, $C$2=5, ADMIN1!$E54, $C$2=6, ADMIN1!$F54, $C$2=7, ADMIN1!$G54, $C$2=8, ADMIN1!$H54, $C$2=9, ADMIN1!$I54, $C$2=10, ADMIN1!$J54, $C$2=11, ADMIN1!$K54, $C$2=12, ADMIN1!$L54, $C$2=13, ADMIN1!$M54, $C$2=14, ADMIN1!$N54, $C$2=15, ADMIN1!$O54)</f>
        <v>0</v>
      </c>
      <c r="B50" s="366" t="n">
        <f aca="false">ADMIN1!Q54</f>
        <v>3023</v>
      </c>
      <c r="C50" s="367" t="str">
        <f aca="false">ADMIN1!R54</f>
        <v>Celeri vert</v>
      </c>
      <c r="D50" s="366" t="str">
        <f aca="false">ADMIN1!V54</f>
        <v>kg</v>
      </c>
      <c r="E50" s="368" t="str">
        <f aca="false">_xlfn.IFS($C$2=1, ADMIN1!$AR54, $C$2=2, ADMIN1!$AU54, $C$2=3, ADMIN1!$AX54, $C$2=4, ADMIN1!$BA54, $C$2=5, ADMIN1!$BD54, $C$2=6, ADMIN1!$BG54, $C$2=7, ADMIN1!$BJ54, $C$2=8, ADMIN1!$BM54, $C$2=9, ADMIN1!$BP54, $C$2=10, ADMIN1!$BS54, $C$2=11, ADMIN1!$BV54, $C$2=12, ADMIN1!$BY54, $C$2=13, ADMIN1!$CB54, $C$2=14, ADMIN1!$CE54, $C$2=15, ADMIN1!$CH54)</f>
        <v>-</v>
      </c>
      <c r="F50" s="369" t="n">
        <f aca="false">_xlfn.IFS($C$2=1, ADMIN1!$AS54, $C$2=2, ADMIN1!$AV54, $C$2=3, ADMIN1!$AY54, $C$2=4, ADMIN1!$BB54, $C$2=5, ADMIN1!$BE54, $C$2=6, ADMIN1!$BH54, $C$2=7, ADMIN1!$BK54, $C$2=8, ADMIN1!$BN54, $C$2=9, ADMIN1!$BQ54, $C$2=10, ADMIN1!$BT54, $C$2=11, ADMIN1!$BW54, $C$2=12, ADMIN1!$BZ54, $C$2=13, ADMIN1!$CC54, $C$2=14, ADMIN1!$CF54, $C$2=15, ADMIN1!$CI54)</f>
        <v>0</v>
      </c>
    </row>
    <row r="51" s="370" customFormat="true" ht="30" hidden="false" customHeight="true" outlineLevel="0" collapsed="false">
      <c r="A51" s="365" t="n">
        <f aca="false">_xlfn.IFS($C$2=1, ADMIN1!$A55, $C$2=2, ADMIN1!$B55, $C$2=3, ADMIN1!$C55, $C$2=4, ADMIN1!$D55, $C$2=5, ADMIN1!$E55, $C$2=6, ADMIN1!$F55, $C$2=7, ADMIN1!$G55, $C$2=8, ADMIN1!$H55, $C$2=9, ADMIN1!$I55, $C$2=10, ADMIN1!$J55, $C$2=11, ADMIN1!$K55, $C$2=12, ADMIN1!$L55, $C$2=13, ADMIN1!$M55, $C$2=14, ADMIN1!$N55, $C$2=15, ADMIN1!$O55)</f>
        <v>0</v>
      </c>
      <c r="B51" s="366" t="n">
        <f aca="false">ADMIN1!Q55</f>
        <v>1117</v>
      </c>
      <c r="C51" s="367" t="str">
        <f aca="false">ADMIN1!R55</f>
        <v>Céleri vert BIO</v>
      </c>
      <c r="D51" s="366" t="str">
        <f aca="false">ADMIN1!V55</f>
        <v>kg</v>
      </c>
      <c r="E51" s="368" t="str">
        <f aca="false">_xlfn.IFS($C$2=1, ADMIN1!$AR55, $C$2=2, ADMIN1!$AU55, $C$2=3, ADMIN1!$AX55, $C$2=4, ADMIN1!$BA55, $C$2=5, ADMIN1!$BD55, $C$2=6, ADMIN1!$BG55, $C$2=7, ADMIN1!$BJ55, $C$2=8, ADMIN1!$BM55, $C$2=9, ADMIN1!$BP55, $C$2=10, ADMIN1!$BS55, $C$2=11, ADMIN1!$BV55, $C$2=12, ADMIN1!$BY55, $C$2=13, ADMIN1!$CB55, $C$2=14, ADMIN1!$CE55, $C$2=15, ADMIN1!$CH55)</f>
        <v>-</v>
      </c>
      <c r="F51" s="369" t="n">
        <f aca="false">_xlfn.IFS($C$2=1, ADMIN1!$AS55, $C$2=2, ADMIN1!$AV55, $C$2=3, ADMIN1!$AY55, $C$2=4, ADMIN1!$BB55, $C$2=5, ADMIN1!$BE55, $C$2=6, ADMIN1!$BH55, $C$2=7, ADMIN1!$BK55, $C$2=8, ADMIN1!$BN55, $C$2=9, ADMIN1!$BQ55, $C$2=10, ADMIN1!$BT55, $C$2=11, ADMIN1!$BW55, $C$2=12, ADMIN1!$BZ55, $C$2=13, ADMIN1!$CC55, $C$2=14, ADMIN1!$CF55, $C$2=15, ADMIN1!$CI55)</f>
        <v>0</v>
      </c>
    </row>
    <row r="52" s="370" customFormat="true" ht="30" hidden="false" customHeight="true" outlineLevel="0" collapsed="false">
      <c r="A52" s="365" t="n">
        <f aca="false">_xlfn.IFS($C$2=1, ADMIN1!$A56, $C$2=2, ADMIN1!$B56, $C$2=3, ADMIN1!$C56, $C$2=4, ADMIN1!$D56, $C$2=5, ADMIN1!$E56, $C$2=6, ADMIN1!$F56, $C$2=7, ADMIN1!$G56, $C$2=8, ADMIN1!$H56, $C$2=9, ADMIN1!$I56, $C$2=10, ADMIN1!$J56, $C$2=11, ADMIN1!$K56, $C$2=12, ADMIN1!$L56, $C$2=13, ADMIN1!$M56, $C$2=14, ADMIN1!$N56, $C$2=15, ADMIN1!$O56)</f>
        <v>0</v>
      </c>
      <c r="B52" s="366" t="n">
        <f aca="false">ADMIN1!Q56</f>
        <v>1572</v>
      </c>
      <c r="C52" s="367" t="str">
        <f aca="false">ADMIN1!R56</f>
        <v>Chia BIO (sachet 1kg)</v>
      </c>
      <c r="D52" s="366" t="str">
        <f aca="false">ADMIN1!V56</f>
        <v>Pièce</v>
      </c>
      <c r="E52" s="368" t="str">
        <f aca="false">_xlfn.IFS($C$2=1, ADMIN1!$AR56, $C$2=2, ADMIN1!$AU56, $C$2=3, ADMIN1!$AX56, $C$2=4, ADMIN1!$BA56, $C$2=5, ADMIN1!$BD56, $C$2=6, ADMIN1!$BG56, $C$2=7, ADMIN1!$BJ56, $C$2=8, ADMIN1!$BM56, $C$2=9, ADMIN1!$BP56, $C$2=10, ADMIN1!$BS56, $C$2=11, ADMIN1!$BV56, $C$2=12, ADMIN1!$BY56, $C$2=13, ADMIN1!$CB56, $C$2=14, ADMIN1!$CE56, $C$2=15, ADMIN1!$CH56)</f>
        <v>-</v>
      </c>
      <c r="F52" s="369" t="n">
        <f aca="false">_xlfn.IFS($C$2=1, ADMIN1!$AS56, $C$2=2, ADMIN1!$AV56, $C$2=3, ADMIN1!$AY56, $C$2=4, ADMIN1!$BB56, $C$2=5, ADMIN1!$BE56, $C$2=6, ADMIN1!$BH56, $C$2=7, ADMIN1!$BK56, $C$2=8, ADMIN1!$BN56, $C$2=9, ADMIN1!$BQ56, $C$2=10, ADMIN1!$BT56, $C$2=11, ADMIN1!$BW56, $C$2=12, ADMIN1!$BZ56, $C$2=13, ADMIN1!$CC56, $C$2=14, ADMIN1!$CF56, $C$2=15, ADMIN1!$CI56)</f>
        <v>0</v>
      </c>
    </row>
    <row r="53" s="370" customFormat="true" ht="30" hidden="false" customHeight="true" outlineLevel="0" collapsed="false">
      <c r="A53" s="365" t="n">
        <f aca="false">_xlfn.IFS($C$2=1, ADMIN1!$A57, $C$2=2, ADMIN1!$B57, $C$2=3, ADMIN1!$C57, $C$2=4, ADMIN1!$D57, $C$2=5, ADMIN1!$E57, $C$2=6, ADMIN1!$F57, $C$2=7, ADMIN1!$G57, $C$2=8, ADMIN1!$H57, $C$2=9, ADMIN1!$I57, $C$2=10, ADMIN1!$J57, $C$2=11, ADMIN1!$K57, $C$2=12, ADMIN1!$L57, $C$2=13, ADMIN1!$M57, $C$2=14, ADMIN1!$N57, $C$2=15, ADMIN1!$O57)</f>
        <v>0</v>
      </c>
      <c r="B53" s="366" t="n">
        <f aca="false">ADMIN1!Q57</f>
        <v>1611</v>
      </c>
      <c r="C53" s="367" t="str">
        <f aca="false">ADMIN1!R57</f>
        <v>Chips de coco CRU BIO (paquet 1kg)</v>
      </c>
      <c r="D53" s="366" t="str">
        <f aca="false">ADMIN1!V57</f>
        <v>Pièce</v>
      </c>
      <c r="E53" s="368" t="str">
        <f aca="false">_xlfn.IFS($C$2=1, ADMIN1!$AR57, $C$2=2, ADMIN1!$AU57, $C$2=3, ADMIN1!$AX57, $C$2=4, ADMIN1!$BA57, $C$2=5, ADMIN1!$BD57, $C$2=6, ADMIN1!$BG57, $C$2=7, ADMIN1!$BJ57, $C$2=8, ADMIN1!$BM57, $C$2=9, ADMIN1!$BP57, $C$2=10, ADMIN1!$BS57, $C$2=11, ADMIN1!$BV57, $C$2=12, ADMIN1!$BY57, $C$2=13, ADMIN1!$CB57, $C$2=14, ADMIN1!$CE57, $C$2=15, ADMIN1!$CH57)</f>
        <v>-</v>
      </c>
      <c r="F53" s="369" t="n">
        <f aca="false">_xlfn.IFS($C$2=1, ADMIN1!$AS57, $C$2=2, ADMIN1!$AV57, $C$2=3, ADMIN1!$AY57, $C$2=4, ADMIN1!$BB57, $C$2=5, ADMIN1!$BE57, $C$2=6, ADMIN1!$BH57, $C$2=7, ADMIN1!$BK57, $C$2=8, ADMIN1!$BN57, $C$2=9, ADMIN1!$BQ57, $C$2=10, ADMIN1!$BT57, $C$2=11, ADMIN1!$BW57, $C$2=12, ADMIN1!$BZ57, $C$2=13, ADMIN1!$CC57, $C$2=14, ADMIN1!$CF57, $C$2=15, ADMIN1!$CI57)</f>
        <v>0</v>
      </c>
    </row>
    <row r="54" s="370" customFormat="true" ht="30" hidden="false" customHeight="true" outlineLevel="0" collapsed="false">
      <c r="A54" s="365" t="n">
        <f aca="false">_xlfn.IFS($C$2=1, ADMIN1!$A58, $C$2=2, ADMIN1!$B58, $C$2=3, ADMIN1!$C58, $C$2=4, ADMIN1!$D58, $C$2=5, ADMIN1!$E58, $C$2=6, ADMIN1!$F58, $C$2=7, ADMIN1!$G58, $C$2=8, ADMIN1!$H58, $C$2=9, ADMIN1!$I58, $C$2=10, ADMIN1!$J58, $C$2=11, ADMIN1!$K58, $C$2=12, ADMIN1!$L58, $C$2=13, ADMIN1!$M58, $C$2=14, ADMIN1!$N58, $C$2=15, ADMIN1!$O58)</f>
        <v>0</v>
      </c>
      <c r="B54" s="366" t="str">
        <f aca="false">ADMIN1!Q58</f>
        <v>3032-5034</v>
      </c>
      <c r="C54" s="367" t="str">
        <f aca="false">ADMIN1!R58</f>
        <v>Chirimoya (grand)</v>
      </c>
      <c r="D54" s="366" t="str">
        <f aca="false">ADMIN1!V58</f>
        <v>kg</v>
      </c>
      <c r="E54" s="368" t="str">
        <f aca="false">_xlfn.IFS($C$2=1, ADMIN1!$AR58, $C$2=2, ADMIN1!$AU58, $C$2=3, ADMIN1!$AX58, $C$2=4, ADMIN1!$BA58, $C$2=5, ADMIN1!$BD58, $C$2=6, ADMIN1!$BG58, $C$2=7, ADMIN1!$BJ58, $C$2=8, ADMIN1!$BM58, $C$2=9, ADMIN1!$BP58, $C$2=10, ADMIN1!$BS58, $C$2=11, ADMIN1!$BV58, $C$2=12, ADMIN1!$BY58, $C$2=13, ADMIN1!$CB58, $C$2=14, ADMIN1!$CE58, $C$2=15, ADMIN1!$CH58)</f>
        <v>-</v>
      </c>
      <c r="F54" s="369" t="n">
        <f aca="false">_xlfn.IFS($C$2=1, ADMIN1!$AS58, $C$2=2, ADMIN1!$AV58, $C$2=3, ADMIN1!$AY58, $C$2=4, ADMIN1!$BB58, $C$2=5, ADMIN1!$BE58, $C$2=6, ADMIN1!$BH58, $C$2=7, ADMIN1!$BK58, $C$2=8, ADMIN1!$BN58, $C$2=9, ADMIN1!$BQ58, $C$2=10, ADMIN1!$BT58, $C$2=11, ADMIN1!$BW58, $C$2=12, ADMIN1!$BZ58, $C$2=13, ADMIN1!$CC58, $C$2=14, ADMIN1!$CF58, $C$2=15, ADMIN1!$CI58)</f>
        <v>0</v>
      </c>
    </row>
    <row r="55" s="370" customFormat="true" ht="30" hidden="false" customHeight="true" outlineLevel="0" collapsed="false">
      <c r="A55" s="365" t="n">
        <f aca="false">_xlfn.IFS($C$2=1, ADMIN1!$A59, $C$2=2, ADMIN1!$B59, $C$2=3, ADMIN1!$C59, $C$2=4, ADMIN1!$D59, $C$2=5, ADMIN1!$E59, $C$2=6, ADMIN1!$F59, $C$2=7, ADMIN1!$G59, $C$2=8, ADMIN1!$H59, $C$2=9, ADMIN1!$I59, $C$2=10, ADMIN1!$J59, $C$2=11, ADMIN1!$K59, $C$2=12, ADMIN1!$L59, $C$2=13, ADMIN1!$M59, $C$2=14, ADMIN1!$N59, $C$2=15, ADMIN1!$O59)</f>
        <v>0</v>
      </c>
      <c r="B55" s="366" t="n">
        <f aca="false">ADMIN1!Q59</f>
        <v>1178</v>
      </c>
      <c r="C55" s="367" t="str">
        <f aca="false">ADMIN1!R59</f>
        <v>Chirimoya BIO (production Rufino)</v>
      </c>
      <c r="D55" s="366" t="str">
        <f aca="false">ADMIN1!V59</f>
        <v>kg</v>
      </c>
      <c r="E55" s="368" t="str">
        <f aca="false">_xlfn.IFS($C$2=1, ADMIN1!$AR59, $C$2=2, ADMIN1!$AU59, $C$2=3, ADMIN1!$AX59, $C$2=4, ADMIN1!$BA59, $C$2=5, ADMIN1!$BD59, $C$2=6, ADMIN1!$BG59, $C$2=7, ADMIN1!$BJ59, $C$2=8, ADMIN1!$BM59, $C$2=9, ADMIN1!$BP59, $C$2=10, ADMIN1!$BS59, $C$2=11, ADMIN1!$BV59, $C$2=12, ADMIN1!$BY59, $C$2=13, ADMIN1!$CB59, $C$2=14, ADMIN1!$CE59, $C$2=15, ADMIN1!$CH59)</f>
        <v>-</v>
      </c>
      <c r="F55" s="369" t="n">
        <f aca="false">_xlfn.IFS($C$2=1, ADMIN1!$AS59, $C$2=2, ADMIN1!$AV59, $C$2=3, ADMIN1!$AY59, $C$2=4, ADMIN1!$BB59, $C$2=5, ADMIN1!$BE59, $C$2=6, ADMIN1!$BH59, $C$2=7, ADMIN1!$BK59, $C$2=8, ADMIN1!$BN59, $C$2=9, ADMIN1!$BQ59, $C$2=10, ADMIN1!$BT59, $C$2=11, ADMIN1!$BW59, $C$2=12, ADMIN1!$BZ59, $C$2=13, ADMIN1!$CC59, $C$2=14, ADMIN1!$CF59, $C$2=15, ADMIN1!$CI59)</f>
        <v>0</v>
      </c>
    </row>
    <row r="56" s="370" customFormat="true" ht="30" hidden="false" customHeight="true" outlineLevel="0" collapsed="false">
      <c r="A56" s="365" t="n">
        <f aca="false">_xlfn.IFS($C$2=1, ADMIN1!$A60, $C$2=2, ADMIN1!$B60, $C$2=3, ADMIN1!$C60, $C$2=4, ADMIN1!$D60, $C$2=5, ADMIN1!$E60, $C$2=6, ADMIN1!$F60, $C$2=7, ADMIN1!$G60, $C$2=8, ADMIN1!$H60, $C$2=9, ADMIN1!$I60, $C$2=10, ADMIN1!$J60, $C$2=11, ADMIN1!$K60, $C$2=12, ADMIN1!$L60, $C$2=13, ADMIN1!$M60, $C$2=14, ADMIN1!$N60, $C$2=15, ADMIN1!$O60)</f>
        <v>0</v>
      </c>
      <c r="B56" s="366" t="n">
        <f aca="false">ADMIN1!Q60</f>
        <v>2004</v>
      </c>
      <c r="C56" s="367" t="str">
        <f aca="false">ADMIN1!R60</f>
        <v>Chirimoya RECONVERSION (production Rufino)</v>
      </c>
      <c r="D56" s="366" t="str">
        <f aca="false">ADMIN1!V60</f>
        <v>kg</v>
      </c>
      <c r="E56" s="368" t="str">
        <f aca="false">_xlfn.IFS($C$2=1, ADMIN1!$AR60, $C$2=2, ADMIN1!$AU60, $C$2=3, ADMIN1!$AX60, $C$2=4, ADMIN1!$BA60, $C$2=5, ADMIN1!$BD60, $C$2=6, ADMIN1!$BG60, $C$2=7, ADMIN1!$BJ60, $C$2=8, ADMIN1!$BM60, $C$2=9, ADMIN1!$BP60, $C$2=10, ADMIN1!$BS60, $C$2=11, ADMIN1!$BV60, $C$2=12, ADMIN1!$BY60, $C$2=13, ADMIN1!$CB60, $C$2=14, ADMIN1!$CE60, $C$2=15, ADMIN1!$CH60)</f>
        <v>-</v>
      </c>
      <c r="F56" s="369" t="n">
        <f aca="false">_xlfn.IFS($C$2=1, ADMIN1!$AS60, $C$2=2, ADMIN1!$AV60, $C$2=3, ADMIN1!$AY60, $C$2=4, ADMIN1!$BB60, $C$2=5, ADMIN1!$BE60, $C$2=6, ADMIN1!$BH60, $C$2=7, ADMIN1!$BK60, $C$2=8, ADMIN1!$BN60, $C$2=9, ADMIN1!$BQ60, $C$2=10, ADMIN1!$BT60, $C$2=11, ADMIN1!$BW60, $C$2=12, ADMIN1!$BZ60, $C$2=13, ADMIN1!$CC60, $C$2=14, ADMIN1!$CF60, $C$2=15, ADMIN1!$CI60)</f>
        <v>0</v>
      </c>
    </row>
    <row r="57" s="370" customFormat="true" ht="30" hidden="false" customHeight="true" outlineLevel="0" collapsed="false">
      <c r="A57" s="365" t="n">
        <f aca="false">_xlfn.IFS($C$2=1, ADMIN1!$A61, $C$2=2, ADMIN1!$B61, $C$2=3, ADMIN1!$C61, $C$2=4, ADMIN1!$D61, $C$2=5, ADMIN1!$E61, $C$2=6, ADMIN1!$F61, $C$2=7, ADMIN1!$G61, $C$2=8, ADMIN1!$H61, $C$2=9, ADMIN1!$I61, $C$2=10, ADMIN1!$J61, $C$2=11, ADMIN1!$K61, $C$2=12, ADMIN1!$L61, $C$2=13, ADMIN1!$M61, $C$2=14, ADMIN1!$N61, $C$2=15, ADMIN1!$O61)</f>
        <v>0</v>
      </c>
      <c r="B57" s="366" t="n">
        <f aca="false">ADMIN1!Q61</f>
        <v>1626</v>
      </c>
      <c r="C57" s="367" t="str">
        <f aca="false">ADMIN1!R61</f>
        <v>Chou Kale Winterbor Crespa BIO baby (Production de Rufino)</v>
      </c>
      <c r="D57" s="366" t="str">
        <f aca="false">ADMIN1!V61</f>
        <v>kg</v>
      </c>
      <c r="E57" s="368" t="str">
        <f aca="false">_xlfn.IFS($C$2=1, ADMIN1!$AR61, $C$2=2, ADMIN1!$AU61, $C$2=3, ADMIN1!$AX61, $C$2=4, ADMIN1!$BA61, $C$2=5, ADMIN1!$BD61, $C$2=6, ADMIN1!$BG61, $C$2=7, ADMIN1!$BJ61, $C$2=8, ADMIN1!$BM61, $C$2=9, ADMIN1!$BP61, $C$2=10, ADMIN1!$BS61, $C$2=11, ADMIN1!$BV61, $C$2=12, ADMIN1!$BY61, $C$2=13, ADMIN1!$CB61, $C$2=14, ADMIN1!$CE61, $C$2=15, ADMIN1!$CH61)</f>
        <v>-</v>
      </c>
      <c r="F57" s="369" t="n">
        <f aca="false">_xlfn.IFS($C$2=1, ADMIN1!$AS61, $C$2=2, ADMIN1!$AV61, $C$2=3, ADMIN1!$AY61, $C$2=4, ADMIN1!$BB61, $C$2=5, ADMIN1!$BE61, $C$2=6, ADMIN1!$BH61, $C$2=7, ADMIN1!$BK61, $C$2=8, ADMIN1!$BN61, $C$2=9, ADMIN1!$BQ61, $C$2=10, ADMIN1!$BT61, $C$2=11, ADMIN1!$BW61, $C$2=12, ADMIN1!$BZ61, $C$2=13, ADMIN1!$CC61, $C$2=14, ADMIN1!$CF61, $C$2=15, ADMIN1!$CI61)</f>
        <v>0</v>
      </c>
    </row>
    <row r="58" s="370" customFormat="true" ht="30" hidden="false" customHeight="true" outlineLevel="0" collapsed="false">
      <c r="A58" s="365" t="n">
        <f aca="false">_xlfn.IFS($C$2=1, ADMIN1!$A62, $C$2=2, ADMIN1!$B62, $C$2=3, ADMIN1!$C62, $C$2=4, ADMIN1!$D62, $C$2=5, ADMIN1!$E62, $C$2=6, ADMIN1!$F62, $C$2=7, ADMIN1!$G62, $C$2=8, ADMIN1!$H62, $C$2=9, ADMIN1!$I62, $C$2=10, ADMIN1!$J62, $C$2=11, ADMIN1!$K62, $C$2=12, ADMIN1!$L62, $C$2=13, ADMIN1!$M62, $C$2=14, ADMIN1!$N62, $C$2=15, ADMIN1!$O62)</f>
        <v>0</v>
      </c>
      <c r="B58" s="366" t="n">
        <f aca="false">ADMIN1!Q62</f>
        <v>1006</v>
      </c>
      <c r="C58" s="367" t="str">
        <f aca="false">ADMIN1!R62</f>
        <v>Chou vert BIO</v>
      </c>
      <c r="D58" s="366" t="str">
        <f aca="false">ADMIN1!V62</f>
        <v>kg</v>
      </c>
      <c r="E58" s="368" t="str">
        <f aca="false">_xlfn.IFS($C$2=1, ADMIN1!$AR62, $C$2=2, ADMIN1!$AU62, $C$2=3, ADMIN1!$AX62, $C$2=4, ADMIN1!$BA62, $C$2=5, ADMIN1!$BD62, $C$2=6, ADMIN1!$BG62, $C$2=7, ADMIN1!$BJ62, $C$2=8, ADMIN1!$BM62, $C$2=9, ADMIN1!$BP62, $C$2=10, ADMIN1!$BS62, $C$2=11, ADMIN1!$BV62, $C$2=12, ADMIN1!$BY62, $C$2=13, ADMIN1!$CB62, $C$2=14, ADMIN1!$CE62, $C$2=15, ADMIN1!$CH62)</f>
        <v>-</v>
      </c>
      <c r="F58" s="369" t="n">
        <f aca="false">_xlfn.IFS($C$2=1, ADMIN1!$AS62, $C$2=2, ADMIN1!$AV62, $C$2=3, ADMIN1!$AY62, $C$2=4, ADMIN1!$BB62, $C$2=5, ADMIN1!$BE62, $C$2=6, ADMIN1!$BH62, $C$2=7, ADMIN1!$BK62, $C$2=8, ADMIN1!$BN62, $C$2=9, ADMIN1!$BQ62, $C$2=10, ADMIN1!$BT62, $C$2=11, ADMIN1!$BW62, $C$2=12, ADMIN1!$BZ62, $C$2=13, ADMIN1!$CC62, $C$2=14, ADMIN1!$CF62, $C$2=15, ADMIN1!$CI62)</f>
        <v>0</v>
      </c>
    </row>
    <row r="59" s="370" customFormat="true" ht="30" hidden="false" customHeight="true" outlineLevel="0" collapsed="false">
      <c r="A59" s="365" t="n">
        <f aca="false">_xlfn.IFS($C$2=1, ADMIN1!$A63, $C$2=2, ADMIN1!$B63, $C$2=3, ADMIN1!$C63, $C$2=4, ADMIN1!$D63, $C$2=5, ADMIN1!$E63, $C$2=6, ADMIN1!$F63, $C$2=7, ADMIN1!$G63, $C$2=8, ADMIN1!$H63, $C$2=9, ADMIN1!$I63, $C$2=10, ADMIN1!$J63, $C$2=11, ADMIN1!$K63, $C$2=12, ADMIN1!$L63, $C$2=13, ADMIN1!$M63, $C$2=14, ADMIN1!$N63, $C$2=15, ADMIN1!$O63)</f>
        <v>0</v>
      </c>
      <c r="B59" s="366" t="n">
        <f aca="false">ADMIN1!Q63</f>
        <v>5037</v>
      </c>
      <c r="C59" s="367" t="str">
        <f aca="false">ADMIN1!R63</f>
        <v>Citron Caviar (culture naturelle, plateau de 200g)</v>
      </c>
      <c r="D59" s="366" t="str">
        <f aca="false">ADMIN1!V63</f>
        <v>Pièce</v>
      </c>
      <c r="E59" s="368" t="str">
        <f aca="false">_xlfn.IFS($C$2=1, ADMIN1!$AR63, $C$2=2, ADMIN1!$AU63, $C$2=3, ADMIN1!$AX63, $C$2=4, ADMIN1!$BA63, $C$2=5, ADMIN1!$BD63, $C$2=6, ADMIN1!$BG63, $C$2=7, ADMIN1!$BJ63, $C$2=8, ADMIN1!$BM63, $C$2=9, ADMIN1!$BP63, $C$2=10, ADMIN1!$BS63, $C$2=11, ADMIN1!$BV63, $C$2=12, ADMIN1!$BY63, $C$2=13, ADMIN1!$CB63, $C$2=14, ADMIN1!$CE63, $C$2=15, ADMIN1!$CH63)</f>
        <v>-</v>
      </c>
      <c r="F59" s="369" t="n">
        <f aca="false">_xlfn.IFS($C$2=1, ADMIN1!$AS63, $C$2=2, ADMIN1!$AV63, $C$2=3, ADMIN1!$AY63, $C$2=4, ADMIN1!$BB63, $C$2=5, ADMIN1!$BE63, $C$2=6, ADMIN1!$BH63, $C$2=7, ADMIN1!$BK63, $C$2=8, ADMIN1!$BN63, $C$2=9, ADMIN1!$BQ63, $C$2=10, ADMIN1!$BT63, $C$2=11, ADMIN1!$BW63, $C$2=12, ADMIN1!$BZ63, $C$2=13, ADMIN1!$CC63, $C$2=14, ADMIN1!$CF63, $C$2=15, ADMIN1!$CI63)</f>
        <v>0</v>
      </c>
    </row>
    <row r="60" s="370" customFormat="true" ht="30" hidden="false" customHeight="true" outlineLevel="0" collapsed="false">
      <c r="A60" s="365" t="n">
        <f aca="false">_xlfn.IFS($C$2=1, ADMIN1!$A64, $C$2=2, ADMIN1!$B64, $C$2=3, ADMIN1!$C64, $C$2=4, ADMIN1!$D64, $C$2=5, ADMIN1!$E64, $C$2=6, ADMIN1!$F64, $C$2=7, ADMIN1!$G64, $C$2=8, ADMIN1!$H64, $C$2=9, ADMIN1!$I64, $C$2=10, ADMIN1!$J64, $C$2=11, ADMIN1!$K64, $C$2=12, ADMIN1!$L64, $C$2=13, ADMIN1!$M64, $C$2=14, ADMIN1!$N64, $C$2=15, ADMIN1!$O64)</f>
        <v>0</v>
      </c>
      <c r="B60" s="366" t="n">
        <f aca="false">ADMIN1!Q64</f>
        <v>5037</v>
      </c>
      <c r="C60" s="367" t="str">
        <f aca="false">ADMIN1!R64</f>
        <v>Citron Caviar (culture naturelle, plateau de 500g)</v>
      </c>
      <c r="D60" s="366" t="str">
        <f aca="false">ADMIN1!V64</f>
        <v>Pièce</v>
      </c>
      <c r="E60" s="368" t="str">
        <f aca="false">_xlfn.IFS($C$2=1, ADMIN1!$AR64, $C$2=2, ADMIN1!$AU64, $C$2=3, ADMIN1!$AX64, $C$2=4, ADMIN1!$BA64, $C$2=5, ADMIN1!$BD64, $C$2=6, ADMIN1!$BG64, $C$2=7, ADMIN1!$BJ64, $C$2=8, ADMIN1!$BM64, $C$2=9, ADMIN1!$BP64, $C$2=10, ADMIN1!$BS64, $C$2=11, ADMIN1!$BV64, $C$2=12, ADMIN1!$BY64, $C$2=13, ADMIN1!$CB64, $C$2=14, ADMIN1!$CE64, $C$2=15, ADMIN1!$CH64)</f>
        <v>-</v>
      </c>
      <c r="F60" s="369" t="n">
        <f aca="false">_xlfn.IFS($C$2=1, ADMIN1!$AS64, $C$2=2, ADMIN1!$AV64, $C$2=3, ADMIN1!$AY64, $C$2=4, ADMIN1!$BB64, $C$2=5, ADMIN1!$BE64, $C$2=6, ADMIN1!$BH64, $C$2=7, ADMIN1!$BK64, $C$2=8, ADMIN1!$BN64, $C$2=9, ADMIN1!$BQ64, $C$2=10, ADMIN1!$BT64, $C$2=11, ADMIN1!$BW64, $C$2=12, ADMIN1!$BZ64, $C$2=13, ADMIN1!$CC64, $C$2=14, ADMIN1!$CF64, $C$2=15, ADMIN1!$CI64)</f>
        <v>0</v>
      </c>
    </row>
    <row r="61" s="370" customFormat="true" ht="30" hidden="false" customHeight="true" outlineLevel="0" collapsed="false">
      <c r="A61" s="365" t="n">
        <f aca="false">_xlfn.IFS($C$2=1, ADMIN1!$A65, $C$2=2, ADMIN1!$B65, $C$2=3, ADMIN1!$C65, $C$2=4, ADMIN1!$D65, $C$2=5, ADMIN1!$E65, $C$2=6, ADMIN1!$F65, $C$2=7, ADMIN1!$G65, $C$2=8, ADMIN1!$H65, $C$2=9, ADMIN1!$I65, $C$2=10, ADMIN1!$J65, $C$2=11, ADMIN1!$K65, $C$2=12, ADMIN1!$L65, $C$2=13, ADMIN1!$M65, $C$2=14, ADMIN1!$N65, $C$2=15, ADMIN1!$O65)</f>
        <v>0</v>
      </c>
      <c r="B61" s="366" t="n">
        <f aca="false">ADMIN1!Q65</f>
        <v>6019</v>
      </c>
      <c r="C61" s="367" t="str">
        <f aca="false">ADMIN1!R65</f>
        <v>Citron caviar/citron australasica BIO
    - (plateau de 200 grs)</v>
      </c>
      <c r="D61" s="366" t="str">
        <f aca="false">ADMIN1!V65</f>
        <v>200g</v>
      </c>
      <c r="E61" s="368" t="str">
        <f aca="false">_xlfn.IFS($C$2=1, ADMIN1!$AR65, $C$2=2, ADMIN1!$AU65, $C$2=3, ADMIN1!$AX65, $C$2=4, ADMIN1!$BA65, $C$2=5, ADMIN1!$BD65, $C$2=6, ADMIN1!$BG65, $C$2=7, ADMIN1!$BJ65, $C$2=8, ADMIN1!$BM65, $C$2=9, ADMIN1!$BP65, $C$2=10, ADMIN1!$BS65, $C$2=11, ADMIN1!$BV65, $C$2=12, ADMIN1!$BY65, $C$2=13, ADMIN1!$CB65, $C$2=14, ADMIN1!$CE65, $C$2=15, ADMIN1!$CH65)</f>
        <v>-</v>
      </c>
      <c r="F61" s="369" t="n">
        <f aca="false">_xlfn.IFS($C$2=1, ADMIN1!$AS65, $C$2=2, ADMIN1!$AV65, $C$2=3, ADMIN1!$AY65, $C$2=4, ADMIN1!$BB65, $C$2=5, ADMIN1!$BE65, $C$2=6, ADMIN1!$BH65, $C$2=7, ADMIN1!$BK65, $C$2=8, ADMIN1!$BN65, $C$2=9, ADMIN1!$BQ65, $C$2=10, ADMIN1!$BT65, $C$2=11, ADMIN1!$BW65, $C$2=12, ADMIN1!$BZ65, $C$2=13, ADMIN1!$CC65, $C$2=14, ADMIN1!$CF65, $C$2=15, ADMIN1!$CI65)</f>
        <v>0</v>
      </c>
    </row>
    <row r="62" s="370" customFormat="true" ht="30" hidden="false" customHeight="true" outlineLevel="0" collapsed="false">
      <c r="A62" s="365" t="n">
        <f aca="false">_xlfn.IFS($C$2=1, ADMIN1!$A66, $C$2=2, ADMIN1!$B66, $C$2=3, ADMIN1!$C66, $C$2=4, ADMIN1!$D66, $C$2=5, ADMIN1!$E66, $C$2=6, ADMIN1!$F66, $C$2=7, ADMIN1!$G66, $C$2=8, ADMIN1!$H66, $C$2=9, ADMIN1!$I66, $C$2=10, ADMIN1!$J66, $C$2=11, ADMIN1!$K66, $C$2=12, ADMIN1!$L66, $C$2=13, ADMIN1!$M66, $C$2=14, ADMIN1!$N66, $C$2=15, ADMIN1!$O66)</f>
        <v>0</v>
      </c>
      <c r="B62" s="366" t="n">
        <f aca="false">ADMIN1!Q66</f>
        <v>6019</v>
      </c>
      <c r="C62" s="367" t="str">
        <f aca="false">ADMIN1!R66</f>
        <v>Citron caviar/citron australasica BIO
    - (plateau de 500 grs)</v>
      </c>
      <c r="D62" s="366" t="str">
        <f aca="false">ADMIN1!V66</f>
        <v>500g</v>
      </c>
      <c r="E62" s="368" t="str">
        <f aca="false">_xlfn.IFS($C$2=1, ADMIN1!$AR66, $C$2=2, ADMIN1!$AU66, $C$2=3, ADMIN1!$AX66, $C$2=4, ADMIN1!$BA66, $C$2=5, ADMIN1!$BD66, $C$2=6, ADMIN1!$BG66, $C$2=7, ADMIN1!$BJ66, $C$2=8, ADMIN1!$BM66, $C$2=9, ADMIN1!$BP66, $C$2=10, ADMIN1!$BS66, $C$2=11, ADMIN1!$BV66, $C$2=12, ADMIN1!$BY66, $C$2=13, ADMIN1!$CB66, $C$2=14, ADMIN1!$CE66, $C$2=15, ADMIN1!$CH66)</f>
        <v>-</v>
      </c>
      <c r="F62" s="369" t="n">
        <f aca="false">_xlfn.IFS($C$2=1, ADMIN1!$AS66, $C$2=2, ADMIN1!$AV66, $C$2=3, ADMIN1!$AY66, $C$2=4, ADMIN1!$BB66, $C$2=5, ADMIN1!$BE66, $C$2=6, ADMIN1!$BH66, $C$2=7, ADMIN1!$BK66, $C$2=8, ADMIN1!$BN66, $C$2=9, ADMIN1!$BQ66, $C$2=10, ADMIN1!$BT66, $C$2=11, ADMIN1!$BW66, $C$2=12, ADMIN1!$BZ66, $C$2=13, ADMIN1!$CC66, $C$2=14, ADMIN1!$CF66, $C$2=15, ADMIN1!$CI66)</f>
        <v>0</v>
      </c>
    </row>
    <row r="63" s="370" customFormat="true" ht="30" hidden="false" customHeight="true" outlineLevel="0" collapsed="false">
      <c r="A63" s="365" t="n">
        <f aca="false">_xlfn.IFS($C$2=1, ADMIN1!$A67, $C$2=2, ADMIN1!$B67, $C$2=3, ADMIN1!$C67, $C$2=4, ADMIN1!$D67, $C$2=5, ADMIN1!$E67, $C$2=6, ADMIN1!$F67, $C$2=7, ADMIN1!$G67, $C$2=8, ADMIN1!$H67, $C$2=9, ADMIN1!$I67, $C$2=10, ADMIN1!$J67, $C$2=11, ADMIN1!$K67, $C$2=12, ADMIN1!$L67, $C$2=13, ADMIN1!$M67, $C$2=14, ADMIN1!$N67, $C$2=15, ADMIN1!$O67)</f>
        <v>0</v>
      </c>
      <c r="B63" s="366" t="n">
        <f aca="false">ADMIN1!Q67</f>
        <v>3421</v>
      </c>
      <c r="C63" s="367" t="str">
        <f aca="false">ADMIN1!R67</f>
        <v>Citron jaune (mûri sur l'arbre)</v>
      </c>
      <c r="D63" s="366" t="str">
        <f aca="false">ADMIN1!V67</f>
        <v>kg</v>
      </c>
      <c r="E63" s="368" t="str">
        <f aca="false">_xlfn.IFS($C$2=1, ADMIN1!$AR67, $C$2=2, ADMIN1!$AU67, $C$2=3, ADMIN1!$AX67, $C$2=4, ADMIN1!$BA67, $C$2=5, ADMIN1!$BD67, $C$2=6, ADMIN1!$BG67, $C$2=7, ADMIN1!$BJ67, $C$2=8, ADMIN1!$BM67, $C$2=9, ADMIN1!$BP67, $C$2=10, ADMIN1!$BS67, $C$2=11, ADMIN1!$BV67, $C$2=12, ADMIN1!$BY67, $C$2=13, ADMIN1!$CB67, $C$2=14, ADMIN1!$CE67, $C$2=15, ADMIN1!$CH67)</f>
        <v>-</v>
      </c>
      <c r="F63" s="369" t="n">
        <f aca="false">_xlfn.IFS($C$2=1, ADMIN1!$AS67, $C$2=2, ADMIN1!$AV67, $C$2=3, ADMIN1!$AY67, $C$2=4, ADMIN1!$BB67, $C$2=5, ADMIN1!$BE67, $C$2=6, ADMIN1!$BH67, $C$2=7, ADMIN1!$BK67, $C$2=8, ADMIN1!$BN67, $C$2=9, ADMIN1!$BQ67, $C$2=10, ADMIN1!$BT67, $C$2=11, ADMIN1!$BW67, $C$2=12, ADMIN1!$BZ67, $C$2=13, ADMIN1!$CC67, $C$2=14, ADMIN1!$CF67, $C$2=15, ADMIN1!$CI67)</f>
        <v>0</v>
      </c>
    </row>
    <row r="64" s="370" customFormat="true" ht="30" hidden="false" customHeight="true" outlineLevel="0" collapsed="false">
      <c r="A64" s="365" t="n">
        <f aca="false">_xlfn.IFS($C$2=1, ADMIN1!$A68, $C$2=2, ADMIN1!$B68, $C$2=3, ADMIN1!$C68, $C$2=4, ADMIN1!$D68, $C$2=5, ADMIN1!$E68, $C$2=6, ADMIN1!$F68, $C$2=7, ADMIN1!$G68, $C$2=8, ADMIN1!$H68, $C$2=9, ADMIN1!$I68, $C$2=10, ADMIN1!$J68, $C$2=11, ADMIN1!$K68, $C$2=12, ADMIN1!$L68, $C$2=13, ADMIN1!$M68, $C$2=14, ADMIN1!$N68, $C$2=15, ADMIN1!$O68)</f>
        <v>0</v>
      </c>
      <c r="B64" s="366" t="n">
        <f aca="false">ADMIN1!Q68</f>
        <v>6094</v>
      </c>
      <c r="C64" s="367" t="str">
        <f aca="false">ADMIN1!R68</f>
        <v>Citron jaune BIO (seconde catégorie)</v>
      </c>
      <c r="D64" s="366" t="str">
        <f aca="false">ADMIN1!V68</f>
        <v>kg</v>
      </c>
      <c r="E64" s="368" t="str">
        <f aca="false">_xlfn.IFS($C$2=1, ADMIN1!$AR68, $C$2=2, ADMIN1!$AU68, $C$2=3, ADMIN1!$AX68, $C$2=4, ADMIN1!$BA68, $C$2=5, ADMIN1!$BD68, $C$2=6, ADMIN1!$BG68, $C$2=7, ADMIN1!$BJ68, $C$2=8, ADMIN1!$BM68, $C$2=9, ADMIN1!$BP68, $C$2=10, ADMIN1!$BS68, $C$2=11, ADMIN1!$BV68, $C$2=12, ADMIN1!$BY68, $C$2=13, ADMIN1!$CB68, $C$2=14, ADMIN1!$CE68, $C$2=15, ADMIN1!$CH68)</f>
        <v>-</v>
      </c>
      <c r="F64" s="369" t="n">
        <f aca="false">_xlfn.IFS($C$2=1, ADMIN1!$AS68, $C$2=2, ADMIN1!$AV68, $C$2=3, ADMIN1!$AY68, $C$2=4, ADMIN1!$BB68, $C$2=5, ADMIN1!$BE68, $C$2=6, ADMIN1!$BH68, $C$2=7, ADMIN1!$BK68, $C$2=8, ADMIN1!$BN68, $C$2=9, ADMIN1!$BQ68, $C$2=10, ADMIN1!$BT68, $C$2=11, ADMIN1!$BW68, $C$2=12, ADMIN1!$BZ68, $C$2=13, ADMIN1!$CC68, $C$2=14, ADMIN1!$CF68, $C$2=15, ADMIN1!$CI68)</f>
        <v>0</v>
      </c>
    </row>
    <row r="65" s="370" customFormat="true" ht="30" hidden="false" customHeight="true" outlineLevel="0" collapsed="false">
      <c r="A65" s="365" t="n">
        <f aca="false">_xlfn.IFS($C$2=1, ADMIN1!$A69, $C$2=2, ADMIN1!$B69, $C$2=3, ADMIN1!$C69, $C$2=4, ADMIN1!$D69, $C$2=5, ADMIN1!$E69, $C$2=6, ADMIN1!$F69, $C$2=7, ADMIN1!$G69, $C$2=8, ADMIN1!$H69, $C$2=9, ADMIN1!$I69, $C$2=10, ADMIN1!$J69, $C$2=11, ADMIN1!$K69, $C$2=12, ADMIN1!$L69, $C$2=13, ADMIN1!$M69, $C$2=14, ADMIN1!$N69, $C$2=15, ADMIN1!$O69)</f>
        <v>0</v>
      </c>
      <c r="B65" s="366" t="n">
        <f aca="false">ADMIN1!Q69</f>
        <v>1023</v>
      </c>
      <c r="C65" s="367" t="str">
        <f aca="false">ADMIN1!R69</f>
        <v>Citron jaune Verna BIO (mûri sur arbre)
    - (grand/moyen) </v>
      </c>
      <c r="D65" s="366" t="str">
        <f aca="false">ADMIN1!V69</f>
        <v>kg</v>
      </c>
      <c r="E65" s="368" t="str">
        <f aca="false">_xlfn.IFS($C$2=1, ADMIN1!$AR69, $C$2=2, ADMIN1!$AU69, $C$2=3, ADMIN1!$AX69, $C$2=4, ADMIN1!$BA69, $C$2=5, ADMIN1!$BD69, $C$2=6, ADMIN1!$BG69, $C$2=7, ADMIN1!$BJ69, $C$2=8, ADMIN1!$BM69, $C$2=9, ADMIN1!$BP69, $C$2=10, ADMIN1!$BS69, $C$2=11, ADMIN1!$BV69, $C$2=12, ADMIN1!$BY69, $C$2=13, ADMIN1!$CB69, $C$2=14, ADMIN1!$CE69, $C$2=15, ADMIN1!$CH69)</f>
        <v>-</v>
      </c>
      <c r="F65" s="369" t="n">
        <f aca="false">_xlfn.IFS($C$2=1, ADMIN1!$AS69, $C$2=2, ADMIN1!$AV69, $C$2=3, ADMIN1!$AY69, $C$2=4, ADMIN1!$BB69, $C$2=5, ADMIN1!$BE69, $C$2=6, ADMIN1!$BH69, $C$2=7, ADMIN1!$BK69, $C$2=8, ADMIN1!$BN69, $C$2=9, ADMIN1!$BQ69, $C$2=10, ADMIN1!$BT69, $C$2=11, ADMIN1!$BW69, $C$2=12, ADMIN1!$BZ69, $C$2=13, ADMIN1!$CC69, $C$2=14, ADMIN1!$CF69, $C$2=15, ADMIN1!$CI69)</f>
        <v>0</v>
      </c>
    </row>
    <row r="66" s="370" customFormat="true" ht="30" hidden="false" customHeight="true" outlineLevel="0" collapsed="false">
      <c r="A66" s="365" t="n">
        <f aca="false">_xlfn.IFS($C$2=1, ADMIN1!$A70, $C$2=2, ADMIN1!$B70, $C$2=3, ADMIN1!$C70, $C$2=4, ADMIN1!$D70, $C$2=5, ADMIN1!$E70, $C$2=6, ADMIN1!$F70, $C$2=7, ADMIN1!$G70, $C$2=8, ADMIN1!$H70, $C$2=9, ADMIN1!$I70, $C$2=10, ADMIN1!$J70, $C$2=11, ADMIN1!$K70, $C$2=12, ADMIN1!$L70, $C$2=13, ADMIN1!$M70, $C$2=14, ADMIN1!$N70, $C$2=15, ADMIN1!$O70)</f>
        <v>0</v>
      </c>
      <c r="B66" s="366" t="n">
        <f aca="false">ADMIN1!Q70</f>
        <v>3169</v>
      </c>
      <c r="C66" s="367" t="str">
        <f aca="false">ADMIN1!R70</f>
        <v>Citron vert</v>
      </c>
      <c r="D66" s="366" t="str">
        <f aca="false">ADMIN1!V70</f>
        <v>kg</v>
      </c>
      <c r="E66" s="368" t="str">
        <f aca="false">_xlfn.IFS($C$2=1, ADMIN1!$AR70, $C$2=2, ADMIN1!$AU70, $C$2=3, ADMIN1!$AX70, $C$2=4, ADMIN1!$BA70, $C$2=5, ADMIN1!$BD70, $C$2=6, ADMIN1!$BG70, $C$2=7, ADMIN1!$BJ70, $C$2=8, ADMIN1!$BM70, $C$2=9, ADMIN1!$BP70, $C$2=10, ADMIN1!$BS70, $C$2=11, ADMIN1!$BV70, $C$2=12, ADMIN1!$BY70, $C$2=13, ADMIN1!$CB70, $C$2=14, ADMIN1!$CE70, $C$2=15, ADMIN1!$CH70)</f>
        <v>-</v>
      </c>
      <c r="F66" s="369" t="n">
        <f aca="false">_xlfn.IFS($C$2=1, ADMIN1!$AS70, $C$2=2, ADMIN1!$AV70, $C$2=3, ADMIN1!$AY70, $C$2=4, ADMIN1!$BB70, $C$2=5, ADMIN1!$BE70, $C$2=6, ADMIN1!$BH70, $C$2=7, ADMIN1!$BK70, $C$2=8, ADMIN1!$BN70, $C$2=9, ADMIN1!$BQ70, $C$2=10, ADMIN1!$BT70, $C$2=11, ADMIN1!$BW70, $C$2=12, ADMIN1!$BZ70, $C$2=13, ADMIN1!$CC70, $C$2=14, ADMIN1!$CF70, $C$2=15, ADMIN1!$CI70)</f>
        <v>0</v>
      </c>
    </row>
    <row r="67" s="370" customFormat="true" ht="30" hidden="false" customHeight="true" outlineLevel="0" collapsed="false">
      <c r="A67" s="365" t="n">
        <f aca="false">_xlfn.IFS($C$2=1, ADMIN1!$A71, $C$2=2, ADMIN1!$B71, $C$2=3, ADMIN1!$C71, $C$2=4, ADMIN1!$D71, $C$2=5, ADMIN1!$E71, $C$2=6, ADMIN1!$F71, $C$2=7, ADMIN1!$G71, $C$2=8, ADMIN1!$H71, $C$2=9, ADMIN1!$I71, $C$2=10, ADMIN1!$J71, $C$2=11, ADMIN1!$K71, $C$2=12, ADMIN1!$L71, $C$2=13, ADMIN1!$M71, $C$2=14, ADMIN1!$N71, $C$2=15, ADMIN1!$O71)</f>
        <v>0</v>
      </c>
      <c r="B67" s="366" t="n">
        <f aca="false">ADMIN1!Q71</f>
        <v>1103</v>
      </c>
      <c r="C67" s="367" t="str">
        <f aca="false">ADMIN1!R71</f>
        <v>Citron vert Variété indienne BIO
    - (récolté avec de la couleur)</v>
      </c>
      <c r="D67" s="366" t="str">
        <f aca="false">ADMIN1!V71</f>
        <v>kg</v>
      </c>
      <c r="E67" s="368" t="str">
        <f aca="false">_xlfn.IFS($C$2=1, ADMIN1!$AR71, $C$2=2, ADMIN1!$AU71, $C$2=3, ADMIN1!$AX71, $C$2=4, ADMIN1!$BA71, $C$2=5, ADMIN1!$BD71, $C$2=6, ADMIN1!$BG71, $C$2=7, ADMIN1!$BJ71, $C$2=8, ADMIN1!$BM71, $C$2=9, ADMIN1!$BP71, $C$2=10, ADMIN1!$BS71, $C$2=11, ADMIN1!$BV71, $C$2=12, ADMIN1!$BY71, $C$2=13, ADMIN1!$CB71, $C$2=14, ADMIN1!$CE71, $C$2=15, ADMIN1!$CH71)</f>
        <v>-</v>
      </c>
      <c r="F67" s="369" t="n">
        <f aca="false">_xlfn.IFS($C$2=1, ADMIN1!$AS71, $C$2=2, ADMIN1!$AV71, $C$2=3, ADMIN1!$AY71, $C$2=4, ADMIN1!$BB71, $C$2=5, ADMIN1!$BE71, $C$2=6, ADMIN1!$BH71, $C$2=7, ADMIN1!$BK71, $C$2=8, ADMIN1!$BN71, $C$2=9, ADMIN1!$BQ71, $C$2=10, ADMIN1!$BT71, $C$2=11, ADMIN1!$BW71, $C$2=12, ADMIN1!$BZ71, $C$2=13, ADMIN1!$CC71, $C$2=14, ADMIN1!$CF71, $C$2=15, ADMIN1!$CI71)</f>
        <v>0</v>
      </c>
    </row>
    <row r="68" s="370" customFormat="true" ht="30" hidden="false" customHeight="true" outlineLevel="0" collapsed="false">
      <c r="A68" s="365" t="n">
        <f aca="false">_xlfn.IFS($C$2=1, ADMIN1!$A72, $C$2=2, ADMIN1!$B72, $C$2=3, ADMIN1!$C72, $C$2=4, ADMIN1!$D72, $C$2=5, ADMIN1!$E72, $C$2=6, ADMIN1!$F72, $C$2=7, ADMIN1!$G72, $C$2=8, ADMIN1!$H72, $C$2=9, ADMIN1!$I72, $C$2=10, ADMIN1!$J72, $C$2=11, ADMIN1!$K72, $C$2=12, ADMIN1!$L72, $C$2=13, ADMIN1!$M72, $C$2=14, ADMIN1!$N72, $C$2=15, ADMIN1!$O72)</f>
        <v>0</v>
      </c>
      <c r="B68" s="366" t="n">
        <f aca="false">ADMIN1!Q72</f>
        <v>3725</v>
      </c>
      <c r="C68" s="367" t="str">
        <f aca="false">ADMIN1!R72</f>
        <v>Citronnelle BIO
    - (bouquet de 5 tiges) </v>
      </c>
      <c r="D68" s="366" t="str">
        <f aca="false">ADMIN1!V72</f>
        <v>Pièce</v>
      </c>
      <c r="E68" s="368" t="str">
        <f aca="false">_xlfn.IFS($C$2=1, ADMIN1!$AR72, $C$2=2, ADMIN1!$AU72, $C$2=3, ADMIN1!$AX72, $C$2=4, ADMIN1!$BA72, $C$2=5, ADMIN1!$BD72, $C$2=6, ADMIN1!$BG72, $C$2=7, ADMIN1!$BJ72, $C$2=8, ADMIN1!$BM72, $C$2=9, ADMIN1!$BP72, $C$2=10, ADMIN1!$BS72, $C$2=11, ADMIN1!$BV72, $C$2=12, ADMIN1!$BY72, $C$2=13, ADMIN1!$CB72, $C$2=14, ADMIN1!$CE72, $C$2=15, ADMIN1!$CH72)</f>
        <v>-</v>
      </c>
      <c r="F68" s="369" t="n">
        <f aca="false">_xlfn.IFS($C$2=1, ADMIN1!$AS72, $C$2=2, ADMIN1!$AV72, $C$2=3, ADMIN1!$AY72, $C$2=4, ADMIN1!$BB72, $C$2=5, ADMIN1!$BE72, $C$2=6, ADMIN1!$BH72, $C$2=7, ADMIN1!$BK72, $C$2=8, ADMIN1!$BN72, $C$2=9, ADMIN1!$BQ72, $C$2=10, ADMIN1!$BT72, $C$2=11, ADMIN1!$BW72, $C$2=12, ADMIN1!$BZ72, $C$2=13, ADMIN1!$CC72, $C$2=14, ADMIN1!$CF72, $C$2=15, ADMIN1!$CI72)</f>
        <v>0</v>
      </c>
    </row>
    <row r="69" s="370" customFormat="true" ht="30" hidden="false" customHeight="true" outlineLevel="0" collapsed="false">
      <c r="A69" s="365" t="n">
        <f aca="false">_xlfn.IFS($C$2=1, ADMIN1!$A73, $C$2=2, ADMIN1!$B73, $C$2=3, ADMIN1!$C73, $C$2=4, ADMIN1!$D73, $C$2=5, ADMIN1!$E73, $C$2=6, ADMIN1!$F73, $C$2=7, ADMIN1!$G73, $C$2=8, ADMIN1!$H73, $C$2=9, ADMIN1!$I73, $C$2=10, ADMIN1!$J73, $C$2=11, ADMIN1!$K73, $C$2=12, ADMIN1!$L73, $C$2=13, ADMIN1!$M73, $C$2=14, ADMIN1!$N73, $C$2=15, ADMIN1!$O73)</f>
        <v>0</v>
      </c>
      <c r="B69" s="366" t="n">
        <f aca="false">ADMIN1!Q73</f>
        <v>3391</v>
      </c>
      <c r="C69" s="367" t="str">
        <f aca="false">ADMIN1!R73</f>
        <v>Coco Pagode fraîche</v>
      </c>
      <c r="D69" s="366" t="str">
        <f aca="false">ADMIN1!V73</f>
        <v>Pièce</v>
      </c>
      <c r="E69" s="368" t="str">
        <f aca="false">_xlfn.IFS($C$2=1, ADMIN1!$AR73, $C$2=2, ADMIN1!$AU73, $C$2=3, ADMIN1!$AX73, $C$2=4, ADMIN1!$BA73, $C$2=5, ADMIN1!$BD73, $C$2=6, ADMIN1!$BG73, $C$2=7, ADMIN1!$BJ73, $C$2=8, ADMIN1!$BM73, $C$2=9, ADMIN1!$BP73, $C$2=10, ADMIN1!$BS73, $C$2=11, ADMIN1!$BV73, $C$2=12, ADMIN1!$BY73, $C$2=13, ADMIN1!$CB73, $C$2=14, ADMIN1!$CE73, $C$2=15, ADMIN1!$CH73)</f>
        <v>-</v>
      </c>
      <c r="F69" s="369" t="n">
        <f aca="false">_xlfn.IFS($C$2=1, ADMIN1!$AS73, $C$2=2, ADMIN1!$AV73, $C$2=3, ADMIN1!$AY73, $C$2=4, ADMIN1!$BB73, $C$2=5, ADMIN1!$BE73, $C$2=6, ADMIN1!$BH73, $C$2=7, ADMIN1!$BK73, $C$2=8, ADMIN1!$BN73, $C$2=9, ADMIN1!$BQ73, $C$2=10, ADMIN1!$BT73, $C$2=11, ADMIN1!$BW73, $C$2=12, ADMIN1!$BZ73, $C$2=13, ADMIN1!$CC73, $C$2=14, ADMIN1!$CF73, $C$2=15, ADMIN1!$CI73)</f>
        <v>0</v>
      </c>
    </row>
    <row r="70" s="370" customFormat="true" ht="30" hidden="false" customHeight="true" outlineLevel="0" collapsed="false">
      <c r="A70" s="365" t="n">
        <f aca="false">_xlfn.IFS($C$2=1, ADMIN1!$A74, $C$2=2, ADMIN1!$B74, $C$2=3, ADMIN1!$C74, $C$2=4, ADMIN1!$D74, $C$2=5, ADMIN1!$E74, $C$2=6, ADMIN1!$F74, $C$2=7, ADMIN1!$G74, $C$2=8, ADMIN1!$H74, $C$2=9, ADMIN1!$I74, $C$2=10, ADMIN1!$J74, $C$2=11, ADMIN1!$K74, $C$2=12, ADMIN1!$L74, $C$2=13, ADMIN1!$M74, $C$2=14, ADMIN1!$N74, $C$2=15, ADMIN1!$O74)</f>
        <v>0</v>
      </c>
      <c r="B70" s="366" t="n">
        <f aca="false">ADMIN1!Q74</f>
        <v>3924</v>
      </c>
      <c r="C70" s="367" t="str">
        <f aca="false">ADMIN1!R74</f>
        <v>Concombre mini gourmet</v>
      </c>
      <c r="D70" s="366" t="str">
        <f aca="false">ADMIN1!V74</f>
        <v>kg</v>
      </c>
      <c r="E70" s="368" t="str">
        <f aca="false">_xlfn.IFS($C$2=1, ADMIN1!$AR74, $C$2=2, ADMIN1!$AU74, $C$2=3, ADMIN1!$AX74, $C$2=4, ADMIN1!$BA74, $C$2=5, ADMIN1!$BD74, $C$2=6, ADMIN1!$BG74, $C$2=7, ADMIN1!$BJ74, $C$2=8, ADMIN1!$BM74, $C$2=9, ADMIN1!$BP74, $C$2=10, ADMIN1!$BS74, $C$2=11, ADMIN1!$BV74, $C$2=12, ADMIN1!$BY74, $C$2=13, ADMIN1!$CB74, $C$2=14, ADMIN1!$CE74, $C$2=15, ADMIN1!$CH74)</f>
        <v>-</v>
      </c>
      <c r="F70" s="369" t="n">
        <f aca="false">_xlfn.IFS($C$2=1, ADMIN1!$AS74, $C$2=2, ADMIN1!$AV74, $C$2=3, ADMIN1!$AY74, $C$2=4, ADMIN1!$BB74, $C$2=5, ADMIN1!$BE74, $C$2=6, ADMIN1!$BH74, $C$2=7, ADMIN1!$BK74, $C$2=8, ADMIN1!$BN74, $C$2=9, ADMIN1!$BQ74, $C$2=10, ADMIN1!$BT74, $C$2=11, ADMIN1!$BW74, $C$2=12, ADMIN1!$BZ74, $C$2=13, ADMIN1!$CC74, $C$2=14, ADMIN1!$CF74, $C$2=15, ADMIN1!$CI74)</f>
        <v>0</v>
      </c>
    </row>
    <row r="71" s="370" customFormat="true" ht="30" hidden="false" customHeight="true" outlineLevel="0" collapsed="false">
      <c r="A71" s="365" t="n">
        <f aca="false">_xlfn.IFS($C$2=1, ADMIN1!$A75, $C$2=2, ADMIN1!$B75, $C$2=3, ADMIN1!$C75, $C$2=4, ADMIN1!$D75, $C$2=5, ADMIN1!$E75, $C$2=6, ADMIN1!$F75, $C$2=7, ADMIN1!$G75, $C$2=8, ADMIN1!$H75, $C$2=9, ADMIN1!$I75, $C$2=10, ADMIN1!$J75, $C$2=11, ADMIN1!$K75, $C$2=12, ADMIN1!$L75, $C$2=13, ADMIN1!$M75, $C$2=14, ADMIN1!$N75, $C$2=15, ADMIN1!$O75)</f>
        <v>0</v>
      </c>
      <c r="B71" s="366" t="n">
        <f aca="false">ADMIN1!Q75</f>
        <v>6077</v>
      </c>
      <c r="C71" s="367" t="str">
        <f aca="false">ADMIN1!R75</f>
        <v>Courge Butternut BIO</v>
      </c>
      <c r="D71" s="366" t="str">
        <f aca="false">ADMIN1!V75</f>
        <v>kg</v>
      </c>
      <c r="E71" s="368" t="str">
        <f aca="false">_xlfn.IFS($C$2=1, ADMIN1!$AR75, $C$2=2, ADMIN1!$AU75, $C$2=3, ADMIN1!$AX75, $C$2=4, ADMIN1!$BA75, $C$2=5, ADMIN1!$BD75, $C$2=6, ADMIN1!$BG75, $C$2=7, ADMIN1!$BJ75, $C$2=8, ADMIN1!$BM75, $C$2=9, ADMIN1!$BP75, $C$2=10, ADMIN1!$BS75, $C$2=11, ADMIN1!$BV75, $C$2=12, ADMIN1!$BY75, $C$2=13, ADMIN1!$CB75, $C$2=14, ADMIN1!$CE75, $C$2=15, ADMIN1!$CH75)</f>
        <v>-</v>
      </c>
      <c r="F71" s="369" t="n">
        <f aca="false">_xlfn.IFS($C$2=1, ADMIN1!$AS75, $C$2=2, ADMIN1!$AV75, $C$2=3, ADMIN1!$AY75, $C$2=4, ADMIN1!$BB75, $C$2=5, ADMIN1!$BE75, $C$2=6, ADMIN1!$BH75, $C$2=7, ADMIN1!$BK75, $C$2=8, ADMIN1!$BN75, $C$2=9, ADMIN1!$BQ75, $C$2=10, ADMIN1!$BT75, $C$2=11, ADMIN1!$BW75, $C$2=12, ADMIN1!$BZ75, $C$2=13, ADMIN1!$CC75, $C$2=14, ADMIN1!$CF75, $C$2=15, ADMIN1!$CI75)</f>
        <v>0</v>
      </c>
    </row>
    <row r="72" s="370" customFormat="true" ht="30" hidden="false" customHeight="true" outlineLevel="0" collapsed="false">
      <c r="A72" s="365" t="n">
        <f aca="false">_xlfn.IFS($C$2=1, ADMIN1!$A76, $C$2=2, ADMIN1!$B76, $C$2=3, ADMIN1!$C76, $C$2=4, ADMIN1!$D76, $C$2=5, ADMIN1!$E76, $C$2=6, ADMIN1!$F76, $C$2=7, ADMIN1!$G76, $C$2=8, ADMIN1!$H76, $C$2=9, ADMIN1!$I76, $C$2=10, ADMIN1!$J76, $C$2=11, ADMIN1!$K76, $C$2=12, ADMIN1!$L76, $C$2=13, ADMIN1!$M76, $C$2=14, ADMIN1!$N76, $C$2=15, ADMIN1!$O76)</f>
        <v>0</v>
      </c>
      <c r="B72" s="366" t="n">
        <f aca="false">ADMIN1!Q76</f>
        <v>6111</v>
      </c>
      <c r="C72" s="367" t="str">
        <f aca="false">ADMIN1!R76</f>
        <v>Crackers déshydratés CRU BIO (sachet 200g)
    - (tomate, tournesol, sarrasin, lin, oignons, ...)</v>
      </c>
      <c r="D72" s="366" t="str">
        <f aca="false">ADMIN1!V76</f>
        <v>Pièce</v>
      </c>
      <c r="E72" s="368" t="str">
        <f aca="false">_xlfn.IFS($C$2=1, ADMIN1!$AR76, $C$2=2, ADMIN1!$AU76, $C$2=3, ADMIN1!$AX76, $C$2=4, ADMIN1!$BA76, $C$2=5, ADMIN1!$BD76, $C$2=6, ADMIN1!$BG76, $C$2=7, ADMIN1!$BJ76, $C$2=8, ADMIN1!$BM76, $C$2=9, ADMIN1!$BP76, $C$2=10, ADMIN1!$BS76, $C$2=11, ADMIN1!$BV76, $C$2=12, ADMIN1!$BY76, $C$2=13, ADMIN1!$CB76, $C$2=14, ADMIN1!$CE76, $C$2=15, ADMIN1!$CH76)</f>
        <v>-</v>
      </c>
      <c r="F72" s="369" t="n">
        <f aca="false">_xlfn.IFS($C$2=1, ADMIN1!$AS76, $C$2=2, ADMIN1!$AV76, $C$2=3, ADMIN1!$AY76, $C$2=4, ADMIN1!$BB76, $C$2=5, ADMIN1!$BE76, $C$2=6, ADMIN1!$BH76, $C$2=7, ADMIN1!$BK76, $C$2=8, ADMIN1!$BN76, $C$2=9, ADMIN1!$BQ76, $C$2=10, ADMIN1!$BT76, $C$2=11, ADMIN1!$BW76, $C$2=12, ADMIN1!$BZ76, $C$2=13, ADMIN1!$CC76, $C$2=14, ADMIN1!$CF76, $C$2=15, ADMIN1!$CI76)</f>
        <v>0</v>
      </c>
    </row>
    <row r="73" s="370" customFormat="true" ht="30" hidden="false" customHeight="true" outlineLevel="0" collapsed="false">
      <c r="A73" s="365" t="n">
        <f aca="false">_xlfn.IFS($C$2=1, ADMIN1!$A77, $C$2=2, ADMIN1!$B77, $C$2=3, ADMIN1!$C77, $C$2=4, ADMIN1!$D77, $C$2=5, ADMIN1!$E77, $C$2=6, ADMIN1!$F77, $C$2=7, ADMIN1!$G77, $C$2=8, ADMIN1!$H77, $C$2=9, ADMIN1!$I77, $C$2=10, ADMIN1!$J77, $C$2=11, ADMIN1!$K77, $C$2=12, ADMIN1!$L77, $C$2=13, ADMIN1!$M77, $C$2=14, ADMIN1!$N77, $C$2=15, ADMIN1!$O77)</f>
        <v>0</v>
      </c>
      <c r="B73" s="366" t="n">
        <f aca="false">ADMIN1!Q77</f>
        <v>1393</v>
      </c>
      <c r="C73" s="367" t="str">
        <f aca="false">ADMIN1!R77</f>
        <v>Curcuma frais BIO (paquet 500g)</v>
      </c>
      <c r="D73" s="366" t="str">
        <f aca="false">ADMIN1!V77</f>
        <v>Pièce</v>
      </c>
      <c r="E73" s="368" t="str">
        <f aca="false">_xlfn.IFS($C$2=1, ADMIN1!$AR77, $C$2=2, ADMIN1!$AU77, $C$2=3, ADMIN1!$AX77, $C$2=4, ADMIN1!$BA77, $C$2=5, ADMIN1!$BD77, $C$2=6, ADMIN1!$BG77, $C$2=7, ADMIN1!$BJ77, $C$2=8, ADMIN1!$BM77, $C$2=9, ADMIN1!$BP77, $C$2=10, ADMIN1!$BS77, $C$2=11, ADMIN1!$BV77, $C$2=12, ADMIN1!$BY77, $C$2=13, ADMIN1!$CB77, $C$2=14, ADMIN1!$CE77, $C$2=15, ADMIN1!$CH77)</f>
        <v>-</v>
      </c>
      <c r="F73" s="369" t="n">
        <f aca="false">_xlfn.IFS($C$2=1, ADMIN1!$AS77, $C$2=2, ADMIN1!$AV77, $C$2=3, ADMIN1!$AY77, $C$2=4, ADMIN1!$BB77, $C$2=5, ADMIN1!$BE77, $C$2=6, ADMIN1!$BH77, $C$2=7, ADMIN1!$BK77, $C$2=8, ADMIN1!$BN77, $C$2=9, ADMIN1!$BQ77, $C$2=10, ADMIN1!$BT77, $C$2=11, ADMIN1!$BW77, $C$2=12, ADMIN1!$BZ77, $C$2=13, ADMIN1!$CC77, $C$2=14, ADMIN1!$CF77, $C$2=15, ADMIN1!$CI77)</f>
        <v>0</v>
      </c>
    </row>
    <row r="74" s="370" customFormat="true" ht="30" hidden="false" customHeight="true" outlineLevel="0" collapsed="false">
      <c r="A74" s="365" t="n">
        <f aca="false">_xlfn.IFS($C$2=1, ADMIN1!$A78, $C$2=2, ADMIN1!$B78, $C$2=3, ADMIN1!$C78, $C$2=4, ADMIN1!$D78, $C$2=5, ADMIN1!$E78, $C$2=6, ADMIN1!$F78, $C$2=7, ADMIN1!$G78, $C$2=8, ADMIN1!$H78, $C$2=9, ADMIN1!$I78, $C$2=10, ADMIN1!$J78, $C$2=11, ADMIN1!$K78, $C$2=12, ADMIN1!$L78, $C$2=13, ADMIN1!$M78, $C$2=14, ADMIN1!$N78, $C$2=15, ADMIN1!$O78)</f>
        <v>0</v>
      </c>
      <c r="B74" s="366" t="n">
        <f aca="false">ADMIN1!Q78</f>
        <v>3227</v>
      </c>
      <c r="C74" s="367" t="str">
        <f aca="false">ADMIN1!R78</f>
        <v>Date de Bahri fraîche</v>
      </c>
      <c r="D74" s="366" t="str">
        <f aca="false">ADMIN1!V78</f>
        <v>kg</v>
      </c>
      <c r="E74" s="368" t="str">
        <f aca="false">_xlfn.IFS($C$2=1, ADMIN1!$AR78, $C$2=2, ADMIN1!$AU78, $C$2=3, ADMIN1!$AX78, $C$2=4, ADMIN1!$BA78, $C$2=5, ADMIN1!$BD78, $C$2=6, ADMIN1!$BG78, $C$2=7, ADMIN1!$BJ78, $C$2=8, ADMIN1!$BM78, $C$2=9, ADMIN1!$BP78, $C$2=10, ADMIN1!$BS78, $C$2=11, ADMIN1!$BV78, $C$2=12, ADMIN1!$BY78, $C$2=13, ADMIN1!$CB78, $C$2=14, ADMIN1!$CE78, $C$2=15, ADMIN1!$CH78)</f>
        <v>-</v>
      </c>
      <c r="F74" s="369" t="n">
        <f aca="false">_xlfn.IFS($C$2=1, ADMIN1!$AS78, $C$2=2, ADMIN1!$AV78, $C$2=3, ADMIN1!$AY78, $C$2=4, ADMIN1!$BB78, $C$2=5, ADMIN1!$BE78, $C$2=6, ADMIN1!$BH78, $C$2=7, ADMIN1!$BK78, $C$2=8, ADMIN1!$BN78, $C$2=9, ADMIN1!$BQ78, $C$2=10, ADMIN1!$BT78, $C$2=11, ADMIN1!$BW78, $C$2=12, ADMIN1!$BZ78, $C$2=13, ADMIN1!$CC78, $C$2=14, ADMIN1!$CF78, $C$2=15, ADMIN1!$CI78)</f>
        <v>0</v>
      </c>
    </row>
    <row r="75" s="370" customFormat="true" ht="30" hidden="false" customHeight="true" outlineLevel="0" collapsed="false">
      <c r="A75" s="365" t="n">
        <f aca="false">_xlfn.IFS($C$2=1, ADMIN1!$A79, $C$2=2, ADMIN1!$B79, $C$2=3, ADMIN1!$C79, $C$2=4, ADMIN1!$D79, $C$2=5, ADMIN1!$E79, $C$2=6, ADMIN1!$F79, $C$2=7, ADMIN1!$G79, $C$2=8, ADMIN1!$H79, $C$2=9, ADMIN1!$I79, $C$2=10, ADMIN1!$J79, $C$2=11, ADMIN1!$K79, $C$2=12, ADMIN1!$L79, $C$2=13, ADMIN1!$M79, $C$2=14, ADMIN1!$N79, $C$2=15, ADMIN1!$O79)</f>
        <v>0</v>
      </c>
      <c r="B75" s="366" t="n">
        <f aca="false">ADMIN1!Q79</f>
        <v>1485</v>
      </c>
      <c r="C75" s="367" t="str">
        <f aca="false">ADMIN1!R79</f>
        <v>Datte Deglet Nour sans rame BIO</v>
      </c>
      <c r="D75" s="366" t="str">
        <f aca="false">ADMIN1!V79</f>
        <v>kg</v>
      </c>
      <c r="E75" s="368" t="str">
        <f aca="false">_xlfn.IFS($C$2=1, ADMIN1!$AR79, $C$2=2, ADMIN1!$AU79, $C$2=3, ADMIN1!$AX79, $C$2=4, ADMIN1!$BA79, $C$2=5, ADMIN1!$BD79, $C$2=6, ADMIN1!$BG79, $C$2=7, ADMIN1!$BJ79, $C$2=8, ADMIN1!$BM79, $C$2=9, ADMIN1!$BP79, $C$2=10, ADMIN1!$BS79, $C$2=11, ADMIN1!$BV79, $C$2=12, ADMIN1!$BY79, $C$2=13, ADMIN1!$CB79, $C$2=14, ADMIN1!$CE79, $C$2=15, ADMIN1!$CH79)</f>
        <v>-</v>
      </c>
      <c r="F75" s="369" t="n">
        <f aca="false">_xlfn.IFS($C$2=1, ADMIN1!$AS79, $C$2=2, ADMIN1!$AV79, $C$2=3, ADMIN1!$AY79, $C$2=4, ADMIN1!$BB79, $C$2=5, ADMIN1!$BE79, $C$2=6, ADMIN1!$BH79, $C$2=7, ADMIN1!$BK79, $C$2=8, ADMIN1!$BN79, $C$2=9, ADMIN1!$BQ79, $C$2=10, ADMIN1!$BT79, $C$2=11, ADMIN1!$BW79, $C$2=12, ADMIN1!$BZ79, $C$2=13, ADMIN1!$CC79, $C$2=14, ADMIN1!$CF79, $C$2=15, ADMIN1!$CI79)</f>
        <v>0</v>
      </c>
    </row>
    <row r="76" s="370" customFormat="true" ht="30" hidden="false" customHeight="true" outlineLevel="0" collapsed="false">
      <c r="A76" s="365" t="n">
        <f aca="false">_xlfn.IFS($C$2=1, ADMIN1!$A80, $C$2=2, ADMIN1!$B80, $C$2=3, ADMIN1!$C80, $C$2=4, ADMIN1!$D80, $C$2=5, ADMIN1!$E80, $C$2=6, ADMIN1!$F80, $C$2=7, ADMIN1!$G80, $C$2=8, ADMIN1!$H80, $C$2=9, ADMIN1!$I80, $C$2=10, ADMIN1!$J80, $C$2=11, ADMIN1!$K80, $C$2=12, ADMIN1!$L80, $C$2=13, ADMIN1!$M80, $C$2=14, ADMIN1!$N80, $C$2=15, ADMIN1!$O80)</f>
        <v>0</v>
      </c>
      <c r="B76" s="366" t="n">
        <f aca="false">ADMIN1!Q80</f>
        <v>6018</v>
      </c>
      <c r="C76" s="367" t="str">
        <f aca="false">ADMIN1!R80</f>
        <v>Dattes Deglet Nour en ravier BIO</v>
      </c>
      <c r="D76" s="366" t="str">
        <f aca="false">ADMIN1!V80</f>
        <v>kg</v>
      </c>
      <c r="E76" s="368" t="str">
        <f aca="false">_xlfn.IFS($C$2=1, ADMIN1!$AR80, $C$2=2, ADMIN1!$AU80, $C$2=3, ADMIN1!$AX80, $C$2=4, ADMIN1!$BA80, $C$2=5, ADMIN1!$BD80, $C$2=6, ADMIN1!$BG80, $C$2=7, ADMIN1!$BJ80, $C$2=8, ADMIN1!$BM80, $C$2=9, ADMIN1!$BP80, $C$2=10, ADMIN1!$BS80, $C$2=11, ADMIN1!$BV80, $C$2=12, ADMIN1!$BY80, $C$2=13, ADMIN1!$CB80, $C$2=14, ADMIN1!$CE80, $C$2=15, ADMIN1!$CH80)</f>
        <v>-</v>
      </c>
      <c r="F76" s="369" t="n">
        <f aca="false">_xlfn.IFS($C$2=1, ADMIN1!$AS80, $C$2=2, ADMIN1!$AV80, $C$2=3, ADMIN1!$AY80, $C$2=4, ADMIN1!$BB80, $C$2=5, ADMIN1!$BE80, $C$2=6, ADMIN1!$BH80, $C$2=7, ADMIN1!$BK80, $C$2=8, ADMIN1!$BN80, $C$2=9, ADMIN1!$BQ80, $C$2=10, ADMIN1!$BT80, $C$2=11, ADMIN1!$BW80, $C$2=12, ADMIN1!$BZ80, $C$2=13, ADMIN1!$CC80, $C$2=14, ADMIN1!$CF80, $C$2=15, ADMIN1!$CI80)</f>
        <v>0</v>
      </c>
    </row>
    <row r="77" s="370" customFormat="true" ht="30" hidden="false" customHeight="true" outlineLevel="0" collapsed="false">
      <c r="A77" s="365" t="n">
        <f aca="false">_xlfn.IFS($C$2=1, ADMIN1!$A81, $C$2=2, ADMIN1!$B81, $C$2=3, ADMIN1!$C81, $C$2=4, ADMIN1!$D81, $C$2=5, ADMIN1!$E81, $C$2=6, ADMIN1!$F81, $C$2=7, ADMIN1!$G81, $C$2=8, ADMIN1!$H81, $C$2=9, ADMIN1!$I81, $C$2=10, ADMIN1!$J81, $C$2=11, ADMIN1!$K81, $C$2=12, ADMIN1!$L81, $C$2=13, ADMIN1!$M81, $C$2=14, ADMIN1!$N81, $C$2=15, ADMIN1!$O81)</f>
        <v>0</v>
      </c>
      <c r="B77" s="366" t="n">
        <f aca="false">ADMIN1!Q81</f>
        <v>1320</v>
      </c>
      <c r="C77" s="367" t="str">
        <f aca="false">ADMIN1!R81</f>
        <v>Dattes Deglet sans noyau BIO</v>
      </c>
      <c r="D77" s="366" t="str">
        <f aca="false">ADMIN1!V81</f>
        <v>kg</v>
      </c>
      <c r="E77" s="368" t="str">
        <f aca="false">_xlfn.IFS($C$2=1, ADMIN1!$AR81, $C$2=2, ADMIN1!$AU81, $C$2=3, ADMIN1!$AX81, $C$2=4, ADMIN1!$BA81, $C$2=5, ADMIN1!$BD81, $C$2=6, ADMIN1!$BG81, $C$2=7, ADMIN1!$BJ81, $C$2=8, ADMIN1!$BM81, $C$2=9, ADMIN1!$BP81, $C$2=10, ADMIN1!$BS81, $C$2=11, ADMIN1!$BV81, $C$2=12, ADMIN1!$BY81, $C$2=13, ADMIN1!$CB81, $C$2=14, ADMIN1!$CE81, $C$2=15, ADMIN1!$CH81)</f>
        <v>-</v>
      </c>
      <c r="F77" s="369" t="n">
        <f aca="false">_xlfn.IFS($C$2=1, ADMIN1!$AS81, $C$2=2, ADMIN1!$AV81, $C$2=3, ADMIN1!$AY81, $C$2=4, ADMIN1!$BB81, $C$2=5, ADMIN1!$BE81, $C$2=6, ADMIN1!$BH81, $C$2=7, ADMIN1!$BK81, $C$2=8, ADMIN1!$BN81, $C$2=9, ADMIN1!$BQ81, $C$2=10, ADMIN1!$BT81, $C$2=11, ADMIN1!$BW81, $C$2=12, ADMIN1!$BZ81, $C$2=13, ADMIN1!$CC81, $C$2=14, ADMIN1!$CF81, $C$2=15, ADMIN1!$CI81)</f>
        <v>0</v>
      </c>
    </row>
    <row r="78" s="370" customFormat="true" ht="30" hidden="false" customHeight="true" outlineLevel="0" collapsed="false">
      <c r="A78" s="365" t="n">
        <f aca="false">_xlfn.IFS($C$2=1, ADMIN1!$A82, $C$2=2, ADMIN1!$B82, $C$2=3, ADMIN1!$C82, $C$2=4, ADMIN1!$D82, $C$2=5, ADMIN1!$E82, $C$2=6, ADMIN1!$F82, $C$2=7, ADMIN1!$G82, $C$2=8, ADMIN1!$H82, $C$2=9, ADMIN1!$I82, $C$2=10, ADMIN1!$J82, $C$2=11, ADMIN1!$K82, $C$2=12, ADMIN1!$L82, $C$2=13, ADMIN1!$M82, $C$2=14, ADMIN1!$N82, $C$2=15, ADMIN1!$O82)</f>
        <v>0</v>
      </c>
      <c r="B78" s="366" t="n">
        <f aca="false">ADMIN1!Q82</f>
        <v>1399</v>
      </c>
      <c r="C78" s="367" t="str">
        <f aca="false">ADMIN1!R82</f>
        <v>Dattes Mazafati de Bam BIO (sachet de 250g)</v>
      </c>
      <c r="D78" s="366" t="str">
        <f aca="false">ADMIN1!V82</f>
        <v>Pièce</v>
      </c>
      <c r="E78" s="368" t="str">
        <f aca="false">_xlfn.IFS($C$2=1, ADMIN1!$AR82, $C$2=2, ADMIN1!$AU82, $C$2=3, ADMIN1!$AX82, $C$2=4, ADMIN1!$BA82, $C$2=5, ADMIN1!$BD82, $C$2=6, ADMIN1!$BG82, $C$2=7, ADMIN1!$BJ82, $C$2=8, ADMIN1!$BM82, $C$2=9, ADMIN1!$BP82, $C$2=10, ADMIN1!$BS82, $C$2=11, ADMIN1!$BV82, $C$2=12, ADMIN1!$BY82, $C$2=13, ADMIN1!$CB82, $C$2=14, ADMIN1!$CE82, $C$2=15, ADMIN1!$CH82)</f>
        <v>-</v>
      </c>
      <c r="F78" s="369" t="n">
        <f aca="false">_xlfn.IFS($C$2=1, ADMIN1!$AS82, $C$2=2, ADMIN1!$AV82, $C$2=3, ADMIN1!$AY82, $C$2=4, ADMIN1!$BB82, $C$2=5, ADMIN1!$BE82, $C$2=6, ADMIN1!$BH82, $C$2=7, ADMIN1!$BK82, $C$2=8, ADMIN1!$BN82, $C$2=9, ADMIN1!$BQ82, $C$2=10, ADMIN1!$BT82, $C$2=11, ADMIN1!$BW82, $C$2=12, ADMIN1!$BZ82, $C$2=13, ADMIN1!$CC82, $C$2=14, ADMIN1!$CF82, $C$2=15, ADMIN1!$CI82)</f>
        <v>0</v>
      </c>
    </row>
    <row r="79" s="370" customFormat="true" ht="30" hidden="false" customHeight="true" outlineLevel="0" collapsed="false">
      <c r="A79" s="365" t="n">
        <f aca="false">_xlfn.IFS($C$2=1, ADMIN1!$A83, $C$2=2, ADMIN1!$B83, $C$2=3, ADMIN1!$C83, $C$2=4, ADMIN1!$D83, $C$2=5, ADMIN1!$E83, $C$2=6, ADMIN1!$F83, $C$2=7, ADMIN1!$G83, $C$2=8, ADMIN1!$H83, $C$2=9, ADMIN1!$I83, $C$2=10, ADMIN1!$J83, $C$2=11, ADMIN1!$K83, $C$2=12, ADMIN1!$L83, $C$2=13, ADMIN1!$M83, $C$2=14, ADMIN1!$N83, $C$2=15, ADMIN1!$O83)</f>
        <v>0</v>
      </c>
      <c r="B79" s="366" t="str">
        <f aca="false">ADMIN1!Q83</f>
        <v>1997</v>
      </c>
      <c r="C79" s="367" t="str">
        <f aca="false">ADMIN1!R83</f>
        <v>Dattes Medjool semi-sèche BIO</v>
      </c>
      <c r="D79" s="366" t="str">
        <f aca="false">ADMIN1!V83</f>
        <v>kg</v>
      </c>
      <c r="E79" s="368" t="str">
        <f aca="false">_xlfn.IFS($C$2=1, ADMIN1!$AR83, $C$2=2, ADMIN1!$AU83, $C$2=3, ADMIN1!$AX83, $C$2=4, ADMIN1!$BA83, $C$2=5, ADMIN1!$BD83, $C$2=6, ADMIN1!$BG83, $C$2=7, ADMIN1!$BJ83, $C$2=8, ADMIN1!$BM83, $C$2=9, ADMIN1!$BP83, $C$2=10, ADMIN1!$BS83, $C$2=11, ADMIN1!$BV83, $C$2=12, ADMIN1!$BY83, $C$2=13, ADMIN1!$CB83, $C$2=14, ADMIN1!$CE83, $C$2=15, ADMIN1!$CH83)</f>
        <v>-</v>
      </c>
      <c r="F79" s="369" t="n">
        <f aca="false">_xlfn.IFS($C$2=1, ADMIN1!$AS83, $C$2=2, ADMIN1!$AV83, $C$2=3, ADMIN1!$AY83, $C$2=4, ADMIN1!$BB83, $C$2=5, ADMIN1!$BE83, $C$2=6, ADMIN1!$BH83, $C$2=7, ADMIN1!$BK83, $C$2=8, ADMIN1!$BN83, $C$2=9, ADMIN1!$BQ83, $C$2=10, ADMIN1!$BT83, $C$2=11, ADMIN1!$BW83, $C$2=12, ADMIN1!$BZ83, $C$2=13, ADMIN1!$CC83, $C$2=14, ADMIN1!$CF83, $C$2=15, ADMIN1!$CI83)</f>
        <v>0</v>
      </c>
    </row>
    <row r="80" s="370" customFormat="true" ht="30" hidden="false" customHeight="true" outlineLevel="0" collapsed="false">
      <c r="A80" s="365" t="n">
        <f aca="false">_xlfn.IFS($C$2=1, ADMIN1!$A84, $C$2=2, ADMIN1!$B84, $C$2=3, ADMIN1!$C84, $C$2=4, ADMIN1!$D84, $C$2=5, ADMIN1!$E84, $C$2=6, ADMIN1!$F84, $C$2=7, ADMIN1!$G84, $C$2=8, ADMIN1!$H84, $C$2=9, ADMIN1!$I84, $C$2=10, ADMIN1!$J84, $C$2=11, ADMIN1!$K84, $C$2=12, ADMIN1!$L84, $C$2=13, ADMIN1!$M84, $C$2=14, ADMIN1!$N84, $C$2=15, ADMIN1!$O84)</f>
        <v>0</v>
      </c>
      <c r="B80" s="366" t="n">
        <f aca="false">ADMIN1!Q84</f>
        <v>3720</v>
      </c>
      <c r="C80" s="367" t="str">
        <f aca="false">ADMIN1!R84</f>
        <v>Eau de mer micro-filtrée hypertonique
    - (n°2 : box 11L)</v>
      </c>
      <c r="D80" s="366" t="str">
        <f aca="false">ADMIN1!V84</f>
        <v>Pièce</v>
      </c>
      <c r="E80" s="368" t="str">
        <f aca="false">_xlfn.IFS($C$2=1, ADMIN1!$AR84, $C$2=2, ADMIN1!$AU84, $C$2=3, ADMIN1!$AX84, $C$2=4, ADMIN1!$BA84, $C$2=5, ADMIN1!$BD84, $C$2=6, ADMIN1!$BG84, $C$2=7, ADMIN1!$BJ84, $C$2=8, ADMIN1!$BM84, $C$2=9, ADMIN1!$BP84, $C$2=10, ADMIN1!$BS84, $C$2=11, ADMIN1!$BV84, $C$2=12, ADMIN1!$BY84, $C$2=13, ADMIN1!$CB84, $C$2=14, ADMIN1!$CE84, $C$2=15, ADMIN1!$CH84)</f>
        <v>-</v>
      </c>
      <c r="F80" s="369" t="n">
        <f aca="false">_xlfn.IFS($C$2=1, ADMIN1!$AS84, $C$2=2, ADMIN1!$AV84, $C$2=3, ADMIN1!$AY84, $C$2=4, ADMIN1!$BB84, $C$2=5, ADMIN1!$BE84, $C$2=6, ADMIN1!$BH84, $C$2=7, ADMIN1!$BK84, $C$2=8, ADMIN1!$BN84, $C$2=9, ADMIN1!$BQ84, $C$2=10, ADMIN1!$BT84, $C$2=11, ADMIN1!$BW84, $C$2=12, ADMIN1!$BZ84, $C$2=13, ADMIN1!$CC84, $C$2=14, ADMIN1!$CF84, $C$2=15, ADMIN1!$CI84)</f>
        <v>0</v>
      </c>
    </row>
    <row r="81" s="370" customFormat="true" ht="30" hidden="false" customHeight="true" outlineLevel="0" collapsed="false">
      <c r="A81" s="365" t="n">
        <f aca="false">_xlfn.IFS($C$2=1, ADMIN1!$A85, $C$2=2, ADMIN1!$B85, $C$2=3, ADMIN1!$C85, $C$2=4, ADMIN1!$D85, $C$2=5, ADMIN1!$E85, $C$2=6, ADMIN1!$F85, $C$2=7, ADMIN1!$G85, $C$2=8, ADMIN1!$H85, $C$2=9, ADMIN1!$I85, $C$2=10, ADMIN1!$J85, $C$2=11, ADMIN1!$K85, $C$2=12, ADMIN1!$L85, $C$2=13, ADMIN1!$M85, $C$2=14, ADMIN1!$N85, $C$2=15, ADMIN1!$O85)</f>
        <v>0</v>
      </c>
      <c r="B81" s="366" t="n">
        <f aca="false">ADMIN1!Q85</f>
        <v>3379</v>
      </c>
      <c r="C81" s="367" t="str">
        <f aca="false">ADMIN1!R85</f>
        <v>Eau de mer micro-filtrée hypertonique
    - (n°3 : box 20L)</v>
      </c>
      <c r="D81" s="366" t="str">
        <f aca="false">ADMIN1!V85</f>
        <v>Pièce</v>
      </c>
      <c r="E81" s="368" t="str">
        <f aca="false">_xlfn.IFS($C$2=1, ADMIN1!$AR85, $C$2=2, ADMIN1!$AU85, $C$2=3, ADMIN1!$AX85, $C$2=4, ADMIN1!$BA85, $C$2=5, ADMIN1!$BD85, $C$2=6, ADMIN1!$BG85, $C$2=7, ADMIN1!$BJ85, $C$2=8, ADMIN1!$BM85, $C$2=9, ADMIN1!$BP85, $C$2=10, ADMIN1!$BS85, $C$2=11, ADMIN1!$BV85, $C$2=12, ADMIN1!$BY85, $C$2=13, ADMIN1!$CB85, $C$2=14, ADMIN1!$CE85, $C$2=15, ADMIN1!$CH85)</f>
        <v>-</v>
      </c>
      <c r="F81" s="369" t="n">
        <f aca="false">_xlfn.IFS($C$2=1, ADMIN1!$AS85, $C$2=2, ADMIN1!$AV85, $C$2=3, ADMIN1!$AY85, $C$2=4, ADMIN1!$BB85, $C$2=5, ADMIN1!$BE85, $C$2=6, ADMIN1!$BH85, $C$2=7, ADMIN1!$BK85, $C$2=8, ADMIN1!$BN85, $C$2=9, ADMIN1!$BQ85, $C$2=10, ADMIN1!$BT85, $C$2=11, ADMIN1!$BW85, $C$2=12, ADMIN1!$BZ85, $C$2=13, ADMIN1!$CC85, $C$2=14, ADMIN1!$CF85, $C$2=15, ADMIN1!$CI85)</f>
        <v>0</v>
      </c>
    </row>
    <row r="82" s="370" customFormat="true" ht="30" hidden="false" customHeight="true" outlineLevel="0" collapsed="false">
      <c r="A82" s="365" t="n">
        <f aca="false">_xlfn.IFS($C$2=1, ADMIN1!$A86, $C$2=2, ADMIN1!$B86, $C$2=3, ADMIN1!$C86, $C$2=4, ADMIN1!$D86, $C$2=5, ADMIN1!$E86, $C$2=6, ADMIN1!$F86, $C$2=7, ADMIN1!$G86, $C$2=8, ADMIN1!$H86, $C$2=9, ADMIN1!$I86, $C$2=10, ADMIN1!$J86, $C$2=11, ADMIN1!$K86, $C$2=12, ADMIN1!$L86, $C$2=13, ADMIN1!$M86, $C$2=14, ADMIN1!$N86, $C$2=15, ADMIN1!$O86)</f>
        <v>0</v>
      </c>
      <c r="B82" s="366" t="n">
        <f aca="false">ADMIN1!Q86</f>
        <v>3413</v>
      </c>
      <c r="C82" s="367" t="str">
        <f aca="false">ADMIN1!R86</f>
        <v>Echalottes (env. 500g, petite production, qualité spéciale)</v>
      </c>
      <c r="D82" s="366" t="str">
        <f aca="false">ADMIN1!V86</f>
        <v>Pièce</v>
      </c>
      <c r="E82" s="368" t="str">
        <f aca="false">_xlfn.IFS($C$2=1, ADMIN1!$AR86, $C$2=2, ADMIN1!$AU86, $C$2=3, ADMIN1!$AX86, $C$2=4, ADMIN1!$BA86, $C$2=5, ADMIN1!$BD86, $C$2=6, ADMIN1!$BG86, $C$2=7, ADMIN1!$BJ86, $C$2=8, ADMIN1!$BM86, $C$2=9, ADMIN1!$BP86, $C$2=10, ADMIN1!$BS86, $C$2=11, ADMIN1!$BV86, $C$2=12, ADMIN1!$BY86, $C$2=13, ADMIN1!$CB86, $C$2=14, ADMIN1!$CE86, $C$2=15, ADMIN1!$CH86)</f>
        <v>-</v>
      </c>
      <c r="F82" s="369" t="n">
        <f aca="false">_xlfn.IFS($C$2=1, ADMIN1!$AS86, $C$2=2, ADMIN1!$AV86, $C$2=3, ADMIN1!$AY86, $C$2=4, ADMIN1!$BB86, $C$2=5, ADMIN1!$BE86, $C$2=6, ADMIN1!$BH86, $C$2=7, ADMIN1!$BK86, $C$2=8, ADMIN1!$BN86, $C$2=9, ADMIN1!$BQ86, $C$2=10, ADMIN1!$BT86, $C$2=11, ADMIN1!$BW86, $C$2=12, ADMIN1!$BZ86, $C$2=13, ADMIN1!$CC86, $C$2=14, ADMIN1!$CF86, $C$2=15, ADMIN1!$CI86)</f>
        <v>0</v>
      </c>
    </row>
    <row r="83" s="370" customFormat="true" ht="30" hidden="false" customHeight="true" outlineLevel="0" collapsed="false">
      <c r="A83" s="365" t="n">
        <f aca="false">_xlfn.IFS($C$2=1, ADMIN1!$A87, $C$2=2, ADMIN1!$B87, $C$2=3, ADMIN1!$C87, $C$2=4, ADMIN1!$D87, $C$2=5, ADMIN1!$E87, $C$2=6, ADMIN1!$F87, $C$2=7, ADMIN1!$G87, $C$2=8, ADMIN1!$H87, $C$2=9, ADMIN1!$I87, $C$2=10, ADMIN1!$J87, $C$2=11, ADMIN1!$K87, $C$2=12, ADMIN1!$L87, $C$2=13, ADMIN1!$M87, $C$2=14, ADMIN1!$N87, $C$2=15, ADMIN1!$O87)</f>
        <v>0</v>
      </c>
      <c r="B83" s="366" t="n">
        <f aca="false">ADMIN1!Q87</f>
        <v>3550</v>
      </c>
      <c r="C83" s="367" t="str">
        <f aca="false">ADMIN1!R87</f>
        <v>Epi de maïs doux frais</v>
      </c>
      <c r="D83" s="366" t="str">
        <f aca="false">ADMIN1!V87</f>
        <v>Pièce</v>
      </c>
      <c r="E83" s="368" t="str">
        <f aca="false">_xlfn.IFS($C$2=1, ADMIN1!$AR87, $C$2=2, ADMIN1!$AU87, $C$2=3, ADMIN1!$AX87, $C$2=4, ADMIN1!$BA87, $C$2=5, ADMIN1!$BD87, $C$2=6, ADMIN1!$BG87, $C$2=7, ADMIN1!$BJ87, $C$2=8, ADMIN1!$BM87, $C$2=9, ADMIN1!$BP87, $C$2=10, ADMIN1!$BS87, $C$2=11, ADMIN1!$BV87, $C$2=12, ADMIN1!$BY87, $C$2=13, ADMIN1!$CB87, $C$2=14, ADMIN1!$CE87, $C$2=15, ADMIN1!$CH87)</f>
        <v>-</v>
      </c>
      <c r="F83" s="369" t="n">
        <f aca="false">_xlfn.IFS($C$2=1, ADMIN1!$AS87, $C$2=2, ADMIN1!$AV87, $C$2=3, ADMIN1!$AY87, $C$2=4, ADMIN1!$BB87, $C$2=5, ADMIN1!$BE87, $C$2=6, ADMIN1!$BH87, $C$2=7, ADMIN1!$BK87, $C$2=8, ADMIN1!$BN87, $C$2=9, ADMIN1!$BQ87, $C$2=10, ADMIN1!$BT87, $C$2=11, ADMIN1!$BW87, $C$2=12, ADMIN1!$BZ87, $C$2=13, ADMIN1!$CC87, $C$2=14, ADMIN1!$CF87, $C$2=15, ADMIN1!$CI87)</f>
        <v>0</v>
      </c>
    </row>
    <row r="84" s="370" customFormat="true" ht="30" hidden="false" customHeight="true" outlineLevel="0" collapsed="false">
      <c r="A84" s="365" t="n">
        <f aca="false">_xlfn.IFS($C$2=1, ADMIN1!$A88, $C$2=2, ADMIN1!$B88, $C$2=3, ADMIN1!$C88, $C$2=4, ADMIN1!$D88, $C$2=5, ADMIN1!$E88, $C$2=6, ADMIN1!$F88, $C$2=7, ADMIN1!$G88, $C$2=8, ADMIN1!$H88, $C$2=9, ADMIN1!$I88, $C$2=10, ADMIN1!$J88, $C$2=11, ADMIN1!$K88, $C$2=12, ADMIN1!$L88, $C$2=13, ADMIN1!$M88, $C$2=14, ADMIN1!$N88, $C$2=15, ADMIN1!$O88)</f>
        <v>0</v>
      </c>
      <c r="B84" s="366" t="n">
        <f aca="false">ADMIN1!Q88</f>
        <v>4025</v>
      </c>
      <c r="C84" s="367" t="str">
        <f aca="false">ADMIN1!R88</f>
        <v>Extracteur de jus ANGEL 5500</v>
      </c>
      <c r="D84" s="366" t="str">
        <f aca="false">ADMIN1!V88</f>
        <v>Pièce</v>
      </c>
      <c r="E84" s="368" t="str">
        <f aca="false">_xlfn.IFS($C$2=1, ADMIN1!$AR88, $C$2=2, ADMIN1!$AU88, $C$2=3, ADMIN1!$AX88, $C$2=4, ADMIN1!$BA88, $C$2=5, ADMIN1!$BD88, $C$2=6, ADMIN1!$BG88, $C$2=7, ADMIN1!$BJ88, $C$2=8, ADMIN1!$BM88, $C$2=9, ADMIN1!$BP88, $C$2=10, ADMIN1!$BS88, $C$2=11, ADMIN1!$BV88, $C$2=12, ADMIN1!$BY88, $C$2=13, ADMIN1!$CB88, $C$2=14, ADMIN1!$CE88, $C$2=15, ADMIN1!$CH88)</f>
        <v>-</v>
      </c>
      <c r="F84" s="369" t="n">
        <f aca="false">_xlfn.IFS($C$2=1, ADMIN1!$AS88, $C$2=2, ADMIN1!$AV88, $C$2=3, ADMIN1!$AY88, $C$2=4, ADMIN1!$BB88, $C$2=5, ADMIN1!$BE88, $C$2=6, ADMIN1!$BH88, $C$2=7, ADMIN1!$BK88, $C$2=8, ADMIN1!$BN88, $C$2=9, ADMIN1!$BQ88, $C$2=10, ADMIN1!$BT88, $C$2=11, ADMIN1!$BW88, $C$2=12, ADMIN1!$BZ88, $C$2=13, ADMIN1!$CC88, $C$2=14, ADMIN1!$CF88, $C$2=15, ADMIN1!$CI88)</f>
        <v>0</v>
      </c>
    </row>
    <row r="85" s="370" customFormat="true" ht="30" hidden="false" customHeight="true" outlineLevel="0" collapsed="false">
      <c r="A85" s="365" t="n">
        <f aca="false">_xlfn.IFS($C$2=1, ADMIN1!$A89, $C$2=2, ADMIN1!$B89, $C$2=3, ADMIN1!$C89, $C$2=4, ADMIN1!$D89, $C$2=5, ADMIN1!$E89, $C$2=6, ADMIN1!$F89, $C$2=7, ADMIN1!$G89, $C$2=8, ADMIN1!$H89, $C$2=9, ADMIN1!$I89, $C$2=10, ADMIN1!$J89, $C$2=11, ADMIN1!$K89, $C$2=12, ADMIN1!$L89, $C$2=13, ADMIN1!$M89, $C$2=14, ADMIN1!$N89, $C$2=15, ADMIN1!$O89)</f>
        <v>0</v>
      </c>
      <c r="B85" s="366" t="n">
        <f aca="false">ADMIN1!Q89</f>
        <v>6106</v>
      </c>
      <c r="C85" s="367" t="str">
        <f aca="false">ADMIN1!R89</f>
        <v>Fenugrec en graines BIO (sachet 500g)</v>
      </c>
      <c r="D85" s="366" t="str">
        <f aca="false">ADMIN1!V89</f>
        <v>Pièce</v>
      </c>
      <c r="E85" s="368" t="str">
        <f aca="false">_xlfn.IFS($C$2=1, ADMIN1!$AR89, $C$2=2, ADMIN1!$AU89, $C$2=3, ADMIN1!$AX89, $C$2=4, ADMIN1!$BA89, $C$2=5, ADMIN1!$BD89, $C$2=6, ADMIN1!$BG89, $C$2=7, ADMIN1!$BJ89, $C$2=8, ADMIN1!$BM89, $C$2=9, ADMIN1!$BP89, $C$2=10, ADMIN1!$BS89, $C$2=11, ADMIN1!$BV89, $C$2=12, ADMIN1!$BY89, $C$2=13, ADMIN1!$CB89, $C$2=14, ADMIN1!$CE89, $C$2=15, ADMIN1!$CH89)</f>
        <v>-</v>
      </c>
      <c r="F85" s="369" t="n">
        <f aca="false">_xlfn.IFS($C$2=1, ADMIN1!$AS89, $C$2=2, ADMIN1!$AV89, $C$2=3, ADMIN1!$AY89, $C$2=4, ADMIN1!$BB89, $C$2=5, ADMIN1!$BE89, $C$2=6, ADMIN1!$BH89, $C$2=7, ADMIN1!$BK89, $C$2=8, ADMIN1!$BN89, $C$2=9, ADMIN1!$BQ89, $C$2=10, ADMIN1!$BT89, $C$2=11, ADMIN1!$BW89, $C$2=12, ADMIN1!$BZ89, $C$2=13, ADMIN1!$CC89, $C$2=14, ADMIN1!$CF89, $C$2=15, ADMIN1!$CI89)</f>
        <v>0</v>
      </c>
    </row>
    <row r="86" s="370" customFormat="true" ht="30" hidden="false" customHeight="true" outlineLevel="0" collapsed="false">
      <c r="A86" s="365" t="n">
        <f aca="false">_xlfn.IFS($C$2=1, ADMIN1!$A90, $C$2=2, ADMIN1!$B90, $C$2=3, ADMIN1!$C90, $C$2=4, ADMIN1!$D90, $C$2=5, ADMIN1!$E90, $C$2=6, ADMIN1!$F90, $C$2=7, ADMIN1!$G90, $C$2=8, ADMIN1!$H90, $C$2=9, ADMIN1!$I90, $C$2=10, ADMIN1!$J90, $C$2=11, ADMIN1!$K90, $C$2=12, ADMIN1!$L90, $C$2=13, ADMIN1!$M90, $C$2=14, ADMIN1!$N90, $C$2=15, ADMIN1!$O90)</f>
        <v>0</v>
      </c>
      <c r="B86" s="366" t="n">
        <f aca="false">ADMIN1!Q90</f>
        <v>3177</v>
      </c>
      <c r="C86" s="367" t="str">
        <f aca="false">ADMIN1!R90</f>
        <v>Figue Coup de Dame semi sèche</v>
      </c>
      <c r="D86" s="366" t="str">
        <f aca="false">ADMIN1!V90</f>
        <v>kg</v>
      </c>
      <c r="E86" s="368" t="str">
        <f aca="false">_xlfn.IFS($C$2=1, ADMIN1!$AR90, $C$2=2, ADMIN1!$AU90, $C$2=3, ADMIN1!$AX90, $C$2=4, ADMIN1!$BA90, $C$2=5, ADMIN1!$BD90, $C$2=6, ADMIN1!$BG90, $C$2=7, ADMIN1!$BJ90, $C$2=8, ADMIN1!$BM90, $C$2=9, ADMIN1!$BP90, $C$2=10, ADMIN1!$BS90, $C$2=11, ADMIN1!$BV90, $C$2=12, ADMIN1!$BY90, $C$2=13, ADMIN1!$CB90, $C$2=14, ADMIN1!$CE90, $C$2=15, ADMIN1!$CH90)</f>
        <v>-</v>
      </c>
      <c r="F86" s="369" t="n">
        <f aca="false">_xlfn.IFS($C$2=1, ADMIN1!$AS90, $C$2=2, ADMIN1!$AV90, $C$2=3, ADMIN1!$AY90, $C$2=4, ADMIN1!$BB90, $C$2=5, ADMIN1!$BE90, $C$2=6, ADMIN1!$BH90, $C$2=7, ADMIN1!$BK90, $C$2=8, ADMIN1!$BN90, $C$2=9, ADMIN1!$BQ90, $C$2=10, ADMIN1!$BT90, $C$2=11, ADMIN1!$BW90, $C$2=12, ADMIN1!$BZ90, $C$2=13, ADMIN1!$CC90, $C$2=14, ADMIN1!$CF90, $C$2=15, ADMIN1!$CI90)</f>
        <v>0</v>
      </c>
    </row>
    <row r="87" s="370" customFormat="true" ht="30" hidden="false" customHeight="true" outlineLevel="0" collapsed="false">
      <c r="A87" s="365" t="n">
        <f aca="false">_xlfn.IFS($C$2=1, ADMIN1!$A91, $C$2=2, ADMIN1!$B91, $C$2=3, ADMIN1!$C91, $C$2=4, ADMIN1!$D91, $C$2=5, ADMIN1!$E91, $C$2=6, ADMIN1!$F91, $C$2=7, ADMIN1!$G91, $C$2=8, ADMIN1!$H91, $C$2=9, ADMIN1!$I91, $C$2=10, ADMIN1!$J91, $C$2=11, ADMIN1!$K91, $C$2=12, ADMIN1!$L91, $C$2=13, ADMIN1!$M91, $C$2=14, ADMIN1!$N91, $C$2=15, ADMIN1!$O91)</f>
        <v>0</v>
      </c>
      <c r="B87" s="366" t="n">
        <f aca="false">ADMIN1!Q91</f>
        <v>3138</v>
      </c>
      <c r="C87" s="367" t="str">
        <f aca="false">ADMIN1!R91</f>
        <v>Figue de Barbarie</v>
      </c>
      <c r="D87" s="366" t="str">
        <f aca="false">ADMIN1!V91</f>
        <v>kg</v>
      </c>
      <c r="E87" s="368" t="str">
        <f aca="false">_xlfn.IFS($C$2=1, ADMIN1!$AR91, $C$2=2, ADMIN1!$AU91, $C$2=3, ADMIN1!$AX91, $C$2=4, ADMIN1!$BA91, $C$2=5, ADMIN1!$BD91, $C$2=6, ADMIN1!$BG91, $C$2=7, ADMIN1!$BJ91, $C$2=8, ADMIN1!$BM91, $C$2=9, ADMIN1!$BP91, $C$2=10, ADMIN1!$BS91, $C$2=11, ADMIN1!$BV91, $C$2=12, ADMIN1!$BY91, $C$2=13, ADMIN1!$CB91, $C$2=14, ADMIN1!$CE91, $C$2=15, ADMIN1!$CH91)</f>
        <v>-</v>
      </c>
      <c r="F87" s="369" t="n">
        <f aca="false">_xlfn.IFS($C$2=1, ADMIN1!$AS91, $C$2=2, ADMIN1!$AV91, $C$2=3, ADMIN1!$AY91, $C$2=4, ADMIN1!$BB91, $C$2=5, ADMIN1!$BE91, $C$2=6, ADMIN1!$BH91, $C$2=7, ADMIN1!$BK91, $C$2=8, ADMIN1!$BN91, $C$2=9, ADMIN1!$BQ91, $C$2=10, ADMIN1!$BT91, $C$2=11, ADMIN1!$BW91, $C$2=12, ADMIN1!$BZ91, $C$2=13, ADMIN1!$CC91, $C$2=14, ADMIN1!$CF91, $C$2=15, ADMIN1!$CI91)</f>
        <v>0</v>
      </c>
    </row>
    <row r="88" s="370" customFormat="true" ht="30" hidden="false" customHeight="true" outlineLevel="0" collapsed="false">
      <c r="A88" s="365" t="n">
        <f aca="false">_xlfn.IFS($C$2=1, ADMIN1!$A92, $C$2=2, ADMIN1!$B92, $C$2=3, ADMIN1!$C92, $C$2=4, ADMIN1!$D92, $C$2=5, ADMIN1!$E92, $C$2=6, ADMIN1!$F92, $C$2=7, ADMIN1!$G92, $C$2=8, ADMIN1!$H92, $C$2=9, ADMIN1!$I92, $C$2=10, ADMIN1!$J92, $C$2=11, ADMIN1!$K92, $C$2=12, ADMIN1!$L92, $C$2=13, ADMIN1!$M92, $C$2=14, ADMIN1!$N92, $C$2=15, ADMIN1!$O92)</f>
        <v>0</v>
      </c>
      <c r="B88" s="366" t="n">
        <f aca="false">ADMIN1!Q92</f>
        <v>1615</v>
      </c>
      <c r="C88" s="367" t="str">
        <f aca="false">ADMIN1!R92</f>
        <v>Figue fraîche BIO</v>
      </c>
      <c r="D88" s="366" t="str">
        <f aca="false">ADMIN1!V92</f>
        <v>kg</v>
      </c>
      <c r="E88" s="368" t="str">
        <f aca="false">_xlfn.IFS($C$2=1, ADMIN1!$AR92, $C$2=2, ADMIN1!$AU92, $C$2=3, ADMIN1!$AX92, $C$2=4, ADMIN1!$BA92, $C$2=5, ADMIN1!$BD92, $C$2=6, ADMIN1!$BG92, $C$2=7, ADMIN1!$BJ92, $C$2=8, ADMIN1!$BM92, $C$2=9, ADMIN1!$BP92, $C$2=10, ADMIN1!$BS92, $C$2=11, ADMIN1!$BV92, $C$2=12, ADMIN1!$BY92, $C$2=13, ADMIN1!$CB92, $C$2=14, ADMIN1!$CE92, $C$2=15, ADMIN1!$CH92)</f>
        <v>-</v>
      </c>
      <c r="F88" s="369" t="n">
        <f aca="false">_xlfn.IFS($C$2=1, ADMIN1!$AS92, $C$2=2, ADMIN1!$AV92, $C$2=3, ADMIN1!$AY92, $C$2=4, ADMIN1!$BB92, $C$2=5, ADMIN1!$BE92, $C$2=6, ADMIN1!$BH92, $C$2=7, ADMIN1!$BK92, $C$2=8, ADMIN1!$BN92, $C$2=9, ADMIN1!$BQ92, $C$2=10, ADMIN1!$BT92, $C$2=11, ADMIN1!$BW92, $C$2=12, ADMIN1!$BZ92, $C$2=13, ADMIN1!$CC92, $C$2=14, ADMIN1!$CF92, $C$2=15, ADMIN1!$CI92)</f>
        <v>0</v>
      </c>
    </row>
    <row r="89" s="370" customFormat="true" ht="30" hidden="false" customHeight="true" outlineLevel="0" collapsed="false">
      <c r="A89" s="365" t="n">
        <f aca="false">_xlfn.IFS($C$2=1, ADMIN1!$A93, $C$2=2, ADMIN1!$B93, $C$2=3, ADMIN1!$C93, $C$2=4, ADMIN1!$D93, $C$2=5, ADMIN1!$E93, $C$2=6, ADMIN1!$F93, $C$2=7, ADMIN1!$G93, $C$2=8, ADMIN1!$H93, $C$2=9, ADMIN1!$I93, $C$2=10, ADMIN1!$J93, $C$2=11, ADMIN1!$K93, $C$2=12, ADMIN1!$L93, $C$2=13, ADMIN1!$M93, $C$2=14, ADMIN1!$N93, $C$2=15, ADMIN1!$O93)</f>
        <v>0</v>
      </c>
      <c r="B89" s="366" t="n">
        <f aca="false">ADMIN1!Q93</f>
        <v>6116</v>
      </c>
      <c r="C89" s="367" t="str">
        <f aca="false">ADMIN1!R93</f>
        <v>Figue semi-sèche biologique de miel d'Alpujarra  
    - (moyen)</v>
      </c>
      <c r="D89" s="366" t="str">
        <f aca="false">ADMIN1!V93</f>
        <v>kg</v>
      </c>
      <c r="E89" s="368" t="str">
        <f aca="false">_xlfn.IFS($C$2=1, ADMIN1!$AR93, $C$2=2, ADMIN1!$AU93, $C$2=3, ADMIN1!$AX93, $C$2=4, ADMIN1!$BA93, $C$2=5, ADMIN1!$BD93, $C$2=6, ADMIN1!$BG93, $C$2=7, ADMIN1!$BJ93, $C$2=8, ADMIN1!$BM93, $C$2=9, ADMIN1!$BP93, $C$2=10, ADMIN1!$BS93, $C$2=11, ADMIN1!$BV93, $C$2=12, ADMIN1!$BY93, $C$2=13, ADMIN1!$CB93, $C$2=14, ADMIN1!$CE93, $C$2=15, ADMIN1!$CH93)</f>
        <v>-</v>
      </c>
      <c r="F89" s="369" t="n">
        <f aca="false">_xlfn.IFS($C$2=1, ADMIN1!$AS93, $C$2=2, ADMIN1!$AV93, $C$2=3, ADMIN1!$AY93, $C$2=4, ADMIN1!$BB93, $C$2=5, ADMIN1!$BE93, $C$2=6, ADMIN1!$BH93, $C$2=7, ADMIN1!$BK93, $C$2=8, ADMIN1!$BN93, $C$2=9, ADMIN1!$BQ93, $C$2=10, ADMIN1!$BT93, $C$2=11, ADMIN1!$BW93, $C$2=12, ADMIN1!$BZ93, $C$2=13, ADMIN1!$CC93, $C$2=14, ADMIN1!$CF93, $C$2=15, ADMIN1!$CI93)</f>
        <v>0</v>
      </c>
    </row>
    <row r="90" s="370" customFormat="true" ht="30" hidden="false" customHeight="true" outlineLevel="0" collapsed="false">
      <c r="A90" s="365" t="n">
        <f aca="false">_xlfn.IFS($C$2=1, ADMIN1!$A94, $C$2=2, ADMIN1!$B94, $C$2=3, ADMIN1!$C94, $C$2=4, ADMIN1!$D94, $C$2=5, ADMIN1!$E94, $C$2=6, ADMIN1!$F94, $C$2=7, ADMIN1!$G94, $C$2=8, ADMIN1!$H94, $C$2=9, ADMIN1!$I94, $C$2=10, ADMIN1!$J94, $C$2=11, ADMIN1!$K94, $C$2=12, ADMIN1!$L94, $C$2=13, ADMIN1!$M94, $C$2=14, ADMIN1!$N94, $C$2=15, ADMIN1!$O94)</f>
        <v>0</v>
      </c>
      <c r="B90" s="366" t="str">
        <f aca="false">ADMIN1!Q94</f>
        <v>1119 - 1442</v>
      </c>
      <c r="C90" s="367" t="str">
        <f aca="false">ADMIN1!R94</f>
        <v>Figue semi-sèche de miel BIO de l'Alpujarra
     - (grand) </v>
      </c>
      <c r="D90" s="366" t="str">
        <f aca="false">ADMIN1!V94</f>
        <v>kg</v>
      </c>
      <c r="E90" s="368" t="str">
        <f aca="false">_xlfn.IFS($C$2=1, ADMIN1!$AR94, $C$2=2, ADMIN1!$AU94, $C$2=3, ADMIN1!$AX94, $C$2=4, ADMIN1!$BA94, $C$2=5, ADMIN1!$BD94, $C$2=6, ADMIN1!$BG94, $C$2=7, ADMIN1!$BJ94, $C$2=8, ADMIN1!$BM94, $C$2=9, ADMIN1!$BP94, $C$2=10, ADMIN1!$BS94, $C$2=11, ADMIN1!$BV94, $C$2=12, ADMIN1!$BY94, $C$2=13, ADMIN1!$CB94, $C$2=14, ADMIN1!$CE94, $C$2=15, ADMIN1!$CH94)</f>
        <v>-</v>
      </c>
      <c r="F90" s="369" t="n">
        <f aca="false">_xlfn.IFS($C$2=1, ADMIN1!$AS94, $C$2=2, ADMIN1!$AV94, $C$2=3, ADMIN1!$AY94, $C$2=4, ADMIN1!$BB94, $C$2=5, ADMIN1!$BE94, $C$2=6, ADMIN1!$BH94, $C$2=7, ADMIN1!$BK94, $C$2=8, ADMIN1!$BN94, $C$2=9, ADMIN1!$BQ94, $C$2=10, ADMIN1!$BT94, $C$2=11, ADMIN1!$BW94, $C$2=12, ADMIN1!$BZ94, $C$2=13, ADMIN1!$CC94, $C$2=14, ADMIN1!$CF94, $C$2=15, ADMIN1!$CI94)</f>
        <v>0</v>
      </c>
    </row>
    <row r="91" s="370" customFormat="true" ht="30" hidden="false" customHeight="true" outlineLevel="0" collapsed="false">
      <c r="A91" s="365" t="n">
        <f aca="false">_xlfn.IFS($C$2=1, ADMIN1!$A95, $C$2=2, ADMIN1!$B95, $C$2=3, ADMIN1!$C95, $C$2=4, ADMIN1!$D95, $C$2=5, ADMIN1!$E95, $C$2=6, ADMIN1!$F95, $C$2=7, ADMIN1!$G95, $C$2=8, ADMIN1!$H95, $C$2=9, ADMIN1!$I95, $C$2=10, ADMIN1!$J95, $C$2=11, ADMIN1!$K95, $C$2=12, ADMIN1!$L95, $C$2=13, ADMIN1!$M95, $C$2=14, ADMIN1!$N95, $C$2=15, ADMIN1!$O95)</f>
        <v>0</v>
      </c>
      <c r="B91" s="366" t="str">
        <f aca="false">ADMIN1!Q95</f>
        <v>1119 - 1442</v>
      </c>
      <c r="C91" s="367" t="str">
        <f aca="false">ADMIN1!R95</f>
        <v>Figue semi-sèche de miel BIO de l'Alpujarra 
    - (grand, boite de 375g)</v>
      </c>
      <c r="D91" s="366" t="str">
        <f aca="false">ADMIN1!V95</f>
        <v>Pièce</v>
      </c>
      <c r="E91" s="368" t="str">
        <f aca="false">_xlfn.IFS($C$2=1, ADMIN1!$AR95, $C$2=2, ADMIN1!$AU95, $C$2=3, ADMIN1!$AX95, $C$2=4, ADMIN1!$BA95, $C$2=5, ADMIN1!$BD95, $C$2=6, ADMIN1!$BG95, $C$2=7, ADMIN1!$BJ95, $C$2=8, ADMIN1!$BM95, $C$2=9, ADMIN1!$BP95, $C$2=10, ADMIN1!$BS95, $C$2=11, ADMIN1!$BV95, $C$2=12, ADMIN1!$BY95, $C$2=13, ADMIN1!$CB95, $C$2=14, ADMIN1!$CE95, $C$2=15, ADMIN1!$CH95)</f>
        <v>-</v>
      </c>
      <c r="F91" s="369" t="n">
        <f aca="false">_xlfn.IFS($C$2=1, ADMIN1!$AS95, $C$2=2, ADMIN1!$AV95, $C$2=3, ADMIN1!$AY95, $C$2=4, ADMIN1!$BB95, $C$2=5, ADMIN1!$BE95, $C$2=6, ADMIN1!$BH95, $C$2=7, ADMIN1!$BK95, $C$2=8, ADMIN1!$BN95, $C$2=9, ADMIN1!$BQ95, $C$2=10, ADMIN1!$BT95, $C$2=11, ADMIN1!$BW95, $C$2=12, ADMIN1!$BZ95, $C$2=13, ADMIN1!$CC95, $C$2=14, ADMIN1!$CF95, $C$2=15, ADMIN1!$CI95)</f>
        <v>0</v>
      </c>
    </row>
    <row r="92" s="370" customFormat="true" ht="30" hidden="false" customHeight="true" outlineLevel="0" collapsed="false">
      <c r="A92" s="365" t="n">
        <f aca="false">_xlfn.IFS($C$2=1, ADMIN1!$A96, $C$2=2, ADMIN1!$B96, $C$2=3, ADMIN1!$C96, $C$2=4, ADMIN1!$D96, $C$2=5, ADMIN1!$E96, $C$2=6, ADMIN1!$F96, $C$2=7, ADMIN1!$G96, $C$2=8, ADMIN1!$H96, $C$2=9, ADMIN1!$I96, $C$2=10, ADMIN1!$J96, $C$2=11, ADMIN1!$K96, $C$2=12, ADMIN1!$L96, $C$2=13, ADMIN1!$M96, $C$2=14, ADMIN1!$N96, $C$2=15, ADMIN1!$O96)</f>
        <v>0</v>
      </c>
      <c r="B92" s="366" t="n">
        <f aca="false">ADMIN1!Q96</f>
        <v>1548</v>
      </c>
      <c r="C92" s="367" t="str">
        <f aca="false">ADMIN1!R96</f>
        <v>Figues sèches BIO</v>
      </c>
      <c r="D92" s="366" t="str">
        <f aca="false">ADMIN1!V96</f>
        <v>kg</v>
      </c>
      <c r="E92" s="368" t="str">
        <f aca="false">_xlfn.IFS($C$2=1, ADMIN1!$AR96, $C$2=2, ADMIN1!$AU96, $C$2=3, ADMIN1!$AX96, $C$2=4, ADMIN1!$BA96, $C$2=5, ADMIN1!$BD96, $C$2=6, ADMIN1!$BG96, $C$2=7, ADMIN1!$BJ96, $C$2=8, ADMIN1!$BM96, $C$2=9, ADMIN1!$BP96, $C$2=10, ADMIN1!$BS96, $C$2=11, ADMIN1!$BV96, $C$2=12, ADMIN1!$BY96, $C$2=13, ADMIN1!$CB96, $C$2=14, ADMIN1!$CE96, $C$2=15, ADMIN1!$CH96)</f>
        <v>-</v>
      </c>
      <c r="F92" s="369" t="n">
        <f aca="false">_xlfn.IFS($C$2=1, ADMIN1!$AS96, $C$2=2, ADMIN1!$AV96, $C$2=3, ADMIN1!$AY96, $C$2=4, ADMIN1!$BB96, $C$2=5, ADMIN1!$BE96, $C$2=6, ADMIN1!$BH96, $C$2=7, ADMIN1!$BK96, $C$2=8, ADMIN1!$BN96, $C$2=9, ADMIN1!$BQ96, $C$2=10, ADMIN1!$BT96, $C$2=11, ADMIN1!$BW96, $C$2=12, ADMIN1!$BZ96, $C$2=13, ADMIN1!$CC96, $C$2=14, ADMIN1!$CF96, $C$2=15, ADMIN1!$CI96)</f>
        <v>0</v>
      </c>
    </row>
    <row r="93" s="370" customFormat="true" ht="30" hidden="false" customHeight="true" outlineLevel="0" collapsed="false">
      <c r="A93" s="365" t="n">
        <f aca="false">_xlfn.IFS($C$2=1, ADMIN1!$A97, $C$2=2, ADMIN1!$B97, $C$2=3, ADMIN1!$C97, $C$2=4, ADMIN1!$D97, $C$2=5, ADMIN1!$E97, $C$2=6, ADMIN1!$F97, $C$2=7, ADMIN1!$G97, $C$2=8, ADMIN1!$H97, $C$2=9, ADMIN1!$I97, $C$2=10, ADMIN1!$J97, $C$2=11, ADMIN1!$K97, $C$2=12, ADMIN1!$L97, $C$2=13, ADMIN1!$M97, $C$2=14, ADMIN1!$N97, $C$2=15, ADMIN1!$O97)</f>
        <v>0</v>
      </c>
      <c r="B93" s="366" t="n">
        <f aca="false">ADMIN1!Q97</f>
        <v>1220</v>
      </c>
      <c r="C93" s="367" t="str">
        <f aca="false">ADMIN1!R97</f>
        <v>Fruits du Baobab en poudre BIO</v>
      </c>
      <c r="D93" s="366" t="str">
        <f aca="false">ADMIN1!V97</f>
        <v>kg</v>
      </c>
      <c r="E93" s="368" t="str">
        <f aca="false">_xlfn.IFS($C$2=1, ADMIN1!$AR97, $C$2=2, ADMIN1!$AU97, $C$2=3, ADMIN1!$AX97, $C$2=4, ADMIN1!$BA97, $C$2=5, ADMIN1!$BD97, $C$2=6, ADMIN1!$BG97, $C$2=7, ADMIN1!$BJ97, $C$2=8, ADMIN1!$BM97, $C$2=9, ADMIN1!$BP97, $C$2=10, ADMIN1!$BS97, $C$2=11, ADMIN1!$BV97, $C$2=12, ADMIN1!$BY97, $C$2=13, ADMIN1!$CB97, $C$2=14, ADMIN1!$CE97, $C$2=15, ADMIN1!$CH97)</f>
        <v>-</v>
      </c>
      <c r="F93" s="369" t="n">
        <f aca="false">_xlfn.IFS($C$2=1, ADMIN1!$AS97, $C$2=2, ADMIN1!$AV97, $C$2=3, ADMIN1!$AY97, $C$2=4, ADMIN1!$BB97, $C$2=5, ADMIN1!$BE97, $C$2=6, ADMIN1!$BH97, $C$2=7, ADMIN1!$BK97, $C$2=8, ADMIN1!$BN97, $C$2=9, ADMIN1!$BQ97, $C$2=10, ADMIN1!$BT97, $C$2=11, ADMIN1!$BW97, $C$2=12, ADMIN1!$BZ97, $C$2=13, ADMIN1!$CC97, $C$2=14, ADMIN1!$CF97, $C$2=15, ADMIN1!$CI97)</f>
        <v>0</v>
      </c>
    </row>
    <row r="94" s="370" customFormat="true" ht="30" hidden="false" customHeight="true" outlineLevel="0" collapsed="false">
      <c r="A94" s="365" t="n">
        <f aca="false">_xlfn.IFS($C$2=1, ADMIN1!$A98, $C$2=2, ADMIN1!$B98, $C$2=3, ADMIN1!$C98, $C$2=4, ADMIN1!$D98, $C$2=5, ADMIN1!$E98, $C$2=6, ADMIN1!$F98, $C$2=7, ADMIN1!$G98, $C$2=8, ADMIN1!$H98, $C$2=9, ADMIN1!$I98, $C$2=10, ADMIN1!$J98, $C$2=11, ADMIN1!$K98, $C$2=12, ADMIN1!$L98, $C$2=13, ADMIN1!$M98, $C$2=14, ADMIN1!$N98, $C$2=15, ADMIN1!$O98)</f>
        <v>0</v>
      </c>
      <c r="B94" s="366" t="n">
        <f aca="false">ADMIN1!Q98</f>
        <v>1967</v>
      </c>
      <c r="C94" s="367" t="str">
        <f aca="false">ADMIN1!R98</f>
        <v>Gingembre BIO</v>
      </c>
      <c r="D94" s="366" t="str">
        <f aca="false">ADMIN1!V98</f>
        <v>kg</v>
      </c>
      <c r="E94" s="368" t="str">
        <f aca="false">_xlfn.IFS($C$2=1, ADMIN1!$AR98, $C$2=2, ADMIN1!$AU98, $C$2=3, ADMIN1!$AX98, $C$2=4, ADMIN1!$BA98, $C$2=5, ADMIN1!$BD98, $C$2=6, ADMIN1!$BG98, $C$2=7, ADMIN1!$BJ98, $C$2=8, ADMIN1!$BM98, $C$2=9, ADMIN1!$BP98, $C$2=10, ADMIN1!$BS98, $C$2=11, ADMIN1!$BV98, $C$2=12, ADMIN1!$BY98, $C$2=13, ADMIN1!$CB98, $C$2=14, ADMIN1!$CE98, $C$2=15, ADMIN1!$CH98)</f>
        <v>-</v>
      </c>
      <c r="F94" s="369" t="n">
        <f aca="false">_xlfn.IFS($C$2=1, ADMIN1!$AS98, $C$2=2, ADMIN1!$AV98, $C$2=3, ADMIN1!$AY98, $C$2=4, ADMIN1!$BB98, $C$2=5, ADMIN1!$BE98, $C$2=6, ADMIN1!$BH98, $C$2=7, ADMIN1!$BK98, $C$2=8, ADMIN1!$BN98, $C$2=9, ADMIN1!$BQ98, $C$2=10, ADMIN1!$BT98, $C$2=11, ADMIN1!$BW98, $C$2=12, ADMIN1!$BZ98, $C$2=13, ADMIN1!$CC98, $C$2=14, ADMIN1!$CF98, $C$2=15, ADMIN1!$CI98)</f>
        <v>0</v>
      </c>
    </row>
    <row r="95" s="370" customFormat="true" ht="30" hidden="false" customHeight="true" outlineLevel="0" collapsed="false">
      <c r="A95" s="365" t="n">
        <f aca="false">_xlfn.IFS($C$2=1, ADMIN1!$A99, $C$2=2, ADMIN1!$B99, $C$2=3, ADMIN1!$C99, $C$2=4, ADMIN1!$D99, $C$2=5, ADMIN1!$E99, $C$2=6, ADMIN1!$F99, $C$2=7, ADMIN1!$G99, $C$2=8, ADMIN1!$H99, $C$2=9, ADMIN1!$I99, $C$2=10, ADMIN1!$J99, $C$2=11, ADMIN1!$K99, $C$2=12, ADMIN1!$L99, $C$2=13, ADMIN1!$M99, $C$2=14, ADMIN1!$N99, $C$2=15, ADMIN1!$O99)</f>
        <v>0</v>
      </c>
      <c r="B95" s="366" t="n">
        <f aca="false">ADMIN1!Q99</f>
        <v>3217</v>
      </c>
      <c r="C95" s="367" t="str">
        <f aca="false">ADMIN1!R99</f>
        <v>Goyave</v>
      </c>
      <c r="D95" s="366" t="str">
        <f aca="false">ADMIN1!V99</f>
        <v>kg</v>
      </c>
      <c r="E95" s="368" t="str">
        <f aca="false">_xlfn.IFS($C$2=1, ADMIN1!$AR99, $C$2=2, ADMIN1!$AU99, $C$2=3, ADMIN1!$AX99, $C$2=4, ADMIN1!$BA99, $C$2=5, ADMIN1!$BD99, $C$2=6, ADMIN1!$BG99, $C$2=7, ADMIN1!$BJ99, $C$2=8, ADMIN1!$BM99, $C$2=9, ADMIN1!$BP99, $C$2=10, ADMIN1!$BS99, $C$2=11, ADMIN1!$BV99, $C$2=12, ADMIN1!$BY99, $C$2=13, ADMIN1!$CB99, $C$2=14, ADMIN1!$CE99, $C$2=15, ADMIN1!$CH99)</f>
        <v>-</v>
      </c>
      <c r="F95" s="369" t="n">
        <f aca="false">_xlfn.IFS($C$2=1, ADMIN1!$AS99, $C$2=2, ADMIN1!$AV99, $C$2=3, ADMIN1!$AY99, $C$2=4, ADMIN1!$BB99, $C$2=5, ADMIN1!$BE99, $C$2=6, ADMIN1!$BH99, $C$2=7, ADMIN1!$BK99, $C$2=8, ADMIN1!$BN99, $C$2=9, ADMIN1!$BQ99, $C$2=10, ADMIN1!$BT99, $C$2=11, ADMIN1!$BW99, $C$2=12, ADMIN1!$BZ99, $C$2=13, ADMIN1!$CC99, $C$2=14, ADMIN1!$CF99, $C$2=15, ADMIN1!$CI99)</f>
        <v>0</v>
      </c>
    </row>
    <row r="96" s="370" customFormat="true" ht="30" hidden="false" customHeight="true" outlineLevel="0" collapsed="false">
      <c r="A96" s="365" t="n">
        <f aca="false">_xlfn.IFS($C$2=1, ADMIN1!$A100, $C$2=2, ADMIN1!$B100, $C$2=3, ADMIN1!$C100, $C$2=4, ADMIN1!$D100, $C$2=5, ADMIN1!$E100, $C$2=6, ADMIN1!$F100, $C$2=7, ADMIN1!$G100, $C$2=8, ADMIN1!$H100, $C$2=9, ADMIN1!$I100, $C$2=10, ADMIN1!$J100, $C$2=11, ADMIN1!$K100, $C$2=12, ADMIN1!$L100, $C$2=13, ADMIN1!$M100, $C$2=14, ADMIN1!$N100, $C$2=15, ADMIN1!$O100)</f>
        <v>0</v>
      </c>
      <c r="B96" s="366" t="n">
        <f aca="false">ADMIN1!Q100</f>
        <v>1607</v>
      </c>
      <c r="C96" s="367" t="str">
        <f aca="false">ADMIN1!R100</f>
        <v>Graines de chanvre crues pelées BIO
    - (sachet de 1 kg)</v>
      </c>
      <c r="D96" s="366" t="str">
        <f aca="false">ADMIN1!V100</f>
        <v>kg</v>
      </c>
      <c r="E96" s="368" t="str">
        <f aca="false">_xlfn.IFS($C$2=1, ADMIN1!$AR100, $C$2=2, ADMIN1!$AU100, $C$2=3, ADMIN1!$AX100, $C$2=4, ADMIN1!$BA100, $C$2=5, ADMIN1!$BD100, $C$2=6, ADMIN1!$BG100, $C$2=7, ADMIN1!$BJ100, $C$2=8, ADMIN1!$BM100, $C$2=9, ADMIN1!$BP100, $C$2=10, ADMIN1!$BS100, $C$2=11, ADMIN1!$BV100, $C$2=12, ADMIN1!$BY100, $C$2=13, ADMIN1!$CB100, $C$2=14, ADMIN1!$CE100, $C$2=15, ADMIN1!$CH100)</f>
        <v>-</v>
      </c>
      <c r="F96" s="369" t="n">
        <f aca="false">_xlfn.IFS($C$2=1, ADMIN1!$AS100, $C$2=2, ADMIN1!$AV100, $C$2=3, ADMIN1!$AY100, $C$2=4, ADMIN1!$BB100, $C$2=5, ADMIN1!$BE100, $C$2=6, ADMIN1!$BH100, $C$2=7, ADMIN1!$BK100, $C$2=8, ADMIN1!$BN100, $C$2=9, ADMIN1!$BQ100, $C$2=10, ADMIN1!$BT100, $C$2=11, ADMIN1!$BW100, $C$2=12, ADMIN1!$BZ100, $C$2=13, ADMIN1!$CC100, $C$2=14, ADMIN1!$CF100, $C$2=15, ADMIN1!$CI100)</f>
        <v>0</v>
      </c>
    </row>
    <row r="97" s="370" customFormat="true" ht="30" hidden="false" customHeight="true" outlineLevel="0" collapsed="false">
      <c r="A97" s="365" t="n">
        <f aca="false">_xlfn.IFS($C$2=1, ADMIN1!$A101, $C$2=2, ADMIN1!$B101, $C$2=3, ADMIN1!$C101, $C$2=4, ADMIN1!$D101, $C$2=5, ADMIN1!$E101, $C$2=6, ADMIN1!$F101, $C$2=7, ADMIN1!$G101, $C$2=8, ADMIN1!$H101, $C$2=9, ADMIN1!$I101, $C$2=10, ADMIN1!$J101, $C$2=11, ADMIN1!$K101, $C$2=12, ADMIN1!$L101, $C$2=13, ADMIN1!$M101, $C$2=14, ADMIN1!$N101, $C$2=15, ADMIN1!$O101)</f>
        <v>0</v>
      </c>
      <c r="B97" s="366" t="n">
        <f aca="false">ADMIN1!Q101</f>
        <v>1356</v>
      </c>
      <c r="C97" s="367" t="str">
        <f aca="false">ADMIN1!R101</f>
        <v>Graines de tournesol sans coque CRUES et BIO (env. 1kg)</v>
      </c>
      <c r="D97" s="366" t="str">
        <f aca="false">ADMIN1!V101</f>
        <v>kg</v>
      </c>
      <c r="E97" s="368" t="str">
        <f aca="false">_xlfn.IFS($C$2=1, ADMIN1!$AR101, $C$2=2, ADMIN1!$AU101, $C$2=3, ADMIN1!$AX101, $C$2=4, ADMIN1!$BA101, $C$2=5, ADMIN1!$BD101, $C$2=6, ADMIN1!$BG101, $C$2=7, ADMIN1!$BJ101, $C$2=8, ADMIN1!$BM101, $C$2=9, ADMIN1!$BP101, $C$2=10, ADMIN1!$BS101, $C$2=11, ADMIN1!$BV101, $C$2=12, ADMIN1!$BY101, $C$2=13, ADMIN1!$CB101, $C$2=14, ADMIN1!$CE101, $C$2=15, ADMIN1!$CH101)</f>
        <v>-</v>
      </c>
      <c r="F97" s="369" t="n">
        <f aca="false">_xlfn.IFS($C$2=1, ADMIN1!$AS101, $C$2=2, ADMIN1!$AV101, $C$2=3, ADMIN1!$AY101, $C$2=4, ADMIN1!$BB101, $C$2=5, ADMIN1!$BE101, $C$2=6, ADMIN1!$BH101, $C$2=7, ADMIN1!$BK101, $C$2=8, ADMIN1!$BN101, $C$2=9, ADMIN1!$BQ101, $C$2=10, ADMIN1!$BT101, $C$2=11, ADMIN1!$BW101, $C$2=12, ADMIN1!$BZ101, $C$2=13, ADMIN1!$CC101, $C$2=14, ADMIN1!$CF101, $C$2=15, ADMIN1!$CI101)</f>
        <v>0</v>
      </c>
    </row>
    <row r="98" s="370" customFormat="true" ht="30" hidden="false" customHeight="true" outlineLevel="0" collapsed="false">
      <c r="A98" s="365" t="n">
        <f aca="false">_xlfn.IFS($C$2=1, ADMIN1!$A102, $C$2=2, ADMIN1!$B102, $C$2=3, ADMIN1!$C102, $C$2=4, ADMIN1!$D102, $C$2=5, ADMIN1!$E102, $C$2=6, ADMIN1!$F102, $C$2=7, ADMIN1!$G102, $C$2=8, ADMIN1!$H102, $C$2=9, ADMIN1!$I102, $C$2=10, ADMIN1!$J102, $C$2=11, ADMIN1!$K102, $C$2=12, ADMIN1!$L102, $C$2=13, ADMIN1!$M102, $C$2=14, ADMIN1!$N102, $C$2=15, ADMIN1!$O102)</f>
        <v>0</v>
      </c>
      <c r="B98" s="366" t="n">
        <f aca="false">ADMIN1!Q102</f>
        <v>1356</v>
      </c>
      <c r="C98" s="367" t="str">
        <f aca="false">ADMIN1!R102</f>
        <v>Graines de tournesol sans coque CRUES et BIO (env. 500g)</v>
      </c>
      <c r="D98" s="366" t="str">
        <f aca="false">ADMIN1!V102</f>
        <v>Pièce</v>
      </c>
      <c r="E98" s="368" t="str">
        <f aca="false">_xlfn.IFS($C$2=1, ADMIN1!$AR102, $C$2=2, ADMIN1!$AU102, $C$2=3, ADMIN1!$AX102, $C$2=4, ADMIN1!$BA102, $C$2=5, ADMIN1!$BD102, $C$2=6, ADMIN1!$BG102, $C$2=7, ADMIN1!$BJ102, $C$2=8, ADMIN1!$BM102, $C$2=9, ADMIN1!$BP102, $C$2=10, ADMIN1!$BS102, $C$2=11, ADMIN1!$BV102, $C$2=12, ADMIN1!$BY102, $C$2=13, ADMIN1!$CB102, $C$2=14, ADMIN1!$CE102, $C$2=15, ADMIN1!$CH102)</f>
        <v>-</v>
      </c>
      <c r="F98" s="369" t="n">
        <f aca="false">_xlfn.IFS($C$2=1, ADMIN1!$AS102, $C$2=2, ADMIN1!$AV102, $C$2=3, ADMIN1!$AY102, $C$2=4, ADMIN1!$BB102, $C$2=5, ADMIN1!$BE102, $C$2=6, ADMIN1!$BH102, $C$2=7, ADMIN1!$BK102, $C$2=8, ADMIN1!$BN102, $C$2=9, ADMIN1!$BQ102, $C$2=10, ADMIN1!$BT102, $C$2=11, ADMIN1!$BW102, $C$2=12, ADMIN1!$BZ102, $C$2=13, ADMIN1!$CC102, $C$2=14, ADMIN1!$CF102, $C$2=15, ADMIN1!$CI102)</f>
        <v>0</v>
      </c>
    </row>
    <row r="99" s="370" customFormat="true" ht="30" hidden="false" customHeight="true" outlineLevel="0" collapsed="false">
      <c r="A99" s="365" t="n">
        <f aca="false">_xlfn.IFS($C$2=1, ADMIN1!$A103, $C$2=2, ADMIN1!$B103, $C$2=3, ADMIN1!$C103, $C$2=4, ADMIN1!$D103, $C$2=5, ADMIN1!$E103, $C$2=6, ADMIN1!$F103, $C$2=7, ADMIN1!$G103, $C$2=8, ADMIN1!$H103, $C$2=9, ADMIN1!$I103, $C$2=10, ADMIN1!$J103, $C$2=11, ADMIN1!$K103, $C$2=12, ADMIN1!$L103, $C$2=13, ADMIN1!$M103, $C$2=14, ADMIN1!$N103, $C$2=15, ADMIN1!$O103)</f>
        <v>0</v>
      </c>
      <c r="B99" s="366" t="n">
        <f aca="false">ADMIN1!Q103</f>
        <v>3209</v>
      </c>
      <c r="C99" s="367" t="str">
        <f aca="false">ADMIN1!R103</f>
        <v>Grenada</v>
      </c>
      <c r="D99" s="366" t="str">
        <f aca="false">ADMIN1!V103</f>
        <v>kg</v>
      </c>
      <c r="E99" s="368" t="str">
        <f aca="false">_xlfn.IFS($C$2=1, ADMIN1!$AR103, $C$2=2, ADMIN1!$AU103, $C$2=3, ADMIN1!$AX103, $C$2=4, ADMIN1!$BA103, $C$2=5, ADMIN1!$BD103, $C$2=6, ADMIN1!$BG103, $C$2=7, ADMIN1!$BJ103, $C$2=8, ADMIN1!$BM103, $C$2=9, ADMIN1!$BP103, $C$2=10, ADMIN1!$BS103, $C$2=11, ADMIN1!$BV103, $C$2=12, ADMIN1!$BY103, $C$2=13, ADMIN1!$CB103, $C$2=14, ADMIN1!$CE103, $C$2=15, ADMIN1!$CH103)</f>
        <v>-</v>
      </c>
      <c r="F99" s="369" t="n">
        <f aca="false">_xlfn.IFS($C$2=1, ADMIN1!$AS103, $C$2=2, ADMIN1!$AV103, $C$2=3, ADMIN1!$AY103, $C$2=4, ADMIN1!$BB103, $C$2=5, ADMIN1!$BE103, $C$2=6, ADMIN1!$BH103, $C$2=7, ADMIN1!$BK103, $C$2=8, ADMIN1!$BN103, $C$2=9, ADMIN1!$BQ103, $C$2=10, ADMIN1!$BT103, $C$2=11, ADMIN1!$BW103, $C$2=12, ADMIN1!$BZ103, $C$2=13, ADMIN1!$CC103, $C$2=14, ADMIN1!$CF103, $C$2=15, ADMIN1!$CI103)</f>
        <v>0</v>
      </c>
    </row>
    <row r="100" s="370" customFormat="true" ht="30" hidden="false" customHeight="true" outlineLevel="0" collapsed="false">
      <c r="A100" s="365" t="n">
        <f aca="false">_xlfn.IFS($C$2=1, ADMIN1!$A104, $C$2=2, ADMIN1!$B104, $C$2=3, ADMIN1!$C104, $C$2=4, ADMIN1!$D104, $C$2=5, ADMIN1!$E104, $C$2=6, ADMIN1!$F104, $C$2=7, ADMIN1!$G104, $C$2=8, ADMIN1!$H104, $C$2=9, ADMIN1!$I104, $C$2=10, ADMIN1!$J104, $C$2=11, ADMIN1!$K104, $C$2=12, ADMIN1!$L104, $C$2=13, ADMIN1!$M104, $C$2=14, ADMIN1!$N104, $C$2=15, ADMIN1!$O104)</f>
        <v>0</v>
      </c>
      <c r="B100" s="366" t="n">
        <f aca="false">ADMIN1!Q104</f>
        <v>1121</v>
      </c>
      <c r="C100" s="367" t="str">
        <f aca="false">ADMIN1!R104</f>
        <v>Grenade BIO</v>
      </c>
      <c r="D100" s="366" t="str">
        <f aca="false">ADMIN1!V104</f>
        <v>kg</v>
      </c>
      <c r="E100" s="368" t="str">
        <f aca="false">_xlfn.IFS($C$2=1, ADMIN1!$AR104, $C$2=2, ADMIN1!$AU104, $C$2=3, ADMIN1!$AX104, $C$2=4, ADMIN1!$BA104, $C$2=5, ADMIN1!$BD104, $C$2=6, ADMIN1!$BG104, $C$2=7, ADMIN1!$BJ104, $C$2=8, ADMIN1!$BM104, $C$2=9, ADMIN1!$BP104, $C$2=10, ADMIN1!$BS104, $C$2=11, ADMIN1!$BV104, $C$2=12, ADMIN1!$BY104, $C$2=13, ADMIN1!$CB104, $C$2=14, ADMIN1!$CE104, $C$2=15, ADMIN1!$CH104)</f>
        <v>-</v>
      </c>
      <c r="F100" s="369" t="n">
        <f aca="false">_xlfn.IFS($C$2=1, ADMIN1!$AS104, $C$2=2, ADMIN1!$AV104, $C$2=3, ADMIN1!$AY104, $C$2=4, ADMIN1!$BB104, $C$2=5, ADMIN1!$BE104, $C$2=6, ADMIN1!$BH104, $C$2=7, ADMIN1!$BK104, $C$2=8, ADMIN1!$BN104, $C$2=9, ADMIN1!$BQ104, $C$2=10, ADMIN1!$BT104, $C$2=11, ADMIN1!$BW104, $C$2=12, ADMIN1!$BZ104, $C$2=13, ADMIN1!$CC104, $C$2=14, ADMIN1!$CF104, $C$2=15, ADMIN1!$CI104)</f>
        <v>0</v>
      </c>
    </row>
    <row r="101" s="370" customFormat="true" ht="30" hidden="false" customHeight="true" outlineLevel="0" collapsed="false">
      <c r="A101" s="365" t="n">
        <f aca="false">_xlfn.IFS($C$2=1, ADMIN1!$A105, $C$2=2, ADMIN1!$B105, $C$2=3, ADMIN1!$C105, $C$2=4, ADMIN1!$D105, $C$2=5, ADMIN1!$E105, $C$2=6, ADMIN1!$F105, $C$2=7, ADMIN1!$G105, $C$2=8, ADMIN1!$H105, $C$2=9, ADMIN1!$I105, $C$2=10, ADMIN1!$J105, $C$2=11, ADMIN1!$K105, $C$2=12, ADMIN1!$L105, $C$2=13, ADMIN1!$M105, $C$2=14, ADMIN1!$N105, $C$2=15, ADMIN1!$O105)</f>
        <v>0</v>
      </c>
      <c r="B101" s="366" t="n">
        <f aca="false">ADMIN1!Q105</f>
        <v>6120</v>
      </c>
      <c r="C101" s="367" t="str">
        <f aca="false">ADMIN1!R105</f>
        <v>Grenade Purple Queen BIO </v>
      </c>
      <c r="D101" s="366" t="str">
        <f aca="false">ADMIN1!V105</f>
        <v>kg</v>
      </c>
      <c r="E101" s="368" t="str">
        <f aca="false">_xlfn.IFS($C$2=1, ADMIN1!$AR105, $C$2=2, ADMIN1!$AU105, $C$2=3, ADMIN1!$AX105, $C$2=4, ADMIN1!$BA105, $C$2=5, ADMIN1!$BD105, $C$2=6, ADMIN1!$BG105, $C$2=7, ADMIN1!$BJ105, $C$2=8, ADMIN1!$BM105, $C$2=9, ADMIN1!$BP105, $C$2=10, ADMIN1!$BS105, $C$2=11, ADMIN1!$BV105, $C$2=12, ADMIN1!$BY105, $C$2=13, ADMIN1!$CB105, $C$2=14, ADMIN1!$CE105, $C$2=15, ADMIN1!$CH105)</f>
        <v>-</v>
      </c>
      <c r="F101" s="369" t="n">
        <f aca="false">_xlfn.IFS($C$2=1, ADMIN1!$AS105, $C$2=2, ADMIN1!$AV105, $C$2=3, ADMIN1!$AY105, $C$2=4, ADMIN1!$BB105, $C$2=5, ADMIN1!$BE105, $C$2=6, ADMIN1!$BH105, $C$2=7, ADMIN1!$BK105, $C$2=8, ADMIN1!$BN105, $C$2=9, ADMIN1!$BQ105, $C$2=10, ADMIN1!$BT105, $C$2=11, ADMIN1!$BW105, $C$2=12, ADMIN1!$BZ105, $C$2=13, ADMIN1!$CC105, $C$2=14, ADMIN1!$CF105, $C$2=15, ADMIN1!$CI105)</f>
        <v>0</v>
      </c>
    </row>
    <row r="102" s="370" customFormat="true" ht="30" hidden="false" customHeight="true" outlineLevel="0" collapsed="false">
      <c r="A102" s="365" t="n">
        <f aca="false">_xlfn.IFS($C$2=1, ADMIN1!$A106, $C$2=2, ADMIN1!$B106, $C$2=3, ADMIN1!$C106, $C$2=4, ADMIN1!$D106, $C$2=5, ADMIN1!$E106, $C$2=6, ADMIN1!$F106, $C$2=7, ADMIN1!$G106, $C$2=8, ADMIN1!$H106, $C$2=9, ADMIN1!$I106, $C$2=10, ADMIN1!$J106, $C$2=11, ADMIN1!$K106, $C$2=12, ADMIN1!$L106, $C$2=13, ADMIN1!$M106, $C$2=14, ADMIN1!$N106, $C$2=15, ADMIN1!$O106)</f>
        <v>0</v>
      </c>
      <c r="B102" s="366" t="n">
        <f aca="false">ADMIN1!Q106</f>
        <v>3273</v>
      </c>
      <c r="C102" s="367" t="str">
        <f aca="false">ADMIN1!R106</f>
        <v>Haricot</v>
      </c>
      <c r="D102" s="366" t="str">
        <f aca="false">ADMIN1!V106</f>
        <v>kg</v>
      </c>
      <c r="E102" s="368" t="str">
        <f aca="false">_xlfn.IFS($C$2=1, ADMIN1!$AR106, $C$2=2, ADMIN1!$AU106, $C$2=3, ADMIN1!$AX106, $C$2=4, ADMIN1!$BA106, $C$2=5, ADMIN1!$BD106, $C$2=6, ADMIN1!$BG106, $C$2=7, ADMIN1!$BJ106, $C$2=8, ADMIN1!$BM106, $C$2=9, ADMIN1!$BP106, $C$2=10, ADMIN1!$BS106, $C$2=11, ADMIN1!$BV106, $C$2=12, ADMIN1!$BY106, $C$2=13, ADMIN1!$CB106, $C$2=14, ADMIN1!$CE106, $C$2=15, ADMIN1!$CH106)</f>
        <v>-</v>
      </c>
      <c r="F102" s="369" t="n">
        <f aca="false">_xlfn.IFS($C$2=1, ADMIN1!$AS106, $C$2=2, ADMIN1!$AV106, $C$2=3, ADMIN1!$AY106, $C$2=4, ADMIN1!$BB106, $C$2=5, ADMIN1!$BE106, $C$2=6, ADMIN1!$BH106, $C$2=7, ADMIN1!$BK106, $C$2=8, ADMIN1!$BN106, $C$2=9, ADMIN1!$BQ106, $C$2=10, ADMIN1!$BT106, $C$2=11, ADMIN1!$BW106, $C$2=12, ADMIN1!$BZ106, $C$2=13, ADMIN1!$CC106, $C$2=14, ADMIN1!$CF106, $C$2=15, ADMIN1!$CI106)</f>
        <v>0</v>
      </c>
    </row>
    <row r="103" s="370" customFormat="true" ht="30" hidden="false" customHeight="true" outlineLevel="0" collapsed="false">
      <c r="A103" s="365" t="n">
        <f aca="false">_xlfn.IFS($C$2=1, ADMIN1!$A107, $C$2=2, ADMIN1!$B107, $C$2=3, ADMIN1!$C107, $C$2=4, ADMIN1!$D107, $C$2=5, ADMIN1!$E107, $C$2=6, ADMIN1!$F107, $C$2=7, ADMIN1!$G107, $C$2=8, ADMIN1!$H107, $C$2=9, ADMIN1!$I107, $C$2=10, ADMIN1!$J107, $C$2=11, ADMIN1!$K107, $C$2=12, ADMIN1!$L107, $C$2=13, ADMIN1!$M107, $C$2=14, ADMIN1!$N107, $C$2=15, ADMIN1!$O107)</f>
        <v>0</v>
      </c>
      <c r="B103" s="366" t="n">
        <f aca="false">ADMIN1!Q107</f>
        <v>6064</v>
      </c>
      <c r="C103" s="367" t="str">
        <f aca="false">ADMIN1!R107</f>
        <v>Huile d'olive Aloreña 5L BIO</v>
      </c>
      <c r="D103" s="366" t="str">
        <f aca="false">ADMIN1!V107</f>
        <v>5l</v>
      </c>
      <c r="E103" s="368" t="str">
        <f aca="false">_xlfn.IFS($C$2=1, ADMIN1!$AR107, $C$2=2, ADMIN1!$AU107, $C$2=3, ADMIN1!$AX107, $C$2=4, ADMIN1!$BA107, $C$2=5, ADMIN1!$BD107, $C$2=6, ADMIN1!$BG107, $C$2=7, ADMIN1!$BJ107, $C$2=8, ADMIN1!$BM107, $C$2=9, ADMIN1!$BP107, $C$2=10, ADMIN1!$BS107, $C$2=11, ADMIN1!$BV107, $C$2=12, ADMIN1!$BY107, $C$2=13, ADMIN1!$CB107, $C$2=14, ADMIN1!$CE107, $C$2=15, ADMIN1!$CH107)</f>
        <v>-</v>
      </c>
      <c r="F103" s="369" t="n">
        <f aca="false">_xlfn.IFS($C$2=1, ADMIN1!$AS107, $C$2=2, ADMIN1!$AV107, $C$2=3, ADMIN1!$AY107, $C$2=4, ADMIN1!$BB107, $C$2=5, ADMIN1!$BE107, $C$2=6, ADMIN1!$BH107, $C$2=7, ADMIN1!$BK107, $C$2=8, ADMIN1!$BN107, $C$2=9, ADMIN1!$BQ107, $C$2=10, ADMIN1!$BT107, $C$2=11, ADMIN1!$BW107, $C$2=12, ADMIN1!$BZ107, $C$2=13, ADMIN1!$CC107, $C$2=14, ADMIN1!$CF107, $C$2=15, ADMIN1!$CI107)</f>
        <v>0</v>
      </c>
    </row>
    <row r="104" s="370" customFormat="true" ht="30" hidden="false" customHeight="true" outlineLevel="0" collapsed="false">
      <c r="A104" s="365" t="n">
        <f aca="false">_xlfn.IFS($C$2=1, ADMIN1!$A108, $C$2=2, ADMIN1!$B108, $C$2=3, ADMIN1!$C108, $C$2=4, ADMIN1!$D108, $C$2=5, ADMIN1!$E108, $C$2=6, ADMIN1!$F108, $C$2=7, ADMIN1!$G108, $C$2=8, ADMIN1!$H108, $C$2=9, ADMIN1!$I108, $C$2=10, ADMIN1!$J108, $C$2=11, ADMIN1!$K108, $C$2=12, ADMIN1!$L108, $C$2=13, ADMIN1!$M108, $C$2=14, ADMIN1!$N108, $C$2=15, ADMIN1!$O108)</f>
        <v>0</v>
      </c>
      <c r="B104" s="366" t="n">
        <f aca="false">ADMIN1!Q108</f>
        <v>3704</v>
      </c>
      <c r="C104" s="367" t="str">
        <f aca="false">ADMIN1!R108</f>
        <v>Jujube</v>
      </c>
      <c r="D104" s="366" t="str">
        <f aca="false">ADMIN1!V108</f>
        <v>kg</v>
      </c>
      <c r="E104" s="368" t="str">
        <f aca="false">_xlfn.IFS($C$2=1, ADMIN1!$AR108, $C$2=2, ADMIN1!$AU108, $C$2=3, ADMIN1!$AX108, $C$2=4, ADMIN1!$BA108, $C$2=5, ADMIN1!$BD108, $C$2=6, ADMIN1!$BG108, $C$2=7, ADMIN1!$BJ108, $C$2=8, ADMIN1!$BM108, $C$2=9, ADMIN1!$BP108, $C$2=10, ADMIN1!$BS108, $C$2=11, ADMIN1!$BV108, $C$2=12, ADMIN1!$BY108, $C$2=13, ADMIN1!$CB108, $C$2=14, ADMIN1!$CE108, $C$2=15, ADMIN1!$CH108)</f>
        <v>-</v>
      </c>
      <c r="F104" s="369" t="n">
        <f aca="false">_xlfn.IFS($C$2=1, ADMIN1!$AS108, $C$2=2, ADMIN1!$AV108, $C$2=3, ADMIN1!$AY108, $C$2=4, ADMIN1!$BB108, $C$2=5, ADMIN1!$BE108, $C$2=6, ADMIN1!$BH108, $C$2=7, ADMIN1!$BK108, $C$2=8, ADMIN1!$BN108, $C$2=9, ADMIN1!$BQ108, $C$2=10, ADMIN1!$BT108, $C$2=11, ADMIN1!$BW108, $C$2=12, ADMIN1!$BZ108, $C$2=13, ADMIN1!$CC108, $C$2=14, ADMIN1!$CF108, $C$2=15, ADMIN1!$CI108)</f>
        <v>0</v>
      </c>
    </row>
    <row r="105" s="370" customFormat="true" ht="30" hidden="false" customHeight="true" outlineLevel="0" collapsed="false">
      <c r="A105" s="365" t="n">
        <f aca="false">_xlfn.IFS($C$2=1, ADMIN1!$A109, $C$2=2, ADMIN1!$B109, $C$2=3, ADMIN1!$C109, $C$2=4, ADMIN1!$D109, $C$2=5, ADMIN1!$E109, $C$2=6, ADMIN1!$F109, $C$2=7, ADMIN1!$G109, $C$2=8, ADMIN1!$H109, $C$2=9, ADMIN1!$I109, $C$2=10, ADMIN1!$J109, $C$2=11, ADMIN1!$K109, $C$2=12, ADMIN1!$L109, $C$2=13, ADMIN1!$M109, $C$2=14, ADMIN1!$N109, $C$2=15, ADMIN1!$O109)</f>
        <v>0</v>
      </c>
      <c r="B105" s="366" t="str">
        <f aca="false">ADMIN1!Q109</f>
        <v>3601-5043-3261</v>
      </c>
      <c r="C105" s="367" t="str">
        <f aca="false">ADMIN1!R109</f>
        <v>Kaki différentes variétés</v>
      </c>
      <c r="D105" s="366" t="str">
        <f aca="false">ADMIN1!V109</f>
        <v>kg</v>
      </c>
      <c r="E105" s="368" t="str">
        <f aca="false">_xlfn.IFS($C$2=1, ADMIN1!$AR109, $C$2=2, ADMIN1!$AU109, $C$2=3, ADMIN1!$AX109, $C$2=4, ADMIN1!$BA109, $C$2=5, ADMIN1!$BD109, $C$2=6, ADMIN1!$BG109, $C$2=7, ADMIN1!$BJ109, $C$2=8, ADMIN1!$BM109, $C$2=9, ADMIN1!$BP109, $C$2=10, ADMIN1!$BS109, $C$2=11, ADMIN1!$BV109, $C$2=12, ADMIN1!$BY109, $C$2=13, ADMIN1!$CB109, $C$2=14, ADMIN1!$CE109, $C$2=15, ADMIN1!$CH109)</f>
        <v>-</v>
      </c>
      <c r="F105" s="369" t="n">
        <f aca="false">_xlfn.IFS($C$2=1, ADMIN1!$AS109, $C$2=2, ADMIN1!$AV109, $C$2=3, ADMIN1!$AY109, $C$2=4, ADMIN1!$BB109, $C$2=5, ADMIN1!$BE109, $C$2=6, ADMIN1!$BH109, $C$2=7, ADMIN1!$BK109, $C$2=8, ADMIN1!$BN109, $C$2=9, ADMIN1!$BQ109, $C$2=10, ADMIN1!$BT109, $C$2=11, ADMIN1!$BW109, $C$2=12, ADMIN1!$BZ109, $C$2=13, ADMIN1!$CC109, $C$2=14, ADMIN1!$CF109, $C$2=15, ADMIN1!$CI109)</f>
        <v>0</v>
      </c>
    </row>
    <row r="106" s="370" customFormat="true" ht="30" hidden="false" customHeight="true" outlineLevel="0" collapsed="false">
      <c r="A106" s="365" t="n">
        <f aca="false">_xlfn.IFS($C$2=1, ADMIN1!$A110, $C$2=2, ADMIN1!$B110, $C$2=3, ADMIN1!$C110, $C$2=4, ADMIN1!$D110, $C$2=5, ADMIN1!$E110, $C$2=6, ADMIN1!$F110, $C$2=7, ADMIN1!$G110, $C$2=8, ADMIN1!$H110, $C$2=9, ADMIN1!$I110, $C$2=10, ADMIN1!$J110, $C$2=11, ADMIN1!$K110, $C$2=12, ADMIN1!$L110, $C$2=13, ADMIN1!$M110, $C$2=14, ADMIN1!$N110, $C$2=15, ADMIN1!$O110)</f>
        <v>0</v>
      </c>
      <c r="B106" s="366" t="n">
        <f aca="false">ADMIN1!Q110</f>
        <v>3265</v>
      </c>
      <c r="C106" s="367" t="str">
        <f aca="false">ADMIN1!R110</f>
        <v>Kaki Fuyu</v>
      </c>
      <c r="D106" s="366" t="str">
        <f aca="false">ADMIN1!V110</f>
        <v>kg</v>
      </c>
      <c r="E106" s="368" t="str">
        <f aca="false">_xlfn.IFS($C$2=1, ADMIN1!$AR110, $C$2=2, ADMIN1!$AU110, $C$2=3, ADMIN1!$AX110, $C$2=4, ADMIN1!$BA110, $C$2=5, ADMIN1!$BD110, $C$2=6, ADMIN1!$BG110, $C$2=7, ADMIN1!$BJ110, $C$2=8, ADMIN1!$BM110, $C$2=9, ADMIN1!$BP110, $C$2=10, ADMIN1!$BS110, $C$2=11, ADMIN1!$BV110, $C$2=12, ADMIN1!$BY110, $C$2=13, ADMIN1!$CB110, $C$2=14, ADMIN1!$CE110, $C$2=15, ADMIN1!$CH110)</f>
        <v>-</v>
      </c>
      <c r="F106" s="369" t="n">
        <f aca="false">_xlfn.IFS($C$2=1, ADMIN1!$AS110, $C$2=2, ADMIN1!$AV110, $C$2=3, ADMIN1!$AY110, $C$2=4, ADMIN1!$BB110, $C$2=5, ADMIN1!$BE110, $C$2=6, ADMIN1!$BH110, $C$2=7, ADMIN1!$BK110, $C$2=8, ADMIN1!$BN110, $C$2=9, ADMIN1!$BQ110, $C$2=10, ADMIN1!$BT110, $C$2=11, ADMIN1!$BW110, $C$2=12, ADMIN1!$BZ110, $C$2=13, ADMIN1!$CC110, $C$2=14, ADMIN1!$CF110, $C$2=15, ADMIN1!$CI110)</f>
        <v>0</v>
      </c>
    </row>
    <row r="107" s="370" customFormat="true" ht="30" hidden="false" customHeight="true" outlineLevel="0" collapsed="false">
      <c r="A107" s="365" t="n">
        <f aca="false">_xlfn.IFS($C$2=1, ADMIN1!$A111, $C$2=2, ADMIN1!$B111, $C$2=3, ADMIN1!$C111, $C$2=4, ADMIN1!$D111, $C$2=5, ADMIN1!$E111, $C$2=6, ADMIN1!$F111, $C$2=7, ADMIN1!$G111, $C$2=8, ADMIN1!$H111, $C$2=9, ADMIN1!$I111, $C$2=10, ADMIN1!$J111, $C$2=11, ADMIN1!$K111, $C$2=12, ADMIN1!$L111, $C$2=13, ADMIN1!$M111, $C$2=14, ADMIN1!$N111, $C$2=15, ADMIN1!$O111)</f>
        <v>0</v>
      </c>
      <c r="B107" s="366" t="n">
        <f aca="false">ADMIN1!Q111</f>
        <v>1618</v>
      </c>
      <c r="C107" s="367" t="str">
        <f aca="false">ADMIN1!R111</f>
        <v>Kaki Fuyu BIO</v>
      </c>
      <c r="D107" s="366" t="str">
        <f aca="false">ADMIN1!V111</f>
        <v>kg</v>
      </c>
      <c r="E107" s="368" t="str">
        <f aca="false">_xlfn.IFS($C$2=1, ADMIN1!$AR111, $C$2=2, ADMIN1!$AU111, $C$2=3, ADMIN1!$AX111, $C$2=4, ADMIN1!$BA111, $C$2=5, ADMIN1!$BD111, $C$2=6, ADMIN1!$BG111, $C$2=7, ADMIN1!$BJ111, $C$2=8, ADMIN1!$BM111, $C$2=9, ADMIN1!$BP111, $C$2=10, ADMIN1!$BS111, $C$2=11, ADMIN1!$BV111, $C$2=12, ADMIN1!$BY111, $C$2=13, ADMIN1!$CB111, $C$2=14, ADMIN1!$CE111, $C$2=15, ADMIN1!$CH111)</f>
        <v>-</v>
      </c>
      <c r="F107" s="369" t="n">
        <f aca="false">_xlfn.IFS($C$2=1, ADMIN1!$AS111, $C$2=2, ADMIN1!$AV111, $C$2=3, ADMIN1!$AY111, $C$2=4, ADMIN1!$BB111, $C$2=5, ADMIN1!$BE111, $C$2=6, ADMIN1!$BH111, $C$2=7, ADMIN1!$BK111, $C$2=8, ADMIN1!$BN111, $C$2=9, ADMIN1!$BQ111, $C$2=10, ADMIN1!$BT111, $C$2=11, ADMIN1!$BW111, $C$2=12, ADMIN1!$BZ111, $C$2=13, ADMIN1!$CC111, $C$2=14, ADMIN1!$CF111, $C$2=15, ADMIN1!$CI111)</f>
        <v>0</v>
      </c>
    </row>
    <row r="108" s="370" customFormat="true" ht="30" hidden="false" customHeight="true" outlineLevel="0" collapsed="false">
      <c r="A108" s="365" t="n">
        <f aca="false">_xlfn.IFS($C$2=1, ADMIN1!$A112, $C$2=2, ADMIN1!$B112, $C$2=3, ADMIN1!$C112, $C$2=4, ADMIN1!$D112, $C$2=5, ADMIN1!$E112, $C$2=6, ADMIN1!$F112, $C$2=7, ADMIN1!$G112, $C$2=8, ADMIN1!$H112, $C$2=9, ADMIN1!$I112, $C$2=10, ADMIN1!$J112, $C$2=11, ADMIN1!$K112, $C$2=12, ADMIN1!$L112, $C$2=13, ADMIN1!$M112, $C$2=14, ADMIN1!$N112, $C$2=15, ADMIN1!$O112)</f>
        <v>0</v>
      </c>
      <c r="B108" s="366" t="n">
        <f aca="false">ADMIN1!Q112</f>
        <v>3159</v>
      </c>
      <c r="C108" s="367" t="str">
        <f aca="false">ADMIN1!R112</f>
        <v>Kiwano </v>
      </c>
      <c r="D108" s="366" t="str">
        <f aca="false">ADMIN1!V112</f>
        <v>kg</v>
      </c>
      <c r="E108" s="368" t="str">
        <f aca="false">_xlfn.IFS($C$2=1, ADMIN1!$AR112, $C$2=2, ADMIN1!$AU112, $C$2=3, ADMIN1!$AX112, $C$2=4, ADMIN1!$BA112, $C$2=5, ADMIN1!$BD112, $C$2=6, ADMIN1!$BG112, $C$2=7, ADMIN1!$BJ112, $C$2=8, ADMIN1!$BM112, $C$2=9, ADMIN1!$BP112, $C$2=10, ADMIN1!$BS112, $C$2=11, ADMIN1!$BV112, $C$2=12, ADMIN1!$BY112, $C$2=13, ADMIN1!$CB112, $C$2=14, ADMIN1!$CE112, $C$2=15, ADMIN1!$CH112)</f>
        <v>-</v>
      </c>
      <c r="F108" s="369" t="n">
        <f aca="false">_xlfn.IFS($C$2=1, ADMIN1!$AS112, $C$2=2, ADMIN1!$AV112, $C$2=3, ADMIN1!$AY112, $C$2=4, ADMIN1!$BB112, $C$2=5, ADMIN1!$BE112, $C$2=6, ADMIN1!$BH112, $C$2=7, ADMIN1!$BK112, $C$2=8, ADMIN1!$BN112, $C$2=9, ADMIN1!$BQ112, $C$2=10, ADMIN1!$BT112, $C$2=11, ADMIN1!$BW112, $C$2=12, ADMIN1!$BZ112, $C$2=13, ADMIN1!$CC112, $C$2=14, ADMIN1!$CF112, $C$2=15, ADMIN1!$CI112)</f>
        <v>0</v>
      </c>
    </row>
    <row r="109" s="370" customFormat="true" ht="30" hidden="false" customHeight="true" outlineLevel="0" collapsed="false">
      <c r="A109" s="365" t="n">
        <f aca="false">_xlfn.IFS($C$2=1, ADMIN1!$A113, $C$2=2, ADMIN1!$B113, $C$2=3, ADMIN1!$C113, $C$2=4, ADMIN1!$D113, $C$2=5, ADMIN1!$E113, $C$2=6, ADMIN1!$F113, $C$2=7, ADMIN1!$G113, $C$2=8, ADMIN1!$H113, $C$2=9, ADMIN1!$I113, $C$2=10, ADMIN1!$J113, $C$2=11, ADMIN1!$K113, $C$2=12, ADMIN1!$L113, $C$2=13, ADMIN1!$M113, $C$2=14, ADMIN1!$N113, $C$2=15, ADMIN1!$O113)</f>
        <v>0</v>
      </c>
      <c r="B109" s="366" t="n">
        <f aca="false">ADMIN1!Q113</f>
        <v>3276</v>
      </c>
      <c r="C109" s="367" t="str">
        <f aca="false">ADMIN1!R113</f>
        <v>Kiwi </v>
      </c>
      <c r="D109" s="366" t="str">
        <f aca="false">ADMIN1!V113</f>
        <v>kg</v>
      </c>
      <c r="E109" s="368" t="str">
        <f aca="false">_xlfn.IFS($C$2=1, ADMIN1!$AR113, $C$2=2, ADMIN1!$AU113, $C$2=3, ADMIN1!$AX113, $C$2=4, ADMIN1!$BA113, $C$2=5, ADMIN1!$BD113, $C$2=6, ADMIN1!$BG113, $C$2=7, ADMIN1!$BJ113, $C$2=8, ADMIN1!$BM113, $C$2=9, ADMIN1!$BP113, $C$2=10, ADMIN1!$BS113, $C$2=11, ADMIN1!$BV113, $C$2=12, ADMIN1!$BY113, $C$2=13, ADMIN1!$CB113, $C$2=14, ADMIN1!$CE113, $C$2=15, ADMIN1!$CH113)</f>
        <v>-</v>
      </c>
      <c r="F109" s="369" t="n">
        <f aca="false">_xlfn.IFS($C$2=1, ADMIN1!$AS113, $C$2=2, ADMIN1!$AV113, $C$2=3, ADMIN1!$AY113, $C$2=4, ADMIN1!$BB113, $C$2=5, ADMIN1!$BE113, $C$2=6, ADMIN1!$BH113, $C$2=7, ADMIN1!$BK113, $C$2=8, ADMIN1!$BN113, $C$2=9, ADMIN1!$BQ113, $C$2=10, ADMIN1!$BT113, $C$2=11, ADMIN1!$BW113, $C$2=12, ADMIN1!$BZ113, $C$2=13, ADMIN1!$CC113, $C$2=14, ADMIN1!$CF113, $C$2=15, ADMIN1!$CI113)</f>
        <v>0</v>
      </c>
    </row>
    <row r="110" s="370" customFormat="true" ht="30" hidden="false" customHeight="true" outlineLevel="0" collapsed="false">
      <c r="A110" s="365" t="n">
        <f aca="false">_xlfn.IFS($C$2=1, ADMIN1!$A114, $C$2=2, ADMIN1!$B114, $C$2=3, ADMIN1!$C114, $C$2=4, ADMIN1!$D114, $C$2=5, ADMIN1!$E114, $C$2=6, ADMIN1!$F114, $C$2=7, ADMIN1!$G114, $C$2=8, ADMIN1!$H114, $C$2=9, ADMIN1!$I114, $C$2=10, ADMIN1!$J114, $C$2=11, ADMIN1!$K114, $C$2=12, ADMIN1!$L114, $C$2=13, ADMIN1!$M114, $C$2=14, ADMIN1!$N114, $C$2=15, ADMIN1!$O114)</f>
        <v>0</v>
      </c>
      <c r="B110" s="366" t="n">
        <f aca="false">ADMIN1!Q114</f>
        <v>3941</v>
      </c>
      <c r="C110" s="367" t="str">
        <f aca="false">ADMIN1!R114</f>
        <v>Kiwi Sun Gold</v>
      </c>
      <c r="D110" s="366" t="str">
        <f aca="false">ADMIN1!V114</f>
        <v>kg</v>
      </c>
      <c r="E110" s="368" t="str">
        <f aca="false">_xlfn.IFS($C$2=1, ADMIN1!$AR114, $C$2=2, ADMIN1!$AU114, $C$2=3, ADMIN1!$AX114, $C$2=4, ADMIN1!$BA114, $C$2=5, ADMIN1!$BD114, $C$2=6, ADMIN1!$BG114, $C$2=7, ADMIN1!$BJ114, $C$2=8, ADMIN1!$BM114, $C$2=9, ADMIN1!$BP114, $C$2=10, ADMIN1!$BS114, $C$2=11, ADMIN1!$BV114, $C$2=12, ADMIN1!$BY114, $C$2=13, ADMIN1!$CB114, $C$2=14, ADMIN1!$CE114, $C$2=15, ADMIN1!$CH114)</f>
        <v>-</v>
      </c>
      <c r="F110" s="369" t="n">
        <f aca="false">_xlfn.IFS($C$2=1, ADMIN1!$AS114, $C$2=2, ADMIN1!$AV114, $C$2=3, ADMIN1!$AY114, $C$2=4, ADMIN1!$BB114, $C$2=5, ADMIN1!$BE114, $C$2=6, ADMIN1!$BH114, $C$2=7, ADMIN1!$BK114, $C$2=8, ADMIN1!$BN114, $C$2=9, ADMIN1!$BQ114, $C$2=10, ADMIN1!$BT114, $C$2=11, ADMIN1!$BW114, $C$2=12, ADMIN1!$BZ114, $C$2=13, ADMIN1!$CC114, $C$2=14, ADMIN1!$CF114, $C$2=15, ADMIN1!$CI114)</f>
        <v>0</v>
      </c>
    </row>
    <row r="111" s="370" customFormat="true" ht="30" hidden="false" customHeight="true" outlineLevel="0" collapsed="false">
      <c r="A111" s="365" t="n">
        <f aca="false">_xlfn.IFS($C$2=1, ADMIN1!$A115, $C$2=2, ADMIN1!$B115, $C$2=3, ADMIN1!$C115, $C$2=4, ADMIN1!$D115, $C$2=5, ADMIN1!$E115, $C$2=6, ADMIN1!$F115, $C$2=7, ADMIN1!$G115, $C$2=8, ADMIN1!$H115, $C$2=9, ADMIN1!$I115, $C$2=10, ADMIN1!$J115, $C$2=11, ADMIN1!$K115, $C$2=12, ADMIN1!$L115, $C$2=13, ADMIN1!$M115, $C$2=14, ADMIN1!$N115, $C$2=15, ADMIN1!$O115)</f>
        <v>0</v>
      </c>
      <c r="B111" s="366" t="n">
        <f aca="false">ADMIN1!Q115</f>
        <v>1961</v>
      </c>
      <c r="C111" s="367" t="str">
        <f aca="false">ADMIN1!R115</f>
        <v>Kiwi Zespri BIO</v>
      </c>
      <c r="D111" s="366" t="str">
        <f aca="false">ADMIN1!V115</f>
        <v>kg</v>
      </c>
      <c r="E111" s="368" t="str">
        <f aca="false">_xlfn.IFS($C$2=1, ADMIN1!$AR115, $C$2=2, ADMIN1!$AU115, $C$2=3, ADMIN1!$AX115, $C$2=4, ADMIN1!$BA115, $C$2=5, ADMIN1!$BD115, $C$2=6, ADMIN1!$BG115, $C$2=7, ADMIN1!$BJ115, $C$2=8, ADMIN1!$BM115, $C$2=9, ADMIN1!$BP115, $C$2=10, ADMIN1!$BS115, $C$2=11, ADMIN1!$BV115, $C$2=12, ADMIN1!$BY115, $C$2=13, ADMIN1!$CB115, $C$2=14, ADMIN1!$CE115, $C$2=15, ADMIN1!$CH115)</f>
        <v>-</v>
      </c>
      <c r="F111" s="369" t="n">
        <f aca="false">_xlfn.IFS($C$2=1, ADMIN1!$AS115, $C$2=2, ADMIN1!$AV115, $C$2=3, ADMIN1!$AY115, $C$2=4, ADMIN1!$BB115, $C$2=5, ADMIN1!$BE115, $C$2=6, ADMIN1!$BH115, $C$2=7, ADMIN1!$BK115, $C$2=8, ADMIN1!$BN115, $C$2=9, ADMIN1!$BQ115, $C$2=10, ADMIN1!$BT115, $C$2=11, ADMIN1!$BW115, $C$2=12, ADMIN1!$BZ115, $C$2=13, ADMIN1!$CC115, $C$2=14, ADMIN1!$CF115, $C$2=15, ADMIN1!$CI115)</f>
        <v>0</v>
      </c>
    </row>
    <row r="112" s="370" customFormat="true" ht="30" hidden="false" customHeight="true" outlineLevel="0" collapsed="false">
      <c r="A112" s="365" t="n">
        <f aca="false">_xlfn.IFS($C$2=1, ADMIN1!$A116, $C$2=2, ADMIN1!$B116, $C$2=3, ADMIN1!$C116, $C$2=4, ADMIN1!$D116, $C$2=5, ADMIN1!$E116, $C$2=6, ADMIN1!$F116, $C$2=7, ADMIN1!$G116, $C$2=8, ADMIN1!$H116, $C$2=9, ADMIN1!$I116, $C$2=10, ADMIN1!$J116, $C$2=11, ADMIN1!$K116, $C$2=12, ADMIN1!$L116, $C$2=13, ADMIN1!$M116, $C$2=14, ADMIN1!$N116, $C$2=15, ADMIN1!$O116)</f>
        <v>0</v>
      </c>
      <c r="B112" s="366" t="n">
        <f aca="false">ADMIN1!Q116</f>
        <v>1755</v>
      </c>
      <c r="C112" s="367" t="str">
        <f aca="false">ADMIN1!R116</f>
        <v>Lait de coco en poudre BIO CRU (1kg)</v>
      </c>
      <c r="D112" s="366" t="str">
        <f aca="false">ADMIN1!V116</f>
        <v>kg</v>
      </c>
      <c r="E112" s="368" t="str">
        <f aca="false">_xlfn.IFS($C$2=1, ADMIN1!$AR116, $C$2=2, ADMIN1!$AU116, $C$2=3, ADMIN1!$AX116, $C$2=4, ADMIN1!$BA116, $C$2=5, ADMIN1!$BD116, $C$2=6, ADMIN1!$BG116, $C$2=7, ADMIN1!$BJ116, $C$2=8, ADMIN1!$BM116, $C$2=9, ADMIN1!$BP116, $C$2=10, ADMIN1!$BS116, $C$2=11, ADMIN1!$BV116, $C$2=12, ADMIN1!$BY116, $C$2=13, ADMIN1!$CB116, $C$2=14, ADMIN1!$CE116, $C$2=15, ADMIN1!$CH116)</f>
        <v>-</v>
      </c>
      <c r="F112" s="369" t="n">
        <f aca="false">_xlfn.IFS($C$2=1, ADMIN1!$AS116, $C$2=2, ADMIN1!$AV116, $C$2=3, ADMIN1!$AY116, $C$2=4, ADMIN1!$BB116, $C$2=5, ADMIN1!$BE116, $C$2=6, ADMIN1!$BH116, $C$2=7, ADMIN1!$BK116, $C$2=8, ADMIN1!$BN116, $C$2=9, ADMIN1!$BQ116, $C$2=10, ADMIN1!$BT116, $C$2=11, ADMIN1!$BW116, $C$2=12, ADMIN1!$BZ116, $C$2=13, ADMIN1!$CC116, $C$2=14, ADMIN1!$CF116, $C$2=15, ADMIN1!$CI116)</f>
        <v>0</v>
      </c>
    </row>
    <row r="113" s="370" customFormat="true" ht="30" hidden="false" customHeight="true" outlineLevel="0" collapsed="false">
      <c r="A113" s="365" t="n">
        <f aca="false">_xlfn.IFS($C$2=1, ADMIN1!$A117, $C$2=2, ADMIN1!$B117, $C$2=3, ADMIN1!$C117, $C$2=4, ADMIN1!$D117, $C$2=5, ADMIN1!$E117, $C$2=6, ADMIN1!$F117, $C$2=7, ADMIN1!$G117, $C$2=8, ADMIN1!$H117, $C$2=9, ADMIN1!$I117, $C$2=10, ADMIN1!$J117, $C$2=11, ADMIN1!$K117, $C$2=12, ADMIN1!$L117, $C$2=13, ADMIN1!$M117, $C$2=14, ADMIN1!$N117, $C$2=15, ADMIN1!$O117)</f>
        <v>0</v>
      </c>
      <c r="B113" s="366" t="n">
        <f aca="false">ADMIN1!Q117</f>
        <v>1755</v>
      </c>
      <c r="C113" s="367" t="str">
        <f aca="false">ADMIN1!R117</f>
        <v>Lait de coco en poudre BIO CRU (500g)</v>
      </c>
      <c r="D113" s="366" t="str">
        <f aca="false">ADMIN1!V117</f>
        <v>kg</v>
      </c>
      <c r="E113" s="368" t="str">
        <f aca="false">_xlfn.IFS($C$2=1, ADMIN1!$AR117, $C$2=2, ADMIN1!$AU117, $C$2=3, ADMIN1!$AX117, $C$2=4, ADMIN1!$BA117, $C$2=5, ADMIN1!$BD117, $C$2=6, ADMIN1!$BG117, $C$2=7, ADMIN1!$BJ117, $C$2=8, ADMIN1!$BM117, $C$2=9, ADMIN1!$BP117, $C$2=10, ADMIN1!$BS117, $C$2=11, ADMIN1!$BV117, $C$2=12, ADMIN1!$BY117, $C$2=13, ADMIN1!$CB117, $C$2=14, ADMIN1!$CE117, $C$2=15, ADMIN1!$CH117)</f>
        <v>-</v>
      </c>
      <c r="F113" s="369" t="n">
        <f aca="false">_xlfn.IFS($C$2=1, ADMIN1!$AS117, $C$2=2, ADMIN1!$AV117, $C$2=3, ADMIN1!$AY117, $C$2=4, ADMIN1!$BB117, $C$2=5, ADMIN1!$BE117, $C$2=6, ADMIN1!$BH117, $C$2=7, ADMIN1!$BK117, $C$2=8, ADMIN1!$BN117, $C$2=9, ADMIN1!$BQ117, $C$2=10, ADMIN1!$BT117, $C$2=11, ADMIN1!$BW117, $C$2=12, ADMIN1!$BZ117, $C$2=13, ADMIN1!$CC117, $C$2=14, ADMIN1!$CF117, $C$2=15, ADMIN1!$CI117)</f>
        <v>0</v>
      </c>
    </row>
    <row r="114" s="370" customFormat="true" ht="30" hidden="false" customHeight="true" outlineLevel="0" collapsed="false">
      <c r="A114" s="365" t="n">
        <f aca="false">_xlfn.IFS($C$2=1, ADMIN1!$A118, $C$2=2, ADMIN1!$B118, $C$2=3, ADMIN1!$C118, $C$2=4, ADMIN1!$D118, $C$2=5, ADMIN1!$E118, $C$2=6, ADMIN1!$F118, $C$2=7, ADMIN1!$G118, $C$2=8, ADMIN1!$H118, $C$2=9, ADMIN1!$I118, $C$2=10, ADMIN1!$J118, $C$2=11, ADMIN1!$K118, $C$2=12, ADMIN1!$L118, $C$2=13, ADMIN1!$M118, $C$2=14, ADMIN1!$N118, $C$2=15, ADMIN1!$O118)</f>
        <v>0</v>
      </c>
      <c r="B114" s="366" t="n">
        <f aca="false">ADMIN1!Q118</f>
        <v>1480</v>
      </c>
      <c r="C114" s="367" t="str">
        <f aca="false">ADMIN1!R118</f>
        <v>Lin marron BIO (sachet de 500g)</v>
      </c>
      <c r="D114" s="366" t="str">
        <f aca="false">ADMIN1!V118</f>
        <v>Pièce</v>
      </c>
      <c r="E114" s="368" t="str">
        <f aca="false">_xlfn.IFS($C$2=1, ADMIN1!$AR118, $C$2=2, ADMIN1!$AU118, $C$2=3, ADMIN1!$AX118, $C$2=4, ADMIN1!$BA118, $C$2=5, ADMIN1!$BD118, $C$2=6, ADMIN1!$BG118, $C$2=7, ADMIN1!$BJ118, $C$2=8, ADMIN1!$BM118, $C$2=9, ADMIN1!$BP118, $C$2=10, ADMIN1!$BS118, $C$2=11, ADMIN1!$BV118, $C$2=12, ADMIN1!$BY118, $C$2=13, ADMIN1!$CB118, $C$2=14, ADMIN1!$CE118, $C$2=15, ADMIN1!$CH118)</f>
        <v>-</v>
      </c>
      <c r="F114" s="369" t="n">
        <f aca="false">_xlfn.IFS($C$2=1, ADMIN1!$AS118, $C$2=2, ADMIN1!$AV118, $C$2=3, ADMIN1!$AY118, $C$2=4, ADMIN1!$BB118, $C$2=5, ADMIN1!$BE118, $C$2=6, ADMIN1!$BH118, $C$2=7, ADMIN1!$BK118, $C$2=8, ADMIN1!$BN118, $C$2=9, ADMIN1!$BQ118, $C$2=10, ADMIN1!$BT118, $C$2=11, ADMIN1!$BW118, $C$2=12, ADMIN1!$BZ118, $C$2=13, ADMIN1!$CC118, $C$2=14, ADMIN1!$CF118, $C$2=15, ADMIN1!$CI118)</f>
        <v>0</v>
      </c>
    </row>
    <row r="115" s="370" customFormat="true" ht="30" hidden="false" customHeight="true" outlineLevel="0" collapsed="false">
      <c r="A115" s="365" t="n">
        <f aca="false">_xlfn.IFS($C$2=1, ADMIN1!$A119, $C$2=2, ADMIN1!$B119, $C$2=3, ADMIN1!$C119, $C$2=4, ADMIN1!$D119, $C$2=5, ADMIN1!$E119, $C$2=6, ADMIN1!$F119, $C$2=7, ADMIN1!$G119, $C$2=8, ADMIN1!$H119, $C$2=9, ADMIN1!$I119, $C$2=10, ADMIN1!$J119, $C$2=11, ADMIN1!$K119, $C$2=12, ADMIN1!$L119, $C$2=13, ADMIN1!$M119, $C$2=14, ADMIN1!$N119, $C$2=15, ADMIN1!$O119)</f>
        <v>0</v>
      </c>
      <c r="B115" s="366" t="n">
        <f aca="false">ADMIN1!Q119</f>
        <v>1606</v>
      </c>
      <c r="C115" s="367" t="str">
        <f aca="false">ADMIN1!R119</f>
        <v>Lucuma cru en poudre BIO
    - (sachet de 1 kg)</v>
      </c>
      <c r="D115" s="366" t="str">
        <f aca="false">ADMIN1!V119</f>
        <v>Pièce</v>
      </c>
      <c r="E115" s="368" t="str">
        <f aca="false">_xlfn.IFS($C$2=1, ADMIN1!$AR119, $C$2=2, ADMIN1!$AU119, $C$2=3, ADMIN1!$AX119, $C$2=4, ADMIN1!$BA119, $C$2=5, ADMIN1!$BD119, $C$2=6, ADMIN1!$BG119, $C$2=7, ADMIN1!$BJ119, $C$2=8, ADMIN1!$BM119, $C$2=9, ADMIN1!$BP119, $C$2=10, ADMIN1!$BS119, $C$2=11, ADMIN1!$BV119, $C$2=12, ADMIN1!$BY119, $C$2=13, ADMIN1!$CB119, $C$2=14, ADMIN1!$CE119, $C$2=15, ADMIN1!$CH119)</f>
        <v>-</v>
      </c>
      <c r="F115" s="369" t="n">
        <f aca="false">_xlfn.IFS($C$2=1, ADMIN1!$AS119, $C$2=2, ADMIN1!$AV119, $C$2=3, ADMIN1!$AY119, $C$2=4, ADMIN1!$BB119, $C$2=5, ADMIN1!$BE119, $C$2=6, ADMIN1!$BH119, $C$2=7, ADMIN1!$BK119, $C$2=8, ADMIN1!$BN119, $C$2=9, ADMIN1!$BQ119, $C$2=10, ADMIN1!$BT119, $C$2=11, ADMIN1!$BW119, $C$2=12, ADMIN1!$BZ119, $C$2=13, ADMIN1!$CC119, $C$2=14, ADMIN1!$CF119, $C$2=15, ADMIN1!$CI119)</f>
        <v>0</v>
      </c>
    </row>
    <row r="116" s="370" customFormat="true" ht="30" hidden="false" customHeight="true" outlineLevel="0" collapsed="false">
      <c r="A116" s="365" t="n">
        <f aca="false">_xlfn.IFS($C$2=1, ADMIN1!$A120, $C$2=2, ADMIN1!$B120, $C$2=3, ADMIN1!$C120, $C$2=4, ADMIN1!$D120, $C$2=5, ADMIN1!$E120, $C$2=6, ADMIN1!$F120, $C$2=7, ADMIN1!$G120, $C$2=8, ADMIN1!$H120, $C$2=9, ADMIN1!$I120, $C$2=10, ADMIN1!$J120, $C$2=11, ADMIN1!$K120, $C$2=12, ADMIN1!$L120, $C$2=13, ADMIN1!$M120, $C$2=14, ADMIN1!$N120, $C$2=15, ADMIN1!$O120)</f>
        <v>0</v>
      </c>
      <c r="B116" s="366" t="n">
        <f aca="false">ADMIN1!Q120</f>
        <v>1640</v>
      </c>
      <c r="C116" s="367" t="str">
        <f aca="false">ADMIN1!R120</f>
        <v>Maca brute en poudre BIO (sachet 1kg)</v>
      </c>
      <c r="D116" s="366" t="str">
        <f aca="false">ADMIN1!V120</f>
        <v>Pièce</v>
      </c>
      <c r="E116" s="368" t="str">
        <f aca="false">_xlfn.IFS($C$2=1, ADMIN1!$AR120, $C$2=2, ADMIN1!$AU120, $C$2=3, ADMIN1!$AX120, $C$2=4, ADMIN1!$BA120, $C$2=5, ADMIN1!$BD120, $C$2=6, ADMIN1!$BG120, $C$2=7, ADMIN1!$BJ120, $C$2=8, ADMIN1!$BM120, $C$2=9, ADMIN1!$BP120, $C$2=10, ADMIN1!$BS120, $C$2=11, ADMIN1!$BV120, $C$2=12, ADMIN1!$BY120, $C$2=13, ADMIN1!$CB120, $C$2=14, ADMIN1!$CE120, $C$2=15, ADMIN1!$CH120)</f>
        <v>-</v>
      </c>
      <c r="F116" s="369" t="n">
        <f aca="false">_xlfn.IFS($C$2=1, ADMIN1!$AS120, $C$2=2, ADMIN1!$AV120, $C$2=3, ADMIN1!$AY120, $C$2=4, ADMIN1!$BB120, $C$2=5, ADMIN1!$BE120, $C$2=6, ADMIN1!$BH120, $C$2=7, ADMIN1!$BK120, $C$2=8, ADMIN1!$BN120, $C$2=9, ADMIN1!$BQ120, $C$2=10, ADMIN1!$BT120, $C$2=11, ADMIN1!$BW120, $C$2=12, ADMIN1!$BZ120, $C$2=13, ADMIN1!$CC120, $C$2=14, ADMIN1!$CF120, $C$2=15, ADMIN1!$CI120)</f>
        <v>0</v>
      </c>
    </row>
    <row r="117" s="370" customFormat="true" ht="30" hidden="false" customHeight="true" outlineLevel="0" collapsed="false">
      <c r="A117" s="365" t="n">
        <f aca="false">_xlfn.IFS($C$2=1, ADMIN1!$A121, $C$2=2, ADMIN1!$B121, $C$2=3, ADMIN1!$C121, $C$2=4, ADMIN1!$D121, $C$2=5, ADMIN1!$E121, $C$2=6, ADMIN1!$F121, $C$2=7, ADMIN1!$G121, $C$2=8, ADMIN1!$H121, $C$2=9, ADMIN1!$I121, $C$2=10, ADMIN1!$J121, $C$2=11, ADMIN1!$K121, $C$2=12, ADMIN1!$L121, $C$2=13, ADMIN1!$M121, $C$2=14, ADMIN1!$N121, $C$2=15, ADMIN1!$O121)</f>
        <v>0</v>
      </c>
      <c r="B117" s="366" t="n">
        <f aca="false">ADMIN1!Q121</f>
        <v>1640</v>
      </c>
      <c r="C117" s="367" t="str">
        <f aca="false">ADMIN1!R121</f>
        <v>Maca brute en poudre BIO (sachet 500g)</v>
      </c>
      <c r="D117" s="366" t="str">
        <f aca="false">ADMIN1!V121</f>
        <v>Pièce</v>
      </c>
      <c r="E117" s="368" t="str">
        <f aca="false">_xlfn.IFS($C$2=1, ADMIN1!$AR121, $C$2=2, ADMIN1!$AU121, $C$2=3, ADMIN1!$AX121, $C$2=4, ADMIN1!$BA121, $C$2=5, ADMIN1!$BD121, $C$2=6, ADMIN1!$BG121, $C$2=7, ADMIN1!$BJ121, $C$2=8, ADMIN1!$BM121, $C$2=9, ADMIN1!$BP121, $C$2=10, ADMIN1!$BS121, $C$2=11, ADMIN1!$BV121, $C$2=12, ADMIN1!$BY121, $C$2=13, ADMIN1!$CB121, $C$2=14, ADMIN1!$CE121, $C$2=15, ADMIN1!$CH121)</f>
        <v>-</v>
      </c>
      <c r="F117" s="369" t="n">
        <f aca="false">_xlfn.IFS($C$2=1, ADMIN1!$AS121, $C$2=2, ADMIN1!$AV121, $C$2=3, ADMIN1!$AY121, $C$2=4, ADMIN1!$BB121, $C$2=5, ADMIN1!$BE121, $C$2=6, ADMIN1!$BH121, $C$2=7, ADMIN1!$BK121, $C$2=8, ADMIN1!$BN121, $C$2=9, ADMIN1!$BQ121, $C$2=10, ADMIN1!$BT121, $C$2=11, ADMIN1!$BW121, $C$2=12, ADMIN1!$BZ121, $C$2=13, ADMIN1!$CC121, $C$2=14, ADMIN1!$CF121, $C$2=15, ADMIN1!$CI121)</f>
        <v>0</v>
      </c>
    </row>
    <row r="118" s="370" customFormat="true" ht="30" hidden="false" customHeight="true" outlineLevel="0" collapsed="false">
      <c r="A118" s="365" t="n">
        <f aca="false">_xlfn.IFS($C$2=1, ADMIN1!$A122, $C$2=2, ADMIN1!$B122, $C$2=3, ADMIN1!$C122, $C$2=4, ADMIN1!$D122, $C$2=5, ADMIN1!$E122, $C$2=6, ADMIN1!$F122, $C$2=7, ADMIN1!$G122, $C$2=8, ADMIN1!$H122, $C$2=9, ADMIN1!$I122, $C$2=10, ADMIN1!$J122, $C$2=11, ADMIN1!$K122, $C$2=12, ADMIN1!$L122, $C$2=13, ADMIN1!$M122, $C$2=14, ADMIN1!$N122, $C$2=15, ADMIN1!$O122)</f>
        <v>0</v>
      </c>
      <c r="B118" s="366" t="n">
        <f aca="false">ADMIN1!Q122</f>
        <v>1639</v>
      </c>
      <c r="C118" s="367" t="str">
        <f aca="false">ADMIN1!R122</f>
        <v>Maca noire BIO (env. 1kg)</v>
      </c>
      <c r="D118" s="366" t="str">
        <f aca="false">ADMIN1!V122</f>
        <v>Pièce</v>
      </c>
      <c r="E118" s="368" t="str">
        <f aca="false">_xlfn.IFS($C$2=1, ADMIN1!$AR122, $C$2=2, ADMIN1!$AU122, $C$2=3, ADMIN1!$AX122, $C$2=4, ADMIN1!$BA122, $C$2=5, ADMIN1!$BD122, $C$2=6, ADMIN1!$BG122, $C$2=7, ADMIN1!$BJ122, $C$2=8, ADMIN1!$BM122, $C$2=9, ADMIN1!$BP122, $C$2=10, ADMIN1!$BS122, $C$2=11, ADMIN1!$BV122, $C$2=12, ADMIN1!$BY122, $C$2=13, ADMIN1!$CB122, $C$2=14, ADMIN1!$CE122, $C$2=15, ADMIN1!$CH122)</f>
        <v>-</v>
      </c>
      <c r="F118" s="369" t="n">
        <f aca="false">_xlfn.IFS($C$2=1, ADMIN1!$AS122, $C$2=2, ADMIN1!$AV122, $C$2=3, ADMIN1!$AY122, $C$2=4, ADMIN1!$BB122, $C$2=5, ADMIN1!$BE122, $C$2=6, ADMIN1!$BH122, $C$2=7, ADMIN1!$BK122, $C$2=8, ADMIN1!$BN122, $C$2=9, ADMIN1!$BQ122, $C$2=10, ADMIN1!$BT122, $C$2=11, ADMIN1!$BW122, $C$2=12, ADMIN1!$BZ122, $C$2=13, ADMIN1!$CC122, $C$2=14, ADMIN1!$CF122, $C$2=15, ADMIN1!$CI122)</f>
        <v>0</v>
      </c>
    </row>
    <row r="119" s="370" customFormat="true" ht="30" hidden="false" customHeight="true" outlineLevel="0" collapsed="false">
      <c r="A119" s="365" t="n">
        <f aca="false">_xlfn.IFS($C$2=1, ADMIN1!$A123, $C$2=2, ADMIN1!$B123, $C$2=3, ADMIN1!$C123, $C$2=4, ADMIN1!$D123, $C$2=5, ADMIN1!$E123, $C$2=6, ADMIN1!$F123, $C$2=7, ADMIN1!$G123, $C$2=8, ADMIN1!$H123, $C$2=9, ADMIN1!$I123, $C$2=10, ADMIN1!$J123, $C$2=11, ADMIN1!$K123, $C$2=12, ADMIN1!$L123, $C$2=13, ADMIN1!$M123, $C$2=14, ADMIN1!$N123, $C$2=15, ADMIN1!$O123)</f>
        <v>0</v>
      </c>
      <c r="B119" s="366" t="n">
        <f aca="false">ADMIN1!Q123</f>
        <v>1639</v>
      </c>
      <c r="C119" s="367" t="str">
        <f aca="false">ADMIN1!R123</f>
        <v>Maca noire BIO (env. 500g)</v>
      </c>
      <c r="D119" s="366" t="str">
        <f aca="false">ADMIN1!V123</f>
        <v>Pièce</v>
      </c>
      <c r="E119" s="368" t="str">
        <f aca="false">_xlfn.IFS($C$2=1, ADMIN1!$AR123, $C$2=2, ADMIN1!$AU123, $C$2=3, ADMIN1!$AX123, $C$2=4, ADMIN1!$BA123, $C$2=5, ADMIN1!$BD123, $C$2=6, ADMIN1!$BG123, $C$2=7, ADMIN1!$BJ123, $C$2=8, ADMIN1!$BM123, $C$2=9, ADMIN1!$BP123, $C$2=10, ADMIN1!$BS123, $C$2=11, ADMIN1!$BV123, $C$2=12, ADMIN1!$BY123, $C$2=13, ADMIN1!$CB123, $C$2=14, ADMIN1!$CE123, $C$2=15, ADMIN1!$CH123)</f>
        <v>-</v>
      </c>
      <c r="F119" s="369" t="n">
        <f aca="false">_xlfn.IFS($C$2=1, ADMIN1!$AS123, $C$2=2, ADMIN1!$AV123, $C$2=3, ADMIN1!$AY123, $C$2=4, ADMIN1!$BB123, $C$2=5, ADMIN1!$BE123, $C$2=6, ADMIN1!$BH123, $C$2=7, ADMIN1!$BK123, $C$2=8, ADMIN1!$BN123, $C$2=9, ADMIN1!$BQ123, $C$2=10, ADMIN1!$BT123, $C$2=11, ADMIN1!$BW123, $C$2=12, ADMIN1!$BZ123, $C$2=13, ADMIN1!$CC123, $C$2=14, ADMIN1!$CF123, $C$2=15, ADMIN1!$CI123)</f>
        <v>0</v>
      </c>
    </row>
    <row r="120" s="370" customFormat="true" ht="30" hidden="false" customHeight="true" outlineLevel="0" collapsed="false">
      <c r="A120" s="365" t="n">
        <f aca="false">_xlfn.IFS($C$2=1, ADMIN1!$A124, $C$2=2, ADMIN1!$B124, $C$2=3, ADMIN1!$C124, $C$2=4, ADMIN1!$D124, $C$2=5, ADMIN1!$E124, $C$2=6, ADMIN1!$F124, $C$2=7, ADMIN1!$G124, $C$2=8, ADMIN1!$H124, $C$2=9, ADMIN1!$I124, $C$2=10, ADMIN1!$J124, $C$2=11, ADMIN1!$K124, $C$2=12, ADMIN1!$L124, $C$2=13, ADMIN1!$M124, $C$2=14, ADMIN1!$N124, $C$2=15, ADMIN1!$O124)</f>
        <v>0</v>
      </c>
      <c r="B120" s="366" t="n">
        <f aca="false">ADMIN1!Q124</f>
        <v>3146</v>
      </c>
      <c r="C120" s="367" t="str">
        <f aca="false">ADMIN1!R124</f>
        <v>Maïs doux frais (plateau de 2 pièces)</v>
      </c>
      <c r="D120" s="366" t="str">
        <f aca="false">ADMIN1!V124</f>
        <v>Pièce</v>
      </c>
      <c r="E120" s="368" t="str">
        <f aca="false">_xlfn.IFS($C$2=1, ADMIN1!$AR124, $C$2=2, ADMIN1!$AU124, $C$2=3, ADMIN1!$AX124, $C$2=4, ADMIN1!$BA124, $C$2=5, ADMIN1!$BD124, $C$2=6, ADMIN1!$BG124, $C$2=7, ADMIN1!$BJ124, $C$2=8, ADMIN1!$BM124, $C$2=9, ADMIN1!$BP124, $C$2=10, ADMIN1!$BS124, $C$2=11, ADMIN1!$BV124, $C$2=12, ADMIN1!$BY124, $C$2=13, ADMIN1!$CB124, $C$2=14, ADMIN1!$CE124, $C$2=15, ADMIN1!$CH124)</f>
        <v>-</v>
      </c>
      <c r="F120" s="369" t="n">
        <f aca="false">_xlfn.IFS($C$2=1, ADMIN1!$AS124, $C$2=2, ADMIN1!$AV124, $C$2=3, ADMIN1!$AY124, $C$2=4, ADMIN1!$BB124, $C$2=5, ADMIN1!$BE124, $C$2=6, ADMIN1!$BH124, $C$2=7, ADMIN1!$BK124, $C$2=8, ADMIN1!$BN124, $C$2=9, ADMIN1!$BQ124, $C$2=10, ADMIN1!$BT124, $C$2=11, ADMIN1!$BW124, $C$2=12, ADMIN1!$BZ124, $C$2=13, ADMIN1!$CC124, $C$2=14, ADMIN1!$CF124, $C$2=15, ADMIN1!$CI124)</f>
        <v>0</v>
      </c>
    </row>
    <row r="121" s="370" customFormat="true" ht="30" hidden="false" customHeight="true" outlineLevel="0" collapsed="false">
      <c r="A121" s="365" t="n">
        <f aca="false">_xlfn.IFS($C$2=1, ADMIN1!$A125, $C$2=2, ADMIN1!$B125, $C$2=3, ADMIN1!$C125, $C$2=4, ADMIN1!$D125, $C$2=5, ADMIN1!$E125, $C$2=6, ADMIN1!$F125, $C$2=7, ADMIN1!$G125, $C$2=8, ADMIN1!$H125, $C$2=9, ADMIN1!$I125, $C$2=10, ADMIN1!$J125, $C$2=11, ADMIN1!$K125, $C$2=12, ADMIN1!$L125, $C$2=13, ADMIN1!$M125, $C$2=14, ADMIN1!$N125, $C$2=15, ADMIN1!$O125)</f>
        <v>0</v>
      </c>
      <c r="B121" s="366" t="n">
        <f aca="false">ADMIN1!Q125</f>
        <v>3228</v>
      </c>
      <c r="C121" s="367" t="str">
        <f aca="false">ADMIN1!R125</f>
        <v>Mandarine Marisol</v>
      </c>
      <c r="D121" s="366" t="str">
        <f aca="false">ADMIN1!V125</f>
        <v>kg</v>
      </c>
      <c r="E121" s="368" t="str">
        <f aca="false">_xlfn.IFS($C$2=1, ADMIN1!$AR125, $C$2=2, ADMIN1!$AU125, $C$2=3, ADMIN1!$AX125, $C$2=4, ADMIN1!$BA125, $C$2=5, ADMIN1!$BD125, $C$2=6, ADMIN1!$BG125, $C$2=7, ADMIN1!$BJ125, $C$2=8, ADMIN1!$BM125, $C$2=9, ADMIN1!$BP125, $C$2=10, ADMIN1!$BS125, $C$2=11, ADMIN1!$BV125, $C$2=12, ADMIN1!$BY125, $C$2=13, ADMIN1!$CB125, $C$2=14, ADMIN1!$CE125, $C$2=15, ADMIN1!$CH125)</f>
        <v>-</v>
      </c>
      <c r="F121" s="369" t="n">
        <f aca="false">_xlfn.IFS($C$2=1, ADMIN1!$AS125, $C$2=2, ADMIN1!$AV125, $C$2=3, ADMIN1!$AY125, $C$2=4, ADMIN1!$BB125, $C$2=5, ADMIN1!$BE125, $C$2=6, ADMIN1!$BH125, $C$2=7, ADMIN1!$BK125, $C$2=8, ADMIN1!$BN125, $C$2=9, ADMIN1!$BQ125, $C$2=10, ADMIN1!$BT125, $C$2=11, ADMIN1!$BW125, $C$2=12, ADMIN1!$BZ125, $C$2=13, ADMIN1!$CC125, $C$2=14, ADMIN1!$CF125, $C$2=15, ADMIN1!$CI125)</f>
        <v>0</v>
      </c>
    </row>
    <row r="122" s="370" customFormat="true" ht="30" hidden="false" customHeight="true" outlineLevel="0" collapsed="false">
      <c r="A122" s="365" t="n">
        <f aca="false">_xlfn.IFS($C$2=1, ADMIN1!$A126, $C$2=2, ADMIN1!$B126, $C$2=3, ADMIN1!$C126, $C$2=4, ADMIN1!$D126, $C$2=5, ADMIN1!$E126, $C$2=6, ADMIN1!$F126, $C$2=7, ADMIN1!$G126, $C$2=8, ADMIN1!$H126, $C$2=9, ADMIN1!$I126, $C$2=10, ADMIN1!$J126, $C$2=11, ADMIN1!$K126, $C$2=12, ADMIN1!$L126, $C$2=13, ADMIN1!$M126, $C$2=14, ADMIN1!$N126, $C$2=15, ADMIN1!$O126)</f>
        <v>0</v>
      </c>
      <c r="B122" s="366" t="n">
        <f aca="false">ADMIN1!Q126</f>
        <v>1978</v>
      </c>
      <c r="C122" s="367" t="str">
        <f aca="false">ADMIN1!R126</f>
        <v>Mangue Bandai BIO</v>
      </c>
      <c r="D122" s="366" t="str">
        <f aca="false">ADMIN1!V126</f>
        <v>kg</v>
      </c>
      <c r="E122" s="368" t="str">
        <f aca="false">_xlfn.IFS($C$2=1, ADMIN1!$AR126, $C$2=2, ADMIN1!$AU126, $C$2=3, ADMIN1!$AX126, $C$2=4, ADMIN1!$BA126, $C$2=5, ADMIN1!$BD126, $C$2=6, ADMIN1!$BG126, $C$2=7, ADMIN1!$BJ126, $C$2=8, ADMIN1!$BM126, $C$2=9, ADMIN1!$BP126, $C$2=10, ADMIN1!$BS126, $C$2=11, ADMIN1!$BV126, $C$2=12, ADMIN1!$BY126, $C$2=13, ADMIN1!$CB126, $C$2=14, ADMIN1!$CE126, $C$2=15, ADMIN1!$CH126)</f>
        <v>-</v>
      </c>
      <c r="F122" s="369" t="n">
        <f aca="false">_xlfn.IFS($C$2=1, ADMIN1!$AS126, $C$2=2, ADMIN1!$AV126, $C$2=3, ADMIN1!$AY126, $C$2=4, ADMIN1!$BB126, $C$2=5, ADMIN1!$BE126, $C$2=6, ADMIN1!$BH126, $C$2=7, ADMIN1!$BK126, $C$2=8, ADMIN1!$BN126, $C$2=9, ADMIN1!$BQ126, $C$2=10, ADMIN1!$BT126, $C$2=11, ADMIN1!$BW126, $C$2=12, ADMIN1!$BZ126, $C$2=13, ADMIN1!$CC126, $C$2=14, ADMIN1!$CF126, $C$2=15, ADMIN1!$CI126)</f>
        <v>0</v>
      </c>
    </row>
    <row r="123" s="370" customFormat="true" ht="30" hidden="false" customHeight="true" outlineLevel="0" collapsed="false">
      <c r="A123" s="365" t="n">
        <f aca="false">_xlfn.IFS($C$2=1, ADMIN1!$A127, $C$2=2, ADMIN1!$B127, $C$2=3, ADMIN1!$C127, $C$2=4, ADMIN1!$D127, $C$2=5, ADMIN1!$E127, $C$2=6, ADMIN1!$F127, $C$2=7, ADMIN1!$G127, $C$2=8, ADMIN1!$H127, $C$2=9, ADMIN1!$I127, $C$2=10, ADMIN1!$J127, $C$2=11, ADMIN1!$K127, $C$2=12, ADMIN1!$L127, $C$2=13, ADMIN1!$M127, $C$2=14, ADMIN1!$N127, $C$2=15, ADMIN1!$O127)</f>
        <v>0</v>
      </c>
      <c r="B123" s="366" t="n">
        <f aca="false">ADMIN1!Q127</f>
        <v>5215</v>
      </c>
      <c r="C123" s="367" t="str">
        <f aca="false">ADMIN1!R127</f>
        <v>Mangue gourmet Irwin déshydratée à basse température (CRU, tranches)</v>
      </c>
      <c r="D123" s="366" t="str">
        <f aca="false">ADMIN1!V127</f>
        <v>kg</v>
      </c>
      <c r="E123" s="368" t="str">
        <f aca="false">_xlfn.IFS($C$2=1, ADMIN1!$AR127, $C$2=2, ADMIN1!$AU127, $C$2=3, ADMIN1!$AX127, $C$2=4, ADMIN1!$BA127, $C$2=5, ADMIN1!$BD127, $C$2=6, ADMIN1!$BG127, $C$2=7, ADMIN1!$BJ127, $C$2=8, ADMIN1!$BM127, $C$2=9, ADMIN1!$BP127, $C$2=10, ADMIN1!$BS127, $C$2=11, ADMIN1!$BV127, $C$2=12, ADMIN1!$BY127, $C$2=13, ADMIN1!$CB127, $C$2=14, ADMIN1!$CE127, $C$2=15, ADMIN1!$CH127)</f>
        <v>-</v>
      </c>
      <c r="F123" s="369" t="n">
        <f aca="false">_xlfn.IFS($C$2=1, ADMIN1!$AS127, $C$2=2, ADMIN1!$AV127, $C$2=3, ADMIN1!$AY127, $C$2=4, ADMIN1!$BB127, $C$2=5, ADMIN1!$BE127, $C$2=6, ADMIN1!$BH127, $C$2=7, ADMIN1!$BK127, $C$2=8, ADMIN1!$BN127, $C$2=9, ADMIN1!$BQ127, $C$2=10, ADMIN1!$BT127, $C$2=11, ADMIN1!$BW127, $C$2=12, ADMIN1!$BZ127, $C$2=13, ADMIN1!$CC127, $C$2=14, ADMIN1!$CF127, $C$2=15, ADMIN1!$CI127)</f>
        <v>0</v>
      </c>
    </row>
    <row r="124" s="370" customFormat="true" ht="30" hidden="false" customHeight="true" outlineLevel="0" collapsed="false">
      <c r="A124" s="365" t="n">
        <f aca="false">_xlfn.IFS($C$2=1, ADMIN1!$A128, $C$2=2, ADMIN1!$B128, $C$2=3, ADMIN1!$C128, $C$2=4, ADMIN1!$D128, $C$2=5, ADMIN1!$E128, $C$2=6, ADMIN1!$F128, $C$2=7, ADMIN1!$G128, $C$2=8, ADMIN1!$H128, $C$2=9, ADMIN1!$I128, $C$2=10, ADMIN1!$J128, $C$2=11, ADMIN1!$K128, $C$2=12, ADMIN1!$L128, $C$2=13, ADMIN1!$M128, $C$2=14, ADMIN1!$N128, $C$2=15, ADMIN1!$O128)</f>
        <v>0</v>
      </c>
      <c r="B124" s="366" t="n">
        <f aca="false">ADMIN1!Q128</f>
        <v>3214</v>
      </c>
      <c r="C124" s="367" t="str">
        <f aca="false">ADMIN1!R128</f>
        <v>Mangue Haden</v>
      </c>
      <c r="D124" s="366" t="str">
        <f aca="false">ADMIN1!V128</f>
        <v>kg</v>
      </c>
      <c r="E124" s="368" t="str">
        <f aca="false">_xlfn.IFS($C$2=1, ADMIN1!$AR128, $C$2=2, ADMIN1!$AU128, $C$2=3, ADMIN1!$AX128, $C$2=4, ADMIN1!$BA128, $C$2=5, ADMIN1!$BD128, $C$2=6, ADMIN1!$BG128, $C$2=7, ADMIN1!$BJ128, $C$2=8, ADMIN1!$BM128, $C$2=9, ADMIN1!$BP128, $C$2=10, ADMIN1!$BS128, $C$2=11, ADMIN1!$BV128, $C$2=12, ADMIN1!$BY128, $C$2=13, ADMIN1!$CB128, $C$2=14, ADMIN1!$CE128, $C$2=15, ADMIN1!$CH128)</f>
        <v>-</v>
      </c>
      <c r="F124" s="369" t="n">
        <f aca="false">_xlfn.IFS($C$2=1, ADMIN1!$AS128, $C$2=2, ADMIN1!$AV128, $C$2=3, ADMIN1!$AY128, $C$2=4, ADMIN1!$BB128, $C$2=5, ADMIN1!$BE128, $C$2=6, ADMIN1!$BH128, $C$2=7, ADMIN1!$BK128, $C$2=8, ADMIN1!$BN128, $C$2=9, ADMIN1!$BQ128, $C$2=10, ADMIN1!$BT128, $C$2=11, ADMIN1!$BW128, $C$2=12, ADMIN1!$BZ128, $C$2=13, ADMIN1!$CC128, $C$2=14, ADMIN1!$CF128, $C$2=15, ADMIN1!$CI128)</f>
        <v>0</v>
      </c>
    </row>
    <row r="125" s="370" customFormat="true" ht="30" hidden="false" customHeight="true" outlineLevel="0" collapsed="false">
      <c r="A125" s="365" t="n">
        <f aca="false">_xlfn.IFS($C$2=1, ADMIN1!$A129, $C$2=2, ADMIN1!$B129, $C$2=3, ADMIN1!$C129, $C$2=4, ADMIN1!$D129, $C$2=5, ADMIN1!$E129, $C$2=6, ADMIN1!$F129, $C$2=7, ADMIN1!$G129, $C$2=8, ADMIN1!$H129, $C$2=9, ADMIN1!$I129, $C$2=10, ADMIN1!$J129, $C$2=11, ADMIN1!$K129, $C$2=12, ADMIN1!$L129, $C$2=13, ADMIN1!$M129, $C$2=14, ADMIN1!$N129, $C$2=15, ADMIN1!$O129)</f>
        <v>0</v>
      </c>
      <c r="B125" s="366" t="n">
        <f aca="false">ADMIN1!Q129</f>
        <v>3174</v>
      </c>
      <c r="C125" s="367" t="str">
        <f aca="false">ADMIN1!R129</f>
        <v>Mangue Irwin (grande)</v>
      </c>
      <c r="D125" s="366" t="str">
        <f aca="false">ADMIN1!V129</f>
        <v>kg</v>
      </c>
      <c r="E125" s="368" t="str">
        <f aca="false">_xlfn.IFS($C$2=1, ADMIN1!$AR129, $C$2=2, ADMIN1!$AU129, $C$2=3, ADMIN1!$AX129, $C$2=4, ADMIN1!$BA129, $C$2=5, ADMIN1!$BD129, $C$2=6, ADMIN1!$BG129, $C$2=7, ADMIN1!$BJ129, $C$2=8, ADMIN1!$BM129, $C$2=9, ADMIN1!$BP129, $C$2=10, ADMIN1!$BS129, $C$2=11, ADMIN1!$BV129, $C$2=12, ADMIN1!$BY129, $C$2=13, ADMIN1!$CB129, $C$2=14, ADMIN1!$CE129, $C$2=15, ADMIN1!$CH129)</f>
        <v>-</v>
      </c>
      <c r="F125" s="369" t="n">
        <f aca="false">_xlfn.IFS($C$2=1, ADMIN1!$AS129, $C$2=2, ADMIN1!$AV129, $C$2=3, ADMIN1!$AY129, $C$2=4, ADMIN1!$BB129, $C$2=5, ADMIN1!$BE129, $C$2=6, ADMIN1!$BH129, $C$2=7, ADMIN1!$BK129, $C$2=8, ADMIN1!$BN129, $C$2=9, ADMIN1!$BQ129, $C$2=10, ADMIN1!$BT129, $C$2=11, ADMIN1!$BW129, $C$2=12, ADMIN1!$BZ129, $C$2=13, ADMIN1!$CC129, $C$2=14, ADMIN1!$CF129, $C$2=15, ADMIN1!$CI129)</f>
        <v>0</v>
      </c>
    </row>
    <row r="126" s="370" customFormat="true" ht="30" hidden="false" customHeight="true" outlineLevel="0" collapsed="false">
      <c r="A126" s="365" t="n">
        <f aca="false">_xlfn.IFS($C$2=1, ADMIN1!$A130, $C$2=2, ADMIN1!$B130, $C$2=3, ADMIN1!$C130, $C$2=4, ADMIN1!$D130, $C$2=5, ADMIN1!$E130, $C$2=6, ADMIN1!$F130, $C$2=7, ADMIN1!$G130, $C$2=8, ADMIN1!$H130, $C$2=9, ADMIN1!$I130, $C$2=10, ADMIN1!$J130, $C$2=11, ADMIN1!$K130, $C$2=12, ADMIN1!$L130, $C$2=13, ADMIN1!$M130, $C$2=14, ADMIN1!$N130, $C$2=15, ADMIN1!$O130)</f>
        <v>0</v>
      </c>
      <c r="B126" s="366" t="n">
        <f aca="false">ADMIN1!Q130</f>
        <v>3255</v>
      </c>
      <c r="C126" s="367" t="str">
        <f aca="false">ADMIN1!R130</f>
        <v>Mangue Keitt</v>
      </c>
      <c r="D126" s="366" t="str">
        <f aca="false">ADMIN1!V130</f>
        <v>kg</v>
      </c>
      <c r="E126" s="368" t="str">
        <f aca="false">_xlfn.IFS($C$2=1, ADMIN1!$AR130, $C$2=2, ADMIN1!$AU130, $C$2=3, ADMIN1!$AX130, $C$2=4, ADMIN1!$BA130, $C$2=5, ADMIN1!$BD130, $C$2=6, ADMIN1!$BG130, $C$2=7, ADMIN1!$BJ130, $C$2=8, ADMIN1!$BM130, $C$2=9, ADMIN1!$BP130, $C$2=10, ADMIN1!$BS130, $C$2=11, ADMIN1!$BV130, $C$2=12, ADMIN1!$BY130, $C$2=13, ADMIN1!$CB130, $C$2=14, ADMIN1!$CE130, $C$2=15, ADMIN1!$CH130)</f>
        <v>-</v>
      </c>
      <c r="F126" s="369" t="n">
        <f aca="false">_xlfn.IFS($C$2=1, ADMIN1!$AS130, $C$2=2, ADMIN1!$AV130, $C$2=3, ADMIN1!$AY130, $C$2=4, ADMIN1!$BB130, $C$2=5, ADMIN1!$BE130, $C$2=6, ADMIN1!$BH130, $C$2=7, ADMIN1!$BK130, $C$2=8, ADMIN1!$BN130, $C$2=9, ADMIN1!$BQ130, $C$2=10, ADMIN1!$BT130, $C$2=11, ADMIN1!$BW130, $C$2=12, ADMIN1!$BZ130, $C$2=13, ADMIN1!$CC130, $C$2=14, ADMIN1!$CF130, $C$2=15, ADMIN1!$CI130)</f>
        <v>0</v>
      </c>
    </row>
    <row r="127" s="370" customFormat="true" ht="30" hidden="false" customHeight="true" outlineLevel="0" collapsed="false">
      <c r="A127" s="365" t="n">
        <f aca="false">_xlfn.IFS($C$2=1, ADMIN1!$A131, $C$2=2, ADMIN1!$B131, $C$2=3, ADMIN1!$C131, $C$2=4, ADMIN1!$D131, $C$2=5, ADMIN1!$E131, $C$2=6, ADMIN1!$F131, $C$2=7, ADMIN1!$G131, $C$2=8, ADMIN1!$H131, $C$2=9, ADMIN1!$I131, $C$2=10, ADMIN1!$J131, $C$2=11, ADMIN1!$K131, $C$2=12, ADMIN1!$L131, $C$2=13, ADMIN1!$M131, $C$2=14, ADMIN1!$N131, $C$2=15, ADMIN1!$O131)</f>
        <v>0</v>
      </c>
      <c r="B127" s="366" t="n">
        <f aca="false">ADMIN1!Q131</f>
        <v>1171</v>
      </c>
      <c r="C127" s="367" t="str">
        <f aca="false">ADMIN1!R131</f>
        <v>Mangue Keitt BIO</v>
      </c>
      <c r="D127" s="366" t="str">
        <f aca="false">ADMIN1!V131</f>
        <v>kg</v>
      </c>
      <c r="E127" s="368" t="str">
        <f aca="false">_xlfn.IFS($C$2=1, ADMIN1!$AR131, $C$2=2, ADMIN1!$AU131, $C$2=3, ADMIN1!$AX131, $C$2=4, ADMIN1!$BA131, $C$2=5, ADMIN1!$BD131, $C$2=6, ADMIN1!$BG131, $C$2=7, ADMIN1!$BJ131, $C$2=8, ADMIN1!$BM131, $C$2=9, ADMIN1!$BP131, $C$2=10, ADMIN1!$BS131, $C$2=11, ADMIN1!$BV131, $C$2=12, ADMIN1!$BY131, $C$2=13, ADMIN1!$CB131, $C$2=14, ADMIN1!$CE131, $C$2=15, ADMIN1!$CH131)</f>
        <v>-</v>
      </c>
      <c r="F127" s="369" t="n">
        <f aca="false">_xlfn.IFS($C$2=1, ADMIN1!$AS131, $C$2=2, ADMIN1!$AV131, $C$2=3, ADMIN1!$AY131, $C$2=4, ADMIN1!$BB131, $C$2=5, ADMIN1!$BE131, $C$2=6, ADMIN1!$BH131, $C$2=7, ADMIN1!$BK131, $C$2=8, ADMIN1!$BN131, $C$2=9, ADMIN1!$BQ131, $C$2=10, ADMIN1!$BT131, $C$2=11, ADMIN1!$BW131, $C$2=12, ADMIN1!$BZ131, $C$2=13, ADMIN1!$CC131, $C$2=14, ADMIN1!$CF131, $C$2=15, ADMIN1!$CI131)</f>
        <v>0</v>
      </c>
    </row>
    <row r="128" s="370" customFormat="true" ht="30" hidden="false" customHeight="true" outlineLevel="0" collapsed="false">
      <c r="A128" s="365" t="n">
        <f aca="false">_xlfn.IFS($C$2=1, ADMIN1!$A132, $C$2=2, ADMIN1!$B132, $C$2=3, ADMIN1!$C132, $C$2=4, ADMIN1!$D132, $C$2=5, ADMIN1!$E132, $C$2=6, ADMIN1!$F132, $C$2=7, ADMIN1!$G132, $C$2=8, ADMIN1!$H132, $C$2=9, ADMIN1!$I132, $C$2=10, ADMIN1!$J132, $C$2=11, ADMIN1!$K132, $C$2=12, ADMIN1!$L132, $C$2=13, ADMIN1!$M132, $C$2=14, ADMIN1!$N132, $C$2=15, ADMIN1!$O132)</f>
        <v>0</v>
      </c>
      <c r="B128" s="366" t="n">
        <f aca="false">ADMIN1!Q132</f>
        <v>3225</v>
      </c>
      <c r="C128" s="367" t="str">
        <f aca="false">ADMIN1!R132</f>
        <v>Mangue Kent </v>
      </c>
      <c r="D128" s="366" t="str">
        <f aca="false">ADMIN1!V132</f>
        <v>kg</v>
      </c>
      <c r="E128" s="368" t="str">
        <f aca="false">_xlfn.IFS($C$2=1, ADMIN1!$AR132, $C$2=2, ADMIN1!$AU132, $C$2=3, ADMIN1!$AX132, $C$2=4, ADMIN1!$BA132, $C$2=5, ADMIN1!$BD132, $C$2=6, ADMIN1!$BG132, $C$2=7, ADMIN1!$BJ132, $C$2=8, ADMIN1!$BM132, $C$2=9, ADMIN1!$BP132, $C$2=10, ADMIN1!$BS132, $C$2=11, ADMIN1!$BV132, $C$2=12, ADMIN1!$BY132, $C$2=13, ADMIN1!$CB132, $C$2=14, ADMIN1!$CE132, $C$2=15, ADMIN1!$CH132)</f>
        <v>-</v>
      </c>
      <c r="F128" s="369" t="n">
        <f aca="false">_xlfn.IFS($C$2=1, ADMIN1!$AS132, $C$2=2, ADMIN1!$AV132, $C$2=3, ADMIN1!$AY132, $C$2=4, ADMIN1!$BB132, $C$2=5, ADMIN1!$BE132, $C$2=6, ADMIN1!$BH132, $C$2=7, ADMIN1!$BK132, $C$2=8, ADMIN1!$BN132, $C$2=9, ADMIN1!$BQ132, $C$2=10, ADMIN1!$BT132, $C$2=11, ADMIN1!$BW132, $C$2=12, ADMIN1!$BZ132, $C$2=13, ADMIN1!$CC132, $C$2=14, ADMIN1!$CF132, $C$2=15, ADMIN1!$CI132)</f>
        <v>0</v>
      </c>
    </row>
    <row r="129" s="370" customFormat="true" ht="30" hidden="false" customHeight="true" outlineLevel="0" collapsed="false">
      <c r="A129" s="365" t="n">
        <f aca="false">_xlfn.IFS($C$2=1, ADMIN1!$A133, $C$2=2, ADMIN1!$B133, $C$2=3, ADMIN1!$C133, $C$2=4, ADMIN1!$D133, $C$2=5, ADMIN1!$E133, $C$2=6, ADMIN1!$F133, $C$2=7, ADMIN1!$G133, $C$2=8, ADMIN1!$H133, $C$2=9, ADMIN1!$I133, $C$2=10, ADMIN1!$J133, $C$2=11, ADMIN1!$K133, $C$2=12, ADMIN1!$L133, $C$2=13, ADMIN1!$M133, $C$2=14, ADMIN1!$N133, $C$2=15, ADMIN1!$O133)</f>
        <v>0</v>
      </c>
      <c r="B129" s="366" t="n">
        <f aca="false">ADMIN1!Q133</f>
        <v>6118</v>
      </c>
      <c r="C129" s="367" t="str">
        <f aca="false">ADMIN1!R133</f>
        <v>Mangue Kent Bio (légères brûlures superficielles à côté de la tige produites par le soleil)</v>
      </c>
      <c r="D129" s="366" t="str">
        <f aca="false">ADMIN1!V133</f>
        <v>kg</v>
      </c>
      <c r="E129" s="368" t="str">
        <f aca="false">_xlfn.IFS($C$2=1, ADMIN1!$AR133, $C$2=2, ADMIN1!$AU133, $C$2=3, ADMIN1!$AX133, $C$2=4, ADMIN1!$BA133, $C$2=5, ADMIN1!$BD133, $C$2=6, ADMIN1!$BG133, $C$2=7, ADMIN1!$BJ133, $C$2=8, ADMIN1!$BM133, $C$2=9, ADMIN1!$BP133, $C$2=10, ADMIN1!$BS133, $C$2=11, ADMIN1!$BV133, $C$2=12, ADMIN1!$BY133, $C$2=13, ADMIN1!$CB133, $C$2=14, ADMIN1!$CE133, $C$2=15, ADMIN1!$CH133)</f>
        <v>-</v>
      </c>
      <c r="F129" s="369" t="n">
        <f aca="false">_xlfn.IFS($C$2=1, ADMIN1!$AS133, $C$2=2, ADMIN1!$AV133, $C$2=3, ADMIN1!$AY133, $C$2=4, ADMIN1!$BB133, $C$2=5, ADMIN1!$BE133, $C$2=6, ADMIN1!$BH133, $C$2=7, ADMIN1!$BK133, $C$2=8, ADMIN1!$BN133, $C$2=9, ADMIN1!$BQ133, $C$2=10, ADMIN1!$BT133, $C$2=11, ADMIN1!$BW133, $C$2=12, ADMIN1!$BZ133, $C$2=13, ADMIN1!$CC133, $C$2=14, ADMIN1!$CF133, $C$2=15, ADMIN1!$CI133)</f>
        <v>0</v>
      </c>
    </row>
    <row r="130" s="370" customFormat="true" ht="30" hidden="false" customHeight="true" outlineLevel="0" collapsed="false">
      <c r="A130" s="365" t="n">
        <f aca="false">_xlfn.IFS($C$2=1, ADMIN1!$A134, $C$2=2, ADMIN1!$B134, $C$2=3, ADMIN1!$C134, $C$2=4, ADMIN1!$D134, $C$2=5, ADMIN1!$E134, $C$2=6, ADMIN1!$F134, $C$2=7, ADMIN1!$G134, $C$2=8, ADMIN1!$H134, $C$2=9, ADMIN1!$I134, $C$2=10, ADMIN1!$J134, $C$2=11, ADMIN1!$K134, $C$2=12, ADMIN1!$L134, $C$2=13, ADMIN1!$M134, $C$2=14, ADMIN1!$N134, $C$2=15, ADMIN1!$O134)</f>
        <v>0</v>
      </c>
      <c r="B130" s="366" t="n">
        <f aca="false">ADMIN1!Q134</f>
        <v>1508</v>
      </c>
      <c r="C130" s="367" t="str">
        <f aca="false">ADMIN1!R134</f>
        <v>Mangue Kent BIO (Qualité supérieure)</v>
      </c>
      <c r="D130" s="366" t="str">
        <f aca="false">ADMIN1!V134</f>
        <v>kg</v>
      </c>
      <c r="E130" s="368" t="str">
        <f aca="false">_xlfn.IFS($C$2=1, ADMIN1!$AR134, $C$2=2, ADMIN1!$AU134, $C$2=3, ADMIN1!$AX134, $C$2=4, ADMIN1!$BA134, $C$2=5, ADMIN1!$BD134, $C$2=6, ADMIN1!$BG134, $C$2=7, ADMIN1!$BJ134, $C$2=8, ADMIN1!$BM134, $C$2=9, ADMIN1!$BP134, $C$2=10, ADMIN1!$BS134, $C$2=11, ADMIN1!$BV134, $C$2=12, ADMIN1!$BY134, $C$2=13, ADMIN1!$CB134, $C$2=14, ADMIN1!$CE134, $C$2=15, ADMIN1!$CH134)</f>
        <v>-</v>
      </c>
      <c r="F130" s="369" t="n">
        <f aca="false">_xlfn.IFS($C$2=1, ADMIN1!$AS134, $C$2=2, ADMIN1!$AV134, $C$2=3, ADMIN1!$AY134, $C$2=4, ADMIN1!$BB134, $C$2=5, ADMIN1!$BE134, $C$2=6, ADMIN1!$BH134, $C$2=7, ADMIN1!$BK134, $C$2=8, ADMIN1!$BN134, $C$2=9, ADMIN1!$BQ134, $C$2=10, ADMIN1!$BT134, $C$2=11, ADMIN1!$BW134, $C$2=12, ADMIN1!$BZ134, $C$2=13, ADMIN1!$CC134, $C$2=14, ADMIN1!$CF134, $C$2=15, ADMIN1!$CI134)</f>
        <v>0</v>
      </c>
    </row>
    <row r="131" s="370" customFormat="true" ht="30" hidden="false" customHeight="true" outlineLevel="0" collapsed="false">
      <c r="A131" s="365" t="n">
        <f aca="false">_xlfn.IFS($C$2=1, ADMIN1!$A135, $C$2=2, ADMIN1!$B135, $C$2=3, ADMIN1!$C135, $C$2=4, ADMIN1!$D135, $C$2=5, ADMIN1!$E135, $C$2=6, ADMIN1!$F135, $C$2=7, ADMIN1!$G135, $C$2=8, ADMIN1!$H135, $C$2=9, ADMIN1!$I135, $C$2=10, ADMIN1!$J135, $C$2=11, ADMIN1!$K135, $C$2=12, ADMIN1!$L135, $C$2=13, ADMIN1!$M135, $C$2=14, ADMIN1!$N135, $C$2=15, ADMIN1!$O135)</f>
        <v>0</v>
      </c>
      <c r="B131" s="366" t="n">
        <f aca="false">ADMIN1!Q135</f>
        <v>1788</v>
      </c>
      <c r="C131" s="367" t="str">
        <f aca="false">ADMIN1!R135</f>
        <v>Mangue Kent Gourmet BIO</v>
      </c>
      <c r="D131" s="366" t="str">
        <f aca="false">ADMIN1!V135</f>
        <v>kg</v>
      </c>
      <c r="E131" s="368" t="str">
        <f aca="false">_xlfn.IFS($C$2=1, ADMIN1!$AR135, $C$2=2, ADMIN1!$AU135, $C$2=3, ADMIN1!$AX135, $C$2=4, ADMIN1!$BA135, $C$2=5, ADMIN1!$BD135, $C$2=6, ADMIN1!$BG135, $C$2=7, ADMIN1!$BJ135, $C$2=8, ADMIN1!$BM135, $C$2=9, ADMIN1!$BP135, $C$2=10, ADMIN1!$BS135, $C$2=11, ADMIN1!$BV135, $C$2=12, ADMIN1!$BY135, $C$2=13, ADMIN1!$CB135, $C$2=14, ADMIN1!$CE135, $C$2=15, ADMIN1!$CH135)</f>
        <v>-</v>
      </c>
      <c r="F131" s="369" t="n">
        <f aca="false">_xlfn.IFS($C$2=1, ADMIN1!$AS135, $C$2=2, ADMIN1!$AV135, $C$2=3, ADMIN1!$AY135, $C$2=4, ADMIN1!$BB135, $C$2=5, ADMIN1!$BE135, $C$2=6, ADMIN1!$BH135, $C$2=7, ADMIN1!$BK135, $C$2=8, ADMIN1!$BN135, $C$2=9, ADMIN1!$BQ135, $C$2=10, ADMIN1!$BT135, $C$2=11, ADMIN1!$BW135, $C$2=12, ADMIN1!$BZ135, $C$2=13, ADMIN1!$CC135, $C$2=14, ADMIN1!$CF135, $C$2=15, ADMIN1!$CI135)</f>
        <v>0</v>
      </c>
    </row>
    <row r="132" s="370" customFormat="true" ht="30" hidden="false" customHeight="true" outlineLevel="0" collapsed="false">
      <c r="A132" s="365" t="n">
        <f aca="false">_xlfn.IFS($C$2=1, ADMIN1!$A136, $C$2=2, ADMIN1!$B136, $C$2=3, ADMIN1!$C136, $C$2=4, ADMIN1!$D136, $C$2=5, ADMIN1!$E136, $C$2=6, ADMIN1!$F136, $C$2=7, ADMIN1!$G136, $C$2=8, ADMIN1!$H136, $C$2=9, ADMIN1!$I136, $C$2=10, ADMIN1!$J136, $C$2=11, ADMIN1!$K136, $C$2=12, ADMIN1!$L136, $C$2=13, ADMIN1!$M136, $C$2=14, ADMIN1!$N136, $C$2=15, ADMIN1!$O136)</f>
        <v>0</v>
      </c>
      <c r="B132" s="366" t="n">
        <f aca="false">ADMIN1!Q136</f>
        <v>3194</v>
      </c>
      <c r="C132" s="367" t="str">
        <f aca="false">ADMIN1!R136</f>
        <v>Mangue Lipens</v>
      </c>
      <c r="D132" s="366" t="str">
        <f aca="false">ADMIN1!V136</f>
        <v>kg</v>
      </c>
      <c r="E132" s="368" t="str">
        <f aca="false">_xlfn.IFS($C$2=1, ADMIN1!$AR136, $C$2=2, ADMIN1!$AU136, $C$2=3, ADMIN1!$AX136, $C$2=4, ADMIN1!$BA136, $C$2=5, ADMIN1!$BD136, $C$2=6, ADMIN1!$BG136, $C$2=7, ADMIN1!$BJ136, $C$2=8, ADMIN1!$BM136, $C$2=9, ADMIN1!$BP136, $C$2=10, ADMIN1!$BS136, $C$2=11, ADMIN1!$BV136, $C$2=12, ADMIN1!$BY136, $C$2=13, ADMIN1!$CB136, $C$2=14, ADMIN1!$CE136, $C$2=15, ADMIN1!$CH136)</f>
        <v>-</v>
      </c>
      <c r="F132" s="369" t="n">
        <f aca="false">_xlfn.IFS($C$2=1, ADMIN1!$AS136, $C$2=2, ADMIN1!$AV136, $C$2=3, ADMIN1!$AY136, $C$2=4, ADMIN1!$BB136, $C$2=5, ADMIN1!$BE136, $C$2=6, ADMIN1!$BH136, $C$2=7, ADMIN1!$BK136, $C$2=8, ADMIN1!$BN136, $C$2=9, ADMIN1!$BQ136, $C$2=10, ADMIN1!$BT136, $C$2=11, ADMIN1!$BW136, $C$2=12, ADMIN1!$BZ136, $C$2=13, ADMIN1!$CC136, $C$2=14, ADMIN1!$CF136, $C$2=15, ADMIN1!$CI136)</f>
        <v>0</v>
      </c>
    </row>
    <row r="133" s="370" customFormat="true" ht="30" hidden="false" customHeight="true" outlineLevel="0" collapsed="false">
      <c r="A133" s="365" t="n">
        <f aca="false">_xlfn.IFS($C$2=1, ADMIN1!$A137, $C$2=2, ADMIN1!$B137, $C$2=3, ADMIN1!$C137, $C$2=4, ADMIN1!$D137, $C$2=5, ADMIN1!$E137, $C$2=6, ADMIN1!$F137, $C$2=7, ADMIN1!$G137, $C$2=8, ADMIN1!$H137, $C$2=9, ADMIN1!$I137, $C$2=10, ADMIN1!$J137, $C$2=11, ADMIN1!$K137, $C$2=12, ADMIN1!$L137, $C$2=13, ADMIN1!$M137, $C$2=14, ADMIN1!$N137, $C$2=15, ADMIN1!$O137)</f>
        <v>0</v>
      </c>
      <c r="B133" s="366" t="n">
        <f aca="false">ADMIN1!Q137</f>
        <v>1138</v>
      </c>
      <c r="C133" s="367" t="str">
        <f aca="false">ADMIN1!R137</f>
        <v>Mangue Lipens BIO</v>
      </c>
      <c r="D133" s="366" t="str">
        <f aca="false">ADMIN1!V137</f>
        <v>kg</v>
      </c>
      <c r="E133" s="368" t="str">
        <f aca="false">_xlfn.IFS($C$2=1, ADMIN1!$AR137, $C$2=2, ADMIN1!$AU137, $C$2=3, ADMIN1!$AX137, $C$2=4, ADMIN1!$BA137, $C$2=5, ADMIN1!$BD137, $C$2=6, ADMIN1!$BG137, $C$2=7, ADMIN1!$BJ137, $C$2=8, ADMIN1!$BM137, $C$2=9, ADMIN1!$BP137, $C$2=10, ADMIN1!$BS137, $C$2=11, ADMIN1!$BV137, $C$2=12, ADMIN1!$BY137, $C$2=13, ADMIN1!$CB137, $C$2=14, ADMIN1!$CE137, $C$2=15, ADMIN1!$CH137)</f>
        <v>-</v>
      </c>
      <c r="F133" s="369" t="n">
        <f aca="false">_xlfn.IFS($C$2=1, ADMIN1!$AS137, $C$2=2, ADMIN1!$AV137, $C$2=3, ADMIN1!$AY137, $C$2=4, ADMIN1!$BB137, $C$2=5, ADMIN1!$BE137, $C$2=6, ADMIN1!$BH137, $C$2=7, ADMIN1!$BK137, $C$2=8, ADMIN1!$BN137, $C$2=9, ADMIN1!$BQ137, $C$2=10, ADMIN1!$BT137, $C$2=11, ADMIN1!$BW137, $C$2=12, ADMIN1!$BZ137, $C$2=13, ADMIN1!$CC137, $C$2=14, ADMIN1!$CF137, $C$2=15, ADMIN1!$CI137)</f>
        <v>0</v>
      </c>
    </row>
    <row r="134" s="370" customFormat="true" ht="30" hidden="false" customHeight="true" outlineLevel="0" collapsed="false">
      <c r="A134" s="365" t="n">
        <f aca="false">_xlfn.IFS($C$2=1, ADMIN1!$A138, $C$2=2, ADMIN1!$B138, $C$2=3, ADMIN1!$C138, $C$2=4, ADMIN1!$D138, $C$2=5, ADMIN1!$E138, $C$2=6, ADMIN1!$F138, $C$2=7, ADMIN1!$G138, $C$2=8, ADMIN1!$H138, $C$2=9, ADMIN1!$I138, $C$2=10, ADMIN1!$J138, $C$2=11, ADMIN1!$K138, $C$2=12, ADMIN1!$L138, $C$2=13, ADMIN1!$M138, $C$2=14, ADMIN1!$N138, $C$2=15, ADMIN1!$O138)</f>
        <v>0</v>
      </c>
      <c r="B134" s="366" t="n">
        <f aca="false">ADMIN1!Q138</f>
        <v>3769</v>
      </c>
      <c r="C134" s="367" t="str">
        <f aca="false">ADMIN1!R138</f>
        <v>Mangue Manzanillo Nuñez</v>
      </c>
      <c r="D134" s="366" t="str">
        <f aca="false">ADMIN1!V138</f>
        <v>kg</v>
      </c>
      <c r="E134" s="368" t="str">
        <f aca="false">_xlfn.IFS($C$2=1, ADMIN1!$AR138, $C$2=2, ADMIN1!$AU138, $C$2=3, ADMIN1!$AX138, $C$2=4, ADMIN1!$BA138, $C$2=5, ADMIN1!$BD138, $C$2=6, ADMIN1!$BG138, $C$2=7, ADMIN1!$BJ138, $C$2=8, ADMIN1!$BM138, $C$2=9, ADMIN1!$BP138, $C$2=10, ADMIN1!$BS138, $C$2=11, ADMIN1!$BV138, $C$2=12, ADMIN1!$BY138, $C$2=13, ADMIN1!$CB138, $C$2=14, ADMIN1!$CE138, $C$2=15, ADMIN1!$CH138)</f>
        <v>-</v>
      </c>
      <c r="F134" s="369" t="n">
        <f aca="false">_xlfn.IFS($C$2=1, ADMIN1!$AS138, $C$2=2, ADMIN1!$AV138, $C$2=3, ADMIN1!$AY138, $C$2=4, ADMIN1!$BB138, $C$2=5, ADMIN1!$BE138, $C$2=6, ADMIN1!$BH138, $C$2=7, ADMIN1!$BK138, $C$2=8, ADMIN1!$BN138, $C$2=9, ADMIN1!$BQ138, $C$2=10, ADMIN1!$BT138, $C$2=11, ADMIN1!$BW138, $C$2=12, ADMIN1!$BZ138, $C$2=13, ADMIN1!$CC138, $C$2=14, ADMIN1!$CF138, $C$2=15, ADMIN1!$CI138)</f>
        <v>0</v>
      </c>
    </row>
    <row r="135" s="370" customFormat="true" ht="30" hidden="false" customHeight="true" outlineLevel="0" collapsed="false">
      <c r="A135" s="365" t="n">
        <f aca="false">_xlfn.IFS($C$2=1, ADMIN1!$A139, $C$2=2, ADMIN1!$B139, $C$2=3, ADMIN1!$C139, $C$2=4, ADMIN1!$D139, $C$2=5, ADMIN1!$E139, $C$2=6, ADMIN1!$F139, $C$2=7, ADMIN1!$G139, $C$2=8, ADMIN1!$H139, $C$2=9, ADMIN1!$I139, $C$2=10, ADMIN1!$J139, $C$2=11, ADMIN1!$K139, $C$2=12, ADMIN1!$L139, $C$2=13, ADMIN1!$M139, $C$2=14, ADMIN1!$N139, $C$2=15, ADMIN1!$O139)</f>
        <v>0</v>
      </c>
      <c r="B135" s="366" t="n">
        <f aca="false">ADMIN1!Q139</f>
        <v>1842</v>
      </c>
      <c r="C135" s="367" t="str">
        <f aca="false">ADMIN1!R139</f>
        <v>Mangue mini gourmet Osteen BIO</v>
      </c>
      <c r="D135" s="366" t="str">
        <f aca="false">ADMIN1!V139</f>
        <v>kg</v>
      </c>
      <c r="E135" s="368" t="str">
        <f aca="false">_xlfn.IFS($C$2=1, ADMIN1!$AR139, $C$2=2, ADMIN1!$AU139, $C$2=3, ADMIN1!$AX139, $C$2=4, ADMIN1!$BA139, $C$2=5, ADMIN1!$BD139, $C$2=6, ADMIN1!$BG139, $C$2=7, ADMIN1!$BJ139, $C$2=8, ADMIN1!$BM139, $C$2=9, ADMIN1!$BP139, $C$2=10, ADMIN1!$BS139, $C$2=11, ADMIN1!$BV139, $C$2=12, ADMIN1!$BY139, $C$2=13, ADMIN1!$CB139, $C$2=14, ADMIN1!$CE139, $C$2=15, ADMIN1!$CH139)</f>
        <v>-</v>
      </c>
      <c r="F135" s="369" t="n">
        <f aca="false">_xlfn.IFS($C$2=1, ADMIN1!$AS139, $C$2=2, ADMIN1!$AV139, $C$2=3, ADMIN1!$AY139, $C$2=4, ADMIN1!$BB139, $C$2=5, ADMIN1!$BE139, $C$2=6, ADMIN1!$BH139, $C$2=7, ADMIN1!$BK139, $C$2=8, ADMIN1!$BN139, $C$2=9, ADMIN1!$BQ139, $C$2=10, ADMIN1!$BT139, $C$2=11, ADMIN1!$BW139, $C$2=12, ADMIN1!$BZ139, $C$2=13, ADMIN1!$CC139, $C$2=14, ADMIN1!$CF139, $C$2=15, ADMIN1!$CI139)</f>
        <v>0</v>
      </c>
    </row>
    <row r="136" s="370" customFormat="true" ht="30" hidden="false" customHeight="true" outlineLevel="0" collapsed="false">
      <c r="A136" s="365" t="n">
        <f aca="false">_xlfn.IFS($C$2=1, ADMIN1!$A140, $C$2=2, ADMIN1!$B140, $C$2=3, ADMIN1!$C140, $C$2=4, ADMIN1!$D140, $C$2=5, ADMIN1!$E140, $C$2=6, ADMIN1!$F140, $C$2=7, ADMIN1!$G140, $C$2=8, ADMIN1!$H140, $C$2=9, ADMIN1!$I140, $C$2=10, ADMIN1!$J140, $C$2=11, ADMIN1!$K140, $C$2=12, ADMIN1!$L140, $C$2=13, ADMIN1!$M140, $C$2=14, ADMIN1!$N140, $C$2=15, ADMIN1!$O140)</f>
        <v>0</v>
      </c>
      <c r="B136" s="366" t="n">
        <f aca="false">ADMIN1!Q140</f>
        <v>3190</v>
      </c>
      <c r="C136" s="367" t="str">
        <f aca="false">ADMIN1!R140</f>
        <v>Mangue Osteen (culture naturelle)</v>
      </c>
      <c r="D136" s="366" t="str">
        <f aca="false">ADMIN1!V140</f>
        <v>kg</v>
      </c>
      <c r="E136" s="368" t="str">
        <f aca="false">_xlfn.IFS($C$2=1, ADMIN1!$AR140, $C$2=2, ADMIN1!$AU140, $C$2=3, ADMIN1!$AX140, $C$2=4, ADMIN1!$BA140, $C$2=5, ADMIN1!$BD140, $C$2=6, ADMIN1!$BG140, $C$2=7, ADMIN1!$BJ140, $C$2=8, ADMIN1!$BM140, $C$2=9, ADMIN1!$BP140, $C$2=10, ADMIN1!$BS140, $C$2=11, ADMIN1!$BV140, $C$2=12, ADMIN1!$BY140, $C$2=13, ADMIN1!$CB140, $C$2=14, ADMIN1!$CE140, $C$2=15, ADMIN1!$CH140)</f>
        <v>-</v>
      </c>
      <c r="F136" s="369" t="n">
        <f aca="false">_xlfn.IFS($C$2=1, ADMIN1!$AS140, $C$2=2, ADMIN1!$AV140, $C$2=3, ADMIN1!$AY140, $C$2=4, ADMIN1!$BB140, $C$2=5, ADMIN1!$BE140, $C$2=6, ADMIN1!$BH140, $C$2=7, ADMIN1!$BK140, $C$2=8, ADMIN1!$BN140, $C$2=9, ADMIN1!$BQ140, $C$2=10, ADMIN1!$BT140, $C$2=11, ADMIN1!$BW140, $C$2=12, ADMIN1!$BZ140, $C$2=13, ADMIN1!$CC140, $C$2=14, ADMIN1!$CF140, $C$2=15, ADMIN1!$CI140)</f>
        <v>0</v>
      </c>
    </row>
    <row r="137" s="370" customFormat="true" ht="30" hidden="false" customHeight="true" outlineLevel="0" collapsed="false">
      <c r="A137" s="365" t="n">
        <f aca="false">_xlfn.IFS($C$2=1, ADMIN1!$A141, $C$2=2, ADMIN1!$B141, $C$2=3, ADMIN1!$C141, $C$2=4, ADMIN1!$D141, $C$2=5, ADMIN1!$E141, $C$2=6, ADMIN1!$F141, $C$2=7, ADMIN1!$G141, $C$2=8, ADMIN1!$H141, $C$2=9, ADMIN1!$I141, $C$2=10, ADMIN1!$J141, $C$2=11, ADMIN1!$K141, $C$2=12, ADMIN1!$L141, $C$2=13, ADMIN1!$M141, $C$2=14, ADMIN1!$N141, $C$2=15, ADMIN1!$O141)</f>
        <v>0</v>
      </c>
      <c r="B137" s="366" t="str">
        <f aca="false">ADMIN1!Q141</f>
        <v>3190. 658</v>
      </c>
      <c r="C137" s="367" t="str">
        <f aca="false">ADMIN1!R141</f>
        <v>Mangue Osteen (Ferme Eparadise, mûrie sur arbre, récoltée quotidiennement)</v>
      </c>
      <c r="D137" s="366" t="str">
        <f aca="false">ADMIN1!V141</f>
        <v>kg</v>
      </c>
      <c r="E137" s="368" t="str">
        <f aca="false">_xlfn.IFS($C$2=1, ADMIN1!$AR141, $C$2=2, ADMIN1!$AU141, $C$2=3, ADMIN1!$AX141, $C$2=4, ADMIN1!$BA141, $C$2=5, ADMIN1!$BD141, $C$2=6, ADMIN1!$BG141, $C$2=7, ADMIN1!$BJ141, $C$2=8, ADMIN1!$BM141, $C$2=9, ADMIN1!$BP141, $C$2=10, ADMIN1!$BS141, $C$2=11, ADMIN1!$BV141, $C$2=12, ADMIN1!$BY141, $C$2=13, ADMIN1!$CB141, $C$2=14, ADMIN1!$CE141, $C$2=15, ADMIN1!$CH141)</f>
        <v>-</v>
      </c>
      <c r="F137" s="369" t="n">
        <f aca="false">_xlfn.IFS($C$2=1, ADMIN1!$AS141, $C$2=2, ADMIN1!$AV141, $C$2=3, ADMIN1!$AY141, $C$2=4, ADMIN1!$BB141, $C$2=5, ADMIN1!$BE141, $C$2=6, ADMIN1!$BH141, $C$2=7, ADMIN1!$BK141, $C$2=8, ADMIN1!$BN141, $C$2=9, ADMIN1!$BQ141, $C$2=10, ADMIN1!$BT141, $C$2=11, ADMIN1!$BW141, $C$2=12, ADMIN1!$BZ141, $C$2=13, ADMIN1!$CC141, $C$2=14, ADMIN1!$CF141, $C$2=15, ADMIN1!$CI141)</f>
        <v>0</v>
      </c>
    </row>
    <row r="138" s="370" customFormat="true" ht="30" hidden="false" customHeight="true" outlineLevel="0" collapsed="false">
      <c r="A138" s="365" t="n">
        <f aca="false">_xlfn.IFS($C$2=1, ADMIN1!$A142, $C$2=2, ADMIN1!$B142, $C$2=3, ADMIN1!$C142, $C$2=4, ADMIN1!$D142, $C$2=5, ADMIN1!$E142, $C$2=6, ADMIN1!$F142, $C$2=7, ADMIN1!$G142, $C$2=8, ADMIN1!$H142, $C$2=9, ADMIN1!$I142, $C$2=10, ADMIN1!$J142, $C$2=11, ADMIN1!$K142, $C$2=12, ADMIN1!$L142, $C$2=13, ADMIN1!$M142, $C$2=14, ADMIN1!$N142, $C$2=15, ADMIN1!$O142)</f>
        <v>0</v>
      </c>
      <c r="B138" s="366" t="n">
        <f aca="false">ADMIN1!Q142</f>
        <v>3190</v>
      </c>
      <c r="C138" s="367" t="str">
        <f aca="false">ADMIN1!R142</f>
        <v>Mangue Osteen (Production écologique sans certificat)</v>
      </c>
      <c r="D138" s="366" t="str">
        <f aca="false">ADMIN1!V142</f>
        <v>kg</v>
      </c>
      <c r="E138" s="368" t="str">
        <f aca="false">_xlfn.IFS($C$2=1, ADMIN1!$AR142, $C$2=2, ADMIN1!$AU142, $C$2=3, ADMIN1!$AX142, $C$2=4, ADMIN1!$BA142, $C$2=5, ADMIN1!$BD142, $C$2=6, ADMIN1!$BG142, $C$2=7, ADMIN1!$BJ142, $C$2=8, ADMIN1!$BM142, $C$2=9, ADMIN1!$BP142, $C$2=10, ADMIN1!$BS142, $C$2=11, ADMIN1!$BV142, $C$2=12, ADMIN1!$BY142, $C$2=13, ADMIN1!$CB142, $C$2=14, ADMIN1!$CE142, $C$2=15, ADMIN1!$CH142)</f>
        <v>-</v>
      </c>
      <c r="F138" s="369" t="n">
        <f aca="false">_xlfn.IFS($C$2=1, ADMIN1!$AS142, $C$2=2, ADMIN1!$AV142, $C$2=3, ADMIN1!$AY142, $C$2=4, ADMIN1!$BB142, $C$2=5, ADMIN1!$BE142, $C$2=6, ADMIN1!$BH142, $C$2=7, ADMIN1!$BK142, $C$2=8, ADMIN1!$BN142, $C$2=9, ADMIN1!$BQ142, $C$2=10, ADMIN1!$BT142, $C$2=11, ADMIN1!$BW142, $C$2=12, ADMIN1!$BZ142, $C$2=13, ADMIN1!$CC142, $C$2=14, ADMIN1!$CF142, $C$2=15, ADMIN1!$CI142)</f>
        <v>0</v>
      </c>
    </row>
    <row r="139" s="370" customFormat="true" ht="30" hidden="false" customHeight="true" outlineLevel="0" collapsed="false">
      <c r="A139" s="365" t="n">
        <f aca="false">_xlfn.IFS($C$2=1, ADMIN1!$A143, $C$2=2, ADMIN1!$B143, $C$2=3, ADMIN1!$C143, $C$2=4, ADMIN1!$D143, $C$2=5, ADMIN1!$E143, $C$2=6, ADMIN1!$F143, $C$2=7, ADMIN1!$G143, $C$2=8, ADMIN1!$H143, $C$2=9, ADMIN1!$I143, $C$2=10, ADMIN1!$J143, $C$2=11, ADMIN1!$K143, $C$2=12, ADMIN1!$L143, $C$2=13, ADMIN1!$M143, $C$2=14, ADMIN1!$N143, $C$2=15, ADMIN1!$O143)</f>
        <v>0</v>
      </c>
      <c r="B139" s="366" t="n">
        <f aca="false">ADMIN1!Q143</f>
        <v>6187</v>
      </c>
      <c r="C139" s="367" t="str">
        <f aca="false">ADMIN1!R143</f>
        <v>Mangue Osteen BIO (Imperfection sur la peau, tâche noir proche de la tige)</v>
      </c>
      <c r="D139" s="366" t="str">
        <f aca="false">ADMIN1!V143</f>
        <v>kg</v>
      </c>
      <c r="E139" s="368" t="str">
        <f aca="false">_xlfn.IFS($C$2=1, ADMIN1!$AR143, $C$2=2, ADMIN1!$AU143, $C$2=3, ADMIN1!$AX143, $C$2=4, ADMIN1!$BA143, $C$2=5, ADMIN1!$BD143, $C$2=6, ADMIN1!$BG143, $C$2=7, ADMIN1!$BJ143, $C$2=8, ADMIN1!$BM143, $C$2=9, ADMIN1!$BP143, $C$2=10, ADMIN1!$BS143, $C$2=11, ADMIN1!$BV143, $C$2=12, ADMIN1!$BY143, $C$2=13, ADMIN1!$CB143, $C$2=14, ADMIN1!$CE143, $C$2=15, ADMIN1!$CH143)</f>
        <v>-</v>
      </c>
      <c r="F139" s="369" t="n">
        <f aca="false">_xlfn.IFS($C$2=1, ADMIN1!$AS143, $C$2=2, ADMIN1!$AV143, $C$2=3, ADMIN1!$AY143, $C$2=4, ADMIN1!$BB143, $C$2=5, ADMIN1!$BE143, $C$2=6, ADMIN1!$BH143, $C$2=7, ADMIN1!$BK143, $C$2=8, ADMIN1!$BN143, $C$2=9, ADMIN1!$BQ143, $C$2=10, ADMIN1!$BT143, $C$2=11, ADMIN1!$BW143, $C$2=12, ADMIN1!$BZ143, $C$2=13, ADMIN1!$CC143, $C$2=14, ADMIN1!$CF143, $C$2=15, ADMIN1!$CI143)</f>
        <v>0</v>
      </c>
    </row>
    <row r="140" s="370" customFormat="true" ht="30" hidden="false" customHeight="true" outlineLevel="0" collapsed="false">
      <c r="A140" s="365" t="n">
        <f aca="false">_xlfn.IFS($C$2=1, ADMIN1!$A144, $C$2=2, ADMIN1!$B144, $C$2=3, ADMIN1!$C144, $C$2=4, ADMIN1!$D144, $C$2=5, ADMIN1!$E144, $C$2=6, ADMIN1!$F144, $C$2=7, ADMIN1!$G144, $C$2=8, ADMIN1!$H144, $C$2=9, ADMIN1!$I144, $C$2=10, ADMIN1!$J144, $C$2=11, ADMIN1!$K144, $C$2=12, ADMIN1!$L144, $C$2=13, ADMIN1!$M144, $C$2=14, ADMIN1!$N144, $C$2=15, ADMIN1!$O144)</f>
        <v>0</v>
      </c>
      <c r="B140" s="366" t="n">
        <f aca="false">ADMIN1!Q144</f>
        <v>1115</v>
      </c>
      <c r="C140" s="367" t="str">
        <f aca="false">ADMIN1!R144</f>
        <v>Mangue Osteen BIO (Qualité supérieure, pûrie sur plante)</v>
      </c>
      <c r="D140" s="366" t="str">
        <f aca="false">ADMIN1!V144</f>
        <v>kg</v>
      </c>
      <c r="E140" s="368" t="str">
        <f aca="false">_xlfn.IFS($C$2=1, ADMIN1!$AR144, $C$2=2, ADMIN1!$AU144, $C$2=3, ADMIN1!$AX144, $C$2=4, ADMIN1!$BA144, $C$2=5, ADMIN1!$BD144, $C$2=6, ADMIN1!$BG144, $C$2=7, ADMIN1!$BJ144, $C$2=8, ADMIN1!$BM144, $C$2=9, ADMIN1!$BP144, $C$2=10, ADMIN1!$BS144, $C$2=11, ADMIN1!$BV144, $C$2=12, ADMIN1!$BY144, $C$2=13, ADMIN1!$CB144, $C$2=14, ADMIN1!$CE144, $C$2=15, ADMIN1!$CH144)</f>
        <v>-</v>
      </c>
      <c r="F140" s="369" t="n">
        <f aca="false">_xlfn.IFS($C$2=1, ADMIN1!$AS144, $C$2=2, ADMIN1!$AV144, $C$2=3, ADMIN1!$AY144, $C$2=4, ADMIN1!$BB144, $C$2=5, ADMIN1!$BE144, $C$2=6, ADMIN1!$BH144, $C$2=7, ADMIN1!$BK144, $C$2=8, ADMIN1!$BN144, $C$2=9, ADMIN1!$BQ144, $C$2=10, ADMIN1!$BT144, $C$2=11, ADMIN1!$BW144, $C$2=12, ADMIN1!$BZ144, $C$2=13, ADMIN1!$CC144, $C$2=14, ADMIN1!$CF144, $C$2=15, ADMIN1!$CI144)</f>
        <v>0</v>
      </c>
    </row>
    <row r="141" s="370" customFormat="true" ht="30" hidden="false" customHeight="true" outlineLevel="0" collapsed="false">
      <c r="A141" s="365" t="n">
        <f aca="false">_xlfn.IFS($C$2=1, ADMIN1!$A145, $C$2=2, ADMIN1!$B145, $C$2=3, ADMIN1!$C145, $C$2=4, ADMIN1!$D145, $C$2=5, ADMIN1!$E145, $C$2=6, ADMIN1!$F145, $C$2=7, ADMIN1!$G145, $C$2=8, ADMIN1!$H145, $C$2=9, ADMIN1!$I145, $C$2=10, ADMIN1!$J145, $C$2=11, ADMIN1!$K145, $C$2=12, ADMIN1!$L145, $C$2=13, ADMIN1!$M145, $C$2=14, ADMIN1!$N145, $C$2=15, ADMIN1!$O145)</f>
        <v>0</v>
      </c>
      <c r="B141" s="366" t="n">
        <f aca="false">ADMIN1!Q145</f>
        <v>1843</v>
      </c>
      <c r="C141" s="367" t="str">
        <f aca="false">ADMIN1!R145</f>
        <v>Mangue Palmer Rouge BIO (Grand)</v>
      </c>
      <c r="D141" s="366" t="str">
        <f aca="false">ADMIN1!V145</f>
        <v>kg</v>
      </c>
      <c r="E141" s="368" t="str">
        <f aca="false">_xlfn.IFS($C$2=1, ADMIN1!$AR145, $C$2=2, ADMIN1!$AU145, $C$2=3, ADMIN1!$AX145, $C$2=4, ADMIN1!$BA145, $C$2=5, ADMIN1!$BD145, $C$2=6, ADMIN1!$BG145, $C$2=7, ADMIN1!$BJ145, $C$2=8, ADMIN1!$BM145, $C$2=9, ADMIN1!$BP145, $C$2=10, ADMIN1!$BS145, $C$2=11, ADMIN1!$BV145, $C$2=12, ADMIN1!$BY145, $C$2=13, ADMIN1!$CB145, $C$2=14, ADMIN1!$CE145, $C$2=15, ADMIN1!$CH145)</f>
        <v>-</v>
      </c>
      <c r="F141" s="369" t="n">
        <f aca="false">_xlfn.IFS($C$2=1, ADMIN1!$AS145, $C$2=2, ADMIN1!$AV145, $C$2=3, ADMIN1!$AY145, $C$2=4, ADMIN1!$BB145, $C$2=5, ADMIN1!$BE145, $C$2=6, ADMIN1!$BH145, $C$2=7, ADMIN1!$BK145, $C$2=8, ADMIN1!$BN145, $C$2=9, ADMIN1!$BQ145, $C$2=10, ADMIN1!$BT145, $C$2=11, ADMIN1!$BW145, $C$2=12, ADMIN1!$BZ145, $C$2=13, ADMIN1!$CC145, $C$2=14, ADMIN1!$CF145, $C$2=15, ADMIN1!$CI145)</f>
        <v>0</v>
      </c>
    </row>
    <row r="142" s="370" customFormat="true" ht="30" hidden="false" customHeight="true" outlineLevel="0" collapsed="false">
      <c r="A142" s="365" t="n">
        <f aca="false">_xlfn.IFS($C$2=1, ADMIN1!$A146, $C$2=2, ADMIN1!$B146, $C$2=3, ADMIN1!$C146, $C$2=4, ADMIN1!$D146, $C$2=5, ADMIN1!$E146, $C$2=6, ADMIN1!$F146, $C$2=7, ADMIN1!$G146, $C$2=8, ADMIN1!$H146, $C$2=9, ADMIN1!$I146, $C$2=10, ADMIN1!$J146, $C$2=11, ADMIN1!$K146, $C$2=12, ADMIN1!$L146, $C$2=13, ADMIN1!$M146, $C$2=14, ADMIN1!$N146, $C$2=15, ADMIN1!$O146)</f>
        <v>0</v>
      </c>
      <c r="B142" s="366" t="n">
        <f aca="false">ADMIN1!Q146</f>
        <v>3868</v>
      </c>
      <c r="C142" s="367" t="str">
        <f aca="false">ADMIN1!R146</f>
        <v>Mangue rouge Palmer semi-sèche déshydratée de fabrication artisanale (Sachet 500g)</v>
      </c>
      <c r="D142" s="366" t="str">
        <f aca="false">ADMIN1!V146</f>
        <v>Pièce</v>
      </c>
      <c r="E142" s="368" t="str">
        <f aca="false">_xlfn.IFS($C$2=1, ADMIN1!$AR146, $C$2=2, ADMIN1!$AU146, $C$2=3, ADMIN1!$AX146, $C$2=4, ADMIN1!$BA146, $C$2=5, ADMIN1!$BD146, $C$2=6, ADMIN1!$BG146, $C$2=7, ADMIN1!$BJ146, $C$2=8, ADMIN1!$BM146, $C$2=9, ADMIN1!$BP146, $C$2=10, ADMIN1!$BS146, $C$2=11, ADMIN1!$BV146, $C$2=12, ADMIN1!$BY146, $C$2=13, ADMIN1!$CB146, $C$2=14, ADMIN1!$CE146, $C$2=15, ADMIN1!$CH146)</f>
        <v>-</v>
      </c>
      <c r="F142" s="369" t="n">
        <f aca="false">_xlfn.IFS($C$2=1, ADMIN1!$AS146, $C$2=2, ADMIN1!$AV146, $C$2=3, ADMIN1!$AY146, $C$2=4, ADMIN1!$BB146, $C$2=5, ADMIN1!$BE146, $C$2=6, ADMIN1!$BH146, $C$2=7, ADMIN1!$BK146, $C$2=8, ADMIN1!$BN146, $C$2=9, ADMIN1!$BQ146, $C$2=10, ADMIN1!$BT146, $C$2=11, ADMIN1!$BW146, $C$2=12, ADMIN1!$BZ146, $C$2=13, ADMIN1!$CC146, $C$2=14, ADMIN1!$CF146, $C$2=15, ADMIN1!$CI146)</f>
        <v>0</v>
      </c>
    </row>
    <row r="143" s="370" customFormat="true" ht="30" hidden="false" customHeight="true" outlineLevel="0" collapsed="false">
      <c r="A143" s="365" t="n">
        <f aca="false">_xlfn.IFS($C$2=1, ADMIN1!$A147, $C$2=2, ADMIN1!$B147, $C$2=3, ADMIN1!$C147, $C$2=4, ADMIN1!$D147, $C$2=5, ADMIN1!$E147, $C$2=6, ADMIN1!$F147, $C$2=7, ADMIN1!$G147, $C$2=8, ADMIN1!$H147, $C$2=9, ADMIN1!$I147, $C$2=10, ADMIN1!$J147, $C$2=11, ADMIN1!$K147, $C$2=12, ADMIN1!$L147, $C$2=13, ADMIN1!$M147, $C$2=14, ADMIN1!$N147, $C$2=15, ADMIN1!$O147)</f>
        <v>0</v>
      </c>
      <c r="B143" s="366" t="n">
        <f aca="false">ADMIN1!Q147</f>
        <v>3230</v>
      </c>
      <c r="C143" s="367" t="str">
        <f aca="false">ADMIN1!R147</f>
        <v>Mangue Sensation</v>
      </c>
      <c r="D143" s="366" t="str">
        <f aca="false">ADMIN1!V147</f>
        <v>kg</v>
      </c>
      <c r="E143" s="368" t="str">
        <f aca="false">_xlfn.IFS($C$2=1, ADMIN1!$AR147, $C$2=2, ADMIN1!$AU147, $C$2=3, ADMIN1!$AX147, $C$2=4, ADMIN1!$BA147, $C$2=5, ADMIN1!$BD147, $C$2=6, ADMIN1!$BG147, $C$2=7, ADMIN1!$BJ147, $C$2=8, ADMIN1!$BM147, $C$2=9, ADMIN1!$BP147, $C$2=10, ADMIN1!$BS147, $C$2=11, ADMIN1!$BV147, $C$2=12, ADMIN1!$BY147, $C$2=13, ADMIN1!$CB147, $C$2=14, ADMIN1!$CE147, $C$2=15, ADMIN1!$CH147)</f>
        <v>-</v>
      </c>
      <c r="F143" s="369" t="n">
        <f aca="false">_xlfn.IFS($C$2=1, ADMIN1!$AS147, $C$2=2, ADMIN1!$AV147, $C$2=3, ADMIN1!$AY147, $C$2=4, ADMIN1!$BB147, $C$2=5, ADMIN1!$BE147, $C$2=6, ADMIN1!$BH147, $C$2=7, ADMIN1!$BK147, $C$2=8, ADMIN1!$BN147, $C$2=9, ADMIN1!$BQ147, $C$2=10, ADMIN1!$BT147, $C$2=11, ADMIN1!$BW147, $C$2=12, ADMIN1!$BZ147, $C$2=13, ADMIN1!$CC147, $C$2=14, ADMIN1!$CF147, $C$2=15, ADMIN1!$CI147)</f>
        <v>0</v>
      </c>
    </row>
    <row r="144" s="370" customFormat="true" ht="30" hidden="false" customHeight="true" outlineLevel="0" collapsed="false">
      <c r="A144" s="365" t="n">
        <f aca="false">_xlfn.IFS($C$2=1, ADMIN1!$A148, $C$2=2, ADMIN1!$B148, $C$2=3, ADMIN1!$C148, $C$2=4, ADMIN1!$D148, $C$2=5, ADMIN1!$E148, $C$2=6, ADMIN1!$F148, $C$2=7, ADMIN1!$G148, $C$2=8, ADMIN1!$H148, $C$2=9, ADMIN1!$I148, $C$2=10, ADMIN1!$J148, $C$2=11, ADMIN1!$K148, $C$2=12, ADMIN1!$L148, $C$2=13, ADMIN1!$M148, $C$2=14, ADMIN1!$N148, $C$2=15, ADMIN1!$O148)</f>
        <v>0</v>
      </c>
      <c r="B144" s="366" t="n">
        <f aca="false">ADMIN1!Q148</f>
        <v>3248</v>
      </c>
      <c r="C144" s="367" t="str">
        <f aca="false">ADMIN1!R148</f>
        <v>Mangue Super Haden </v>
      </c>
      <c r="D144" s="366" t="str">
        <f aca="false">ADMIN1!V148</f>
        <v>kg</v>
      </c>
      <c r="E144" s="368" t="str">
        <f aca="false">_xlfn.IFS($C$2=1, ADMIN1!$AR148, $C$2=2, ADMIN1!$AU148, $C$2=3, ADMIN1!$AX148, $C$2=4, ADMIN1!$BA148, $C$2=5, ADMIN1!$BD148, $C$2=6, ADMIN1!$BG148, $C$2=7, ADMIN1!$BJ148, $C$2=8, ADMIN1!$BM148, $C$2=9, ADMIN1!$BP148, $C$2=10, ADMIN1!$BS148, $C$2=11, ADMIN1!$BV148, $C$2=12, ADMIN1!$BY148, $C$2=13, ADMIN1!$CB148, $C$2=14, ADMIN1!$CE148, $C$2=15, ADMIN1!$CH148)</f>
        <v>-</v>
      </c>
      <c r="F144" s="369" t="n">
        <f aca="false">_xlfn.IFS($C$2=1, ADMIN1!$AS148, $C$2=2, ADMIN1!$AV148, $C$2=3, ADMIN1!$AY148, $C$2=4, ADMIN1!$BB148, $C$2=5, ADMIN1!$BE148, $C$2=6, ADMIN1!$BH148, $C$2=7, ADMIN1!$BK148, $C$2=8, ADMIN1!$BN148, $C$2=9, ADMIN1!$BQ148, $C$2=10, ADMIN1!$BT148, $C$2=11, ADMIN1!$BW148, $C$2=12, ADMIN1!$BZ148, $C$2=13, ADMIN1!$CC148, $C$2=14, ADMIN1!$CF148, $C$2=15, ADMIN1!$CI148)</f>
        <v>0</v>
      </c>
    </row>
    <row r="145" s="370" customFormat="true" ht="30" hidden="false" customHeight="true" outlineLevel="0" collapsed="false">
      <c r="A145" s="365" t="n">
        <f aca="false">_xlfn.IFS($C$2=1, ADMIN1!$A149, $C$2=2, ADMIN1!$B149, $C$2=3, ADMIN1!$C149, $C$2=4, ADMIN1!$D149, $C$2=5, ADMIN1!$E149, $C$2=6, ADMIN1!$F149, $C$2=7, ADMIN1!$G149, $C$2=8, ADMIN1!$H149, $C$2=9, ADMIN1!$I149, $C$2=10, ADMIN1!$J149, $C$2=11, ADMIN1!$K149, $C$2=12, ADMIN1!$L149, $C$2=13, ADMIN1!$M149, $C$2=14, ADMIN1!$N149, $C$2=15, ADMIN1!$O149)</f>
        <v>0</v>
      </c>
      <c r="B145" s="366" t="n">
        <f aca="false">ADMIN1!Q149</f>
        <v>3215</v>
      </c>
      <c r="C145" s="367" t="str">
        <f aca="false">ADMIN1!R149</f>
        <v>Mangue Zill </v>
      </c>
      <c r="D145" s="366" t="str">
        <f aca="false">ADMIN1!V149</f>
        <v>kg</v>
      </c>
      <c r="E145" s="368" t="str">
        <f aca="false">_xlfn.IFS($C$2=1, ADMIN1!$AR149, $C$2=2, ADMIN1!$AU149, $C$2=3, ADMIN1!$AX149, $C$2=4, ADMIN1!$BA149, $C$2=5, ADMIN1!$BD149, $C$2=6, ADMIN1!$BG149, $C$2=7, ADMIN1!$BJ149, $C$2=8, ADMIN1!$BM149, $C$2=9, ADMIN1!$BP149, $C$2=10, ADMIN1!$BS149, $C$2=11, ADMIN1!$BV149, $C$2=12, ADMIN1!$BY149, $C$2=13, ADMIN1!$CB149, $C$2=14, ADMIN1!$CE149, $C$2=15, ADMIN1!$CH149)</f>
        <v>-</v>
      </c>
      <c r="F145" s="369" t="n">
        <f aca="false">_xlfn.IFS($C$2=1, ADMIN1!$AS149, $C$2=2, ADMIN1!$AV149, $C$2=3, ADMIN1!$AY149, $C$2=4, ADMIN1!$BB149, $C$2=5, ADMIN1!$BE149, $C$2=6, ADMIN1!$BH149, $C$2=7, ADMIN1!$BK149, $C$2=8, ADMIN1!$BN149, $C$2=9, ADMIN1!$BQ149, $C$2=10, ADMIN1!$BT149, $C$2=11, ADMIN1!$BW149, $C$2=12, ADMIN1!$BZ149, $C$2=13, ADMIN1!$CC149, $C$2=14, ADMIN1!$CF149, $C$2=15, ADMIN1!$CI149)</f>
        <v>0</v>
      </c>
    </row>
    <row r="146" s="370" customFormat="true" ht="30" hidden="false" customHeight="true" outlineLevel="0" collapsed="false">
      <c r="A146" s="365" t="n">
        <f aca="false">_xlfn.IFS($C$2=1, ADMIN1!$A150, $C$2=2, ADMIN1!$B150, $C$2=3, ADMIN1!$C150, $C$2=4, ADMIN1!$D150, $C$2=5, ADMIN1!$E150, $C$2=6, ADMIN1!$F150, $C$2=7, ADMIN1!$G150, $C$2=8, ADMIN1!$H150, $C$2=9, ADMIN1!$I150, $C$2=10, ADMIN1!$J150, $C$2=11, ADMIN1!$K150, $C$2=12, ADMIN1!$L150, $C$2=13, ADMIN1!$M150, $C$2=14, ADMIN1!$N150, $C$2=15, ADMIN1!$O150)</f>
        <v>0</v>
      </c>
      <c r="B146" s="366" t="n">
        <f aca="false">ADMIN1!Q150</f>
        <v>3112</v>
      </c>
      <c r="C146" s="367" t="str">
        <f aca="false">ADMIN1!R150</f>
        <v>Melon peau de crapaud</v>
      </c>
      <c r="D146" s="366" t="str">
        <f aca="false">ADMIN1!V150</f>
        <v>kg</v>
      </c>
      <c r="E146" s="368" t="str">
        <f aca="false">_xlfn.IFS($C$2=1, ADMIN1!$AR150, $C$2=2, ADMIN1!$AU150, $C$2=3, ADMIN1!$AX150, $C$2=4, ADMIN1!$BA150, $C$2=5, ADMIN1!$BD150, $C$2=6, ADMIN1!$BG150, $C$2=7, ADMIN1!$BJ150, $C$2=8, ADMIN1!$BM150, $C$2=9, ADMIN1!$BP150, $C$2=10, ADMIN1!$BS150, $C$2=11, ADMIN1!$BV150, $C$2=12, ADMIN1!$BY150, $C$2=13, ADMIN1!$CB150, $C$2=14, ADMIN1!$CE150, $C$2=15, ADMIN1!$CH150)</f>
        <v>-</v>
      </c>
      <c r="F146" s="369" t="n">
        <f aca="false">_xlfn.IFS($C$2=1, ADMIN1!$AS150, $C$2=2, ADMIN1!$AV150, $C$2=3, ADMIN1!$AY150, $C$2=4, ADMIN1!$BB150, $C$2=5, ADMIN1!$BE150, $C$2=6, ADMIN1!$BH150, $C$2=7, ADMIN1!$BK150, $C$2=8, ADMIN1!$BN150, $C$2=9, ADMIN1!$BQ150, $C$2=10, ADMIN1!$BT150, $C$2=11, ADMIN1!$BW150, $C$2=12, ADMIN1!$BZ150, $C$2=13, ADMIN1!$CC150, $C$2=14, ADMIN1!$CF150, $C$2=15, ADMIN1!$CI150)</f>
        <v>0</v>
      </c>
    </row>
    <row r="147" s="370" customFormat="true" ht="30" hidden="false" customHeight="true" outlineLevel="0" collapsed="false">
      <c r="A147" s="365" t="n">
        <f aca="false">_xlfn.IFS($C$2=1, ADMIN1!$A151, $C$2=2, ADMIN1!$B151, $C$2=3, ADMIN1!$C151, $C$2=4, ADMIN1!$D151, $C$2=5, ADMIN1!$E151, $C$2=6, ADMIN1!$F151, $C$2=7, ADMIN1!$G151, $C$2=8, ADMIN1!$H151, $C$2=9, ADMIN1!$I151, $C$2=10, ADMIN1!$J151, $C$2=11, ADMIN1!$K151, $C$2=12, ADMIN1!$L151, $C$2=13, ADMIN1!$M151, $C$2=14, ADMIN1!$N151, $C$2=15, ADMIN1!$O151)</f>
        <v>0</v>
      </c>
      <c r="B147" s="366" t="n">
        <f aca="false">ADMIN1!Q151</f>
        <v>1052</v>
      </c>
      <c r="C147" s="367" t="str">
        <f aca="false">ADMIN1!R151</f>
        <v>Melon peau de crapaud BIO</v>
      </c>
      <c r="D147" s="366" t="str">
        <f aca="false">ADMIN1!V151</f>
        <v>kg</v>
      </c>
      <c r="E147" s="368" t="str">
        <f aca="false">_xlfn.IFS($C$2=1, ADMIN1!$AR151, $C$2=2, ADMIN1!$AU151, $C$2=3, ADMIN1!$AX151, $C$2=4, ADMIN1!$BA151, $C$2=5, ADMIN1!$BD151, $C$2=6, ADMIN1!$BG151, $C$2=7, ADMIN1!$BJ151, $C$2=8, ADMIN1!$BM151, $C$2=9, ADMIN1!$BP151, $C$2=10, ADMIN1!$BS151, $C$2=11, ADMIN1!$BV151, $C$2=12, ADMIN1!$BY151, $C$2=13, ADMIN1!$CB151, $C$2=14, ADMIN1!$CE151, $C$2=15, ADMIN1!$CH151)</f>
        <v>-</v>
      </c>
      <c r="F147" s="369" t="n">
        <f aca="false">_xlfn.IFS($C$2=1, ADMIN1!$AS151, $C$2=2, ADMIN1!$AV151, $C$2=3, ADMIN1!$AY151, $C$2=4, ADMIN1!$BB151, $C$2=5, ADMIN1!$BE151, $C$2=6, ADMIN1!$BH151, $C$2=7, ADMIN1!$BK151, $C$2=8, ADMIN1!$BN151, $C$2=9, ADMIN1!$BQ151, $C$2=10, ADMIN1!$BT151, $C$2=11, ADMIN1!$BW151, $C$2=12, ADMIN1!$BZ151, $C$2=13, ADMIN1!$CC151, $C$2=14, ADMIN1!$CF151, $C$2=15, ADMIN1!$CI151)</f>
        <v>0</v>
      </c>
    </row>
    <row r="148" s="370" customFormat="true" ht="30" hidden="false" customHeight="true" outlineLevel="0" collapsed="false">
      <c r="A148" s="365" t="n">
        <f aca="false">_xlfn.IFS($C$2=1, ADMIN1!$A152, $C$2=2, ADMIN1!$B152, $C$2=3, ADMIN1!$C152, $C$2=4, ADMIN1!$D152, $C$2=5, ADMIN1!$E152, $C$2=6, ADMIN1!$F152, $C$2=7, ADMIN1!$G152, $C$2=8, ADMIN1!$H152, $C$2=9, ADMIN1!$I152, $C$2=10, ADMIN1!$J152, $C$2=11, ADMIN1!$K152, $C$2=12, ADMIN1!$L152, $C$2=13, ADMIN1!$M152, $C$2=14, ADMIN1!$N152, $C$2=15, ADMIN1!$O152)</f>
        <v>0</v>
      </c>
      <c r="B148" s="366" t="n">
        <f aca="false">ADMIN1!Q152</f>
        <v>3925</v>
      </c>
      <c r="C148" s="367" t="str">
        <f aca="false">ADMIN1!R152</f>
        <v>Miel d'avocat (Bocal en verre 1kg)</v>
      </c>
      <c r="D148" s="366" t="str">
        <f aca="false">ADMIN1!V152</f>
        <v>Pièce</v>
      </c>
      <c r="E148" s="368" t="str">
        <f aca="false">_xlfn.IFS($C$2=1, ADMIN1!$AR152, $C$2=2, ADMIN1!$AU152, $C$2=3, ADMIN1!$AX152, $C$2=4, ADMIN1!$BA152, $C$2=5, ADMIN1!$BD152, $C$2=6, ADMIN1!$BG152, $C$2=7, ADMIN1!$BJ152, $C$2=8, ADMIN1!$BM152, $C$2=9, ADMIN1!$BP152, $C$2=10, ADMIN1!$BS152, $C$2=11, ADMIN1!$BV152, $C$2=12, ADMIN1!$BY152, $C$2=13, ADMIN1!$CB152, $C$2=14, ADMIN1!$CE152, $C$2=15, ADMIN1!$CH152)</f>
        <v>-</v>
      </c>
      <c r="F148" s="369" t="n">
        <f aca="false">_xlfn.IFS($C$2=1, ADMIN1!$AS152, $C$2=2, ADMIN1!$AV152, $C$2=3, ADMIN1!$AY152, $C$2=4, ADMIN1!$BB152, $C$2=5, ADMIN1!$BE152, $C$2=6, ADMIN1!$BH152, $C$2=7, ADMIN1!$BK152, $C$2=8, ADMIN1!$BN152, $C$2=9, ADMIN1!$BQ152, $C$2=10, ADMIN1!$BT152, $C$2=11, ADMIN1!$BW152, $C$2=12, ADMIN1!$BZ152, $C$2=13, ADMIN1!$CC152, $C$2=14, ADMIN1!$CF152, $C$2=15, ADMIN1!$CI152)</f>
        <v>0</v>
      </c>
    </row>
    <row r="149" s="370" customFormat="true" ht="30" hidden="false" customHeight="true" outlineLevel="0" collapsed="false">
      <c r="A149" s="365" t="n">
        <f aca="false">_xlfn.IFS($C$2=1, ADMIN1!$A153, $C$2=2, ADMIN1!$B153, $C$2=3, ADMIN1!$C153, $C$2=4, ADMIN1!$D153, $C$2=5, ADMIN1!$E153, $C$2=6, ADMIN1!$F153, $C$2=7, ADMIN1!$G153, $C$2=8, ADMIN1!$H153, $C$2=9, ADMIN1!$I153, $C$2=10, ADMIN1!$J153, $C$2=11, ADMIN1!$K153, $C$2=12, ADMIN1!$L153, $C$2=13, ADMIN1!$M153, $C$2=14, ADMIN1!$N153, $C$2=15, ADMIN1!$O153)</f>
        <v>0</v>
      </c>
      <c r="B149" s="366" t="n">
        <f aca="false">ADMIN1!Q153</f>
        <v>1324</v>
      </c>
      <c r="C149" s="367" t="str">
        <f aca="false">ADMIN1!R153</f>
        <v>Miel d'eucalyptus BIO (Bocal en verre 1kg)</v>
      </c>
      <c r="D149" s="366" t="str">
        <f aca="false">ADMIN1!V153</f>
        <v>Pièce</v>
      </c>
      <c r="E149" s="368" t="str">
        <f aca="false">_xlfn.IFS($C$2=1, ADMIN1!$AR153, $C$2=2, ADMIN1!$AU153, $C$2=3, ADMIN1!$AX153, $C$2=4, ADMIN1!$BA153, $C$2=5, ADMIN1!$BD153, $C$2=6, ADMIN1!$BG153, $C$2=7, ADMIN1!$BJ153, $C$2=8, ADMIN1!$BM153, $C$2=9, ADMIN1!$BP153, $C$2=10, ADMIN1!$BS153, $C$2=11, ADMIN1!$BV153, $C$2=12, ADMIN1!$BY153, $C$2=13, ADMIN1!$CB153, $C$2=14, ADMIN1!$CE153, $C$2=15, ADMIN1!$CH153)</f>
        <v>-</v>
      </c>
      <c r="F149" s="369" t="n">
        <f aca="false">_xlfn.IFS($C$2=1, ADMIN1!$AS153, $C$2=2, ADMIN1!$AV153, $C$2=3, ADMIN1!$AY153, $C$2=4, ADMIN1!$BB153, $C$2=5, ADMIN1!$BE153, $C$2=6, ADMIN1!$BH153, $C$2=7, ADMIN1!$BK153, $C$2=8, ADMIN1!$BN153, $C$2=9, ADMIN1!$BQ153, $C$2=10, ADMIN1!$BT153, $C$2=11, ADMIN1!$BW153, $C$2=12, ADMIN1!$BZ153, $C$2=13, ADMIN1!$CC153, $C$2=14, ADMIN1!$CF153, $C$2=15, ADMIN1!$CI153)</f>
        <v>0</v>
      </c>
    </row>
    <row r="150" s="370" customFormat="true" ht="30" hidden="false" customHeight="true" outlineLevel="0" collapsed="false">
      <c r="A150" s="365" t="n">
        <f aca="false">_xlfn.IFS($C$2=1, ADMIN1!$A154, $C$2=2, ADMIN1!$B154, $C$2=3, ADMIN1!$C154, $C$2=4, ADMIN1!$D154, $C$2=5, ADMIN1!$E154, $C$2=6, ADMIN1!$F154, $C$2=7, ADMIN1!$G154, $C$2=8, ADMIN1!$H154, $C$2=9, ADMIN1!$I154, $C$2=10, ADMIN1!$J154, $C$2=11, ADMIN1!$K154, $C$2=12, ADMIN1!$L154, $C$2=13, ADMIN1!$M154, $C$2=14, ADMIN1!$N154, $C$2=15, ADMIN1!$O154)</f>
        <v>0</v>
      </c>
      <c r="B150" s="366" t="n">
        <f aca="false">ADMIN1!Q154</f>
        <v>5113</v>
      </c>
      <c r="C150" s="367" t="str">
        <f aca="false">ADMIN1!R154</f>
        <v>Miel de Fleur d'oranger (Bocal en verre 1kg)</v>
      </c>
      <c r="D150" s="366" t="str">
        <f aca="false">ADMIN1!V154</f>
        <v>Pièce</v>
      </c>
      <c r="E150" s="368" t="str">
        <f aca="false">_xlfn.IFS($C$2=1, ADMIN1!$AR154, $C$2=2, ADMIN1!$AU154, $C$2=3, ADMIN1!$AX154, $C$2=4, ADMIN1!$BA154, $C$2=5, ADMIN1!$BD154, $C$2=6, ADMIN1!$BG154, $C$2=7, ADMIN1!$BJ154, $C$2=8, ADMIN1!$BM154, $C$2=9, ADMIN1!$BP154, $C$2=10, ADMIN1!$BS154, $C$2=11, ADMIN1!$BV154, $C$2=12, ADMIN1!$BY154, $C$2=13, ADMIN1!$CB154, $C$2=14, ADMIN1!$CE154, $C$2=15, ADMIN1!$CH154)</f>
        <v>-</v>
      </c>
      <c r="F150" s="369" t="n">
        <f aca="false">_xlfn.IFS($C$2=1, ADMIN1!$AS154, $C$2=2, ADMIN1!$AV154, $C$2=3, ADMIN1!$AY154, $C$2=4, ADMIN1!$BB154, $C$2=5, ADMIN1!$BE154, $C$2=6, ADMIN1!$BH154, $C$2=7, ADMIN1!$BK154, $C$2=8, ADMIN1!$BN154, $C$2=9, ADMIN1!$BQ154, $C$2=10, ADMIN1!$BT154, $C$2=11, ADMIN1!$BW154, $C$2=12, ADMIN1!$BZ154, $C$2=13, ADMIN1!$CC154, $C$2=14, ADMIN1!$CF154, $C$2=15, ADMIN1!$CI154)</f>
        <v>0</v>
      </c>
    </row>
    <row r="151" s="370" customFormat="true" ht="30" hidden="false" customHeight="true" outlineLevel="0" collapsed="false">
      <c r="A151" s="365" t="n">
        <f aca="false">_xlfn.IFS($C$2=1, ADMIN1!$A155, $C$2=2, ADMIN1!$B155, $C$2=3, ADMIN1!$C155, $C$2=4, ADMIN1!$D155, $C$2=5, ADMIN1!$E155, $C$2=6, ADMIN1!$F155, $C$2=7, ADMIN1!$G155, $C$2=8, ADMIN1!$H155, $C$2=9, ADMIN1!$I155, $C$2=10, ADMIN1!$J155, $C$2=11, ADMIN1!$K155, $C$2=12, ADMIN1!$L155, $C$2=13, ADMIN1!$M155, $C$2=14, ADMIN1!$N155, $C$2=15, ADMIN1!$O155)</f>
        <v>0</v>
      </c>
      <c r="B151" s="366" t="n">
        <f aca="false">ADMIN1!Q155</f>
        <v>1444</v>
      </c>
      <c r="C151" s="367" t="str">
        <f aca="false">ADMIN1!R155</f>
        <v>Miel de Huelva multifleurs sans filtration CRU BIO  
    - (Bocal en verre 1kg)</v>
      </c>
      <c r="D151" s="366" t="str">
        <f aca="false">ADMIN1!V155</f>
        <v>Pièce</v>
      </c>
      <c r="E151" s="368" t="str">
        <f aca="false">_xlfn.IFS($C$2=1, ADMIN1!$AR155, $C$2=2, ADMIN1!$AU155, $C$2=3, ADMIN1!$AX155, $C$2=4, ADMIN1!$BA155, $C$2=5, ADMIN1!$BD155, $C$2=6, ADMIN1!$BG155, $C$2=7, ADMIN1!$BJ155, $C$2=8, ADMIN1!$BM155, $C$2=9, ADMIN1!$BP155, $C$2=10, ADMIN1!$BS155, $C$2=11, ADMIN1!$BV155, $C$2=12, ADMIN1!$BY155, $C$2=13, ADMIN1!$CB155, $C$2=14, ADMIN1!$CE155, $C$2=15, ADMIN1!$CH155)</f>
        <v>-</v>
      </c>
      <c r="F151" s="369" t="n">
        <f aca="false">_xlfn.IFS($C$2=1, ADMIN1!$AS155, $C$2=2, ADMIN1!$AV155, $C$2=3, ADMIN1!$AY155, $C$2=4, ADMIN1!$BB155, $C$2=5, ADMIN1!$BE155, $C$2=6, ADMIN1!$BH155, $C$2=7, ADMIN1!$BK155, $C$2=8, ADMIN1!$BN155, $C$2=9, ADMIN1!$BQ155, $C$2=10, ADMIN1!$BT155, $C$2=11, ADMIN1!$BW155, $C$2=12, ADMIN1!$BZ155, $C$2=13, ADMIN1!$CC155, $C$2=14, ADMIN1!$CF155, $C$2=15, ADMIN1!$CI155)</f>
        <v>0</v>
      </c>
    </row>
    <row r="152" s="370" customFormat="true" ht="30" hidden="false" customHeight="true" outlineLevel="0" collapsed="false">
      <c r="A152" s="365" t="n">
        <f aca="false">_xlfn.IFS($C$2=1, ADMIN1!$A156, $C$2=2, ADMIN1!$B156, $C$2=3, ADMIN1!$C156, $C$2=4, ADMIN1!$D156, $C$2=5, ADMIN1!$E156, $C$2=6, ADMIN1!$F156, $C$2=7, ADMIN1!$G156, $C$2=8, ADMIN1!$H156, $C$2=9, ADMIN1!$I156, $C$2=10, ADMIN1!$J156, $C$2=11, ADMIN1!$K156, $C$2=12, ADMIN1!$L156, $C$2=13, ADMIN1!$M156, $C$2=14, ADMIN1!$N156, $C$2=15, ADMIN1!$O156)</f>
        <v>0</v>
      </c>
      <c r="B152" s="366" t="n">
        <f aca="false">ADMIN1!Q156</f>
        <v>5107</v>
      </c>
      <c r="C152" s="367" t="str">
        <f aca="false">ADMIN1!R156</f>
        <v>Miel de montagne (Bocal en verre 1kg)</v>
      </c>
      <c r="D152" s="366" t="str">
        <f aca="false">ADMIN1!V156</f>
        <v>Pièce</v>
      </c>
      <c r="E152" s="368" t="str">
        <f aca="false">_xlfn.IFS($C$2=1, ADMIN1!$AR156, $C$2=2, ADMIN1!$AU156, $C$2=3, ADMIN1!$AX156, $C$2=4, ADMIN1!$BA156, $C$2=5, ADMIN1!$BD156, $C$2=6, ADMIN1!$BG156, $C$2=7, ADMIN1!$BJ156, $C$2=8, ADMIN1!$BM156, $C$2=9, ADMIN1!$BP156, $C$2=10, ADMIN1!$BS156, $C$2=11, ADMIN1!$BV156, $C$2=12, ADMIN1!$BY156, $C$2=13, ADMIN1!$CB156, $C$2=14, ADMIN1!$CE156, $C$2=15, ADMIN1!$CH156)</f>
        <v>-</v>
      </c>
      <c r="F152" s="369" t="n">
        <f aca="false">_xlfn.IFS($C$2=1, ADMIN1!$AS156, $C$2=2, ADMIN1!$AV156, $C$2=3, ADMIN1!$AY156, $C$2=4, ADMIN1!$BB156, $C$2=5, ADMIN1!$BE156, $C$2=6, ADMIN1!$BH156, $C$2=7, ADMIN1!$BK156, $C$2=8, ADMIN1!$BN156, $C$2=9, ADMIN1!$BQ156, $C$2=10, ADMIN1!$BT156, $C$2=11, ADMIN1!$BW156, $C$2=12, ADMIN1!$BZ156, $C$2=13, ADMIN1!$CC156, $C$2=14, ADMIN1!$CF156, $C$2=15, ADMIN1!$CI156)</f>
        <v>0</v>
      </c>
    </row>
    <row r="153" s="370" customFormat="true" ht="30" hidden="false" customHeight="true" outlineLevel="0" collapsed="false">
      <c r="A153" s="365" t="n">
        <f aca="false">_xlfn.IFS($C$2=1, ADMIN1!$A157, $C$2=2, ADMIN1!$B157, $C$2=3, ADMIN1!$C157, $C$2=4, ADMIN1!$D157, $C$2=5, ADMIN1!$E157, $C$2=6, ADMIN1!$F157, $C$2=7, ADMIN1!$G157, $C$2=8, ADMIN1!$H157, $C$2=9, ADMIN1!$I157, $C$2=10, ADMIN1!$J157, $C$2=11, ADMIN1!$K157, $C$2=12, ADMIN1!$L157, $C$2=13, ADMIN1!$M157, $C$2=14, ADMIN1!$N157, $C$2=15, ADMIN1!$O157)</f>
        <v>0</v>
      </c>
      <c r="B153" s="366" t="n">
        <f aca="false">ADMIN1!Q157</f>
        <v>3585</v>
      </c>
      <c r="C153" s="367" t="str">
        <f aca="false">ADMIN1!R157</f>
        <v>Miel de Romarin (Bocal en verre 1kg)</v>
      </c>
      <c r="D153" s="366" t="str">
        <f aca="false">ADMIN1!V157</f>
        <v>Pièce</v>
      </c>
      <c r="E153" s="368" t="str">
        <f aca="false">_xlfn.IFS($C$2=1, ADMIN1!$AR157, $C$2=2, ADMIN1!$AU157, $C$2=3, ADMIN1!$AX157, $C$2=4, ADMIN1!$BA157, $C$2=5, ADMIN1!$BD157, $C$2=6, ADMIN1!$BG157, $C$2=7, ADMIN1!$BJ157, $C$2=8, ADMIN1!$BM157, $C$2=9, ADMIN1!$BP157, $C$2=10, ADMIN1!$BS157, $C$2=11, ADMIN1!$BV157, $C$2=12, ADMIN1!$BY157, $C$2=13, ADMIN1!$CB157, $C$2=14, ADMIN1!$CE157, $C$2=15, ADMIN1!$CH157)</f>
        <v>-</v>
      </c>
      <c r="F153" s="369" t="n">
        <f aca="false">_xlfn.IFS($C$2=1, ADMIN1!$AS157, $C$2=2, ADMIN1!$AV157, $C$2=3, ADMIN1!$AY157, $C$2=4, ADMIN1!$BB157, $C$2=5, ADMIN1!$BE157, $C$2=6, ADMIN1!$BH157, $C$2=7, ADMIN1!$BK157, $C$2=8, ADMIN1!$BN157, $C$2=9, ADMIN1!$BQ157, $C$2=10, ADMIN1!$BT157, $C$2=11, ADMIN1!$BW157, $C$2=12, ADMIN1!$BZ157, $C$2=13, ADMIN1!$CC157, $C$2=14, ADMIN1!$CF157, $C$2=15, ADMIN1!$CI157)</f>
        <v>0</v>
      </c>
    </row>
    <row r="154" s="370" customFormat="true" ht="30" hidden="false" customHeight="true" outlineLevel="0" collapsed="false">
      <c r="A154" s="365" t="n">
        <f aca="false">_xlfn.IFS($C$2=1, ADMIN1!$A158, $C$2=2, ADMIN1!$B158, $C$2=3, ADMIN1!$C158, $C$2=4, ADMIN1!$D158, $C$2=5, ADMIN1!$E158, $C$2=6, ADMIN1!$F158, $C$2=7, ADMIN1!$G158, $C$2=8, ADMIN1!$H158, $C$2=9, ADMIN1!$I158, $C$2=10, ADMIN1!$J158, $C$2=11, ADMIN1!$K158, $C$2=12, ADMIN1!$L158, $C$2=13, ADMIN1!$M158, $C$2=14, ADMIN1!$N158, $C$2=15, ADMIN1!$O158)</f>
        <v>0</v>
      </c>
      <c r="B154" s="366" t="n">
        <f aca="false">ADMIN1!Q158</f>
        <v>5114</v>
      </c>
      <c r="C154" s="367" t="str">
        <f aca="false">ADMIN1!R158</f>
        <v>Miel Multi-fleurs (Bocal en verre 1kg)</v>
      </c>
      <c r="D154" s="366" t="str">
        <f aca="false">ADMIN1!V158</f>
        <v>Pièce</v>
      </c>
      <c r="E154" s="368" t="str">
        <f aca="false">_xlfn.IFS($C$2=1, ADMIN1!$AR158, $C$2=2, ADMIN1!$AU158, $C$2=3, ADMIN1!$AX158, $C$2=4, ADMIN1!$BA158, $C$2=5, ADMIN1!$BD158, $C$2=6, ADMIN1!$BG158, $C$2=7, ADMIN1!$BJ158, $C$2=8, ADMIN1!$BM158, $C$2=9, ADMIN1!$BP158, $C$2=10, ADMIN1!$BS158, $C$2=11, ADMIN1!$BV158, $C$2=12, ADMIN1!$BY158, $C$2=13, ADMIN1!$CB158, $C$2=14, ADMIN1!$CE158, $C$2=15, ADMIN1!$CH158)</f>
        <v>-</v>
      </c>
      <c r="F154" s="369" t="n">
        <f aca="false">_xlfn.IFS($C$2=1, ADMIN1!$AS158, $C$2=2, ADMIN1!$AV158, $C$2=3, ADMIN1!$AY158, $C$2=4, ADMIN1!$BB158, $C$2=5, ADMIN1!$BE158, $C$2=6, ADMIN1!$BH158, $C$2=7, ADMIN1!$BK158, $C$2=8, ADMIN1!$BN158, $C$2=9, ADMIN1!$BQ158, $C$2=10, ADMIN1!$BT158, $C$2=11, ADMIN1!$BW158, $C$2=12, ADMIN1!$BZ158, $C$2=13, ADMIN1!$CC158, $C$2=14, ADMIN1!$CF158, $C$2=15, ADMIN1!$CI158)</f>
        <v>0</v>
      </c>
    </row>
    <row r="155" s="370" customFormat="true" ht="30" hidden="false" customHeight="true" outlineLevel="0" collapsed="false">
      <c r="A155" s="365" t="n">
        <f aca="false">_xlfn.IFS($C$2=1, ADMIN1!$A159, $C$2=2, ADMIN1!$B159, $C$2=3, ADMIN1!$C159, $C$2=4, ADMIN1!$D159, $C$2=5, ADMIN1!$E159, $C$2=6, ADMIN1!$F159, $C$2=7, ADMIN1!$G159, $C$2=8, ADMIN1!$H159, $C$2=9, ADMIN1!$I159, $C$2=10, ADMIN1!$J159, $C$2=11, ADMIN1!$K159, $C$2=12, ADMIN1!$L159, $C$2=13, ADMIN1!$M159, $C$2=14, ADMIN1!$N159, $C$2=15, ADMIN1!$O159)</f>
        <v>0</v>
      </c>
      <c r="B155" s="366" t="n">
        <f aca="false">ADMIN1!Q159</f>
        <v>1154</v>
      </c>
      <c r="C155" s="367" t="str">
        <f aca="false">ADMIN1!R159</f>
        <v>Noisette sans coque CRU BIO (Sachet 1kg)</v>
      </c>
      <c r="D155" s="366" t="str">
        <f aca="false">ADMIN1!V159</f>
        <v>Pièce</v>
      </c>
      <c r="E155" s="368" t="str">
        <f aca="false">_xlfn.IFS($C$2=1, ADMIN1!$AR159, $C$2=2, ADMIN1!$AU159, $C$2=3, ADMIN1!$AX159, $C$2=4, ADMIN1!$BA159, $C$2=5, ADMIN1!$BD159, $C$2=6, ADMIN1!$BG159, $C$2=7, ADMIN1!$BJ159, $C$2=8, ADMIN1!$BM159, $C$2=9, ADMIN1!$BP159, $C$2=10, ADMIN1!$BS159, $C$2=11, ADMIN1!$BV159, $C$2=12, ADMIN1!$BY159, $C$2=13, ADMIN1!$CB159, $C$2=14, ADMIN1!$CE159, $C$2=15, ADMIN1!$CH159)</f>
        <v>-</v>
      </c>
      <c r="F155" s="369" t="n">
        <f aca="false">_xlfn.IFS($C$2=1, ADMIN1!$AS159, $C$2=2, ADMIN1!$AV159, $C$2=3, ADMIN1!$AY159, $C$2=4, ADMIN1!$BB159, $C$2=5, ADMIN1!$BE159, $C$2=6, ADMIN1!$BH159, $C$2=7, ADMIN1!$BK159, $C$2=8, ADMIN1!$BN159, $C$2=9, ADMIN1!$BQ159, $C$2=10, ADMIN1!$BT159, $C$2=11, ADMIN1!$BW159, $C$2=12, ADMIN1!$BZ159, $C$2=13, ADMIN1!$CC159, $C$2=14, ADMIN1!$CF159, $C$2=15, ADMIN1!$CI159)</f>
        <v>0</v>
      </c>
    </row>
    <row r="156" s="370" customFormat="true" ht="30" hidden="false" customHeight="true" outlineLevel="0" collapsed="false">
      <c r="A156" s="365" t="n">
        <f aca="false">_xlfn.IFS($C$2=1, ADMIN1!$A160, $C$2=2, ADMIN1!$B160, $C$2=3, ADMIN1!$C160, $C$2=4, ADMIN1!$D160, $C$2=5, ADMIN1!$E160, $C$2=6, ADMIN1!$F160, $C$2=7, ADMIN1!$G160, $C$2=8, ADMIN1!$H160, $C$2=9, ADMIN1!$I160, $C$2=10, ADMIN1!$J160, $C$2=11, ADMIN1!$K160, $C$2=12, ADMIN1!$L160, $C$2=13, ADMIN1!$M160, $C$2=14, ADMIN1!$N160, $C$2=15, ADMIN1!$O160)</f>
        <v>0</v>
      </c>
      <c r="B156" s="366" t="n">
        <f aca="false">ADMIN1!Q160</f>
        <v>1027</v>
      </c>
      <c r="C156" s="367" t="str">
        <f aca="false">ADMIN1!R160</f>
        <v>Noix de cajou BIO (Sachet 1kg)</v>
      </c>
      <c r="D156" s="366" t="str">
        <f aca="false">ADMIN1!V160</f>
        <v>Pièce</v>
      </c>
      <c r="E156" s="368" t="str">
        <f aca="false">_xlfn.IFS($C$2=1, ADMIN1!$AR160, $C$2=2, ADMIN1!$AU160, $C$2=3, ADMIN1!$AX160, $C$2=4, ADMIN1!$BA160, $C$2=5, ADMIN1!$BD160, $C$2=6, ADMIN1!$BG160, $C$2=7, ADMIN1!$BJ160, $C$2=8, ADMIN1!$BM160, $C$2=9, ADMIN1!$BP160, $C$2=10, ADMIN1!$BS160, $C$2=11, ADMIN1!$BV160, $C$2=12, ADMIN1!$BY160, $C$2=13, ADMIN1!$CB160, $C$2=14, ADMIN1!$CE160, $C$2=15, ADMIN1!$CH160)</f>
        <v>-</v>
      </c>
      <c r="F156" s="369" t="n">
        <f aca="false">_xlfn.IFS($C$2=1, ADMIN1!$AS160, $C$2=2, ADMIN1!$AV160, $C$2=3, ADMIN1!$AY160, $C$2=4, ADMIN1!$BB160, $C$2=5, ADMIN1!$BE160, $C$2=6, ADMIN1!$BH160, $C$2=7, ADMIN1!$BK160, $C$2=8, ADMIN1!$BN160, $C$2=9, ADMIN1!$BQ160, $C$2=10, ADMIN1!$BT160, $C$2=11, ADMIN1!$BW160, $C$2=12, ADMIN1!$BZ160, $C$2=13, ADMIN1!$CC160, $C$2=14, ADMIN1!$CF160, $C$2=15, ADMIN1!$CI160)</f>
        <v>0</v>
      </c>
    </row>
    <row r="157" s="370" customFormat="true" ht="30" hidden="false" customHeight="true" outlineLevel="0" collapsed="false">
      <c r="A157" s="365" t="n">
        <f aca="false">_xlfn.IFS($C$2=1, ADMIN1!$A161, $C$2=2, ADMIN1!$B161, $C$2=3, ADMIN1!$C161, $C$2=4, ADMIN1!$D161, $C$2=5, ADMIN1!$E161, $C$2=6, ADMIN1!$F161, $C$2=7, ADMIN1!$G161, $C$2=8, ADMIN1!$H161, $C$2=9, ADMIN1!$I161, $C$2=10, ADMIN1!$J161, $C$2=11, ADMIN1!$K161, $C$2=12, ADMIN1!$L161, $C$2=13, ADMIN1!$M161, $C$2=14, ADMIN1!$N161, $C$2=15, ADMIN1!$O161)</f>
        <v>0</v>
      </c>
      <c r="B157" s="366" t="str">
        <f aca="false">ADMIN1!Q161</f>
        <v>1816</v>
      </c>
      <c r="C157" s="367" t="str">
        <f aca="false">ADMIN1!R161</f>
        <v>Noix de Macadamia sans coque BIO
    - (Sachet 1kg)</v>
      </c>
      <c r="D157" s="366" t="str">
        <f aca="false">ADMIN1!V161</f>
        <v>Pièce</v>
      </c>
      <c r="E157" s="368" t="str">
        <f aca="false">_xlfn.IFS($C$2=1, ADMIN1!$AR161, $C$2=2, ADMIN1!$AU161, $C$2=3, ADMIN1!$AX161, $C$2=4, ADMIN1!$BA161, $C$2=5, ADMIN1!$BD161, $C$2=6, ADMIN1!$BG161, $C$2=7, ADMIN1!$BJ161, $C$2=8, ADMIN1!$BM161, $C$2=9, ADMIN1!$BP161, $C$2=10, ADMIN1!$BS161, $C$2=11, ADMIN1!$BV161, $C$2=12, ADMIN1!$BY161, $C$2=13, ADMIN1!$CB161, $C$2=14, ADMIN1!$CE161, $C$2=15, ADMIN1!$CH161)</f>
        <v>-</v>
      </c>
      <c r="F157" s="369" t="n">
        <f aca="false">_xlfn.IFS($C$2=1, ADMIN1!$AS161, $C$2=2, ADMIN1!$AV161, $C$2=3, ADMIN1!$AY161, $C$2=4, ADMIN1!$BB161, $C$2=5, ADMIN1!$BE161, $C$2=6, ADMIN1!$BH161, $C$2=7, ADMIN1!$BK161, $C$2=8, ADMIN1!$BN161, $C$2=9, ADMIN1!$BQ161, $C$2=10, ADMIN1!$BT161, $C$2=11, ADMIN1!$BW161, $C$2=12, ADMIN1!$BZ161, $C$2=13, ADMIN1!$CC161, $C$2=14, ADMIN1!$CF161, $C$2=15, ADMIN1!$CI161)</f>
        <v>0</v>
      </c>
    </row>
    <row r="158" s="370" customFormat="true" ht="30" hidden="false" customHeight="true" outlineLevel="0" collapsed="false">
      <c r="A158" s="365" t="n">
        <f aca="false">_xlfn.IFS($C$2=1, ADMIN1!$A162, $C$2=2, ADMIN1!$B162, $C$2=3, ADMIN1!$C162, $C$2=4, ADMIN1!$D162, $C$2=5, ADMIN1!$E162, $C$2=6, ADMIN1!$F162, $C$2=7, ADMIN1!$G162, $C$2=8, ADMIN1!$H162, $C$2=9, ADMIN1!$I162, $C$2=10, ADMIN1!$J162, $C$2=11, ADMIN1!$K162, $C$2=12, ADMIN1!$L162, $C$2=13, ADMIN1!$M162, $C$2=14, ADMIN1!$N162, $C$2=15, ADMIN1!$O162)</f>
        <v>0</v>
      </c>
      <c r="B158" s="366" t="str">
        <f aca="false">ADMIN1!Q162</f>
        <v>1816</v>
      </c>
      <c r="C158" s="367" t="str">
        <f aca="false">ADMIN1!R162</f>
        <v>Noix de Macadamia sans coque BIO
    - (Sachet 500g)</v>
      </c>
      <c r="D158" s="366" t="str">
        <f aca="false">ADMIN1!V162</f>
        <v>Pièce</v>
      </c>
      <c r="E158" s="368" t="str">
        <f aca="false">_xlfn.IFS($C$2=1, ADMIN1!$AR162, $C$2=2, ADMIN1!$AU162, $C$2=3, ADMIN1!$AX162, $C$2=4, ADMIN1!$BA162, $C$2=5, ADMIN1!$BD162, $C$2=6, ADMIN1!$BG162, $C$2=7, ADMIN1!$BJ162, $C$2=8, ADMIN1!$BM162, $C$2=9, ADMIN1!$BP162, $C$2=10, ADMIN1!$BS162, $C$2=11, ADMIN1!$BV162, $C$2=12, ADMIN1!$BY162, $C$2=13, ADMIN1!$CB162, $C$2=14, ADMIN1!$CE162, $C$2=15, ADMIN1!$CH162)</f>
        <v>-</v>
      </c>
      <c r="F158" s="369" t="n">
        <f aca="false">_xlfn.IFS($C$2=1, ADMIN1!$AS162, $C$2=2, ADMIN1!$AV162, $C$2=3, ADMIN1!$AY162, $C$2=4, ADMIN1!$BB162, $C$2=5, ADMIN1!$BE162, $C$2=6, ADMIN1!$BH162, $C$2=7, ADMIN1!$BK162, $C$2=8, ADMIN1!$BN162, $C$2=9, ADMIN1!$BQ162, $C$2=10, ADMIN1!$BT162, $C$2=11, ADMIN1!$BW162, $C$2=12, ADMIN1!$BZ162, $C$2=13, ADMIN1!$CC162, $C$2=14, ADMIN1!$CF162, $C$2=15, ADMIN1!$CI162)</f>
        <v>0</v>
      </c>
    </row>
    <row r="159" s="370" customFormat="true" ht="30" hidden="false" customHeight="true" outlineLevel="0" collapsed="false">
      <c r="A159" s="365" t="n">
        <f aca="false">_xlfn.IFS($C$2=1, ADMIN1!$A163, $C$2=2, ADMIN1!$B163, $C$2=3, ADMIN1!$C163, $C$2=4, ADMIN1!$D163, $C$2=5, ADMIN1!$E163, $C$2=6, ADMIN1!$F163, $C$2=7, ADMIN1!$G163, $C$2=8, ADMIN1!$H163, $C$2=9, ADMIN1!$I163, $C$2=10, ADMIN1!$J163, $C$2=11, ADMIN1!$K163, $C$2=12, ADMIN1!$L163, $C$2=13, ADMIN1!$M163, $C$2=14, ADMIN1!$N163, $C$2=15, ADMIN1!$O163)</f>
        <v>0</v>
      </c>
      <c r="B159" s="366" t="n">
        <f aca="false">ADMIN1!Q163</f>
        <v>6005</v>
      </c>
      <c r="C159" s="367" t="str">
        <f aca="false">ADMIN1!R163</f>
        <v>Noix de Pécan sans coque BIO (Sachet 1kg)</v>
      </c>
      <c r="D159" s="366" t="str">
        <f aca="false">ADMIN1!V163</f>
        <v>Pièce</v>
      </c>
      <c r="E159" s="368" t="str">
        <f aca="false">_xlfn.IFS($C$2=1, ADMIN1!$AR163, $C$2=2, ADMIN1!$AU163, $C$2=3, ADMIN1!$AX163, $C$2=4, ADMIN1!$BA163, $C$2=5, ADMIN1!$BD163, $C$2=6, ADMIN1!$BG163, $C$2=7, ADMIN1!$BJ163, $C$2=8, ADMIN1!$BM163, $C$2=9, ADMIN1!$BP163, $C$2=10, ADMIN1!$BS163, $C$2=11, ADMIN1!$BV163, $C$2=12, ADMIN1!$BY163, $C$2=13, ADMIN1!$CB163, $C$2=14, ADMIN1!$CE163, $C$2=15, ADMIN1!$CH163)</f>
        <v>-</v>
      </c>
      <c r="F159" s="369" t="n">
        <f aca="false">_xlfn.IFS($C$2=1, ADMIN1!$AS163, $C$2=2, ADMIN1!$AV163, $C$2=3, ADMIN1!$AY163, $C$2=4, ADMIN1!$BB163, $C$2=5, ADMIN1!$BE163, $C$2=6, ADMIN1!$BH163, $C$2=7, ADMIN1!$BK163, $C$2=8, ADMIN1!$BN163, $C$2=9, ADMIN1!$BQ163, $C$2=10, ADMIN1!$BT163, $C$2=11, ADMIN1!$BW163, $C$2=12, ADMIN1!$BZ163, $C$2=13, ADMIN1!$CC163, $C$2=14, ADMIN1!$CF163, $C$2=15, ADMIN1!$CI163)</f>
        <v>0</v>
      </c>
    </row>
    <row r="160" s="370" customFormat="true" ht="30" hidden="false" customHeight="true" outlineLevel="0" collapsed="false">
      <c r="A160" s="365" t="n">
        <f aca="false">_xlfn.IFS($C$2=1, ADMIN1!$A164, $C$2=2, ADMIN1!$B164, $C$2=3, ADMIN1!$C164, $C$2=4, ADMIN1!$D164, $C$2=5, ADMIN1!$E164, $C$2=6, ADMIN1!$F164, $C$2=7, ADMIN1!$G164, $C$2=8, ADMIN1!$H164, $C$2=9, ADMIN1!$I164, $C$2=10, ADMIN1!$J164, $C$2=11, ADMIN1!$K164, $C$2=12, ADMIN1!$L164, $C$2=13, ADMIN1!$M164, $C$2=14, ADMIN1!$N164, $C$2=15, ADMIN1!$O164)</f>
        <v>0</v>
      </c>
      <c r="B160" s="366" t="n">
        <f aca="false">ADMIN1!Q164</f>
        <v>6005</v>
      </c>
      <c r="C160" s="367" t="str">
        <f aca="false">ADMIN1!R164</f>
        <v>Noix de Pécan sans coque BIO (Sachet 500g)</v>
      </c>
      <c r="D160" s="366" t="str">
        <f aca="false">ADMIN1!V164</f>
        <v>Pièce</v>
      </c>
      <c r="E160" s="368" t="str">
        <f aca="false">_xlfn.IFS($C$2=1, ADMIN1!$AR164, $C$2=2, ADMIN1!$AU164, $C$2=3, ADMIN1!$AX164, $C$2=4, ADMIN1!$BA164, $C$2=5, ADMIN1!$BD164, $C$2=6, ADMIN1!$BG164, $C$2=7, ADMIN1!$BJ164, $C$2=8, ADMIN1!$BM164, $C$2=9, ADMIN1!$BP164, $C$2=10, ADMIN1!$BS164, $C$2=11, ADMIN1!$BV164, $C$2=12, ADMIN1!$BY164, $C$2=13, ADMIN1!$CB164, $C$2=14, ADMIN1!$CE164, $C$2=15, ADMIN1!$CH164)</f>
        <v>-</v>
      </c>
      <c r="F160" s="369" t="n">
        <f aca="false">_xlfn.IFS($C$2=1, ADMIN1!$AS164, $C$2=2, ADMIN1!$AV164, $C$2=3, ADMIN1!$AY164, $C$2=4, ADMIN1!$BB164, $C$2=5, ADMIN1!$BE164, $C$2=6, ADMIN1!$BH164, $C$2=7, ADMIN1!$BK164, $C$2=8, ADMIN1!$BN164, $C$2=9, ADMIN1!$BQ164, $C$2=10, ADMIN1!$BT164, $C$2=11, ADMIN1!$BW164, $C$2=12, ADMIN1!$BZ164, $C$2=13, ADMIN1!$CC164, $C$2=14, ADMIN1!$CF164, $C$2=15, ADMIN1!$CI164)</f>
        <v>0</v>
      </c>
    </row>
    <row r="161" s="370" customFormat="true" ht="30" hidden="false" customHeight="true" outlineLevel="0" collapsed="false">
      <c r="A161" s="365" t="n">
        <f aca="false">_xlfn.IFS($C$2=1, ADMIN1!$A165, $C$2=2, ADMIN1!$B165, $C$2=3, ADMIN1!$C165, $C$2=4, ADMIN1!$D165, $C$2=5, ADMIN1!$E165, $C$2=6, ADMIN1!$F165, $C$2=7, ADMIN1!$G165, $C$2=8, ADMIN1!$H165, $C$2=9, ADMIN1!$I165, $C$2=10, ADMIN1!$J165, $C$2=11, ADMIN1!$K165, $C$2=12, ADMIN1!$L165, $C$2=13, ADMIN1!$M165, $C$2=14, ADMIN1!$N165, $C$2=15, ADMIN1!$O165)</f>
        <v>0</v>
      </c>
      <c r="B161" s="366" t="n">
        <f aca="false">ADMIN1!Q165</f>
        <v>1101</v>
      </c>
      <c r="C161" s="367" t="str">
        <f aca="false">ADMIN1!R165</f>
        <v>Oignon blanc BIO</v>
      </c>
      <c r="D161" s="366" t="str">
        <f aca="false">ADMIN1!V165</f>
        <v>kg</v>
      </c>
      <c r="E161" s="368" t="str">
        <f aca="false">_xlfn.IFS($C$2=1, ADMIN1!$AR165, $C$2=2, ADMIN1!$AU165, $C$2=3, ADMIN1!$AX165, $C$2=4, ADMIN1!$BA165, $C$2=5, ADMIN1!$BD165, $C$2=6, ADMIN1!$BG165, $C$2=7, ADMIN1!$BJ165, $C$2=8, ADMIN1!$BM165, $C$2=9, ADMIN1!$BP165, $C$2=10, ADMIN1!$BS165, $C$2=11, ADMIN1!$BV165, $C$2=12, ADMIN1!$BY165, $C$2=13, ADMIN1!$CB165, $C$2=14, ADMIN1!$CE165, $C$2=15, ADMIN1!$CH165)</f>
        <v>-</v>
      </c>
      <c r="F161" s="369" t="n">
        <f aca="false">_xlfn.IFS($C$2=1, ADMIN1!$AS165, $C$2=2, ADMIN1!$AV165, $C$2=3, ADMIN1!$AY165, $C$2=4, ADMIN1!$BB165, $C$2=5, ADMIN1!$BE165, $C$2=6, ADMIN1!$BH165, $C$2=7, ADMIN1!$BK165, $C$2=8, ADMIN1!$BN165, $C$2=9, ADMIN1!$BQ165, $C$2=10, ADMIN1!$BT165, $C$2=11, ADMIN1!$BW165, $C$2=12, ADMIN1!$BZ165, $C$2=13, ADMIN1!$CC165, $C$2=14, ADMIN1!$CF165, $C$2=15, ADMIN1!$CI165)</f>
        <v>0</v>
      </c>
    </row>
    <row r="162" s="370" customFormat="true" ht="30" hidden="false" customHeight="true" outlineLevel="0" collapsed="false">
      <c r="A162" s="365" t="n">
        <f aca="false">_xlfn.IFS($C$2=1, ADMIN1!$A166, $C$2=2, ADMIN1!$B166, $C$2=3, ADMIN1!$C166, $C$2=4, ADMIN1!$D166, $C$2=5, ADMIN1!$E166, $C$2=6, ADMIN1!$F166, $C$2=7, ADMIN1!$G166, $C$2=8, ADMIN1!$H166, $C$2=9, ADMIN1!$I166, $C$2=10, ADMIN1!$J166, $C$2=11, ADMIN1!$K166, $C$2=12, ADMIN1!$L166, $C$2=13, ADMIN1!$M166, $C$2=14, ADMIN1!$N166, $C$2=15, ADMIN1!$O166)</f>
        <v>0</v>
      </c>
      <c r="B162" s="366" t="n">
        <f aca="false">ADMIN1!Q166</f>
        <v>1151</v>
      </c>
      <c r="C162" s="367" t="str">
        <f aca="false">ADMIN1!R166</f>
        <v>Oignon rouge BIO</v>
      </c>
      <c r="D162" s="366" t="str">
        <f aca="false">ADMIN1!V166</f>
        <v>kg</v>
      </c>
      <c r="E162" s="368" t="str">
        <f aca="false">_xlfn.IFS($C$2=1, ADMIN1!$AR166, $C$2=2, ADMIN1!$AU166, $C$2=3, ADMIN1!$AX166, $C$2=4, ADMIN1!$BA166, $C$2=5, ADMIN1!$BD166, $C$2=6, ADMIN1!$BG166, $C$2=7, ADMIN1!$BJ166, $C$2=8, ADMIN1!$BM166, $C$2=9, ADMIN1!$BP166, $C$2=10, ADMIN1!$BS166, $C$2=11, ADMIN1!$BV166, $C$2=12, ADMIN1!$BY166, $C$2=13, ADMIN1!$CB166, $C$2=14, ADMIN1!$CE166, $C$2=15, ADMIN1!$CH166)</f>
        <v>-</v>
      </c>
      <c r="F162" s="369" t="n">
        <f aca="false">_xlfn.IFS($C$2=1, ADMIN1!$AS166, $C$2=2, ADMIN1!$AV166, $C$2=3, ADMIN1!$AY166, $C$2=4, ADMIN1!$BB166, $C$2=5, ADMIN1!$BE166, $C$2=6, ADMIN1!$BH166, $C$2=7, ADMIN1!$BK166, $C$2=8, ADMIN1!$BN166, $C$2=9, ADMIN1!$BQ166, $C$2=10, ADMIN1!$BT166, $C$2=11, ADMIN1!$BW166, $C$2=12, ADMIN1!$BZ166, $C$2=13, ADMIN1!$CC166, $C$2=14, ADMIN1!$CF166, $C$2=15, ADMIN1!$CI166)</f>
        <v>0</v>
      </c>
    </row>
    <row r="163" s="370" customFormat="true" ht="30" hidden="false" customHeight="true" outlineLevel="0" collapsed="false">
      <c r="A163" s="365" t="n">
        <f aca="false">_xlfn.IFS($C$2=1, ADMIN1!$A167, $C$2=2, ADMIN1!$B167, $C$2=3, ADMIN1!$C167, $C$2=4, ADMIN1!$D167, $C$2=5, ADMIN1!$E167, $C$2=6, ADMIN1!$F167, $C$2=7, ADMIN1!$G167, $C$2=8, ADMIN1!$H167, $C$2=9, ADMIN1!$I167, $C$2=10, ADMIN1!$J167, $C$2=11, ADMIN1!$K167, $C$2=12, ADMIN1!$L167, $C$2=13, ADMIN1!$M167, $C$2=14, ADMIN1!$N167, $C$2=15, ADMIN1!$O167)</f>
        <v>0</v>
      </c>
      <c r="B163" s="366" t="n">
        <f aca="false">ADMIN1!Q167</f>
        <v>6025</v>
      </c>
      <c r="C163" s="367" t="str">
        <f aca="false">ADMIN1!R167</f>
        <v>Olives Aloreña biologiques avec vinaigrette, non pasteurisées (Bocal 800g)</v>
      </c>
      <c r="D163" s="366" t="str">
        <f aca="false">ADMIN1!V167</f>
        <v>Pièce</v>
      </c>
      <c r="E163" s="368" t="str">
        <f aca="false">_xlfn.IFS($C$2=1, ADMIN1!$AR167, $C$2=2, ADMIN1!$AU167, $C$2=3, ADMIN1!$AX167, $C$2=4, ADMIN1!$BA167, $C$2=5, ADMIN1!$BD167, $C$2=6, ADMIN1!$BG167, $C$2=7, ADMIN1!$BJ167, $C$2=8, ADMIN1!$BM167, $C$2=9, ADMIN1!$BP167, $C$2=10, ADMIN1!$BS167, $C$2=11, ADMIN1!$BV167, $C$2=12, ADMIN1!$BY167, $C$2=13, ADMIN1!$CB167, $C$2=14, ADMIN1!$CE167, $C$2=15, ADMIN1!$CH167)</f>
        <v>-</v>
      </c>
      <c r="F163" s="369" t="n">
        <f aca="false">_xlfn.IFS($C$2=1, ADMIN1!$AS167, $C$2=2, ADMIN1!$AV167, $C$2=3, ADMIN1!$AY167, $C$2=4, ADMIN1!$BB167, $C$2=5, ADMIN1!$BE167, $C$2=6, ADMIN1!$BH167, $C$2=7, ADMIN1!$BK167, $C$2=8, ADMIN1!$BN167, $C$2=9, ADMIN1!$BQ167, $C$2=10, ADMIN1!$BT167, $C$2=11, ADMIN1!$BW167, $C$2=12, ADMIN1!$BZ167, $C$2=13, ADMIN1!$CC167, $C$2=14, ADMIN1!$CF167, $C$2=15, ADMIN1!$CI167)</f>
        <v>0</v>
      </c>
    </row>
    <row r="164" s="370" customFormat="true" ht="30" hidden="false" customHeight="true" outlineLevel="0" collapsed="false">
      <c r="A164" s="365" t="n">
        <f aca="false">_xlfn.IFS($C$2=1, ADMIN1!$A168, $C$2=2, ADMIN1!$B168, $C$2=3, ADMIN1!$C168, $C$2=4, ADMIN1!$D168, $C$2=5, ADMIN1!$E168, $C$2=6, ADMIN1!$F168, $C$2=7, ADMIN1!$G168, $C$2=8, ADMIN1!$H168, $C$2=9, ADMIN1!$I168, $C$2=10, ADMIN1!$J168, $C$2=11, ADMIN1!$K168, $C$2=12, ADMIN1!$L168, $C$2=13, ADMIN1!$M168, $C$2=14, ADMIN1!$N168, $C$2=15, ADMIN1!$O168)</f>
        <v>0</v>
      </c>
      <c r="B164" s="366" t="n">
        <f aca="false">ADMIN1!Q168</f>
        <v>5119</v>
      </c>
      <c r="C164" s="367" t="str">
        <f aca="false">ADMIN1!R168</f>
        <v>Olives fermentées BIO non pasteurisées (Bocal en verre 450g) (Fraîches, semi-sèches, sèches, au choix) (sans sel, sans eau et sans autres ajouts)</v>
      </c>
      <c r="D164" s="366" t="str">
        <f aca="false">ADMIN1!V168</f>
        <v>Pièce</v>
      </c>
      <c r="E164" s="368" t="str">
        <f aca="false">_xlfn.IFS($C$2=1, ADMIN1!$AR168, $C$2=2, ADMIN1!$AU168, $C$2=3, ADMIN1!$AX168, $C$2=4, ADMIN1!$BA168, $C$2=5, ADMIN1!$BD168, $C$2=6, ADMIN1!$BG168, $C$2=7, ADMIN1!$BJ168, $C$2=8, ADMIN1!$BM168, $C$2=9, ADMIN1!$BP168, $C$2=10, ADMIN1!$BS168, $C$2=11, ADMIN1!$BV168, $C$2=12, ADMIN1!$BY168, $C$2=13, ADMIN1!$CB168, $C$2=14, ADMIN1!$CE168, $C$2=15, ADMIN1!$CH168)</f>
        <v>-</v>
      </c>
      <c r="F164" s="369" t="n">
        <f aca="false">_xlfn.IFS($C$2=1, ADMIN1!$AS168, $C$2=2, ADMIN1!$AV168, $C$2=3, ADMIN1!$AY168, $C$2=4, ADMIN1!$BB168, $C$2=5, ADMIN1!$BE168, $C$2=6, ADMIN1!$BH168, $C$2=7, ADMIN1!$BK168, $C$2=8, ADMIN1!$BN168, $C$2=9, ADMIN1!$BQ168, $C$2=10, ADMIN1!$BT168, $C$2=11, ADMIN1!$BW168, $C$2=12, ADMIN1!$BZ168, $C$2=13, ADMIN1!$CC168, $C$2=14, ADMIN1!$CF168, $C$2=15, ADMIN1!$CI168)</f>
        <v>0</v>
      </c>
    </row>
    <row r="165" s="370" customFormat="true" ht="30" hidden="false" customHeight="true" outlineLevel="0" collapsed="false">
      <c r="A165" s="365" t="n">
        <f aca="false">_xlfn.IFS($C$2=1, ADMIN1!$A169, $C$2=2, ADMIN1!$B169, $C$2=3, ADMIN1!$C169, $C$2=4, ADMIN1!$D169, $C$2=5, ADMIN1!$E169, $C$2=6, ADMIN1!$F169, $C$2=7, ADMIN1!$G169, $C$2=8, ADMIN1!$H169, $C$2=9, ADMIN1!$I169, $C$2=10, ADMIN1!$J169, $C$2=11, ADMIN1!$K169, $C$2=12, ADMIN1!$L169, $C$2=13, ADMIN1!$M169, $C$2=14, ADMIN1!$N169, $C$2=15, ADMIN1!$O169)</f>
        <v>0</v>
      </c>
      <c r="B165" s="366" t="n">
        <f aca="false">ADMIN1!Q169</f>
        <v>1541</v>
      </c>
      <c r="C165" s="367" t="str">
        <f aca="false">ADMIN1!R169</f>
        <v>Olives noires BIO (sans noyau, semi-séchées, non pasteurisées) (Bocal 500g) </v>
      </c>
      <c r="D165" s="366" t="str">
        <f aca="false">ADMIN1!V169</f>
        <v>Pièce</v>
      </c>
      <c r="E165" s="368" t="str">
        <f aca="false">_xlfn.IFS($C$2=1, ADMIN1!$AR169, $C$2=2, ADMIN1!$AU169, $C$2=3, ADMIN1!$AX169, $C$2=4, ADMIN1!$BA169, $C$2=5, ADMIN1!$BD169, $C$2=6, ADMIN1!$BG169, $C$2=7, ADMIN1!$BJ169, $C$2=8, ADMIN1!$BM169, $C$2=9, ADMIN1!$BP169, $C$2=10, ADMIN1!$BS169, $C$2=11, ADMIN1!$BV169, $C$2=12, ADMIN1!$BY169, $C$2=13, ADMIN1!$CB169, $C$2=14, ADMIN1!$CE169, $C$2=15, ADMIN1!$CH169)</f>
        <v>-</v>
      </c>
      <c r="F165" s="369" t="n">
        <f aca="false">_xlfn.IFS($C$2=1, ADMIN1!$AS169, $C$2=2, ADMIN1!$AV169, $C$2=3, ADMIN1!$AY169, $C$2=4, ADMIN1!$BB169, $C$2=5, ADMIN1!$BE169, $C$2=6, ADMIN1!$BH169, $C$2=7, ADMIN1!$BK169, $C$2=8, ADMIN1!$BN169, $C$2=9, ADMIN1!$BQ169, $C$2=10, ADMIN1!$BT169, $C$2=11, ADMIN1!$BW169, $C$2=12, ADMIN1!$BZ169, $C$2=13, ADMIN1!$CC169, $C$2=14, ADMIN1!$CF169, $C$2=15, ADMIN1!$CI169)</f>
        <v>0</v>
      </c>
    </row>
    <row r="166" s="370" customFormat="true" ht="30" hidden="false" customHeight="true" outlineLevel="0" collapsed="false">
      <c r="A166" s="365" t="n">
        <f aca="false">_xlfn.IFS($C$2=1, ADMIN1!$A170, $C$2=2, ADMIN1!$B170, $C$2=3, ADMIN1!$C170, $C$2=4, ADMIN1!$D170, $C$2=5, ADMIN1!$E170, $C$2=6, ADMIN1!$F170, $C$2=7, ADMIN1!$G170, $C$2=8, ADMIN1!$H170, $C$2=9, ADMIN1!$I170, $C$2=10, ADMIN1!$J170, $C$2=11, ADMIN1!$K170, $C$2=12, ADMIN1!$L170, $C$2=13, ADMIN1!$M170, $C$2=14, ADMIN1!$N170, $C$2=15, ADMIN1!$O170)</f>
        <v>0</v>
      </c>
      <c r="B166" s="366" t="n">
        <f aca="false">ADMIN1!Q170</f>
        <v>5159</v>
      </c>
      <c r="C166" s="367" t="str">
        <f aca="false">ADMIN1!R170</f>
        <v>Olives vertes Gordal Manzanilla fraîches</v>
      </c>
      <c r="D166" s="366" t="str">
        <f aca="false">ADMIN1!V170</f>
        <v>kg</v>
      </c>
      <c r="E166" s="368" t="str">
        <f aca="false">_xlfn.IFS($C$2=1, ADMIN1!$AR170, $C$2=2, ADMIN1!$AU170, $C$2=3, ADMIN1!$AX170, $C$2=4, ADMIN1!$BA170, $C$2=5, ADMIN1!$BD170, $C$2=6, ADMIN1!$BG170, $C$2=7, ADMIN1!$BJ170, $C$2=8, ADMIN1!$BM170, $C$2=9, ADMIN1!$BP170, $C$2=10, ADMIN1!$BS170, $C$2=11, ADMIN1!$BV170, $C$2=12, ADMIN1!$BY170, $C$2=13, ADMIN1!$CB170, $C$2=14, ADMIN1!$CE170, $C$2=15, ADMIN1!$CH170)</f>
        <v>-</v>
      </c>
      <c r="F166" s="369" t="n">
        <f aca="false">_xlfn.IFS($C$2=1, ADMIN1!$AS170, $C$2=2, ADMIN1!$AV170, $C$2=3, ADMIN1!$AY170, $C$2=4, ADMIN1!$BB170, $C$2=5, ADMIN1!$BE170, $C$2=6, ADMIN1!$BH170, $C$2=7, ADMIN1!$BK170, $C$2=8, ADMIN1!$BN170, $C$2=9, ADMIN1!$BQ170, $C$2=10, ADMIN1!$BT170, $C$2=11, ADMIN1!$BW170, $C$2=12, ADMIN1!$BZ170, $C$2=13, ADMIN1!$CC170, $C$2=14, ADMIN1!$CF170, $C$2=15, ADMIN1!$CI170)</f>
        <v>0</v>
      </c>
    </row>
    <row r="167" s="370" customFormat="true" ht="30" hidden="false" customHeight="true" outlineLevel="0" collapsed="false">
      <c r="A167" s="365" t="n">
        <f aca="false">_xlfn.IFS($C$2=1, ADMIN1!$A171, $C$2=2, ADMIN1!$B171, $C$2=3, ADMIN1!$C171, $C$2=4, ADMIN1!$D171, $C$2=5, ADMIN1!$E171, $C$2=6, ADMIN1!$F171, $C$2=7, ADMIN1!$G171, $C$2=8, ADMIN1!$H171, $C$2=9, ADMIN1!$I171, $C$2=10, ADMIN1!$J171, $C$2=11, ADMIN1!$K171, $C$2=12, ADMIN1!$L171, $C$2=13, ADMIN1!$M171, $C$2=14, ADMIN1!$N171, $C$2=15, ADMIN1!$O171)</f>
        <v>0</v>
      </c>
      <c r="B167" s="366" t="str">
        <f aca="false">ADMIN1!Q171</f>
        <v>3073.135</v>
      </c>
      <c r="C167" s="367" t="str">
        <f aca="false">ADMIN1!R171</f>
        <v>Orange Valencialate</v>
      </c>
      <c r="D167" s="366" t="str">
        <f aca="false">ADMIN1!V171</f>
        <v>kg</v>
      </c>
      <c r="E167" s="368" t="str">
        <f aca="false">_xlfn.IFS($C$2=1, ADMIN1!$AR171, $C$2=2, ADMIN1!$AU171, $C$2=3, ADMIN1!$AX171, $C$2=4, ADMIN1!$BA171, $C$2=5, ADMIN1!$BD171, $C$2=6, ADMIN1!$BG171, $C$2=7, ADMIN1!$BJ171, $C$2=8, ADMIN1!$BM171, $C$2=9, ADMIN1!$BP171, $C$2=10, ADMIN1!$BS171, $C$2=11, ADMIN1!$BV171, $C$2=12, ADMIN1!$BY171, $C$2=13, ADMIN1!$CB171, $C$2=14, ADMIN1!$CE171, $C$2=15, ADMIN1!$CH171)</f>
        <v>-</v>
      </c>
      <c r="F167" s="369" t="n">
        <f aca="false">_xlfn.IFS($C$2=1, ADMIN1!$AS171, $C$2=2, ADMIN1!$AV171, $C$2=3, ADMIN1!$AY171, $C$2=4, ADMIN1!$BB171, $C$2=5, ADMIN1!$BE171, $C$2=6, ADMIN1!$BH171, $C$2=7, ADMIN1!$BK171, $C$2=8, ADMIN1!$BN171, $C$2=9, ADMIN1!$BQ171, $C$2=10, ADMIN1!$BT171, $C$2=11, ADMIN1!$BW171, $C$2=12, ADMIN1!$BZ171, $C$2=13, ADMIN1!$CC171, $C$2=14, ADMIN1!$CF171, $C$2=15, ADMIN1!$CI171)</f>
        <v>0</v>
      </c>
    </row>
    <row r="168" s="370" customFormat="true" ht="30" hidden="false" customHeight="true" outlineLevel="0" collapsed="false">
      <c r="A168" s="365" t="n">
        <f aca="false">_xlfn.IFS($C$2=1, ADMIN1!$A172, $C$2=2, ADMIN1!$B172, $C$2=3, ADMIN1!$C172, $C$2=4, ADMIN1!$D172, $C$2=5, ADMIN1!$E172, $C$2=6, ADMIN1!$F172, $C$2=7, ADMIN1!$G172, $C$2=8, ADMIN1!$H172, $C$2=9, ADMIN1!$I172, $C$2=10, ADMIN1!$J172, $C$2=11, ADMIN1!$K172, $C$2=12, ADMIN1!$L172, $C$2=13, ADMIN1!$M172, $C$2=14, ADMIN1!$N172, $C$2=15, ADMIN1!$O172)</f>
        <v>0</v>
      </c>
      <c r="B168" s="366" t="str">
        <f aca="false">ADMIN1!Q172</f>
        <v>3441-3442</v>
      </c>
      <c r="C168" s="367" t="str">
        <f aca="false">ADMIN1!R172</f>
        <v>Pamplemousse Star Ruby</v>
      </c>
      <c r="D168" s="366" t="str">
        <f aca="false">ADMIN1!V172</f>
        <v>kg</v>
      </c>
      <c r="E168" s="368" t="str">
        <f aca="false">_xlfn.IFS($C$2=1, ADMIN1!$AR172, $C$2=2, ADMIN1!$AU172, $C$2=3, ADMIN1!$AX172, $C$2=4, ADMIN1!$BA172, $C$2=5, ADMIN1!$BD172, $C$2=6, ADMIN1!$BG172, $C$2=7, ADMIN1!$BJ172, $C$2=8, ADMIN1!$BM172, $C$2=9, ADMIN1!$BP172, $C$2=10, ADMIN1!$BS172, $C$2=11, ADMIN1!$BV172, $C$2=12, ADMIN1!$BY172, $C$2=13, ADMIN1!$CB172, $C$2=14, ADMIN1!$CE172, $C$2=15, ADMIN1!$CH172)</f>
        <v>-</v>
      </c>
      <c r="F168" s="369" t="n">
        <f aca="false">_xlfn.IFS($C$2=1, ADMIN1!$AS172, $C$2=2, ADMIN1!$AV172, $C$2=3, ADMIN1!$AY172, $C$2=4, ADMIN1!$BB172, $C$2=5, ADMIN1!$BE172, $C$2=6, ADMIN1!$BH172, $C$2=7, ADMIN1!$BK172, $C$2=8, ADMIN1!$BN172, $C$2=9, ADMIN1!$BQ172, $C$2=10, ADMIN1!$BT172, $C$2=11, ADMIN1!$BW172, $C$2=12, ADMIN1!$BZ172, $C$2=13, ADMIN1!$CC172, $C$2=14, ADMIN1!$CF172, $C$2=15, ADMIN1!$CI172)</f>
        <v>0</v>
      </c>
    </row>
    <row r="169" s="370" customFormat="true" ht="30" hidden="false" customHeight="true" outlineLevel="0" collapsed="false">
      <c r="A169" s="365" t="n">
        <f aca="false">_xlfn.IFS($C$2=1, ADMIN1!$A173, $C$2=2, ADMIN1!$B173, $C$2=3, ADMIN1!$C173, $C$2=4, ADMIN1!$D173, $C$2=5, ADMIN1!$E173, $C$2=6, ADMIN1!$F173, $C$2=7, ADMIN1!$G173, $C$2=8, ADMIN1!$H173, $C$2=9, ADMIN1!$I173, $C$2=10, ADMIN1!$J173, $C$2=11, ADMIN1!$K173, $C$2=12, ADMIN1!$L173, $C$2=13, ADMIN1!$M173, $C$2=14, ADMIN1!$N173, $C$2=15, ADMIN1!$O173)</f>
        <v>0</v>
      </c>
      <c r="B169" s="366" t="n">
        <f aca="false">ADMIN1!Q173</f>
        <v>6124</v>
      </c>
      <c r="C169" s="367" t="str">
        <f aca="false">ADMIN1!R173</f>
        <v>Pamplemousse Star Ruby BIO</v>
      </c>
      <c r="D169" s="366" t="str">
        <f aca="false">ADMIN1!V173</f>
        <v>kg</v>
      </c>
      <c r="E169" s="368" t="str">
        <f aca="false">_xlfn.IFS($C$2=1, ADMIN1!$AR173, $C$2=2, ADMIN1!$AU173, $C$2=3, ADMIN1!$AX173, $C$2=4, ADMIN1!$BA173, $C$2=5, ADMIN1!$BD173, $C$2=6, ADMIN1!$BG173, $C$2=7, ADMIN1!$BJ173, $C$2=8, ADMIN1!$BM173, $C$2=9, ADMIN1!$BP173, $C$2=10, ADMIN1!$BS173, $C$2=11, ADMIN1!$BV173, $C$2=12, ADMIN1!$BY173, $C$2=13, ADMIN1!$CB173, $C$2=14, ADMIN1!$CE173, $C$2=15, ADMIN1!$CH173)</f>
        <v>-</v>
      </c>
      <c r="F169" s="369" t="n">
        <f aca="false">_xlfn.IFS($C$2=1, ADMIN1!$AS173, $C$2=2, ADMIN1!$AV173, $C$2=3, ADMIN1!$AY173, $C$2=4, ADMIN1!$BB173, $C$2=5, ADMIN1!$BE173, $C$2=6, ADMIN1!$BH173, $C$2=7, ADMIN1!$BK173, $C$2=8, ADMIN1!$BN173, $C$2=9, ADMIN1!$BQ173, $C$2=10, ADMIN1!$BT173, $C$2=11, ADMIN1!$BW173, $C$2=12, ADMIN1!$BZ173, $C$2=13, ADMIN1!$CC173, $C$2=14, ADMIN1!$CF173, $C$2=15, ADMIN1!$CI173)</f>
        <v>0</v>
      </c>
    </row>
    <row r="170" s="370" customFormat="true" ht="30" hidden="false" customHeight="true" outlineLevel="0" collapsed="false">
      <c r="A170" s="365" t="n">
        <f aca="false">_xlfn.IFS($C$2=1, ADMIN1!$A174, $C$2=2, ADMIN1!$B174, $C$2=3, ADMIN1!$C174, $C$2=4, ADMIN1!$D174, $C$2=5, ADMIN1!$E174, $C$2=6, ADMIN1!$F174, $C$2=7, ADMIN1!$G174, $C$2=8, ADMIN1!$H174, $C$2=9, ADMIN1!$I174, $C$2=10, ADMIN1!$J174, $C$2=11, ADMIN1!$K174, $C$2=12, ADMIN1!$L174, $C$2=13, ADMIN1!$M174, $C$2=14, ADMIN1!$N174, $C$2=15, ADMIN1!$O174)</f>
        <v>0</v>
      </c>
      <c r="B170" s="366" t="str">
        <f aca="false">ADMIN1!Q174</f>
        <v>3694-3006</v>
      </c>
      <c r="C170" s="367" t="str">
        <f aca="false">ADMIN1!R174</f>
        <v>Papaye Intenzza/Siluet (Rouge à l'intérieur)</v>
      </c>
      <c r="D170" s="366" t="str">
        <f aca="false">ADMIN1!V174</f>
        <v>kg</v>
      </c>
      <c r="E170" s="368" t="str">
        <f aca="false">_xlfn.IFS($C$2=1, ADMIN1!$AR174, $C$2=2, ADMIN1!$AU174, $C$2=3, ADMIN1!$AX174, $C$2=4, ADMIN1!$BA174, $C$2=5, ADMIN1!$BD174, $C$2=6, ADMIN1!$BG174, $C$2=7, ADMIN1!$BJ174, $C$2=8, ADMIN1!$BM174, $C$2=9, ADMIN1!$BP174, $C$2=10, ADMIN1!$BS174, $C$2=11, ADMIN1!$BV174, $C$2=12, ADMIN1!$BY174, $C$2=13, ADMIN1!$CB174, $C$2=14, ADMIN1!$CE174, $C$2=15, ADMIN1!$CH174)</f>
        <v>-</v>
      </c>
      <c r="F170" s="369" t="n">
        <f aca="false">_xlfn.IFS($C$2=1, ADMIN1!$AS174, $C$2=2, ADMIN1!$AV174, $C$2=3, ADMIN1!$AY174, $C$2=4, ADMIN1!$BB174, $C$2=5, ADMIN1!$BE174, $C$2=6, ADMIN1!$BH174, $C$2=7, ADMIN1!$BK174, $C$2=8, ADMIN1!$BN174, $C$2=9, ADMIN1!$BQ174, $C$2=10, ADMIN1!$BT174, $C$2=11, ADMIN1!$BW174, $C$2=12, ADMIN1!$BZ174, $C$2=13, ADMIN1!$CC174, $C$2=14, ADMIN1!$CF174, $C$2=15, ADMIN1!$CI174)</f>
        <v>0</v>
      </c>
    </row>
    <row r="171" s="370" customFormat="true" ht="30" hidden="false" customHeight="true" outlineLevel="0" collapsed="false">
      <c r="A171" s="365" t="n">
        <f aca="false">_xlfn.IFS($C$2=1, ADMIN1!$A175, $C$2=2, ADMIN1!$B175, $C$2=3, ADMIN1!$C175, $C$2=4, ADMIN1!$D175, $C$2=5, ADMIN1!$E175, $C$2=6, ADMIN1!$F175, $C$2=7, ADMIN1!$G175, $C$2=8, ADMIN1!$H175, $C$2=9, ADMIN1!$I175, $C$2=10, ADMIN1!$J175, $C$2=11, ADMIN1!$K175, $C$2=12, ADMIN1!$L175, $C$2=13, ADMIN1!$M175, $C$2=14, ADMIN1!$N175, $C$2=15, ADMIN1!$O175)</f>
        <v>0</v>
      </c>
      <c r="B171" s="366" t="n">
        <f aca="false">ADMIN1!Q175</f>
        <v>1576</v>
      </c>
      <c r="C171" s="367" t="str">
        <f aca="false">ADMIN1!R175</f>
        <v>Patate douce BIO (Grande)</v>
      </c>
      <c r="D171" s="366" t="str">
        <f aca="false">ADMIN1!V175</f>
        <v>kg</v>
      </c>
      <c r="E171" s="368" t="str">
        <f aca="false">_xlfn.IFS($C$2=1, ADMIN1!$AR175, $C$2=2, ADMIN1!$AU175, $C$2=3, ADMIN1!$AX175, $C$2=4, ADMIN1!$BA175, $C$2=5, ADMIN1!$BD175, $C$2=6, ADMIN1!$BG175, $C$2=7, ADMIN1!$BJ175, $C$2=8, ADMIN1!$BM175, $C$2=9, ADMIN1!$BP175, $C$2=10, ADMIN1!$BS175, $C$2=11, ADMIN1!$BV175, $C$2=12, ADMIN1!$BY175, $C$2=13, ADMIN1!$CB175, $C$2=14, ADMIN1!$CE175, $C$2=15, ADMIN1!$CH175)</f>
        <v>-</v>
      </c>
      <c r="F171" s="369" t="n">
        <f aca="false">_xlfn.IFS($C$2=1, ADMIN1!$AS175, $C$2=2, ADMIN1!$AV175, $C$2=3, ADMIN1!$AY175, $C$2=4, ADMIN1!$BB175, $C$2=5, ADMIN1!$BE175, $C$2=6, ADMIN1!$BH175, $C$2=7, ADMIN1!$BK175, $C$2=8, ADMIN1!$BN175, $C$2=9, ADMIN1!$BQ175, $C$2=10, ADMIN1!$BT175, $C$2=11, ADMIN1!$BW175, $C$2=12, ADMIN1!$BZ175, $C$2=13, ADMIN1!$CC175, $C$2=14, ADMIN1!$CF175, $C$2=15, ADMIN1!$CI175)</f>
        <v>0</v>
      </c>
    </row>
    <row r="172" s="370" customFormat="true" ht="30" hidden="false" customHeight="true" outlineLevel="0" collapsed="false">
      <c r="A172" s="365" t="n">
        <f aca="false">_xlfn.IFS($C$2=1, ADMIN1!$A176, $C$2=2, ADMIN1!$B176, $C$2=3, ADMIN1!$C176, $C$2=4, ADMIN1!$D176, $C$2=5, ADMIN1!$E176, $C$2=6, ADMIN1!$F176, $C$2=7, ADMIN1!$G176, $C$2=8, ADMIN1!$H176, $C$2=9, ADMIN1!$I176, $C$2=10, ADMIN1!$J176, $C$2=11, ADMIN1!$K176, $C$2=12, ADMIN1!$L176, $C$2=13, ADMIN1!$M176, $C$2=14, ADMIN1!$N176, $C$2=15, ADMIN1!$O176)</f>
        <v>0</v>
      </c>
      <c r="B172" s="366" t="n">
        <f aca="false">ADMIN1!Q176</f>
        <v>1015</v>
      </c>
      <c r="C172" s="367" t="str">
        <f aca="false">ADMIN1!R176</f>
        <v>Patate douce BIO (Moyenne)</v>
      </c>
      <c r="D172" s="366" t="str">
        <f aca="false">ADMIN1!V176</f>
        <v>kg</v>
      </c>
      <c r="E172" s="368" t="str">
        <f aca="false">_xlfn.IFS($C$2=1, ADMIN1!$AR176, $C$2=2, ADMIN1!$AU176, $C$2=3, ADMIN1!$AX176, $C$2=4, ADMIN1!$BA176, $C$2=5, ADMIN1!$BD176, $C$2=6, ADMIN1!$BG176, $C$2=7, ADMIN1!$BJ176, $C$2=8, ADMIN1!$BM176, $C$2=9, ADMIN1!$BP176, $C$2=10, ADMIN1!$BS176, $C$2=11, ADMIN1!$BV176, $C$2=12, ADMIN1!$BY176, $C$2=13, ADMIN1!$CB176, $C$2=14, ADMIN1!$CE176, $C$2=15, ADMIN1!$CH176)</f>
        <v>-</v>
      </c>
      <c r="F172" s="369" t="n">
        <f aca="false">_xlfn.IFS($C$2=1, ADMIN1!$AS176, $C$2=2, ADMIN1!$AV176, $C$2=3, ADMIN1!$AY176, $C$2=4, ADMIN1!$BB176, $C$2=5, ADMIN1!$BE176, $C$2=6, ADMIN1!$BH176, $C$2=7, ADMIN1!$BK176, $C$2=8, ADMIN1!$BN176, $C$2=9, ADMIN1!$BQ176, $C$2=10, ADMIN1!$BT176, $C$2=11, ADMIN1!$BW176, $C$2=12, ADMIN1!$BZ176, $C$2=13, ADMIN1!$CC176, $C$2=14, ADMIN1!$CF176, $C$2=15, ADMIN1!$CI176)</f>
        <v>0</v>
      </c>
    </row>
    <row r="173" s="370" customFormat="true" ht="30" hidden="false" customHeight="true" outlineLevel="0" collapsed="false">
      <c r="A173" s="365" t="n">
        <f aca="false">_xlfn.IFS($C$2=1, ADMIN1!$A177, $C$2=2, ADMIN1!$B177, $C$2=3, ADMIN1!$C177, $C$2=4, ADMIN1!$D177, $C$2=5, ADMIN1!$E177, $C$2=6, ADMIN1!$F177, $C$2=7, ADMIN1!$G177, $C$2=8, ADMIN1!$H177, $C$2=9, ADMIN1!$I177, $C$2=10, ADMIN1!$J177, $C$2=11, ADMIN1!$K177, $C$2=12, ADMIN1!$L177, $C$2=13, ADMIN1!$M177, $C$2=14, ADMIN1!$N177, $C$2=15, ADMIN1!$O177)</f>
        <v>0</v>
      </c>
      <c r="B173" s="366" t="n">
        <f aca="false">ADMIN1!Q177</f>
        <v>1761</v>
      </c>
      <c r="C173" s="367" t="str">
        <f aca="false">ADMIN1!R177</f>
        <v>Patate Douce Violette BIO (Moyenne, grande)</v>
      </c>
      <c r="D173" s="366" t="str">
        <f aca="false">ADMIN1!V177</f>
        <v>kg</v>
      </c>
      <c r="E173" s="368" t="str">
        <f aca="false">_xlfn.IFS($C$2=1, ADMIN1!$AR177, $C$2=2, ADMIN1!$AU177, $C$2=3, ADMIN1!$AX177, $C$2=4, ADMIN1!$BA177, $C$2=5, ADMIN1!$BD177, $C$2=6, ADMIN1!$BG177, $C$2=7, ADMIN1!$BJ177, $C$2=8, ADMIN1!$BM177, $C$2=9, ADMIN1!$BP177, $C$2=10, ADMIN1!$BS177, $C$2=11, ADMIN1!$BV177, $C$2=12, ADMIN1!$BY177, $C$2=13, ADMIN1!$CB177, $C$2=14, ADMIN1!$CE177, $C$2=15, ADMIN1!$CH177)</f>
        <v>-</v>
      </c>
      <c r="F173" s="369" t="n">
        <f aca="false">_xlfn.IFS($C$2=1, ADMIN1!$AS177, $C$2=2, ADMIN1!$AV177, $C$2=3, ADMIN1!$AY177, $C$2=4, ADMIN1!$BB177, $C$2=5, ADMIN1!$BE177, $C$2=6, ADMIN1!$BH177, $C$2=7, ADMIN1!$BK177, $C$2=8, ADMIN1!$BN177, $C$2=9, ADMIN1!$BQ177, $C$2=10, ADMIN1!$BT177, $C$2=11, ADMIN1!$BW177, $C$2=12, ADMIN1!$BZ177, $C$2=13, ADMIN1!$CC177, $C$2=14, ADMIN1!$CF177, $C$2=15, ADMIN1!$CI177)</f>
        <v>0</v>
      </c>
    </row>
    <row r="174" s="370" customFormat="true" ht="30" hidden="false" customHeight="true" outlineLevel="0" collapsed="false">
      <c r="A174" s="365" t="n">
        <f aca="false">_xlfn.IFS($C$2=1, ADMIN1!$A178, $C$2=2, ADMIN1!$B178, $C$2=3, ADMIN1!$C178, $C$2=4, ADMIN1!$D178, $C$2=5, ADMIN1!$E178, $C$2=6, ADMIN1!$F178, $C$2=7, ADMIN1!$G178, $C$2=8, ADMIN1!$H178, $C$2=9, ADMIN1!$I178, $C$2=10, ADMIN1!$J178, $C$2=11, ADMIN1!$K178, $C$2=12, ADMIN1!$L178, $C$2=13, ADMIN1!$M178, $C$2=14, ADMIN1!$N178, $C$2=15, ADMIN1!$O178)</f>
        <v>0</v>
      </c>
      <c r="B174" s="366" t="str">
        <f aca="false">ADMIN1!Q178</f>
        <v>5106-3735-3533</v>
      </c>
      <c r="C174" s="367" t="str">
        <f aca="false">ADMIN1!R178</f>
        <v>Piment frais Rouge/Vert/Jaune (500g)</v>
      </c>
      <c r="D174" s="366" t="str">
        <f aca="false">ADMIN1!V178</f>
        <v>Pièce</v>
      </c>
      <c r="E174" s="368" t="str">
        <f aca="false">_xlfn.IFS($C$2=1, ADMIN1!$AR178, $C$2=2, ADMIN1!$AU178, $C$2=3, ADMIN1!$AX178, $C$2=4, ADMIN1!$BA178, $C$2=5, ADMIN1!$BD178, $C$2=6, ADMIN1!$BG178, $C$2=7, ADMIN1!$BJ178, $C$2=8, ADMIN1!$BM178, $C$2=9, ADMIN1!$BP178, $C$2=10, ADMIN1!$BS178, $C$2=11, ADMIN1!$BV178, $C$2=12, ADMIN1!$BY178, $C$2=13, ADMIN1!$CB178, $C$2=14, ADMIN1!$CE178, $C$2=15, ADMIN1!$CH178)</f>
        <v>-</v>
      </c>
      <c r="F174" s="369" t="n">
        <f aca="false">_xlfn.IFS($C$2=1, ADMIN1!$AS178, $C$2=2, ADMIN1!$AV178, $C$2=3, ADMIN1!$AY178, $C$2=4, ADMIN1!$BB178, $C$2=5, ADMIN1!$BE178, $C$2=6, ADMIN1!$BH178, $C$2=7, ADMIN1!$BK178, $C$2=8, ADMIN1!$BN178, $C$2=9, ADMIN1!$BQ178, $C$2=10, ADMIN1!$BT178, $C$2=11, ADMIN1!$BW178, $C$2=12, ADMIN1!$BZ178, $C$2=13, ADMIN1!$CC178, $C$2=14, ADMIN1!$CF178, $C$2=15, ADMIN1!$CI178)</f>
        <v>0</v>
      </c>
    </row>
    <row r="175" s="370" customFormat="true" ht="30" hidden="false" customHeight="true" outlineLevel="0" collapsed="false">
      <c r="A175" s="365" t="n">
        <f aca="false">_xlfn.IFS($C$2=1, ADMIN1!$A179, $C$2=2, ADMIN1!$B179, $C$2=3, ADMIN1!$C179, $C$2=4, ADMIN1!$D179, $C$2=5, ADMIN1!$E179, $C$2=6, ADMIN1!$F179, $C$2=7, ADMIN1!$G179, $C$2=8, ADMIN1!$H179, $C$2=9, ADMIN1!$I179, $C$2=10, ADMIN1!$J179, $C$2=11, ADMIN1!$K179, $C$2=12, ADMIN1!$L179, $C$2=13, ADMIN1!$M179, $C$2=14, ADMIN1!$N179, $C$2=15, ADMIN1!$O179)</f>
        <v>0</v>
      </c>
      <c r="B175" s="366" t="str">
        <f aca="false">ADMIN1!Q179</f>
        <v>3757-3987</v>
      </c>
      <c r="C175" s="367" t="str">
        <f aca="false">ADMIN1!R179</f>
        <v>Pitahaya différentes variétés (rouge, blanche, violette (grand)</v>
      </c>
      <c r="D175" s="366" t="str">
        <f aca="false">ADMIN1!V179</f>
        <v>kg</v>
      </c>
      <c r="E175" s="368" t="str">
        <f aca="false">_xlfn.IFS($C$2=1, ADMIN1!$AR179, $C$2=2, ADMIN1!$AU179, $C$2=3, ADMIN1!$AX179, $C$2=4, ADMIN1!$BA179, $C$2=5, ADMIN1!$BD179, $C$2=6, ADMIN1!$BG179, $C$2=7, ADMIN1!$BJ179, $C$2=8, ADMIN1!$BM179, $C$2=9, ADMIN1!$BP179, $C$2=10, ADMIN1!$BS179, $C$2=11, ADMIN1!$BV179, $C$2=12, ADMIN1!$BY179, $C$2=13, ADMIN1!$CB179, $C$2=14, ADMIN1!$CE179, $C$2=15, ADMIN1!$CH179)</f>
        <v>-</v>
      </c>
      <c r="F175" s="369" t="n">
        <f aca="false">_xlfn.IFS($C$2=1, ADMIN1!$AS179, $C$2=2, ADMIN1!$AV179, $C$2=3, ADMIN1!$AY179, $C$2=4, ADMIN1!$BB179, $C$2=5, ADMIN1!$BE179, $C$2=6, ADMIN1!$BH179, $C$2=7, ADMIN1!$BK179, $C$2=8, ADMIN1!$BN179, $C$2=9, ADMIN1!$BQ179, $C$2=10, ADMIN1!$BT179, $C$2=11, ADMIN1!$BW179, $C$2=12, ADMIN1!$BZ179, $C$2=13, ADMIN1!$CC179, $C$2=14, ADMIN1!$CF179, $C$2=15, ADMIN1!$CI179)</f>
        <v>0</v>
      </c>
    </row>
    <row r="176" s="370" customFormat="true" ht="30" hidden="false" customHeight="true" outlineLevel="0" collapsed="false">
      <c r="A176" s="365" t="n">
        <f aca="false">_xlfn.IFS($C$2=1, ADMIN1!$A180, $C$2=2, ADMIN1!$B180, $C$2=3, ADMIN1!$C180, $C$2=4, ADMIN1!$D180, $C$2=5, ADMIN1!$E180, $C$2=6, ADMIN1!$F180, $C$2=7, ADMIN1!$G180, $C$2=8, ADMIN1!$H180, $C$2=9, ADMIN1!$I180, $C$2=10, ADMIN1!$J180, $C$2=11, ADMIN1!$K180, $C$2=12, ADMIN1!$L180, $C$2=13, ADMIN1!$M180, $C$2=14, ADMIN1!$N180, $C$2=15, ADMIN1!$O180)</f>
        <v>0</v>
      </c>
      <c r="B176" s="366" t="n">
        <f aca="false">ADMIN1!Q180</f>
        <v>1982</v>
      </c>
      <c r="C176" s="367" t="str">
        <f aca="false">ADMIN1!R180</f>
        <v>Pitahaya rouge BIO</v>
      </c>
      <c r="D176" s="366" t="str">
        <f aca="false">ADMIN1!V180</f>
        <v>kg</v>
      </c>
      <c r="E176" s="368" t="str">
        <f aca="false">_xlfn.IFS($C$2=1, ADMIN1!$AR180, $C$2=2, ADMIN1!$AU180, $C$2=3, ADMIN1!$AX180, $C$2=4, ADMIN1!$BA180, $C$2=5, ADMIN1!$BD180, $C$2=6, ADMIN1!$BG180, $C$2=7, ADMIN1!$BJ180, $C$2=8, ADMIN1!$BM180, $C$2=9, ADMIN1!$BP180, $C$2=10, ADMIN1!$BS180, $C$2=11, ADMIN1!$BV180, $C$2=12, ADMIN1!$BY180, $C$2=13, ADMIN1!$CB180, $C$2=14, ADMIN1!$CE180, $C$2=15, ADMIN1!$CH180)</f>
        <v>-</v>
      </c>
      <c r="F176" s="369" t="n">
        <f aca="false">_xlfn.IFS($C$2=1, ADMIN1!$AS180, $C$2=2, ADMIN1!$AV180, $C$2=3, ADMIN1!$AY180, $C$2=4, ADMIN1!$BB180, $C$2=5, ADMIN1!$BE180, $C$2=6, ADMIN1!$BH180, $C$2=7, ADMIN1!$BK180, $C$2=8, ADMIN1!$BN180, $C$2=9, ADMIN1!$BQ180, $C$2=10, ADMIN1!$BT180, $C$2=11, ADMIN1!$BW180, $C$2=12, ADMIN1!$BZ180, $C$2=13, ADMIN1!$CC180, $C$2=14, ADMIN1!$CF180, $C$2=15, ADMIN1!$CI180)</f>
        <v>0</v>
      </c>
    </row>
    <row r="177" s="370" customFormat="true" ht="30" hidden="false" customHeight="true" outlineLevel="0" collapsed="false">
      <c r="A177" s="365" t="n">
        <f aca="false">_xlfn.IFS($C$2=1, ADMIN1!$A181, $C$2=2, ADMIN1!$B181, $C$2=3, ADMIN1!$C181, $C$2=4, ADMIN1!$D181, $C$2=5, ADMIN1!$E181, $C$2=6, ADMIN1!$F181, $C$2=7, ADMIN1!$G181, $C$2=8, ADMIN1!$H181, $C$2=9, ADMIN1!$I181, $C$2=10, ADMIN1!$J181, $C$2=11, ADMIN1!$K181, $C$2=12, ADMIN1!$L181, $C$2=13, ADMIN1!$M181, $C$2=14, ADMIN1!$N181, $C$2=15, ADMIN1!$O181)</f>
        <v>0</v>
      </c>
      <c r="B177" s="366" t="n">
        <f aca="false">ADMIN1!Q181</f>
        <v>3043</v>
      </c>
      <c r="C177" s="367" t="str">
        <f aca="false">ADMIN1!R181</f>
        <v>Poire Conférence  </v>
      </c>
      <c r="D177" s="366" t="str">
        <f aca="false">ADMIN1!V181</f>
        <v>kg</v>
      </c>
      <c r="E177" s="368" t="str">
        <f aca="false">_xlfn.IFS($C$2=1, ADMIN1!$AR181, $C$2=2, ADMIN1!$AU181, $C$2=3, ADMIN1!$AX181, $C$2=4, ADMIN1!$BA181, $C$2=5, ADMIN1!$BD181, $C$2=6, ADMIN1!$BG181, $C$2=7, ADMIN1!$BJ181, $C$2=8, ADMIN1!$BM181, $C$2=9, ADMIN1!$BP181, $C$2=10, ADMIN1!$BS181, $C$2=11, ADMIN1!$BV181, $C$2=12, ADMIN1!$BY181, $C$2=13, ADMIN1!$CB181, $C$2=14, ADMIN1!$CE181, $C$2=15, ADMIN1!$CH181)</f>
        <v>-</v>
      </c>
      <c r="F177" s="369" t="n">
        <f aca="false">_xlfn.IFS($C$2=1, ADMIN1!$AS181, $C$2=2, ADMIN1!$AV181, $C$2=3, ADMIN1!$AY181, $C$2=4, ADMIN1!$BB181, $C$2=5, ADMIN1!$BE181, $C$2=6, ADMIN1!$BH181, $C$2=7, ADMIN1!$BK181, $C$2=8, ADMIN1!$BN181, $C$2=9, ADMIN1!$BQ181, $C$2=10, ADMIN1!$BT181, $C$2=11, ADMIN1!$BW181, $C$2=12, ADMIN1!$BZ181, $C$2=13, ADMIN1!$CC181, $C$2=14, ADMIN1!$CF181, $C$2=15, ADMIN1!$CI181)</f>
        <v>0</v>
      </c>
    </row>
    <row r="178" s="370" customFormat="true" ht="30" hidden="false" customHeight="true" outlineLevel="0" collapsed="false">
      <c r="A178" s="365" t="n">
        <f aca="false">_xlfn.IFS($C$2=1, ADMIN1!$A182, $C$2=2, ADMIN1!$B182, $C$2=3, ADMIN1!$C182, $C$2=4, ADMIN1!$D182, $C$2=5, ADMIN1!$E182, $C$2=6, ADMIN1!$F182, $C$2=7, ADMIN1!$G182, $C$2=8, ADMIN1!$H182, $C$2=9, ADMIN1!$I182, $C$2=10, ADMIN1!$J182, $C$2=11, ADMIN1!$K182, $C$2=12, ADMIN1!$L182, $C$2=13, ADMIN1!$M182, $C$2=14, ADMIN1!$N182, $C$2=15, ADMIN1!$O182)</f>
        <v>0</v>
      </c>
      <c r="B178" s="366" t="n">
        <f aca="false">ADMIN1!Q182</f>
        <v>1123</v>
      </c>
      <c r="C178" s="367" t="str">
        <f aca="false">ADMIN1!R182</f>
        <v>Poire Conférence BIO</v>
      </c>
      <c r="D178" s="366" t="str">
        <f aca="false">ADMIN1!V182</f>
        <v>kg</v>
      </c>
      <c r="E178" s="368" t="str">
        <f aca="false">_xlfn.IFS($C$2=1, ADMIN1!$AR182, $C$2=2, ADMIN1!$AU182, $C$2=3, ADMIN1!$AX182, $C$2=4, ADMIN1!$BA182, $C$2=5, ADMIN1!$BD182, $C$2=6, ADMIN1!$BG182, $C$2=7, ADMIN1!$BJ182, $C$2=8, ADMIN1!$BM182, $C$2=9, ADMIN1!$BP182, $C$2=10, ADMIN1!$BS182, $C$2=11, ADMIN1!$BV182, $C$2=12, ADMIN1!$BY182, $C$2=13, ADMIN1!$CB182, $C$2=14, ADMIN1!$CE182, $C$2=15, ADMIN1!$CH182)</f>
        <v>-</v>
      </c>
      <c r="F178" s="369" t="n">
        <f aca="false">_xlfn.IFS($C$2=1, ADMIN1!$AS182, $C$2=2, ADMIN1!$AV182, $C$2=3, ADMIN1!$AY182, $C$2=4, ADMIN1!$BB182, $C$2=5, ADMIN1!$BE182, $C$2=6, ADMIN1!$BH182, $C$2=7, ADMIN1!$BK182, $C$2=8, ADMIN1!$BN182, $C$2=9, ADMIN1!$BQ182, $C$2=10, ADMIN1!$BT182, $C$2=11, ADMIN1!$BW182, $C$2=12, ADMIN1!$BZ182, $C$2=13, ADMIN1!$CC182, $C$2=14, ADMIN1!$CF182, $C$2=15, ADMIN1!$CI182)</f>
        <v>0</v>
      </c>
    </row>
    <row r="179" s="370" customFormat="true" ht="30" hidden="false" customHeight="true" outlineLevel="0" collapsed="false">
      <c r="A179" s="365" t="n">
        <f aca="false">_xlfn.IFS($C$2=1, ADMIN1!$A183, $C$2=2, ADMIN1!$B183, $C$2=3, ADMIN1!$C183, $C$2=4, ADMIN1!$D183, $C$2=5, ADMIN1!$E183, $C$2=6, ADMIN1!$F183, $C$2=7, ADMIN1!$G183, $C$2=8, ADMIN1!$H183, $C$2=9, ADMIN1!$I183, $C$2=10, ADMIN1!$J183, $C$2=11, ADMIN1!$K183, $C$2=12, ADMIN1!$L183, $C$2=13, ADMIN1!$M183, $C$2=14, ADMIN1!$N183, $C$2=15, ADMIN1!$O183)</f>
        <v>0</v>
      </c>
      <c r="B179" s="366" t="n">
        <f aca="false">ADMIN1!Q183</f>
        <v>1062</v>
      </c>
      <c r="C179" s="367" t="str">
        <f aca="false">ADMIN1!R183</f>
        <v>Poireau BIO</v>
      </c>
      <c r="D179" s="366" t="str">
        <f aca="false">ADMIN1!V183</f>
        <v>kg</v>
      </c>
      <c r="E179" s="368" t="str">
        <f aca="false">_xlfn.IFS($C$2=1, ADMIN1!$AR183, $C$2=2, ADMIN1!$AU183, $C$2=3, ADMIN1!$AX183, $C$2=4, ADMIN1!$BA183, $C$2=5, ADMIN1!$BD183, $C$2=6, ADMIN1!$BG183, $C$2=7, ADMIN1!$BJ183, $C$2=8, ADMIN1!$BM183, $C$2=9, ADMIN1!$BP183, $C$2=10, ADMIN1!$BS183, $C$2=11, ADMIN1!$BV183, $C$2=12, ADMIN1!$BY183, $C$2=13, ADMIN1!$CB183, $C$2=14, ADMIN1!$CE183, $C$2=15, ADMIN1!$CH183)</f>
        <v>-</v>
      </c>
      <c r="F179" s="369" t="n">
        <f aca="false">_xlfn.IFS($C$2=1, ADMIN1!$AS183, $C$2=2, ADMIN1!$AV183, $C$2=3, ADMIN1!$AY183, $C$2=4, ADMIN1!$BB183, $C$2=5, ADMIN1!$BE183, $C$2=6, ADMIN1!$BH183, $C$2=7, ADMIN1!$BK183, $C$2=8, ADMIN1!$BN183, $C$2=9, ADMIN1!$BQ183, $C$2=10, ADMIN1!$BT183, $C$2=11, ADMIN1!$BW183, $C$2=12, ADMIN1!$BZ183, $C$2=13, ADMIN1!$CC183, $C$2=14, ADMIN1!$CF183, $C$2=15, ADMIN1!$CI183)</f>
        <v>0</v>
      </c>
    </row>
    <row r="180" s="370" customFormat="true" ht="30" hidden="false" customHeight="true" outlineLevel="0" collapsed="false">
      <c r="A180" s="365" t="n">
        <f aca="false">_xlfn.IFS($C$2=1, ADMIN1!$A184, $C$2=2, ADMIN1!$B184, $C$2=3, ADMIN1!$C184, $C$2=4, ADMIN1!$D184, $C$2=5, ADMIN1!$E184, $C$2=6, ADMIN1!$F184, $C$2=7, ADMIN1!$G184, $C$2=8, ADMIN1!$H184, $C$2=9, ADMIN1!$I184, $C$2=10, ADMIN1!$J184, $C$2=11, ADMIN1!$K184, $C$2=12, ADMIN1!$L184, $C$2=13, ADMIN1!$M184, $C$2=14, ADMIN1!$N184, $C$2=15, ADMIN1!$O184)</f>
        <v>0</v>
      </c>
      <c r="B180" s="366" t="n">
        <f aca="false">ADMIN1!Q184</f>
        <v>3313</v>
      </c>
      <c r="C180" s="367" t="str">
        <f aca="false">ADMIN1!R184</f>
        <v>Poivron mini en couleur</v>
      </c>
      <c r="D180" s="366" t="str">
        <f aca="false">ADMIN1!V184</f>
        <v>kg</v>
      </c>
      <c r="E180" s="368" t="str">
        <f aca="false">_xlfn.IFS($C$2=1, ADMIN1!$AR184, $C$2=2, ADMIN1!$AU184, $C$2=3, ADMIN1!$AX184, $C$2=4, ADMIN1!$BA184, $C$2=5, ADMIN1!$BD184, $C$2=6, ADMIN1!$BG184, $C$2=7, ADMIN1!$BJ184, $C$2=8, ADMIN1!$BM184, $C$2=9, ADMIN1!$BP184, $C$2=10, ADMIN1!$BS184, $C$2=11, ADMIN1!$BV184, $C$2=12, ADMIN1!$BY184, $C$2=13, ADMIN1!$CB184, $C$2=14, ADMIN1!$CE184, $C$2=15, ADMIN1!$CH184)</f>
        <v>-</v>
      </c>
      <c r="F180" s="369" t="n">
        <f aca="false">_xlfn.IFS($C$2=1, ADMIN1!$AS184, $C$2=2, ADMIN1!$AV184, $C$2=3, ADMIN1!$AY184, $C$2=4, ADMIN1!$BB184, $C$2=5, ADMIN1!$BE184, $C$2=6, ADMIN1!$BH184, $C$2=7, ADMIN1!$BK184, $C$2=8, ADMIN1!$BN184, $C$2=9, ADMIN1!$BQ184, $C$2=10, ADMIN1!$BT184, $C$2=11, ADMIN1!$BW184, $C$2=12, ADMIN1!$BZ184, $C$2=13, ADMIN1!$CC184, $C$2=14, ADMIN1!$CF184, $C$2=15, ADMIN1!$CI184)</f>
        <v>0</v>
      </c>
    </row>
    <row r="181" s="370" customFormat="true" ht="30" hidden="false" customHeight="true" outlineLevel="0" collapsed="false">
      <c r="A181" s="365" t="n">
        <f aca="false">_xlfn.IFS($C$2=1, ADMIN1!$A185, $C$2=2, ADMIN1!$B185, $C$2=3, ADMIN1!$C185, $C$2=4, ADMIN1!$D185, $C$2=5, ADMIN1!$E185, $C$2=6, ADMIN1!$F185, $C$2=7, ADMIN1!$G185, $C$2=8, ADMIN1!$H185, $C$2=9, ADMIN1!$I185, $C$2=10, ADMIN1!$J185, $C$2=11, ADMIN1!$K185, $C$2=12, ADMIN1!$L185, $C$2=13, ADMIN1!$M185, $C$2=14, ADMIN1!$N185, $C$2=15, ADMIN1!$O185)</f>
        <v>0</v>
      </c>
      <c r="B181" s="366" t="n">
        <f aca="false">ADMIN1!Q185</f>
        <v>3027</v>
      </c>
      <c r="C181" s="367" t="str">
        <f aca="false">ADMIN1!R185</f>
        <v>Poivron rouge California </v>
      </c>
      <c r="D181" s="366" t="str">
        <f aca="false">ADMIN1!V185</f>
        <v>kg</v>
      </c>
      <c r="E181" s="368" t="str">
        <f aca="false">_xlfn.IFS($C$2=1, ADMIN1!$AR185, $C$2=2, ADMIN1!$AU185, $C$2=3, ADMIN1!$AX185, $C$2=4, ADMIN1!$BA185, $C$2=5, ADMIN1!$BD185, $C$2=6, ADMIN1!$BG185, $C$2=7, ADMIN1!$BJ185, $C$2=8, ADMIN1!$BM185, $C$2=9, ADMIN1!$BP185, $C$2=10, ADMIN1!$BS185, $C$2=11, ADMIN1!$BV185, $C$2=12, ADMIN1!$BY185, $C$2=13, ADMIN1!$CB185, $C$2=14, ADMIN1!$CE185, $C$2=15, ADMIN1!$CH185)</f>
        <v>-</v>
      </c>
      <c r="F181" s="369" t="n">
        <f aca="false">_xlfn.IFS($C$2=1, ADMIN1!$AS185, $C$2=2, ADMIN1!$AV185, $C$2=3, ADMIN1!$AY185, $C$2=4, ADMIN1!$BB185, $C$2=5, ADMIN1!$BE185, $C$2=6, ADMIN1!$BH185, $C$2=7, ADMIN1!$BK185, $C$2=8, ADMIN1!$BN185, $C$2=9, ADMIN1!$BQ185, $C$2=10, ADMIN1!$BT185, $C$2=11, ADMIN1!$BW185, $C$2=12, ADMIN1!$BZ185, $C$2=13, ADMIN1!$CC185, $C$2=14, ADMIN1!$CF185, $C$2=15, ADMIN1!$CI185)</f>
        <v>0</v>
      </c>
    </row>
    <row r="182" s="370" customFormat="true" ht="30" hidden="false" customHeight="true" outlineLevel="0" collapsed="false">
      <c r="A182" s="365" t="n">
        <f aca="false">_xlfn.IFS($C$2=1, ADMIN1!$A186, $C$2=2, ADMIN1!$B186, $C$2=3, ADMIN1!$C186, $C$2=4, ADMIN1!$D186, $C$2=5, ADMIN1!$E186, $C$2=6, ADMIN1!$F186, $C$2=7, ADMIN1!$G186, $C$2=8, ADMIN1!$H186, $C$2=9, ADMIN1!$I186, $C$2=10, ADMIN1!$J186, $C$2=11, ADMIN1!$K186, $C$2=12, ADMIN1!$L186, $C$2=13, ADMIN1!$M186, $C$2=14, ADMIN1!$N186, $C$2=15, ADMIN1!$O186)</f>
        <v>0</v>
      </c>
      <c r="B182" s="366" t="n">
        <f aca="false">ADMIN1!Q186</f>
        <v>1043</v>
      </c>
      <c r="C182" s="367" t="str">
        <f aca="false">ADMIN1!R186</f>
        <v>Poivron rouge Ramiro BIO</v>
      </c>
      <c r="D182" s="366" t="str">
        <f aca="false">ADMIN1!V186</f>
        <v>kg</v>
      </c>
      <c r="E182" s="368" t="str">
        <f aca="false">_xlfn.IFS($C$2=1, ADMIN1!$AR186, $C$2=2, ADMIN1!$AU186, $C$2=3, ADMIN1!$AX186, $C$2=4, ADMIN1!$BA186, $C$2=5, ADMIN1!$BD186, $C$2=6, ADMIN1!$BG186, $C$2=7, ADMIN1!$BJ186, $C$2=8, ADMIN1!$BM186, $C$2=9, ADMIN1!$BP186, $C$2=10, ADMIN1!$BS186, $C$2=11, ADMIN1!$BV186, $C$2=12, ADMIN1!$BY186, $C$2=13, ADMIN1!$CB186, $C$2=14, ADMIN1!$CE186, $C$2=15, ADMIN1!$CH186)</f>
        <v>-</v>
      </c>
      <c r="F182" s="369" t="n">
        <f aca="false">_xlfn.IFS($C$2=1, ADMIN1!$AS186, $C$2=2, ADMIN1!$AV186, $C$2=3, ADMIN1!$AY186, $C$2=4, ADMIN1!$BB186, $C$2=5, ADMIN1!$BE186, $C$2=6, ADMIN1!$BH186, $C$2=7, ADMIN1!$BK186, $C$2=8, ADMIN1!$BN186, $C$2=9, ADMIN1!$BQ186, $C$2=10, ADMIN1!$BT186, $C$2=11, ADMIN1!$BW186, $C$2=12, ADMIN1!$BZ186, $C$2=13, ADMIN1!$CC186, $C$2=14, ADMIN1!$CF186, $C$2=15, ADMIN1!$CI186)</f>
        <v>0</v>
      </c>
    </row>
    <row r="183" s="370" customFormat="true" ht="30" hidden="false" customHeight="true" outlineLevel="0" collapsed="false">
      <c r="A183" s="365" t="n">
        <f aca="false">_xlfn.IFS($C$2=1, ADMIN1!$A187, $C$2=2, ADMIN1!$B187, $C$2=3, ADMIN1!$C187, $C$2=4, ADMIN1!$D187, $C$2=5, ADMIN1!$E187, $C$2=6, ADMIN1!$F187, $C$2=7, ADMIN1!$G187, $C$2=8, ADMIN1!$H187, $C$2=9, ADMIN1!$I187, $C$2=10, ADMIN1!$J187, $C$2=11, ADMIN1!$K187, $C$2=12, ADMIN1!$L187, $C$2=13, ADMIN1!$M187, $C$2=14, ADMIN1!$N187, $C$2=15, ADMIN1!$O187)</f>
        <v>0</v>
      </c>
      <c r="B183" s="366" t="n">
        <f aca="false">ADMIN1!Q187</f>
        <v>6041</v>
      </c>
      <c r="C183" s="367" t="str">
        <f aca="false">ADMIN1!R187</f>
        <v>Polen Frais BIO (Bocal 500g)</v>
      </c>
      <c r="D183" s="366" t="str">
        <f aca="false">ADMIN1!V187</f>
        <v>Pièce</v>
      </c>
      <c r="E183" s="368" t="str">
        <f aca="false">_xlfn.IFS($C$2=1, ADMIN1!$AR187, $C$2=2, ADMIN1!$AU187, $C$2=3, ADMIN1!$AX187, $C$2=4, ADMIN1!$BA187, $C$2=5, ADMIN1!$BD187, $C$2=6, ADMIN1!$BG187, $C$2=7, ADMIN1!$BJ187, $C$2=8, ADMIN1!$BM187, $C$2=9, ADMIN1!$BP187, $C$2=10, ADMIN1!$BS187, $C$2=11, ADMIN1!$BV187, $C$2=12, ADMIN1!$BY187, $C$2=13, ADMIN1!$CB187, $C$2=14, ADMIN1!$CE187, $C$2=15, ADMIN1!$CH187)</f>
        <v>-</v>
      </c>
      <c r="F183" s="369" t="n">
        <f aca="false">_xlfn.IFS($C$2=1, ADMIN1!$AS187, $C$2=2, ADMIN1!$AV187, $C$2=3, ADMIN1!$AY187, $C$2=4, ADMIN1!$BB187, $C$2=5, ADMIN1!$BE187, $C$2=6, ADMIN1!$BH187, $C$2=7, ADMIN1!$BK187, $C$2=8, ADMIN1!$BN187, $C$2=9, ADMIN1!$BQ187, $C$2=10, ADMIN1!$BT187, $C$2=11, ADMIN1!$BW187, $C$2=12, ADMIN1!$BZ187, $C$2=13, ADMIN1!$CC187, $C$2=14, ADMIN1!$CF187, $C$2=15, ADMIN1!$CI187)</f>
        <v>0</v>
      </c>
    </row>
    <row r="184" s="370" customFormat="true" ht="30" hidden="false" customHeight="true" outlineLevel="0" collapsed="false">
      <c r="A184" s="365" t="n">
        <f aca="false">_xlfn.IFS($C$2=1, ADMIN1!$A188, $C$2=2, ADMIN1!$B188, $C$2=3, ADMIN1!$C188, $C$2=4, ADMIN1!$D188, $C$2=5, ADMIN1!$E188, $C$2=6, ADMIN1!$F188, $C$2=7, ADMIN1!$G188, $C$2=8, ADMIN1!$H188, $C$2=9, ADMIN1!$I188, $C$2=10, ADMIN1!$J188, $C$2=11, ADMIN1!$K188, $C$2=12, ADMIN1!$L188, $C$2=13, ADMIN1!$M188, $C$2=14, ADMIN1!$N188, $C$2=15, ADMIN1!$O188)</f>
        <v>0</v>
      </c>
      <c r="B184" s="366" t="str">
        <f aca="false">ADMIN1!Q188</f>
        <v>1564</v>
      </c>
      <c r="C184" s="367" t="str">
        <f aca="false">ADMIN1!R188</f>
        <v>Polen sec BIO (Bocal 500g)</v>
      </c>
      <c r="D184" s="366" t="str">
        <f aca="false">ADMIN1!V188</f>
        <v>Pièce</v>
      </c>
      <c r="E184" s="368" t="str">
        <f aca="false">_xlfn.IFS($C$2=1, ADMIN1!$AR188, $C$2=2, ADMIN1!$AU188, $C$2=3, ADMIN1!$AX188, $C$2=4, ADMIN1!$BA188, $C$2=5, ADMIN1!$BD188, $C$2=6, ADMIN1!$BG188, $C$2=7, ADMIN1!$BJ188, $C$2=8, ADMIN1!$BM188, $C$2=9, ADMIN1!$BP188, $C$2=10, ADMIN1!$BS188, $C$2=11, ADMIN1!$BV188, $C$2=12, ADMIN1!$BY188, $C$2=13, ADMIN1!$CB188, $C$2=14, ADMIN1!$CE188, $C$2=15, ADMIN1!$CH188)</f>
        <v>-</v>
      </c>
      <c r="F184" s="369" t="n">
        <f aca="false">_xlfn.IFS($C$2=1, ADMIN1!$AS188, $C$2=2, ADMIN1!$AV188, $C$2=3, ADMIN1!$AY188, $C$2=4, ADMIN1!$BB188, $C$2=5, ADMIN1!$BE188, $C$2=6, ADMIN1!$BH188, $C$2=7, ADMIN1!$BK188, $C$2=8, ADMIN1!$BN188, $C$2=9, ADMIN1!$BQ188, $C$2=10, ADMIN1!$BT188, $C$2=11, ADMIN1!$BW188, $C$2=12, ADMIN1!$BZ188, $C$2=13, ADMIN1!$CC188, $C$2=14, ADMIN1!$CF188, $C$2=15, ADMIN1!$CI188)</f>
        <v>0</v>
      </c>
    </row>
    <row r="185" s="370" customFormat="true" ht="30" hidden="false" customHeight="true" outlineLevel="0" collapsed="false">
      <c r="A185" s="365" t="n">
        <f aca="false">_xlfn.IFS($C$2=1, ADMIN1!$A189, $C$2=2, ADMIN1!$B189, $C$2=3, ADMIN1!$C189, $C$2=4, ADMIN1!$D189, $C$2=5, ADMIN1!$E189, $C$2=6, ADMIN1!$F189, $C$2=7, ADMIN1!$G189, $C$2=8, ADMIN1!$H189, $C$2=9, ADMIN1!$I189, $C$2=10, ADMIN1!$J189, $C$2=11, ADMIN1!$K189, $C$2=12, ADMIN1!$L189, $C$2=13, ADMIN1!$M189, $C$2=14, ADMIN1!$N189, $C$2=15, ADMIN1!$O189)</f>
        <v>0</v>
      </c>
      <c r="B185" s="366" t="n">
        <f aca="false">ADMIN1!Q189</f>
        <v>1147</v>
      </c>
      <c r="C185" s="367" t="str">
        <f aca="false">ADMIN1!R189</f>
        <v>Pomme de terre rouge BIO</v>
      </c>
      <c r="D185" s="366" t="str">
        <f aca="false">ADMIN1!V189</f>
        <v>kg</v>
      </c>
      <c r="E185" s="368" t="str">
        <f aca="false">_xlfn.IFS($C$2=1, ADMIN1!$AR189, $C$2=2, ADMIN1!$AU189, $C$2=3, ADMIN1!$AX189, $C$2=4, ADMIN1!$BA189, $C$2=5, ADMIN1!$BD189, $C$2=6, ADMIN1!$BG189, $C$2=7, ADMIN1!$BJ189, $C$2=8, ADMIN1!$BM189, $C$2=9, ADMIN1!$BP189, $C$2=10, ADMIN1!$BS189, $C$2=11, ADMIN1!$BV189, $C$2=12, ADMIN1!$BY189, $C$2=13, ADMIN1!$CB189, $C$2=14, ADMIN1!$CE189, $C$2=15, ADMIN1!$CH189)</f>
        <v>-</v>
      </c>
      <c r="F185" s="369" t="n">
        <f aca="false">_xlfn.IFS($C$2=1, ADMIN1!$AS189, $C$2=2, ADMIN1!$AV189, $C$2=3, ADMIN1!$AY189, $C$2=4, ADMIN1!$BB189, $C$2=5, ADMIN1!$BE189, $C$2=6, ADMIN1!$BH189, $C$2=7, ADMIN1!$BK189, $C$2=8, ADMIN1!$BN189, $C$2=9, ADMIN1!$BQ189, $C$2=10, ADMIN1!$BT189, $C$2=11, ADMIN1!$BW189, $C$2=12, ADMIN1!$BZ189, $C$2=13, ADMIN1!$CC189, $C$2=14, ADMIN1!$CF189, $C$2=15, ADMIN1!$CI189)</f>
        <v>0</v>
      </c>
    </row>
    <row r="186" s="370" customFormat="true" ht="30" hidden="false" customHeight="true" outlineLevel="0" collapsed="false">
      <c r="A186" s="365" t="n">
        <f aca="false">_xlfn.IFS($C$2=1, ADMIN1!$A190, $C$2=2, ADMIN1!$B190, $C$2=3, ADMIN1!$C190, $C$2=4, ADMIN1!$D190, $C$2=5, ADMIN1!$E190, $C$2=6, ADMIN1!$F190, $C$2=7, ADMIN1!$G190, $C$2=8, ADMIN1!$H190, $C$2=9, ADMIN1!$I190, $C$2=10, ADMIN1!$J190, $C$2=11, ADMIN1!$K190, $C$2=12, ADMIN1!$L190, $C$2=13, ADMIN1!$M190, $C$2=14, ADMIN1!$N190, $C$2=15, ADMIN1!$O190)</f>
        <v>0</v>
      </c>
      <c r="B186" s="366" t="str">
        <f aca="false">ADMIN1!Q190</f>
        <v>5124-3852</v>
      </c>
      <c r="C186" s="367" t="str">
        <f aca="false">ADMIN1!R190</f>
        <v>Pomme Golden (Nouvelle récolte!!)</v>
      </c>
      <c r="D186" s="366" t="str">
        <f aca="false">ADMIN1!V190</f>
        <v>kg</v>
      </c>
      <c r="E186" s="368" t="str">
        <f aca="false">_xlfn.IFS($C$2=1, ADMIN1!$AR190, $C$2=2, ADMIN1!$AU190, $C$2=3, ADMIN1!$AX190, $C$2=4, ADMIN1!$BA190, $C$2=5, ADMIN1!$BD190, $C$2=6, ADMIN1!$BG190, $C$2=7, ADMIN1!$BJ190, $C$2=8, ADMIN1!$BM190, $C$2=9, ADMIN1!$BP190, $C$2=10, ADMIN1!$BS190, $C$2=11, ADMIN1!$BV190, $C$2=12, ADMIN1!$BY190, $C$2=13, ADMIN1!$CB190, $C$2=14, ADMIN1!$CE190, $C$2=15, ADMIN1!$CH190)</f>
        <v>-</v>
      </c>
      <c r="F186" s="369" t="n">
        <f aca="false">_xlfn.IFS($C$2=1, ADMIN1!$AS190, $C$2=2, ADMIN1!$AV190, $C$2=3, ADMIN1!$AY190, $C$2=4, ADMIN1!$BB190, $C$2=5, ADMIN1!$BE190, $C$2=6, ADMIN1!$BH190, $C$2=7, ADMIN1!$BK190, $C$2=8, ADMIN1!$BN190, $C$2=9, ADMIN1!$BQ190, $C$2=10, ADMIN1!$BT190, $C$2=11, ADMIN1!$BW190, $C$2=12, ADMIN1!$BZ190, $C$2=13, ADMIN1!$CC190, $C$2=14, ADMIN1!$CF190, $C$2=15, ADMIN1!$CI190)</f>
        <v>0</v>
      </c>
    </row>
    <row r="187" s="370" customFormat="true" ht="30" hidden="false" customHeight="true" outlineLevel="0" collapsed="false">
      <c r="A187" s="365" t="n">
        <f aca="false">_xlfn.IFS($C$2=1, ADMIN1!$A191, $C$2=2, ADMIN1!$B191, $C$2=3, ADMIN1!$C191, $C$2=4, ADMIN1!$D191, $C$2=5, ADMIN1!$E191, $C$2=6, ADMIN1!$F191, $C$2=7, ADMIN1!$G191, $C$2=8, ADMIN1!$H191, $C$2=9, ADMIN1!$I191, $C$2=10, ADMIN1!$J191, $C$2=11, ADMIN1!$K191, $C$2=12, ADMIN1!$L191, $C$2=13, ADMIN1!$M191, $C$2=14, ADMIN1!$N191, $C$2=15, ADMIN1!$O191)</f>
        <v>0</v>
      </c>
      <c r="B187" s="366" t="n">
        <f aca="false">ADMIN1!Q191</f>
        <v>3706</v>
      </c>
      <c r="C187" s="367" t="str">
        <f aca="false">ADMIN1!R191</f>
        <v>Pomme Reineta Sierra Nevada</v>
      </c>
      <c r="D187" s="366" t="str">
        <f aca="false">ADMIN1!V191</f>
        <v>kg</v>
      </c>
      <c r="E187" s="368" t="str">
        <f aca="false">_xlfn.IFS($C$2=1, ADMIN1!$AR191, $C$2=2, ADMIN1!$AU191, $C$2=3, ADMIN1!$AX191, $C$2=4, ADMIN1!$BA191, $C$2=5, ADMIN1!$BD191, $C$2=6, ADMIN1!$BG191, $C$2=7, ADMIN1!$BJ191, $C$2=8, ADMIN1!$BM191, $C$2=9, ADMIN1!$BP191, $C$2=10, ADMIN1!$BS191, $C$2=11, ADMIN1!$BV191, $C$2=12, ADMIN1!$BY191, $C$2=13, ADMIN1!$CB191, $C$2=14, ADMIN1!$CE191, $C$2=15, ADMIN1!$CH191)</f>
        <v>-</v>
      </c>
      <c r="F187" s="369" t="n">
        <f aca="false">_xlfn.IFS($C$2=1, ADMIN1!$AS191, $C$2=2, ADMIN1!$AV191, $C$2=3, ADMIN1!$AY191, $C$2=4, ADMIN1!$BB191, $C$2=5, ADMIN1!$BE191, $C$2=6, ADMIN1!$BH191, $C$2=7, ADMIN1!$BK191, $C$2=8, ADMIN1!$BN191, $C$2=9, ADMIN1!$BQ191, $C$2=10, ADMIN1!$BT191, $C$2=11, ADMIN1!$BW191, $C$2=12, ADMIN1!$BZ191, $C$2=13, ADMIN1!$CC191, $C$2=14, ADMIN1!$CF191, $C$2=15, ADMIN1!$CI191)</f>
        <v>0</v>
      </c>
    </row>
    <row r="188" s="370" customFormat="true" ht="30" hidden="false" customHeight="true" outlineLevel="0" collapsed="false">
      <c r="A188" s="365" t="n">
        <f aca="false">_xlfn.IFS($C$2=1, ADMIN1!$A192, $C$2=2, ADMIN1!$B192, $C$2=3, ADMIN1!$C192, $C$2=4, ADMIN1!$D192, $C$2=5, ADMIN1!$E192, $C$2=6, ADMIN1!$F192, $C$2=7, ADMIN1!$G192, $C$2=8, ADMIN1!$H192, $C$2=9, ADMIN1!$I192, $C$2=10, ADMIN1!$J192, $C$2=11, ADMIN1!$K192, $C$2=12, ADMIN1!$L192, $C$2=13, ADMIN1!$M192, $C$2=14, ADMIN1!$N192, $C$2=15, ADMIN1!$O192)</f>
        <v>0</v>
      </c>
      <c r="B188" s="366" t="n">
        <f aca="false">ADMIN1!Q192</f>
        <v>3145</v>
      </c>
      <c r="C188" s="367" t="str">
        <f aca="false">ADMIN1!R192</f>
        <v>Pomme rouge Starky Sierra Nevada</v>
      </c>
      <c r="D188" s="366" t="str">
        <f aca="false">ADMIN1!V192</f>
        <v>kg</v>
      </c>
      <c r="E188" s="368" t="str">
        <f aca="false">_xlfn.IFS($C$2=1, ADMIN1!$AR192, $C$2=2, ADMIN1!$AU192, $C$2=3, ADMIN1!$AX192, $C$2=4, ADMIN1!$BA192, $C$2=5, ADMIN1!$BD192, $C$2=6, ADMIN1!$BG192, $C$2=7, ADMIN1!$BJ192, $C$2=8, ADMIN1!$BM192, $C$2=9, ADMIN1!$BP192, $C$2=10, ADMIN1!$BS192, $C$2=11, ADMIN1!$BV192, $C$2=12, ADMIN1!$BY192, $C$2=13, ADMIN1!$CB192, $C$2=14, ADMIN1!$CE192, $C$2=15, ADMIN1!$CH192)</f>
        <v>-</v>
      </c>
      <c r="F188" s="369" t="n">
        <f aca="false">_xlfn.IFS($C$2=1, ADMIN1!$AS192, $C$2=2, ADMIN1!$AV192, $C$2=3, ADMIN1!$AY192, $C$2=4, ADMIN1!$BB192, $C$2=5, ADMIN1!$BE192, $C$2=6, ADMIN1!$BH192, $C$2=7, ADMIN1!$BK192, $C$2=8, ADMIN1!$BN192, $C$2=9, ADMIN1!$BQ192, $C$2=10, ADMIN1!$BT192, $C$2=11, ADMIN1!$BW192, $C$2=12, ADMIN1!$BZ192, $C$2=13, ADMIN1!$CC192, $C$2=14, ADMIN1!$CF192, $C$2=15, ADMIN1!$CI192)</f>
        <v>0</v>
      </c>
    </row>
    <row r="189" s="370" customFormat="true" ht="30" hidden="false" customHeight="true" outlineLevel="0" collapsed="false">
      <c r="A189" s="365" t="n">
        <f aca="false">_xlfn.IFS($C$2=1, ADMIN1!$A193, $C$2=2, ADMIN1!$B193, $C$2=3, ADMIN1!$C193, $C$2=4, ADMIN1!$D193, $C$2=5, ADMIN1!$E193, $C$2=6, ADMIN1!$F193, $C$2=7, ADMIN1!$G193, $C$2=8, ADMIN1!$H193, $C$2=9, ADMIN1!$I193, $C$2=10, ADMIN1!$J193, $C$2=11, ADMIN1!$K193, $C$2=12, ADMIN1!$L193, $C$2=13, ADMIN1!$M193, $C$2=14, ADMIN1!$N193, $C$2=15, ADMIN1!$O193)</f>
        <v>0</v>
      </c>
      <c r="B189" s="366" t="n">
        <f aca="false">ADMIN1!Q193</f>
        <v>5149</v>
      </c>
      <c r="C189" s="367" t="str">
        <f aca="false">ADMIN1!R193</f>
        <v>Pomme rouge Top Sierra Nevada</v>
      </c>
      <c r="D189" s="366" t="str">
        <f aca="false">ADMIN1!V193</f>
        <v>kg</v>
      </c>
      <c r="E189" s="368" t="str">
        <f aca="false">_xlfn.IFS($C$2=1, ADMIN1!$AR193, $C$2=2, ADMIN1!$AU193, $C$2=3, ADMIN1!$AX193, $C$2=4, ADMIN1!$BA193, $C$2=5, ADMIN1!$BD193, $C$2=6, ADMIN1!$BG193, $C$2=7, ADMIN1!$BJ193, $C$2=8, ADMIN1!$BM193, $C$2=9, ADMIN1!$BP193, $C$2=10, ADMIN1!$BS193, $C$2=11, ADMIN1!$BV193, $C$2=12, ADMIN1!$BY193, $C$2=13, ADMIN1!$CB193, $C$2=14, ADMIN1!$CE193, $C$2=15, ADMIN1!$CH193)</f>
        <v>-</v>
      </c>
      <c r="F189" s="369" t="n">
        <f aca="false">_xlfn.IFS($C$2=1, ADMIN1!$AS193, $C$2=2, ADMIN1!$AV193, $C$2=3, ADMIN1!$AY193, $C$2=4, ADMIN1!$BB193, $C$2=5, ADMIN1!$BE193, $C$2=6, ADMIN1!$BH193, $C$2=7, ADMIN1!$BK193, $C$2=8, ADMIN1!$BN193, $C$2=9, ADMIN1!$BQ193, $C$2=10, ADMIN1!$BT193, $C$2=11, ADMIN1!$BW193, $C$2=12, ADMIN1!$BZ193, $C$2=13, ADMIN1!$CC193, $C$2=14, ADMIN1!$CF193, $C$2=15, ADMIN1!$CI193)</f>
        <v>0</v>
      </c>
    </row>
    <row r="190" s="370" customFormat="true" ht="30" hidden="false" customHeight="true" outlineLevel="0" collapsed="false">
      <c r="A190" s="365" t="n">
        <f aca="false">_xlfn.IFS($C$2=1, ADMIN1!$A194, $C$2=2, ADMIN1!$B194, $C$2=3, ADMIN1!$C194, $C$2=4, ADMIN1!$D194, $C$2=5, ADMIN1!$E194, $C$2=6, ADMIN1!$F194, $C$2=7, ADMIN1!$G194, $C$2=8, ADMIN1!$H194, $C$2=9, ADMIN1!$I194, $C$2=10, ADMIN1!$J194, $C$2=11, ADMIN1!$K194, $C$2=12, ADMIN1!$L194, $C$2=13, ADMIN1!$M194, $C$2=14, ADMIN1!$N194, $C$2=15, ADMIN1!$O194)</f>
        <v>0</v>
      </c>
      <c r="B190" s="366" t="n">
        <f aca="false">ADMIN1!Q194</f>
        <v>3659</v>
      </c>
      <c r="C190" s="367" t="str">
        <f aca="false">ADMIN1!R194</f>
        <v>Pomme variété ancienne de Sierra Nevada</v>
      </c>
      <c r="D190" s="366" t="str">
        <f aca="false">ADMIN1!V194</f>
        <v>kg</v>
      </c>
      <c r="E190" s="368" t="str">
        <f aca="false">_xlfn.IFS($C$2=1, ADMIN1!$AR194, $C$2=2, ADMIN1!$AU194, $C$2=3, ADMIN1!$AX194, $C$2=4, ADMIN1!$BA194, $C$2=5, ADMIN1!$BD194, $C$2=6, ADMIN1!$BG194, $C$2=7, ADMIN1!$BJ194, $C$2=8, ADMIN1!$BM194, $C$2=9, ADMIN1!$BP194, $C$2=10, ADMIN1!$BS194, $C$2=11, ADMIN1!$BV194, $C$2=12, ADMIN1!$BY194, $C$2=13, ADMIN1!$CB194, $C$2=14, ADMIN1!$CE194, $C$2=15, ADMIN1!$CH194)</f>
        <v>-</v>
      </c>
      <c r="F190" s="369" t="n">
        <f aca="false">_xlfn.IFS($C$2=1, ADMIN1!$AS194, $C$2=2, ADMIN1!$AV194, $C$2=3, ADMIN1!$AY194, $C$2=4, ADMIN1!$BB194, $C$2=5, ADMIN1!$BE194, $C$2=6, ADMIN1!$BH194, $C$2=7, ADMIN1!$BK194, $C$2=8, ADMIN1!$BN194, $C$2=9, ADMIN1!$BQ194, $C$2=10, ADMIN1!$BT194, $C$2=11, ADMIN1!$BW194, $C$2=12, ADMIN1!$BZ194, $C$2=13, ADMIN1!$CC194, $C$2=14, ADMIN1!$CF194, $C$2=15, ADMIN1!$CI194)</f>
        <v>0</v>
      </c>
    </row>
    <row r="191" s="370" customFormat="true" ht="30" hidden="false" customHeight="true" outlineLevel="0" collapsed="false">
      <c r="A191" s="365" t="n">
        <f aca="false">_xlfn.IFS($C$2=1, ADMIN1!$A195, $C$2=2, ADMIN1!$B195, $C$2=3, ADMIN1!$C195, $C$2=4, ADMIN1!$D195, $C$2=5, ADMIN1!$E195, $C$2=6, ADMIN1!$F195, $C$2=7, ADMIN1!$G195, $C$2=8, ADMIN1!$H195, $C$2=9, ADMIN1!$I195, $C$2=10, ADMIN1!$J195, $C$2=11, ADMIN1!$K195, $C$2=12, ADMIN1!$L195, $C$2=13, ADMIN1!$M195, $C$2=14, ADMIN1!$N195, $C$2=15, ADMIN1!$O195)</f>
        <v>0</v>
      </c>
      <c r="B191" s="366" t="n">
        <f aca="false">ADMIN1!Q195</f>
        <v>3824</v>
      </c>
      <c r="C191" s="367" t="str">
        <f aca="false">ADMIN1!R195</f>
        <v>Radis Daikon</v>
      </c>
      <c r="D191" s="366" t="str">
        <f aca="false">ADMIN1!V195</f>
        <v>kg</v>
      </c>
      <c r="E191" s="368" t="str">
        <f aca="false">_xlfn.IFS($C$2=1, ADMIN1!$AR195, $C$2=2, ADMIN1!$AU195, $C$2=3, ADMIN1!$AX195, $C$2=4, ADMIN1!$BA195, $C$2=5, ADMIN1!$BD195, $C$2=6, ADMIN1!$BG195, $C$2=7, ADMIN1!$BJ195, $C$2=8, ADMIN1!$BM195, $C$2=9, ADMIN1!$BP195, $C$2=10, ADMIN1!$BS195, $C$2=11, ADMIN1!$BV195, $C$2=12, ADMIN1!$BY195, $C$2=13, ADMIN1!$CB195, $C$2=14, ADMIN1!$CE195, $C$2=15, ADMIN1!$CH195)</f>
        <v>-</v>
      </c>
      <c r="F191" s="369" t="n">
        <f aca="false">_xlfn.IFS($C$2=1, ADMIN1!$AS195, $C$2=2, ADMIN1!$AV195, $C$2=3, ADMIN1!$AY195, $C$2=4, ADMIN1!$BB195, $C$2=5, ADMIN1!$BE195, $C$2=6, ADMIN1!$BH195, $C$2=7, ADMIN1!$BK195, $C$2=8, ADMIN1!$BN195, $C$2=9, ADMIN1!$BQ195, $C$2=10, ADMIN1!$BT195, $C$2=11, ADMIN1!$BW195, $C$2=12, ADMIN1!$BZ195, $C$2=13, ADMIN1!$CC195, $C$2=14, ADMIN1!$CF195, $C$2=15, ADMIN1!$CI195)</f>
        <v>0</v>
      </c>
    </row>
    <row r="192" s="370" customFormat="true" ht="30" hidden="false" customHeight="true" outlineLevel="0" collapsed="false">
      <c r="A192" s="365" t="n">
        <f aca="false">_xlfn.IFS($C$2=1, ADMIN1!$A196, $C$2=2, ADMIN1!$B196, $C$2=3, ADMIN1!$C196, $C$2=4, ADMIN1!$D196, $C$2=5, ADMIN1!$E196, $C$2=6, ADMIN1!$F196, $C$2=7, ADMIN1!$G196, $C$2=8, ADMIN1!$H196, $C$2=9, ADMIN1!$I196, $C$2=10, ADMIN1!$J196, $C$2=11, ADMIN1!$K196, $C$2=12, ADMIN1!$L196, $C$2=13, ADMIN1!$M196, $C$2=14, ADMIN1!$N196, $C$2=15, ADMIN1!$O196)</f>
        <v>0</v>
      </c>
      <c r="B192" s="366" t="n">
        <f aca="false">ADMIN1!Q196</f>
        <v>1867</v>
      </c>
      <c r="C192" s="367" t="str">
        <f aca="false">ADMIN1!R196</f>
        <v>Raisin blanc italien avec pépins BIO</v>
      </c>
      <c r="D192" s="366" t="str">
        <f aca="false">ADMIN1!V196</f>
        <v>kg</v>
      </c>
      <c r="E192" s="368" t="str">
        <f aca="false">_xlfn.IFS($C$2=1, ADMIN1!$AR196, $C$2=2, ADMIN1!$AU196, $C$2=3, ADMIN1!$AX196, $C$2=4, ADMIN1!$BA196, $C$2=5, ADMIN1!$BD196, $C$2=6, ADMIN1!$BG196, $C$2=7, ADMIN1!$BJ196, $C$2=8, ADMIN1!$BM196, $C$2=9, ADMIN1!$BP196, $C$2=10, ADMIN1!$BS196, $C$2=11, ADMIN1!$BV196, $C$2=12, ADMIN1!$BY196, $C$2=13, ADMIN1!$CB196, $C$2=14, ADMIN1!$CE196, $C$2=15, ADMIN1!$CH196)</f>
        <v>-</v>
      </c>
      <c r="F192" s="369" t="n">
        <f aca="false">_xlfn.IFS($C$2=1, ADMIN1!$AS196, $C$2=2, ADMIN1!$AV196, $C$2=3, ADMIN1!$AY196, $C$2=4, ADMIN1!$BB196, $C$2=5, ADMIN1!$BE196, $C$2=6, ADMIN1!$BH196, $C$2=7, ADMIN1!$BK196, $C$2=8, ADMIN1!$BN196, $C$2=9, ADMIN1!$BQ196, $C$2=10, ADMIN1!$BT196, $C$2=11, ADMIN1!$BW196, $C$2=12, ADMIN1!$BZ196, $C$2=13, ADMIN1!$CC196, $C$2=14, ADMIN1!$CF196, $C$2=15, ADMIN1!$CI196)</f>
        <v>0</v>
      </c>
    </row>
    <row r="193" s="370" customFormat="true" ht="30" hidden="false" customHeight="true" outlineLevel="0" collapsed="false">
      <c r="A193" s="365" t="n">
        <f aca="false">_xlfn.IFS($C$2=1, ADMIN1!$A197, $C$2=2, ADMIN1!$B197, $C$2=3, ADMIN1!$C197, $C$2=4, ADMIN1!$D197, $C$2=5, ADMIN1!$E197, $C$2=6, ADMIN1!$F197, $C$2=7, ADMIN1!$G197, $C$2=8, ADMIN1!$H197, $C$2=9, ADMIN1!$I197, $C$2=10, ADMIN1!$J197, $C$2=11, ADMIN1!$K197, $C$2=12, ADMIN1!$L197, $C$2=13, ADMIN1!$M197, $C$2=14, ADMIN1!$N197, $C$2=15, ADMIN1!$O197)</f>
        <v>0</v>
      </c>
      <c r="B193" s="366" t="n">
        <f aca="false">ADMIN1!Q197</f>
        <v>3155</v>
      </c>
      <c r="C193" s="367" t="str">
        <f aca="false">ADMIN1!R197</f>
        <v>Raisin Muscat Blanc</v>
      </c>
      <c r="D193" s="366" t="str">
        <f aca="false">ADMIN1!V197</f>
        <v>kg</v>
      </c>
      <c r="E193" s="368" t="str">
        <f aca="false">_xlfn.IFS($C$2=1, ADMIN1!$AR197, $C$2=2, ADMIN1!$AU197, $C$2=3, ADMIN1!$AX197, $C$2=4, ADMIN1!$BA197, $C$2=5, ADMIN1!$BD197, $C$2=6, ADMIN1!$BG197, $C$2=7, ADMIN1!$BJ197, $C$2=8, ADMIN1!$BM197, $C$2=9, ADMIN1!$BP197, $C$2=10, ADMIN1!$BS197, $C$2=11, ADMIN1!$BV197, $C$2=12, ADMIN1!$BY197, $C$2=13, ADMIN1!$CB197, $C$2=14, ADMIN1!$CE197, $C$2=15, ADMIN1!$CH197)</f>
        <v>-</v>
      </c>
      <c r="F193" s="369" t="n">
        <f aca="false">_xlfn.IFS($C$2=1, ADMIN1!$AS197, $C$2=2, ADMIN1!$AV197, $C$2=3, ADMIN1!$AY197, $C$2=4, ADMIN1!$BB197, $C$2=5, ADMIN1!$BE197, $C$2=6, ADMIN1!$BH197, $C$2=7, ADMIN1!$BK197, $C$2=8, ADMIN1!$BN197, $C$2=9, ADMIN1!$BQ197, $C$2=10, ADMIN1!$BT197, $C$2=11, ADMIN1!$BW197, $C$2=12, ADMIN1!$BZ197, $C$2=13, ADMIN1!$CC197, $C$2=14, ADMIN1!$CF197, $C$2=15, ADMIN1!$CI197)</f>
        <v>0</v>
      </c>
    </row>
    <row r="194" s="370" customFormat="true" ht="30" hidden="false" customHeight="true" outlineLevel="0" collapsed="false">
      <c r="A194" s="365" t="n">
        <f aca="false">_xlfn.IFS($C$2=1, ADMIN1!$A198, $C$2=2, ADMIN1!$B198, $C$2=3, ADMIN1!$C198, $C$2=4, ADMIN1!$D198, $C$2=5, ADMIN1!$E198, $C$2=6, ADMIN1!$F198, $C$2=7, ADMIN1!$G198, $C$2=8, ADMIN1!$H198, $C$2=9, ADMIN1!$I198, $C$2=10, ADMIN1!$J198, $C$2=11, ADMIN1!$K198, $C$2=12, ADMIN1!$L198, $C$2=13, ADMIN1!$M198, $C$2=14, ADMIN1!$N198, $C$2=15, ADMIN1!$O198)</f>
        <v>0</v>
      </c>
      <c r="B194" s="366" t="n">
        <f aca="false">ADMIN1!Q198</f>
        <v>1774</v>
      </c>
      <c r="C194" s="367" t="str">
        <f aca="false">ADMIN1!R198</f>
        <v>Raisin noir d'automne Royal sans pépins BIO</v>
      </c>
      <c r="D194" s="366" t="str">
        <f aca="false">ADMIN1!V198</f>
        <v>kg</v>
      </c>
      <c r="E194" s="368" t="str">
        <f aca="false">_xlfn.IFS($C$2=1, ADMIN1!$AR198, $C$2=2, ADMIN1!$AU198, $C$2=3, ADMIN1!$AX198, $C$2=4, ADMIN1!$BA198, $C$2=5, ADMIN1!$BD198, $C$2=6, ADMIN1!$BG198, $C$2=7, ADMIN1!$BJ198, $C$2=8, ADMIN1!$BM198, $C$2=9, ADMIN1!$BP198, $C$2=10, ADMIN1!$BS198, $C$2=11, ADMIN1!$BV198, $C$2=12, ADMIN1!$BY198, $C$2=13, ADMIN1!$CB198, $C$2=14, ADMIN1!$CE198, $C$2=15, ADMIN1!$CH198)</f>
        <v>-</v>
      </c>
      <c r="F194" s="369" t="n">
        <f aca="false">_xlfn.IFS($C$2=1, ADMIN1!$AS198, $C$2=2, ADMIN1!$AV198, $C$2=3, ADMIN1!$AY198, $C$2=4, ADMIN1!$BB198, $C$2=5, ADMIN1!$BE198, $C$2=6, ADMIN1!$BH198, $C$2=7, ADMIN1!$BK198, $C$2=8, ADMIN1!$BN198, $C$2=9, ADMIN1!$BQ198, $C$2=10, ADMIN1!$BT198, $C$2=11, ADMIN1!$BW198, $C$2=12, ADMIN1!$BZ198, $C$2=13, ADMIN1!$CC198, $C$2=14, ADMIN1!$CF198, $C$2=15, ADMIN1!$CI198)</f>
        <v>0</v>
      </c>
    </row>
    <row r="195" s="370" customFormat="true" ht="30" hidden="false" customHeight="true" outlineLevel="0" collapsed="false">
      <c r="A195" s="365" t="n">
        <f aca="false">_xlfn.IFS($C$2=1, ADMIN1!$A199, $C$2=2, ADMIN1!$B199, $C$2=3, ADMIN1!$C199, $C$2=4, ADMIN1!$D199, $C$2=5, ADMIN1!$E199, $C$2=6, ADMIN1!$F199, $C$2=7, ADMIN1!$G199, $C$2=8, ADMIN1!$H199, $C$2=9, ADMIN1!$I199, $C$2=10, ADMIN1!$J199, $C$2=11, ADMIN1!$K199, $C$2=12, ADMIN1!$L199, $C$2=13, ADMIN1!$M199, $C$2=14, ADMIN1!$N199, $C$2=15, ADMIN1!$O199)</f>
        <v>0</v>
      </c>
      <c r="B195" s="366" t="n">
        <f aca="false">ADMIN1!Q257</f>
        <v>0</v>
      </c>
      <c r="C195" s="367" t="str">
        <f aca="false">ADMIN1!R199</f>
        <v>Raisin rouge crimson BIO</v>
      </c>
      <c r="D195" s="366" t="n">
        <f aca="false">ADMIN1!V257</f>
        <v>0</v>
      </c>
      <c r="E195" s="368" t="str">
        <f aca="false">_xlfn.IFS($C$2=1, ADMIN1!$AR199, $C$2=2, ADMIN1!$AU199, $C$2=3, ADMIN1!$AX199, $C$2=4, ADMIN1!$BA199, $C$2=5, ADMIN1!$BD199, $C$2=6, ADMIN1!$BG199, $C$2=7, ADMIN1!$BJ199, $C$2=8, ADMIN1!$BM199, $C$2=9, ADMIN1!$BP199, $C$2=10, ADMIN1!$BS199, $C$2=11, ADMIN1!$BV199, $C$2=12, ADMIN1!$BY199, $C$2=13, ADMIN1!$CB199, $C$2=14, ADMIN1!$CE199, $C$2=15, ADMIN1!$CH199)</f>
        <v>-</v>
      </c>
      <c r="F195" s="369" t="n">
        <f aca="false">_xlfn.IFS($C$2=1, ADMIN1!$AS199, $C$2=2, ADMIN1!$AV199, $C$2=3, ADMIN1!$AY199, $C$2=4, ADMIN1!$BB199, $C$2=5, ADMIN1!$BE199, $C$2=6, ADMIN1!$BH199, $C$2=7, ADMIN1!$BK199, $C$2=8, ADMIN1!$BN199, $C$2=9, ADMIN1!$BQ199, $C$2=10, ADMIN1!$BT199, $C$2=11, ADMIN1!$BW199, $C$2=12, ADMIN1!$BZ199, $C$2=13, ADMIN1!$CC199, $C$2=14, ADMIN1!$CF199, $C$2=15, ADMIN1!$CI199)</f>
        <v>0</v>
      </c>
    </row>
    <row r="196" s="370" customFormat="true" ht="30" hidden="false" customHeight="true" outlineLevel="0" collapsed="false">
      <c r="A196" s="365" t="n">
        <f aca="false">_xlfn.IFS($C$2=1, ADMIN1!$A200, $C$2=2, ADMIN1!$B200, $C$2=3, ADMIN1!$C200, $C$2=4, ADMIN1!$D200, $C$2=5, ADMIN1!$E200, $C$2=6, ADMIN1!$F200, $C$2=7, ADMIN1!$G200, $C$2=8, ADMIN1!$H200, $C$2=9, ADMIN1!$I200, $C$2=10, ADMIN1!$J200, $C$2=11, ADMIN1!$K200, $C$2=12, ADMIN1!$L200, $C$2=13, ADMIN1!$M200, $C$2=14, ADMIN1!$N200, $C$2=15, ADMIN1!$O200)</f>
        <v>0</v>
      </c>
      <c r="B196" s="366" t="n">
        <f aca="false">ADMIN1!Q258</f>
        <v>0</v>
      </c>
      <c r="C196" s="367" t="str">
        <f aca="false">ADMIN1!R200</f>
        <v>Raisin sec Sultana BIO
    - (Sachet 1kg)</v>
      </c>
      <c r="D196" s="366" t="n">
        <f aca="false">ADMIN1!V258</f>
        <v>0</v>
      </c>
      <c r="E196" s="368" t="str">
        <f aca="false">_xlfn.IFS($C$2=1, ADMIN1!$AR200, $C$2=2, ADMIN1!$AU200, $C$2=3, ADMIN1!$AX200, $C$2=4, ADMIN1!$BA200, $C$2=5, ADMIN1!$BD200, $C$2=6, ADMIN1!$BG200, $C$2=7, ADMIN1!$BJ200, $C$2=8, ADMIN1!$BM200, $C$2=9, ADMIN1!$BP200, $C$2=10, ADMIN1!$BS200, $C$2=11, ADMIN1!$BV200, $C$2=12, ADMIN1!$BY200, $C$2=13, ADMIN1!$CB200, $C$2=14, ADMIN1!$CE200, $C$2=15, ADMIN1!$CH200)</f>
        <v>-</v>
      </c>
      <c r="F196" s="369" t="n">
        <f aca="false">_xlfn.IFS($C$2=1, ADMIN1!$AS200, $C$2=2, ADMIN1!$AV200, $C$2=3, ADMIN1!$AY200, $C$2=4, ADMIN1!$BB200, $C$2=5, ADMIN1!$BE200, $C$2=6, ADMIN1!$BH200, $C$2=7, ADMIN1!$BK200, $C$2=8, ADMIN1!$BN200, $C$2=9, ADMIN1!$BQ200, $C$2=10, ADMIN1!$BT200, $C$2=11, ADMIN1!$BW200, $C$2=12, ADMIN1!$BZ200, $C$2=13, ADMIN1!$CC200, $C$2=14, ADMIN1!$CF200, $C$2=15, ADMIN1!$CI200)</f>
        <v>0</v>
      </c>
    </row>
    <row r="197" s="370" customFormat="true" ht="30" hidden="false" customHeight="true" outlineLevel="0" collapsed="false">
      <c r="A197" s="365" t="n">
        <f aca="false">_xlfn.IFS($C$2=1, ADMIN1!$A201, $C$2=2, ADMIN1!$B201, $C$2=3, ADMIN1!$C201, $C$2=4, ADMIN1!$D201, $C$2=5, ADMIN1!$E201, $C$2=6, ADMIN1!$F201, $C$2=7, ADMIN1!$G201, $C$2=8, ADMIN1!$H201, $C$2=9, ADMIN1!$I201, $C$2=10, ADMIN1!$J201, $C$2=11, ADMIN1!$K201, $C$2=12, ADMIN1!$L201, $C$2=13, ADMIN1!$M201, $C$2=14, ADMIN1!$N201, $C$2=15, ADMIN1!$O201)</f>
        <v>0</v>
      </c>
      <c r="B197" s="366" t="n">
        <f aca="false">ADMIN1!Q259</f>
        <v>0</v>
      </c>
      <c r="C197" s="367" t="str">
        <f aca="false">ADMIN1!R201</f>
        <v>Raisins secs Muscat en grains
    - (Sachet 500g)</v>
      </c>
      <c r="D197" s="366" t="n">
        <f aca="false">ADMIN1!V259</f>
        <v>0</v>
      </c>
      <c r="E197" s="368" t="str">
        <f aca="false">_xlfn.IFS($C$2=1, ADMIN1!$AR201, $C$2=2, ADMIN1!$AU201, $C$2=3, ADMIN1!$AX201, $C$2=4, ADMIN1!$BA201, $C$2=5, ADMIN1!$BD201, $C$2=6, ADMIN1!$BG201, $C$2=7, ADMIN1!$BJ201, $C$2=8, ADMIN1!$BM201, $C$2=9, ADMIN1!$BP201, $C$2=10, ADMIN1!$BS201, $C$2=11, ADMIN1!$BV201, $C$2=12, ADMIN1!$BY201, $C$2=13, ADMIN1!$CB201, $C$2=14, ADMIN1!$CE201, $C$2=15, ADMIN1!$CH201)</f>
        <v>-</v>
      </c>
      <c r="F197" s="369" t="n">
        <f aca="false">_xlfn.IFS($C$2=1, ADMIN1!$AS201, $C$2=2, ADMIN1!$AV201, $C$2=3, ADMIN1!$AY201, $C$2=4, ADMIN1!$BB201, $C$2=5, ADMIN1!$BE201, $C$2=6, ADMIN1!$BH201, $C$2=7, ADMIN1!$BK201, $C$2=8, ADMIN1!$BN201, $C$2=9, ADMIN1!$BQ201, $C$2=10, ADMIN1!$BT201, $C$2=11, ADMIN1!$BW201, $C$2=12, ADMIN1!$BZ201, $C$2=13, ADMIN1!$CC201, $C$2=14, ADMIN1!$CF201, $C$2=15, ADMIN1!$CI201)</f>
        <v>0</v>
      </c>
    </row>
    <row r="198" s="370" customFormat="true" ht="30" hidden="false" customHeight="true" outlineLevel="0" collapsed="false">
      <c r="A198" s="365" t="n">
        <f aca="false">_xlfn.IFS($C$2=1, ADMIN1!$A202, $C$2=2, ADMIN1!$B202, $C$2=3, ADMIN1!$C202, $C$2=4, ADMIN1!$D202, $C$2=5, ADMIN1!$E202, $C$2=6, ADMIN1!$F202, $C$2=7, ADMIN1!$G202, $C$2=8, ADMIN1!$H202, $C$2=9, ADMIN1!$I202, $C$2=10, ADMIN1!$J202, $C$2=11, ADMIN1!$K202, $C$2=12, ADMIN1!$L202, $C$2=13, ADMIN1!$M202, $C$2=14, ADMIN1!$N202, $C$2=15, ADMIN1!$O202)</f>
        <v>0</v>
      </c>
      <c r="B198" s="366" t="n">
        <f aca="false">ADMIN1!Q260</f>
        <v>0</v>
      </c>
      <c r="C198" s="367" t="str">
        <f aca="false">ADMIN1!R202</f>
        <v>Sel rose de l'Himalaya moulu
    - (Sachet 1kg)</v>
      </c>
      <c r="D198" s="366" t="n">
        <f aca="false">ADMIN1!V260</f>
        <v>0</v>
      </c>
      <c r="E198" s="368" t="str">
        <f aca="false">_xlfn.IFS($C$2=1, ADMIN1!$AR202, $C$2=2, ADMIN1!$AU202, $C$2=3, ADMIN1!$AX202, $C$2=4, ADMIN1!$BA202, $C$2=5, ADMIN1!$BD202, $C$2=6, ADMIN1!$BG202, $C$2=7, ADMIN1!$BJ202, $C$2=8, ADMIN1!$BM202, $C$2=9, ADMIN1!$BP202, $C$2=10, ADMIN1!$BS202, $C$2=11, ADMIN1!$BV202, $C$2=12, ADMIN1!$BY202, $C$2=13, ADMIN1!$CB202, $C$2=14, ADMIN1!$CE202, $C$2=15, ADMIN1!$CH202)</f>
        <v>-</v>
      </c>
      <c r="F198" s="369" t="n">
        <f aca="false">_xlfn.IFS($C$2=1, ADMIN1!$AS202, $C$2=2, ADMIN1!$AV202, $C$2=3, ADMIN1!$AY202, $C$2=4, ADMIN1!$BB202, $C$2=5, ADMIN1!$BE202, $C$2=6, ADMIN1!$BH202, $C$2=7, ADMIN1!$BK202, $C$2=8, ADMIN1!$BN202, $C$2=9, ADMIN1!$BQ202, $C$2=10, ADMIN1!$BT202, $C$2=11, ADMIN1!$BW202, $C$2=12, ADMIN1!$BZ202, $C$2=13, ADMIN1!$CC202, $C$2=14, ADMIN1!$CF202, $C$2=15, ADMIN1!$CI202)</f>
        <v>0</v>
      </c>
    </row>
    <row r="199" s="370" customFormat="true" ht="30" hidden="false" customHeight="true" outlineLevel="0" collapsed="false">
      <c r="A199" s="365" t="n">
        <f aca="false">_xlfn.IFS($C$2=1, ADMIN1!$A203, $C$2=2, ADMIN1!$B203, $C$2=3, ADMIN1!$C203, $C$2=4, ADMIN1!$D203, $C$2=5, ADMIN1!$E203, $C$2=6, ADMIN1!$F203, $C$2=7, ADMIN1!$G203, $C$2=8, ADMIN1!$H203, $C$2=9, ADMIN1!$I203, $C$2=10, ADMIN1!$J203, $C$2=11, ADMIN1!$K203, $C$2=12, ADMIN1!$L203, $C$2=13, ADMIN1!$M203, $C$2=14, ADMIN1!$N203, $C$2=15, ADMIN1!$O203)</f>
        <v>0</v>
      </c>
      <c r="B199" s="366" t="n">
        <f aca="false">ADMIN1!Q261</f>
        <v>0</v>
      </c>
      <c r="C199" s="367" t="str">
        <f aca="false">ADMIN1!R203</f>
        <v>Sésame CRU BIO (Sachet 1kg)</v>
      </c>
      <c r="D199" s="366" t="n">
        <f aca="false">ADMIN1!V261</f>
        <v>0</v>
      </c>
      <c r="E199" s="368" t="str">
        <f aca="false">_xlfn.IFS($C$2=1, ADMIN1!$AR203, $C$2=2, ADMIN1!$AU203, $C$2=3, ADMIN1!$AX203, $C$2=4, ADMIN1!$BA203, $C$2=5, ADMIN1!$BD203, $C$2=6, ADMIN1!$BG203, $C$2=7, ADMIN1!$BJ203, $C$2=8, ADMIN1!$BM203, $C$2=9, ADMIN1!$BP203, $C$2=10, ADMIN1!$BS203, $C$2=11, ADMIN1!$BV203, $C$2=12, ADMIN1!$BY203, $C$2=13, ADMIN1!$CB203, $C$2=14, ADMIN1!$CE203, $C$2=15, ADMIN1!$CH203)</f>
        <v>-</v>
      </c>
      <c r="F199" s="369" t="n">
        <f aca="false">_xlfn.IFS($C$2=1, ADMIN1!$AS203, $C$2=2, ADMIN1!$AV203, $C$2=3, ADMIN1!$AY203, $C$2=4, ADMIN1!$BB203, $C$2=5, ADMIN1!$BE203, $C$2=6, ADMIN1!$BH203, $C$2=7, ADMIN1!$BK203, $C$2=8, ADMIN1!$BN203, $C$2=9, ADMIN1!$BQ203, $C$2=10, ADMIN1!$BT203, $C$2=11, ADMIN1!$BW203, $C$2=12, ADMIN1!$BZ203, $C$2=13, ADMIN1!$CC203, $C$2=14, ADMIN1!$CF203, $C$2=15, ADMIN1!$CI203)</f>
        <v>0</v>
      </c>
    </row>
    <row r="200" s="370" customFormat="true" ht="30" hidden="false" customHeight="true" outlineLevel="0" collapsed="false">
      <c r="A200" s="365" t="n">
        <f aca="false">_xlfn.IFS($C$2=1, ADMIN1!$A204, $C$2=2, ADMIN1!$B204, $C$2=3, ADMIN1!$C204, $C$2=4, ADMIN1!$D204, $C$2=5, ADMIN1!$E204, $C$2=6, ADMIN1!$F204, $C$2=7, ADMIN1!$G204, $C$2=8, ADMIN1!$H204, $C$2=9, ADMIN1!$I204, $C$2=10, ADMIN1!$J204, $C$2=11, ADMIN1!$K204, $C$2=12, ADMIN1!$L204, $C$2=13, ADMIN1!$M204, $C$2=14, ADMIN1!$N204, $C$2=15, ADMIN1!$O204)</f>
        <v>0</v>
      </c>
      <c r="B200" s="366" t="n">
        <f aca="false">ADMIN1!Q263</f>
        <v>0</v>
      </c>
      <c r="C200" s="367" t="str">
        <f aca="false">ADMIN1!R204</f>
        <v>Souchet BIO (Sachet 1kg)</v>
      </c>
      <c r="D200" s="366" t="n">
        <f aca="false">ADMIN1!V263</f>
        <v>0</v>
      </c>
      <c r="E200" s="368" t="str">
        <f aca="false">_xlfn.IFS($C$2=1, ADMIN1!$AR204, $C$2=2, ADMIN1!$AU204, $C$2=3, ADMIN1!$AX204, $C$2=4, ADMIN1!$BA204, $C$2=5, ADMIN1!$BD204, $C$2=6, ADMIN1!$BG204, $C$2=7, ADMIN1!$BJ204, $C$2=8, ADMIN1!$BM204, $C$2=9, ADMIN1!$BP204, $C$2=10, ADMIN1!$BS204, $C$2=11, ADMIN1!$BV204, $C$2=12, ADMIN1!$BY204, $C$2=13, ADMIN1!$CB204, $C$2=14, ADMIN1!$CE204, $C$2=15, ADMIN1!$CH204)</f>
        <v>-</v>
      </c>
      <c r="F200" s="369" t="n">
        <f aca="false">_xlfn.IFS($C$2=1, ADMIN1!$AS204, $C$2=2, ADMIN1!$AV204, $C$2=3, ADMIN1!$AY204, $C$2=4, ADMIN1!$BB204, $C$2=5, ADMIN1!$BE204, $C$2=6, ADMIN1!$BH204, $C$2=7, ADMIN1!$BK204, $C$2=8, ADMIN1!$BN204, $C$2=9, ADMIN1!$BQ204, $C$2=10, ADMIN1!$BT204, $C$2=11, ADMIN1!$BW204, $C$2=12, ADMIN1!$BZ204, $C$2=13, ADMIN1!$CC204, $C$2=14, ADMIN1!$CF204, $C$2=15, ADMIN1!$CI204)</f>
        <v>0</v>
      </c>
    </row>
    <row r="201" s="370" customFormat="true" ht="30" hidden="false" customHeight="true" outlineLevel="0" collapsed="false">
      <c r="A201" s="365" t="n">
        <f aca="false">_xlfn.IFS($C$2=1, ADMIN1!$A205, $C$2=2, ADMIN1!$B205, $C$2=3, ADMIN1!$C205, $C$2=4, ADMIN1!$D205, $C$2=5, ADMIN1!$E205, $C$2=6, ADMIN1!$F205, $C$2=7, ADMIN1!$G205, $C$2=8, ADMIN1!$H205, $C$2=9, ADMIN1!$I205, $C$2=10, ADMIN1!$J205, $C$2=11, ADMIN1!$K205, $C$2=12, ADMIN1!$L205, $C$2=13, ADMIN1!$M205, $C$2=14, ADMIN1!$N205, $C$2=15, ADMIN1!$O205)</f>
        <v>0</v>
      </c>
      <c r="B201" s="366" t="n">
        <f aca="false">ADMIN1!Q264</f>
        <v>0</v>
      </c>
      <c r="C201" s="367" t="str">
        <f aca="false">ADMIN1!R205</f>
        <v>Spaguetti de mer déshydraté BIO (Sachet 1kg)</v>
      </c>
      <c r="D201" s="366" t="n">
        <f aca="false">ADMIN1!V264</f>
        <v>0</v>
      </c>
      <c r="E201" s="368" t="str">
        <f aca="false">_xlfn.IFS($C$2=1, ADMIN1!$AR205, $C$2=2, ADMIN1!$AU205, $C$2=3, ADMIN1!$AX205, $C$2=4, ADMIN1!$BA205, $C$2=5, ADMIN1!$BD205, $C$2=6, ADMIN1!$BG205, $C$2=7, ADMIN1!$BJ205, $C$2=8, ADMIN1!$BM205, $C$2=9, ADMIN1!$BP205, $C$2=10, ADMIN1!$BS205, $C$2=11, ADMIN1!$BV205, $C$2=12, ADMIN1!$BY205, $C$2=13, ADMIN1!$CB205, $C$2=14, ADMIN1!$CE205, $C$2=15, ADMIN1!$CH205)</f>
        <v>-</v>
      </c>
      <c r="F201" s="369" t="n">
        <f aca="false">_xlfn.IFS($C$2=1, ADMIN1!$AS205, $C$2=2, ADMIN1!$AV205, $C$2=3, ADMIN1!$AY205, $C$2=4, ADMIN1!$BB205, $C$2=5, ADMIN1!$BE205, $C$2=6, ADMIN1!$BH205, $C$2=7, ADMIN1!$BK205, $C$2=8, ADMIN1!$BN205, $C$2=9, ADMIN1!$BQ205, $C$2=10, ADMIN1!$BT205, $C$2=11, ADMIN1!$BW205, $C$2=12, ADMIN1!$BZ205, $C$2=13, ADMIN1!$CC205, $C$2=14, ADMIN1!$CF205, $C$2=15, ADMIN1!$CI205)</f>
        <v>0</v>
      </c>
    </row>
    <row r="202" s="370" customFormat="true" ht="30" hidden="false" customHeight="true" outlineLevel="0" collapsed="false">
      <c r="A202" s="365" t="n">
        <f aca="false">_xlfn.IFS($C$2=1, ADMIN1!$A206, $C$2=2, ADMIN1!$B206, $C$2=3, ADMIN1!$C206, $C$2=4, ADMIN1!$D206, $C$2=5, ADMIN1!$E206, $C$2=6, ADMIN1!$F206, $C$2=7, ADMIN1!$G206, $C$2=8, ADMIN1!$H206, $C$2=9, ADMIN1!$I206, $C$2=10, ADMIN1!$J206, $C$2=11, ADMIN1!$K206, $C$2=12, ADMIN1!$L206, $C$2=13, ADMIN1!$M206, $C$2=14, ADMIN1!$N206, $C$2=15, ADMIN1!$O206)</f>
        <v>0</v>
      </c>
      <c r="B202" s="366" t="n">
        <f aca="false">ADMIN1!Q265</f>
        <v>0</v>
      </c>
      <c r="C202" s="367" t="str">
        <f aca="false">ADMIN1!R206</f>
        <v>Spaguetti de mer déshydraté BIO (Sachet 500g)</v>
      </c>
      <c r="D202" s="366" t="n">
        <f aca="false">ADMIN1!V265</f>
        <v>0</v>
      </c>
      <c r="E202" s="368" t="str">
        <f aca="false">_xlfn.IFS($C$2=1, ADMIN1!$AR206, $C$2=2, ADMIN1!$AU206, $C$2=3, ADMIN1!$AX206, $C$2=4, ADMIN1!$BA206, $C$2=5, ADMIN1!$BD206, $C$2=6, ADMIN1!$BG206, $C$2=7, ADMIN1!$BJ206, $C$2=8, ADMIN1!$BM206, $C$2=9, ADMIN1!$BP206, $C$2=10, ADMIN1!$BS206, $C$2=11, ADMIN1!$BV206, $C$2=12, ADMIN1!$BY206, $C$2=13, ADMIN1!$CB206, $C$2=14, ADMIN1!$CE206, $C$2=15, ADMIN1!$CH206)</f>
        <v>-</v>
      </c>
      <c r="F202" s="369" t="n">
        <f aca="false">_xlfn.IFS($C$2=1, ADMIN1!$AS206, $C$2=2, ADMIN1!$AV206, $C$2=3, ADMIN1!$AY206, $C$2=4, ADMIN1!$BB206, $C$2=5, ADMIN1!$BE206, $C$2=6, ADMIN1!$BH206, $C$2=7, ADMIN1!$BK206, $C$2=8, ADMIN1!$BN206, $C$2=9, ADMIN1!$BQ206, $C$2=10, ADMIN1!$BT206, $C$2=11, ADMIN1!$BW206, $C$2=12, ADMIN1!$BZ206, $C$2=13, ADMIN1!$CC206, $C$2=14, ADMIN1!$CF206, $C$2=15, ADMIN1!$CI206)</f>
        <v>0</v>
      </c>
    </row>
    <row r="203" s="370" customFormat="true" ht="30" hidden="false" customHeight="true" outlineLevel="0" collapsed="false">
      <c r="A203" s="365" t="n">
        <f aca="false">_xlfn.IFS($C$2=1, ADMIN1!$A207, $C$2=2, ADMIN1!$B207, $C$2=3, ADMIN1!$C207, $C$2=4, ADMIN1!$D207, $C$2=5, ADMIN1!$E207, $C$2=6, ADMIN1!$F207, $C$2=7, ADMIN1!$G207, $C$2=8, ADMIN1!$H207, $C$2=9, ADMIN1!$I207, $C$2=10, ADMIN1!$J207, $C$2=11, ADMIN1!$K207, $C$2=12, ADMIN1!$L207, $C$2=13, ADMIN1!$M207, $C$2=14, ADMIN1!$N207, $C$2=15, ADMIN1!$O207)</f>
        <v>0</v>
      </c>
      <c r="B203" s="366" t="n">
        <f aca="false">ADMIN1!Q266</f>
        <v>0</v>
      </c>
      <c r="C203" s="367" t="str">
        <f aca="false">ADMIN1!R207</f>
        <v>Sucre de coco BIO (Sachet 1kg)</v>
      </c>
      <c r="D203" s="366" t="n">
        <f aca="false">ADMIN1!V266</f>
        <v>0</v>
      </c>
      <c r="E203" s="368" t="str">
        <f aca="false">_xlfn.IFS($C$2=1, ADMIN1!$AR207, $C$2=2, ADMIN1!$AU207, $C$2=3, ADMIN1!$AX207, $C$2=4, ADMIN1!$BA207, $C$2=5, ADMIN1!$BD207, $C$2=6, ADMIN1!$BG207, $C$2=7, ADMIN1!$BJ207, $C$2=8, ADMIN1!$BM207, $C$2=9, ADMIN1!$BP207, $C$2=10, ADMIN1!$BS207, $C$2=11, ADMIN1!$BV207, $C$2=12, ADMIN1!$BY207, $C$2=13, ADMIN1!$CB207, $C$2=14, ADMIN1!$CE207, $C$2=15, ADMIN1!$CH207)</f>
        <v>-</v>
      </c>
      <c r="F203" s="369" t="n">
        <f aca="false">_xlfn.IFS($C$2=1, ADMIN1!$AS207, $C$2=2, ADMIN1!$AV207, $C$2=3, ADMIN1!$AY207, $C$2=4, ADMIN1!$BB207, $C$2=5, ADMIN1!$BE207, $C$2=6, ADMIN1!$BH207, $C$2=7, ADMIN1!$BK207, $C$2=8, ADMIN1!$BN207, $C$2=9, ADMIN1!$BQ207, $C$2=10, ADMIN1!$BT207, $C$2=11, ADMIN1!$BW207, $C$2=12, ADMIN1!$BZ207, $C$2=13, ADMIN1!$CC207, $C$2=14, ADMIN1!$CF207, $C$2=15, ADMIN1!$CI207)</f>
        <v>0</v>
      </c>
    </row>
    <row r="204" s="370" customFormat="true" ht="30" hidden="false" customHeight="true" outlineLevel="0" collapsed="false">
      <c r="A204" s="365" t="n">
        <f aca="false">_xlfn.IFS($C$2=1, ADMIN1!$A208, $C$2=2, ADMIN1!$B208, $C$2=3, ADMIN1!$C208, $C$2=4, ADMIN1!$D208, $C$2=5, ADMIN1!$E208, $C$2=6, ADMIN1!$F208, $C$2=7, ADMIN1!$G208, $C$2=8, ADMIN1!$H208, $C$2=9, ADMIN1!$I208, $C$2=10, ADMIN1!$J208, $C$2=11, ADMIN1!$K208, $C$2=12, ADMIN1!$L208, $C$2=13, ADMIN1!$M208, $C$2=14, ADMIN1!$N208, $C$2=15, ADMIN1!$O208)</f>
        <v>0</v>
      </c>
      <c r="B204" s="366" t="n">
        <f aca="false">ADMIN1!Q267</f>
        <v>0</v>
      </c>
      <c r="C204" s="367" t="str">
        <f aca="false">ADMIN1!R208</f>
        <v>Tomate déshydratée CRU BIO (à basse température 35º, qualité supérieure)</v>
      </c>
      <c r="D204" s="366" t="n">
        <f aca="false">ADMIN1!V267</f>
        <v>0</v>
      </c>
      <c r="E204" s="368" t="str">
        <f aca="false">_xlfn.IFS($C$2=1, ADMIN1!$AR208, $C$2=2, ADMIN1!$AU208, $C$2=3, ADMIN1!$AX208, $C$2=4, ADMIN1!$BA208, $C$2=5, ADMIN1!$BD208, $C$2=6, ADMIN1!$BG208, $C$2=7, ADMIN1!$BJ208, $C$2=8, ADMIN1!$BM208, $C$2=9, ADMIN1!$BP208, $C$2=10, ADMIN1!$BS208, $C$2=11, ADMIN1!$BV208, $C$2=12, ADMIN1!$BY208, $C$2=13, ADMIN1!$CB208, $C$2=14, ADMIN1!$CE208, $C$2=15, ADMIN1!$CH208)</f>
        <v>-</v>
      </c>
      <c r="F204" s="369" t="n">
        <f aca="false">_xlfn.IFS($C$2=1, ADMIN1!$AS208, $C$2=2, ADMIN1!$AV208, $C$2=3, ADMIN1!$AY208, $C$2=4, ADMIN1!$BB208, $C$2=5, ADMIN1!$BE208, $C$2=6, ADMIN1!$BH208, $C$2=7, ADMIN1!$BK208, $C$2=8, ADMIN1!$BN208, $C$2=9, ADMIN1!$BQ208, $C$2=10, ADMIN1!$BT208, $C$2=11, ADMIN1!$BW208, $C$2=12, ADMIN1!$BZ208, $C$2=13, ADMIN1!$CC208, $C$2=14, ADMIN1!$CF208, $C$2=15, ADMIN1!$CI208)</f>
        <v>0</v>
      </c>
    </row>
    <row r="205" s="370" customFormat="true" ht="30" hidden="false" customHeight="true" outlineLevel="0" collapsed="false">
      <c r="A205" s="365" t="n">
        <f aca="false">_xlfn.IFS($C$2=1, ADMIN1!$A209, $C$2=2, ADMIN1!$B209, $C$2=3, ADMIN1!$C209, $C$2=4, ADMIN1!$D209, $C$2=5, ADMIN1!$E209, $C$2=6, ADMIN1!$F209, $C$2=7, ADMIN1!$G209, $C$2=8, ADMIN1!$H209, $C$2=9, ADMIN1!$I209, $C$2=10, ADMIN1!$J209, $C$2=11, ADMIN1!$K209, $C$2=12, ADMIN1!$L209, $C$2=13, ADMIN1!$M209, $C$2=14, ADMIN1!$N209, $C$2=15, ADMIN1!$O209)</f>
        <v>0</v>
      </c>
      <c r="B205" s="366" t="n">
        <f aca="false">ADMIN1!Q268</f>
        <v>0</v>
      </c>
      <c r="C205" s="367" t="str">
        <f aca="false">ADMIN1!R209</f>
        <v>Tomate déshydratée CRU BIO (à basse température 35º, qualité supérieure)</v>
      </c>
      <c r="D205" s="366" t="n">
        <f aca="false">ADMIN1!V268</f>
        <v>0</v>
      </c>
      <c r="E205" s="368" t="str">
        <f aca="false">_xlfn.IFS($C$2=1, ADMIN1!$AR209, $C$2=2, ADMIN1!$AU209, $C$2=3, ADMIN1!$AX209, $C$2=4, ADMIN1!$BA209, $C$2=5, ADMIN1!$BD209, $C$2=6, ADMIN1!$BG209, $C$2=7, ADMIN1!$BJ209, $C$2=8, ADMIN1!$BM209, $C$2=9, ADMIN1!$BP209, $C$2=10, ADMIN1!$BS209, $C$2=11, ADMIN1!$BV209, $C$2=12, ADMIN1!$BY209, $C$2=13, ADMIN1!$CB209, $C$2=14, ADMIN1!$CE209, $C$2=15, ADMIN1!$CH209)</f>
        <v>-</v>
      </c>
      <c r="F205" s="369" t="n">
        <f aca="false">_xlfn.IFS($C$2=1, ADMIN1!$AS209, $C$2=2, ADMIN1!$AV209, $C$2=3, ADMIN1!$AY209, $C$2=4, ADMIN1!$BB209, $C$2=5, ADMIN1!$BE209, $C$2=6, ADMIN1!$BH209, $C$2=7, ADMIN1!$BK209, $C$2=8, ADMIN1!$BN209, $C$2=9, ADMIN1!$BQ209, $C$2=10, ADMIN1!$BT209, $C$2=11, ADMIN1!$BW209, $C$2=12, ADMIN1!$BZ209, $C$2=13, ADMIN1!$CC209, $C$2=14, ADMIN1!$CF209, $C$2=15, ADMIN1!$CI209)</f>
        <v>0</v>
      </c>
    </row>
    <row r="206" s="370" customFormat="true" ht="30" hidden="false" customHeight="true" outlineLevel="0" collapsed="false">
      <c r="A206" s="365" t="n">
        <f aca="false">_xlfn.IFS($C$2=1, ADMIN1!$A210, $C$2=2, ADMIN1!$B210, $C$2=3, ADMIN1!$C210, $C$2=4, ADMIN1!$D210, $C$2=5, ADMIN1!$E210, $C$2=6, ADMIN1!$F210, $C$2=7, ADMIN1!$G210, $C$2=8, ADMIN1!$H210, $C$2=9, ADMIN1!$I210, $C$2=10, ADMIN1!$J210, $C$2=11, ADMIN1!$K210, $C$2=12, ADMIN1!$L210, $C$2=13, ADMIN1!$M210, $C$2=14, ADMIN1!$N210, $C$2=15, ADMIN1!$O210)</f>
        <v>0</v>
      </c>
      <c r="B206" s="366" t="n">
        <f aca="false">ADMIN1!Q269</f>
        <v>0</v>
      </c>
      <c r="C206" s="367" t="n">
        <f aca="false">ADMIN1!R210</f>
        <v>0</v>
      </c>
      <c r="D206" s="366" t="n">
        <f aca="false">ADMIN1!V269</f>
        <v>0</v>
      </c>
      <c r="E206" s="368" t="str">
        <f aca="false">_xlfn.IFS($C$2=1, ADMIN1!$AR210, $C$2=2, ADMIN1!$AU210, $C$2=3, ADMIN1!$AX210, $C$2=4, ADMIN1!$BA210, $C$2=5, ADMIN1!$BD210, $C$2=6, ADMIN1!$BG210, $C$2=7, ADMIN1!$BJ210, $C$2=8, ADMIN1!$BM210, $C$2=9, ADMIN1!$BP210, $C$2=10, ADMIN1!$BS210, $C$2=11, ADMIN1!$BV210, $C$2=12, ADMIN1!$BY210, $C$2=13, ADMIN1!$CB210, $C$2=14, ADMIN1!$CE210, $C$2=15, ADMIN1!$CH210)</f>
        <v>-</v>
      </c>
      <c r="F206" s="369" t="n">
        <f aca="false">_xlfn.IFS($C$2=1, ADMIN1!$AS210, $C$2=2, ADMIN1!$AV210, $C$2=3, ADMIN1!$AY210, $C$2=4, ADMIN1!$BB210, $C$2=5, ADMIN1!$BE210, $C$2=6, ADMIN1!$BH210, $C$2=7, ADMIN1!$BK210, $C$2=8, ADMIN1!$BN210, $C$2=9, ADMIN1!$BQ210, $C$2=10, ADMIN1!$BT210, $C$2=11, ADMIN1!$BW210, $C$2=12, ADMIN1!$BZ210, $C$2=13, ADMIN1!$CC210, $C$2=14, ADMIN1!$CF210, $C$2=15, ADMIN1!$CI210)</f>
        <v>0</v>
      </c>
    </row>
    <row r="207" s="370" customFormat="true" ht="30" hidden="false" customHeight="true" outlineLevel="0" collapsed="false">
      <c r="A207" s="365" t="n">
        <f aca="false">_xlfn.IFS($C$2=1, ADMIN1!$A211, $C$2=2, ADMIN1!$B211, $C$2=3, ADMIN1!$C211, $C$2=4, ADMIN1!$D211, $C$2=5, ADMIN1!$E211, $C$2=6, ADMIN1!$F211, $C$2=7, ADMIN1!$G211, $C$2=8, ADMIN1!$H211, $C$2=9, ADMIN1!$I211, $C$2=10, ADMIN1!$J211, $C$2=11, ADMIN1!$K211, $C$2=12, ADMIN1!$L211, $C$2=13, ADMIN1!$M211, $C$2=14, ADMIN1!$N211, $C$2=15, ADMIN1!$O211)</f>
        <v>0</v>
      </c>
      <c r="B207" s="366" t="n">
        <f aca="false">ADMIN1!Q270</f>
        <v>0</v>
      </c>
      <c r="C207" s="367" t="n">
        <f aca="false">ADMIN1!R211</f>
        <v>0</v>
      </c>
      <c r="D207" s="366" t="n">
        <f aca="false">ADMIN1!V270</f>
        <v>0</v>
      </c>
      <c r="E207" s="368" t="str">
        <f aca="false">_xlfn.IFS($C$2=1, ADMIN1!$AR211, $C$2=2, ADMIN1!$AU211, $C$2=3, ADMIN1!$AX211, $C$2=4, ADMIN1!$BA211, $C$2=5, ADMIN1!$BD211, $C$2=6, ADMIN1!$BG211, $C$2=7, ADMIN1!$BJ211, $C$2=8, ADMIN1!$BM211, $C$2=9, ADMIN1!$BP211, $C$2=10, ADMIN1!$BS211, $C$2=11, ADMIN1!$BV211, $C$2=12, ADMIN1!$BY211, $C$2=13, ADMIN1!$CB211, $C$2=14, ADMIN1!$CE211, $C$2=15, ADMIN1!$CH211)</f>
        <v>-</v>
      </c>
      <c r="F207" s="369" t="n">
        <f aca="false">_xlfn.IFS($C$2=1, ADMIN1!$AS211, $C$2=2, ADMIN1!$AV211, $C$2=3, ADMIN1!$AY211, $C$2=4, ADMIN1!$BB211, $C$2=5, ADMIN1!$BE211, $C$2=6, ADMIN1!$BH211, $C$2=7, ADMIN1!$BK211, $C$2=8, ADMIN1!$BN211, $C$2=9, ADMIN1!$BQ211, $C$2=10, ADMIN1!$BT211, $C$2=11, ADMIN1!$BW211, $C$2=12, ADMIN1!$BZ211, $C$2=13, ADMIN1!$CC211, $C$2=14, ADMIN1!$CF211, $C$2=15, ADMIN1!$CI211)</f>
        <v>0</v>
      </c>
    </row>
    <row r="208" s="370" customFormat="true" ht="30" hidden="false" customHeight="true" outlineLevel="0" collapsed="false">
      <c r="A208" s="365" t="n">
        <f aca="false">_xlfn.IFS($C$2=1, ADMIN1!$A212, $C$2=2, ADMIN1!$B212, $C$2=3, ADMIN1!$C212, $C$2=4, ADMIN1!$D212, $C$2=5, ADMIN1!$E212, $C$2=6, ADMIN1!$F212, $C$2=7, ADMIN1!$G212, $C$2=8, ADMIN1!$H212, $C$2=9, ADMIN1!$I212, $C$2=10, ADMIN1!$J212, $C$2=11, ADMIN1!$K212, $C$2=12, ADMIN1!$L212, $C$2=13, ADMIN1!$M212, $C$2=14, ADMIN1!$N212, $C$2=15, ADMIN1!$O212)</f>
        <v>0</v>
      </c>
      <c r="B208" s="366" t="n">
        <f aca="false">ADMIN1!Q271</f>
        <v>0</v>
      </c>
      <c r="C208" s="367" t="n">
        <f aca="false">ADMIN1!R212</f>
        <v>0</v>
      </c>
      <c r="D208" s="366" t="n">
        <f aca="false">ADMIN1!V271</f>
        <v>0</v>
      </c>
      <c r="E208" s="368" t="str">
        <f aca="false">_xlfn.IFS($C$2=1, ADMIN1!$AR212, $C$2=2, ADMIN1!$AU212, $C$2=3, ADMIN1!$AX212, $C$2=4, ADMIN1!$BA212, $C$2=5, ADMIN1!$BD212, $C$2=6, ADMIN1!$BG212, $C$2=7, ADMIN1!$BJ212, $C$2=8, ADMIN1!$BM212, $C$2=9, ADMIN1!$BP212, $C$2=10, ADMIN1!$BS212, $C$2=11, ADMIN1!$BV212, $C$2=12, ADMIN1!$BY212, $C$2=13, ADMIN1!$CB212, $C$2=14, ADMIN1!$CE212, $C$2=15, ADMIN1!$CH212)</f>
        <v>-</v>
      </c>
      <c r="F208" s="369" t="n">
        <f aca="false">_xlfn.IFS($C$2=1, ADMIN1!$AS212, $C$2=2, ADMIN1!$AV212, $C$2=3, ADMIN1!$AY212, $C$2=4, ADMIN1!$BB212, $C$2=5, ADMIN1!$BE212, $C$2=6, ADMIN1!$BH212, $C$2=7, ADMIN1!$BK212, $C$2=8, ADMIN1!$BN212, $C$2=9, ADMIN1!$BQ212, $C$2=10, ADMIN1!$BT212, $C$2=11, ADMIN1!$BW212, $C$2=12, ADMIN1!$BZ212, $C$2=13, ADMIN1!$CC212, $C$2=14, ADMIN1!$CF212, $C$2=15, ADMIN1!$CI212)</f>
        <v>0</v>
      </c>
    </row>
    <row r="209" s="370" customFormat="true" ht="30" hidden="false" customHeight="true" outlineLevel="0" collapsed="false">
      <c r="A209" s="365" t="n">
        <f aca="false">_xlfn.IFS($C$2=1, ADMIN1!$A213, $C$2=2, ADMIN1!$B213, $C$2=3, ADMIN1!$C213, $C$2=4, ADMIN1!$D213, $C$2=5, ADMIN1!$E213, $C$2=6, ADMIN1!$F213, $C$2=7, ADMIN1!$G213, $C$2=8, ADMIN1!$H213, $C$2=9, ADMIN1!$I213, $C$2=10, ADMIN1!$J213, $C$2=11, ADMIN1!$K213, $C$2=12, ADMIN1!$L213, $C$2=13, ADMIN1!$M213, $C$2=14, ADMIN1!$N213, $C$2=15, ADMIN1!$O213)</f>
        <v>0</v>
      </c>
      <c r="B209" s="366" t="n">
        <f aca="false">ADMIN1!Q272</f>
        <v>0</v>
      </c>
      <c r="C209" s="367" t="n">
        <f aca="false">ADMIN1!R213</f>
        <v>0</v>
      </c>
      <c r="D209" s="366" t="n">
        <f aca="false">ADMIN1!V272</f>
        <v>0</v>
      </c>
      <c r="E209" s="368" t="str">
        <f aca="false">_xlfn.IFS($C$2=1, ADMIN1!$AR213, $C$2=2, ADMIN1!$AU213, $C$2=3, ADMIN1!$AX213, $C$2=4, ADMIN1!$BA213, $C$2=5, ADMIN1!$BD213, $C$2=6, ADMIN1!$BG213, $C$2=7, ADMIN1!$BJ213, $C$2=8, ADMIN1!$BM213, $C$2=9, ADMIN1!$BP213, $C$2=10, ADMIN1!$BS213, $C$2=11, ADMIN1!$BV213, $C$2=12, ADMIN1!$BY213, $C$2=13, ADMIN1!$CB213, $C$2=14, ADMIN1!$CE213, $C$2=15, ADMIN1!$CH213)</f>
        <v>-</v>
      </c>
      <c r="F209" s="369" t="n">
        <f aca="false">_xlfn.IFS($C$2=1, ADMIN1!$AS213, $C$2=2, ADMIN1!$AV213, $C$2=3, ADMIN1!$AY213, $C$2=4, ADMIN1!$BB213, $C$2=5, ADMIN1!$BE213, $C$2=6, ADMIN1!$BH213, $C$2=7, ADMIN1!$BK213, $C$2=8, ADMIN1!$BN213, $C$2=9, ADMIN1!$BQ213, $C$2=10, ADMIN1!$BT213, $C$2=11, ADMIN1!$BW213, $C$2=12, ADMIN1!$BZ213, $C$2=13, ADMIN1!$CC213, $C$2=14, ADMIN1!$CF213, $C$2=15, ADMIN1!$CI213)</f>
        <v>0</v>
      </c>
    </row>
    <row r="210" s="370" customFormat="true" ht="30" hidden="false" customHeight="true" outlineLevel="0" collapsed="false">
      <c r="A210" s="365" t="n">
        <f aca="false">_xlfn.IFS($C$2=1, ADMIN1!$A214, $C$2=2, ADMIN1!$B214, $C$2=3, ADMIN1!$C214, $C$2=4, ADMIN1!$D214, $C$2=5, ADMIN1!$E214, $C$2=6, ADMIN1!$F214, $C$2=7, ADMIN1!$G214, $C$2=8, ADMIN1!$H214, $C$2=9, ADMIN1!$I214, $C$2=10, ADMIN1!$J214, $C$2=11, ADMIN1!$K214, $C$2=12, ADMIN1!$L214, $C$2=13, ADMIN1!$M214, $C$2=14, ADMIN1!$N214, $C$2=15, ADMIN1!$O214)</f>
        <v>0</v>
      </c>
      <c r="B210" s="366" t="n">
        <f aca="false">ADMIN1!Q273</f>
        <v>0</v>
      </c>
      <c r="C210" s="367" t="n">
        <f aca="false">ADMIN1!R214</f>
        <v>0</v>
      </c>
      <c r="D210" s="366" t="n">
        <f aca="false">ADMIN1!V273</f>
        <v>0</v>
      </c>
      <c r="E210" s="368" t="str">
        <f aca="false">_xlfn.IFS($C$2=1, ADMIN1!$AR214, $C$2=2, ADMIN1!$AU214, $C$2=3, ADMIN1!$AX214, $C$2=4, ADMIN1!$BA214, $C$2=5, ADMIN1!$BD214, $C$2=6, ADMIN1!$BG214, $C$2=7, ADMIN1!$BJ214, $C$2=8, ADMIN1!$BM214, $C$2=9, ADMIN1!$BP214, $C$2=10, ADMIN1!$BS214, $C$2=11, ADMIN1!$BV214, $C$2=12, ADMIN1!$BY214, $C$2=13, ADMIN1!$CB214, $C$2=14, ADMIN1!$CE214, $C$2=15, ADMIN1!$CH214)</f>
        <v>-</v>
      </c>
      <c r="F210" s="369" t="n">
        <f aca="false">_xlfn.IFS($C$2=1, ADMIN1!$AS214, $C$2=2, ADMIN1!$AV214, $C$2=3, ADMIN1!$AY214, $C$2=4, ADMIN1!$BB214, $C$2=5, ADMIN1!$BE214, $C$2=6, ADMIN1!$BH214, $C$2=7, ADMIN1!$BK214, $C$2=8, ADMIN1!$BN214, $C$2=9, ADMIN1!$BQ214, $C$2=10, ADMIN1!$BT214, $C$2=11, ADMIN1!$BW214, $C$2=12, ADMIN1!$BZ214, $C$2=13, ADMIN1!$CC214, $C$2=14, ADMIN1!$CF214, $C$2=15, ADMIN1!$CI214)</f>
        <v>0</v>
      </c>
    </row>
    <row r="211" s="370" customFormat="true" ht="30" hidden="false" customHeight="true" outlineLevel="0" collapsed="false">
      <c r="A211" s="365" t="n">
        <f aca="false">_xlfn.IFS($C$2=1, ADMIN1!$A215, $C$2=2, ADMIN1!$B215, $C$2=3, ADMIN1!$C215, $C$2=4, ADMIN1!$D215, $C$2=5, ADMIN1!$E215, $C$2=6, ADMIN1!$F215, $C$2=7, ADMIN1!$G215, $C$2=8, ADMIN1!$H215, $C$2=9, ADMIN1!$I215, $C$2=10, ADMIN1!$J215, $C$2=11, ADMIN1!$K215, $C$2=12, ADMIN1!$L215, $C$2=13, ADMIN1!$M215, $C$2=14, ADMIN1!$N215, $C$2=15, ADMIN1!$O215)</f>
        <v>0</v>
      </c>
      <c r="B211" s="366" t="n">
        <f aca="false">ADMIN1!Q274</f>
        <v>0</v>
      </c>
      <c r="C211" s="367" t="n">
        <f aca="false">ADMIN1!R215</f>
        <v>0</v>
      </c>
      <c r="D211" s="366" t="n">
        <f aca="false">ADMIN1!V274</f>
        <v>0</v>
      </c>
      <c r="E211" s="368" t="str">
        <f aca="false">_xlfn.IFS($C$2=1, ADMIN1!$AR215, $C$2=2, ADMIN1!$AU215, $C$2=3, ADMIN1!$AX215, $C$2=4, ADMIN1!$BA215, $C$2=5, ADMIN1!$BD215, $C$2=6, ADMIN1!$BG215, $C$2=7, ADMIN1!$BJ215, $C$2=8, ADMIN1!$BM215, $C$2=9, ADMIN1!$BP215, $C$2=10, ADMIN1!$BS215, $C$2=11, ADMIN1!$BV215, $C$2=12, ADMIN1!$BY215, $C$2=13, ADMIN1!$CB215, $C$2=14, ADMIN1!$CE215, $C$2=15, ADMIN1!$CH215)</f>
        <v>-</v>
      </c>
      <c r="F211" s="369" t="n">
        <f aca="false">_xlfn.IFS($C$2=1, ADMIN1!$AS215, $C$2=2, ADMIN1!$AV215, $C$2=3, ADMIN1!$AY215, $C$2=4, ADMIN1!$BB215, $C$2=5, ADMIN1!$BE215, $C$2=6, ADMIN1!$BH215, $C$2=7, ADMIN1!$BK215, $C$2=8, ADMIN1!$BN215, $C$2=9, ADMIN1!$BQ215, $C$2=10, ADMIN1!$BT215, $C$2=11, ADMIN1!$BW215, $C$2=12, ADMIN1!$BZ215, $C$2=13, ADMIN1!$CC215, $C$2=14, ADMIN1!$CF215, $C$2=15, ADMIN1!$CI215)</f>
        <v>0</v>
      </c>
    </row>
    <row r="212" s="370" customFormat="true" ht="30" hidden="false" customHeight="true" outlineLevel="0" collapsed="false">
      <c r="A212" s="365" t="n">
        <f aca="false">_xlfn.IFS($C$2=1, ADMIN1!$A216, $C$2=2, ADMIN1!$B216, $C$2=3, ADMIN1!$C216, $C$2=4, ADMIN1!$D216, $C$2=5, ADMIN1!$E216, $C$2=6, ADMIN1!$F216, $C$2=7, ADMIN1!$G216, $C$2=8, ADMIN1!$H216, $C$2=9, ADMIN1!$I216, $C$2=10, ADMIN1!$J216, $C$2=11, ADMIN1!$K216, $C$2=12, ADMIN1!$L216, $C$2=13, ADMIN1!$M216, $C$2=14, ADMIN1!$N216, $C$2=15, ADMIN1!$O216)</f>
        <v>0</v>
      </c>
      <c r="B212" s="366" t="n">
        <f aca="false">ADMIN1!Q275</f>
        <v>0</v>
      </c>
      <c r="C212" s="367" t="n">
        <f aca="false">ADMIN1!R216</f>
        <v>0</v>
      </c>
      <c r="D212" s="366" t="n">
        <f aca="false">ADMIN1!V275</f>
        <v>0</v>
      </c>
      <c r="E212" s="368" t="str">
        <f aca="false">_xlfn.IFS($C$2=1, ADMIN1!$AR216, $C$2=2, ADMIN1!$AU216, $C$2=3, ADMIN1!$AX216, $C$2=4, ADMIN1!$BA216, $C$2=5, ADMIN1!$BD216, $C$2=6, ADMIN1!$BG216, $C$2=7, ADMIN1!$BJ216, $C$2=8, ADMIN1!$BM216, $C$2=9, ADMIN1!$BP216, $C$2=10, ADMIN1!$BS216, $C$2=11, ADMIN1!$BV216, $C$2=12, ADMIN1!$BY216, $C$2=13, ADMIN1!$CB216, $C$2=14, ADMIN1!$CE216, $C$2=15, ADMIN1!$CH216)</f>
        <v>-</v>
      </c>
      <c r="F212" s="369" t="n">
        <f aca="false">_xlfn.IFS($C$2=1, ADMIN1!$AS216, $C$2=2, ADMIN1!$AV216, $C$2=3, ADMIN1!$AY216, $C$2=4, ADMIN1!$BB216, $C$2=5, ADMIN1!$BE216, $C$2=6, ADMIN1!$BH216, $C$2=7, ADMIN1!$BK216, $C$2=8, ADMIN1!$BN216, $C$2=9, ADMIN1!$BQ216, $C$2=10, ADMIN1!$BT216, $C$2=11, ADMIN1!$BW216, $C$2=12, ADMIN1!$BZ216, $C$2=13, ADMIN1!$CC216, $C$2=14, ADMIN1!$CF216, $C$2=15, ADMIN1!$CI216)</f>
        <v>0</v>
      </c>
    </row>
    <row r="213" s="370" customFormat="true" ht="30" hidden="false" customHeight="true" outlineLevel="0" collapsed="false">
      <c r="A213" s="365" t="n">
        <f aca="false">_xlfn.IFS($C$2=1, ADMIN1!$A217, $C$2=2, ADMIN1!$B217, $C$2=3, ADMIN1!$C217, $C$2=4, ADMIN1!$D217, $C$2=5, ADMIN1!$E217, $C$2=6, ADMIN1!$F217, $C$2=7, ADMIN1!$G217, $C$2=8, ADMIN1!$H217, $C$2=9, ADMIN1!$I217, $C$2=10, ADMIN1!$J217, $C$2=11, ADMIN1!$K217, $C$2=12, ADMIN1!$L217, $C$2=13, ADMIN1!$M217, $C$2=14, ADMIN1!$N217, $C$2=15, ADMIN1!$O217)</f>
        <v>0</v>
      </c>
      <c r="B213" s="366" t="n">
        <f aca="false">ADMIN1!Q276</f>
        <v>0</v>
      </c>
      <c r="C213" s="367" t="n">
        <f aca="false">ADMIN1!R217</f>
        <v>0</v>
      </c>
      <c r="D213" s="366" t="n">
        <f aca="false">ADMIN1!V276</f>
        <v>0</v>
      </c>
      <c r="E213" s="368" t="str">
        <f aca="false">_xlfn.IFS($C$2=1, ADMIN1!$AR217, $C$2=2, ADMIN1!$AU217, $C$2=3, ADMIN1!$AX217, $C$2=4, ADMIN1!$BA217, $C$2=5, ADMIN1!$BD217, $C$2=6, ADMIN1!$BG217, $C$2=7, ADMIN1!$BJ217, $C$2=8, ADMIN1!$BM217, $C$2=9, ADMIN1!$BP217, $C$2=10, ADMIN1!$BS217, $C$2=11, ADMIN1!$BV217, $C$2=12, ADMIN1!$BY217, $C$2=13, ADMIN1!$CB217, $C$2=14, ADMIN1!$CE217, $C$2=15, ADMIN1!$CH217)</f>
        <v>-</v>
      </c>
      <c r="F213" s="369" t="n">
        <f aca="false">_xlfn.IFS($C$2=1, ADMIN1!$AS217, $C$2=2, ADMIN1!$AV217, $C$2=3, ADMIN1!$AY217, $C$2=4, ADMIN1!$BB217, $C$2=5, ADMIN1!$BE217, $C$2=6, ADMIN1!$BH217, $C$2=7, ADMIN1!$BK217, $C$2=8, ADMIN1!$BN217, $C$2=9, ADMIN1!$BQ217, $C$2=10, ADMIN1!$BT217, $C$2=11, ADMIN1!$BW217, $C$2=12, ADMIN1!$BZ217, $C$2=13, ADMIN1!$CC217, $C$2=14, ADMIN1!$CF217, $C$2=15, ADMIN1!$CI217)</f>
        <v>0</v>
      </c>
    </row>
    <row r="214" s="370" customFormat="true" ht="30" hidden="false" customHeight="true" outlineLevel="0" collapsed="false">
      <c r="A214" s="365" t="n">
        <f aca="false">_xlfn.IFS($C$2=1, ADMIN1!$A218, $C$2=2, ADMIN1!$B218, $C$2=3, ADMIN1!$C218, $C$2=4, ADMIN1!$D218, $C$2=5, ADMIN1!$E218, $C$2=6, ADMIN1!$F218, $C$2=7, ADMIN1!$G218, $C$2=8, ADMIN1!$H218, $C$2=9, ADMIN1!$I218, $C$2=10, ADMIN1!$J218, $C$2=11, ADMIN1!$K218, $C$2=12, ADMIN1!$L218, $C$2=13, ADMIN1!$M218, $C$2=14, ADMIN1!$N218, $C$2=15, ADMIN1!$O218)</f>
        <v>0</v>
      </c>
      <c r="B214" s="366" t="n">
        <f aca="false">ADMIN1!Q277</f>
        <v>0</v>
      </c>
      <c r="C214" s="367" t="n">
        <f aca="false">ADMIN1!R218</f>
        <v>0</v>
      </c>
      <c r="D214" s="366" t="n">
        <f aca="false">ADMIN1!V277</f>
        <v>0</v>
      </c>
      <c r="E214" s="368" t="str">
        <f aca="false">_xlfn.IFS($C$2=1, ADMIN1!$AR218, $C$2=2, ADMIN1!$AU218, $C$2=3, ADMIN1!$AX218, $C$2=4, ADMIN1!$BA218, $C$2=5, ADMIN1!$BD218, $C$2=6, ADMIN1!$BG218, $C$2=7, ADMIN1!$BJ218, $C$2=8, ADMIN1!$BM218, $C$2=9, ADMIN1!$BP218, $C$2=10, ADMIN1!$BS218, $C$2=11, ADMIN1!$BV218, $C$2=12, ADMIN1!$BY218, $C$2=13, ADMIN1!$CB218, $C$2=14, ADMIN1!$CE218, $C$2=15, ADMIN1!$CH218)</f>
        <v>-</v>
      </c>
      <c r="F214" s="369" t="n">
        <f aca="false">_xlfn.IFS($C$2=1, ADMIN1!$AS218, $C$2=2, ADMIN1!$AV218, $C$2=3, ADMIN1!$AY218, $C$2=4, ADMIN1!$BB218, $C$2=5, ADMIN1!$BE218, $C$2=6, ADMIN1!$BH218, $C$2=7, ADMIN1!$BK218, $C$2=8, ADMIN1!$BN218, $C$2=9, ADMIN1!$BQ218, $C$2=10, ADMIN1!$BT218, $C$2=11, ADMIN1!$BW218, $C$2=12, ADMIN1!$BZ218, $C$2=13, ADMIN1!$CC218, $C$2=14, ADMIN1!$CF218, $C$2=15, ADMIN1!$CI218)</f>
        <v>0</v>
      </c>
    </row>
    <row r="215" s="370" customFormat="true" ht="30" hidden="false" customHeight="true" outlineLevel="0" collapsed="false">
      <c r="A215" s="365" t="n">
        <f aca="false">_xlfn.IFS($C$2=1, ADMIN1!$A219, $C$2=2, ADMIN1!$B219, $C$2=3, ADMIN1!$C219, $C$2=4, ADMIN1!$D219, $C$2=5, ADMIN1!$E219, $C$2=6, ADMIN1!$F219, $C$2=7, ADMIN1!$G219, $C$2=8, ADMIN1!$H219, $C$2=9, ADMIN1!$I219, $C$2=10, ADMIN1!$J219, $C$2=11, ADMIN1!$K219, $C$2=12, ADMIN1!$L219, $C$2=13, ADMIN1!$M219, $C$2=14, ADMIN1!$N219, $C$2=15, ADMIN1!$O219)</f>
        <v>0</v>
      </c>
      <c r="B215" s="366" t="n">
        <f aca="false">ADMIN1!Q278</f>
        <v>0</v>
      </c>
      <c r="C215" s="367" t="n">
        <f aca="false">ADMIN1!R219</f>
        <v>0</v>
      </c>
      <c r="D215" s="366" t="n">
        <f aca="false">ADMIN1!V278</f>
        <v>0</v>
      </c>
      <c r="E215" s="368" t="str">
        <f aca="false">_xlfn.IFS($C$2=1, ADMIN1!$AR219, $C$2=2, ADMIN1!$AU219, $C$2=3, ADMIN1!$AX219, $C$2=4, ADMIN1!$BA219, $C$2=5, ADMIN1!$BD219, $C$2=6, ADMIN1!$BG219, $C$2=7, ADMIN1!$BJ219, $C$2=8, ADMIN1!$BM219, $C$2=9, ADMIN1!$BP219, $C$2=10, ADMIN1!$BS219, $C$2=11, ADMIN1!$BV219, $C$2=12, ADMIN1!$BY219, $C$2=13, ADMIN1!$CB219, $C$2=14, ADMIN1!$CE219, $C$2=15, ADMIN1!$CH219)</f>
        <v>-</v>
      </c>
      <c r="F215" s="369" t="n">
        <f aca="false">_xlfn.IFS($C$2=1, ADMIN1!$AS219, $C$2=2, ADMIN1!$AV219, $C$2=3, ADMIN1!$AY219, $C$2=4, ADMIN1!$BB219, $C$2=5, ADMIN1!$BE219, $C$2=6, ADMIN1!$BH219, $C$2=7, ADMIN1!$BK219, $C$2=8, ADMIN1!$BN219, $C$2=9, ADMIN1!$BQ219, $C$2=10, ADMIN1!$BT219, $C$2=11, ADMIN1!$BW219, $C$2=12, ADMIN1!$BZ219, $C$2=13, ADMIN1!$CC219, $C$2=14, ADMIN1!$CF219, $C$2=15, ADMIN1!$CI219)</f>
        <v>0</v>
      </c>
    </row>
    <row r="216" s="370" customFormat="true" ht="30" hidden="false" customHeight="true" outlineLevel="0" collapsed="false">
      <c r="A216" s="365" t="n">
        <f aca="false">_xlfn.IFS($C$2=1, ADMIN1!$A220, $C$2=2, ADMIN1!$B220, $C$2=3, ADMIN1!$C220, $C$2=4, ADMIN1!$D220, $C$2=5, ADMIN1!$E220, $C$2=6, ADMIN1!$F220, $C$2=7, ADMIN1!$G220, $C$2=8, ADMIN1!$H220, $C$2=9, ADMIN1!$I220, $C$2=10, ADMIN1!$J220, $C$2=11, ADMIN1!$K220, $C$2=12, ADMIN1!$L220, $C$2=13, ADMIN1!$M220, $C$2=14, ADMIN1!$N220, $C$2=15, ADMIN1!$O220)</f>
        <v>0</v>
      </c>
      <c r="B216" s="366" t="n">
        <f aca="false">ADMIN1!Q279</f>
        <v>0</v>
      </c>
      <c r="C216" s="367" t="n">
        <f aca="false">ADMIN1!R220</f>
        <v>0</v>
      </c>
      <c r="D216" s="366" t="n">
        <f aca="false">ADMIN1!V279</f>
        <v>0</v>
      </c>
      <c r="E216" s="368" t="str">
        <f aca="false">_xlfn.IFS($C$2=1, ADMIN1!$AR220, $C$2=2, ADMIN1!$AU220, $C$2=3, ADMIN1!$AX220, $C$2=4, ADMIN1!$BA220, $C$2=5, ADMIN1!$BD220, $C$2=6, ADMIN1!$BG220, $C$2=7, ADMIN1!$BJ220, $C$2=8, ADMIN1!$BM220, $C$2=9, ADMIN1!$BP220, $C$2=10, ADMIN1!$BS220, $C$2=11, ADMIN1!$BV220, $C$2=12, ADMIN1!$BY220, $C$2=13, ADMIN1!$CB220, $C$2=14, ADMIN1!$CE220, $C$2=15, ADMIN1!$CH220)</f>
        <v>-</v>
      </c>
      <c r="F216" s="369" t="n">
        <f aca="false">_xlfn.IFS($C$2=1, ADMIN1!$AS220, $C$2=2, ADMIN1!$AV220, $C$2=3, ADMIN1!$AY220, $C$2=4, ADMIN1!$BB220, $C$2=5, ADMIN1!$BE220, $C$2=6, ADMIN1!$BH220, $C$2=7, ADMIN1!$BK220, $C$2=8, ADMIN1!$BN220, $C$2=9, ADMIN1!$BQ220, $C$2=10, ADMIN1!$BT220, $C$2=11, ADMIN1!$BW220, $C$2=12, ADMIN1!$BZ220, $C$2=13, ADMIN1!$CC220, $C$2=14, ADMIN1!$CF220, $C$2=15, ADMIN1!$CI220)</f>
        <v>0</v>
      </c>
    </row>
    <row r="217" s="370" customFormat="true" ht="30" hidden="false" customHeight="true" outlineLevel="0" collapsed="false">
      <c r="A217" s="365" t="n">
        <f aca="false">_xlfn.IFS($C$2=1, ADMIN1!$A221, $C$2=2, ADMIN1!$B221, $C$2=3, ADMIN1!$C221, $C$2=4, ADMIN1!$D221, $C$2=5, ADMIN1!$E221, $C$2=6, ADMIN1!$F221, $C$2=7, ADMIN1!$G221, $C$2=8, ADMIN1!$H221, $C$2=9, ADMIN1!$I221, $C$2=10, ADMIN1!$J221, $C$2=11, ADMIN1!$K221, $C$2=12, ADMIN1!$L221, $C$2=13, ADMIN1!$M221, $C$2=14, ADMIN1!$N221, $C$2=15, ADMIN1!$O221)</f>
        <v>0</v>
      </c>
      <c r="B217" s="366" t="n">
        <f aca="false">ADMIN1!Q280</f>
        <v>0</v>
      </c>
      <c r="C217" s="367" t="n">
        <f aca="false">ADMIN1!R221</f>
        <v>0</v>
      </c>
      <c r="D217" s="366" t="n">
        <f aca="false">ADMIN1!V280</f>
        <v>0</v>
      </c>
      <c r="E217" s="368" t="str">
        <f aca="false">_xlfn.IFS($C$2=1, ADMIN1!$AR221, $C$2=2, ADMIN1!$AU221, $C$2=3, ADMIN1!$AX221, $C$2=4, ADMIN1!$BA221, $C$2=5, ADMIN1!$BD221, $C$2=6, ADMIN1!$BG221, $C$2=7, ADMIN1!$BJ221, $C$2=8, ADMIN1!$BM221, $C$2=9, ADMIN1!$BP221, $C$2=10, ADMIN1!$BS221, $C$2=11, ADMIN1!$BV221, $C$2=12, ADMIN1!$BY221, $C$2=13, ADMIN1!$CB221, $C$2=14, ADMIN1!$CE221, $C$2=15, ADMIN1!$CH221)</f>
        <v>-</v>
      </c>
      <c r="F217" s="369" t="n">
        <f aca="false">_xlfn.IFS($C$2=1, ADMIN1!$AS221, $C$2=2, ADMIN1!$AV221, $C$2=3, ADMIN1!$AY221, $C$2=4, ADMIN1!$BB221, $C$2=5, ADMIN1!$BE221, $C$2=6, ADMIN1!$BH221, $C$2=7, ADMIN1!$BK221, $C$2=8, ADMIN1!$BN221, $C$2=9, ADMIN1!$BQ221, $C$2=10, ADMIN1!$BT221, $C$2=11, ADMIN1!$BW221, $C$2=12, ADMIN1!$BZ221, $C$2=13, ADMIN1!$CC221, $C$2=14, ADMIN1!$CF221, $C$2=15, ADMIN1!$CI221)</f>
        <v>0</v>
      </c>
    </row>
    <row r="218" s="370" customFormat="true" ht="30" hidden="false" customHeight="true" outlineLevel="0" collapsed="false">
      <c r="A218" s="365" t="n">
        <f aca="false">_xlfn.IFS($C$2=1, ADMIN1!$A222, $C$2=2, ADMIN1!$B222, $C$2=3, ADMIN1!$C222, $C$2=4, ADMIN1!$D222, $C$2=5, ADMIN1!$E222, $C$2=6, ADMIN1!$F222, $C$2=7, ADMIN1!$G222, $C$2=8, ADMIN1!$H222, $C$2=9, ADMIN1!$I222, $C$2=10, ADMIN1!$J222, $C$2=11, ADMIN1!$K222, $C$2=12, ADMIN1!$L222, $C$2=13, ADMIN1!$M222, $C$2=14, ADMIN1!$N222, $C$2=15, ADMIN1!$O222)</f>
        <v>0</v>
      </c>
      <c r="B218" s="366" t="n">
        <f aca="false">ADMIN1!Q281</f>
        <v>0</v>
      </c>
      <c r="C218" s="367" t="n">
        <f aca="false">ADMIN1!R222</f>
        <v>0</v>
      </c>
      <c r="D218" s="366" t="n">
        <f aca="false">ADMIN1!V281</f>
        <v>0</v>
      </c>
      <c r="E218" s="368" t="str">
        <f aca="false">_xlfn.IFS($C$2=1, ADMIN1!$AR222, $C$2=2, ADMIN1!$AU222, $C$2=3, ADMIN1!$AX222, $C$2=4, ADMIN1!$BA222, $C$2=5, ADMIN1!$BD222, $C$2=6, ADMIN1!$BG222, $C$2=7, ADMIN1!$BJ222, $C$2=8, ADMIN1!$BM222, $C$2=9, ADMIN1!$BP222, $C$2=10, ADMIN1!$BS222, $C$2=11, ADMIN1!$BV222, $C$2=12, ADMIN1!$BY222, $C$2=13, ADMIN1!$CB222, $C$2=14, ADMIN1!$CE222, $C$2=15, ADMIN1!$CH222)</f>
        <v>-</v>
      </c>
      <c r="F218" s="369" t="n">
        <f aca="false">_xlfn.IFS($C$2=1, ADMIN1!$AS222, $C$2=2, ADMIN1!$AV222, $C$2=3, ADMIN1!$AY222, $C$2=4, ADMIN1!$BB222, $C$2=5, ADMIN1!$BE222, $C$2=6, ADMIN1!$BH222, $C$2=7, ADMIN1!$BK222, $C$2=8, ADMIN1!$BN222, $C$2=9, ADMIN1!$BQ222, $C$2=10, ADMIN1!$BT222, $C$2=11, ADMIN1!$BW222, $C$2=12, ADMIN1!$BZ222, $C$2=13, ADMIN1!$CC222, $C$2=14, ADMIN1!$CF222, $C$2=15, ADMIN1!$CI222)</f>
        <v>0</v>
      </c>
    </row>
    <row r="219" s="370" customFormat="true" ht="30" hidden="false" customHeight="true" outlineLevel="0" collapsed="false">
      <c r="A219" s="365" t="n">
        <f aca="false">_xlfn.IFS($C$2=1, ADMIN1!$A223, $C$2=2, ADMIN1!$B223, $C$2=3, ADMIN1!$C223, $C$2=4, ADMIN1!$D223, $C$2=5, ADMIN1!$E223, $C$2=6, ADMIN1!$F223, $C$2=7, ADMIN1!$G223, $C$2=8, ADMIN1!$H223, $C$2=9, ADMIN1!$I223, $C$2=10, ADMIN1!$J223, $C$2=11, ADMIN1!$K223, $C$2=12, ADMIN1!$L223, $C$2=13, ADMIN1!$M223, $C$2=14, ADMIN1!$N223, $C$2=15, ADMIN1!$O223)</f>
        <v>0</v>
      </c>
      <c r="B219" s="366" t="n">
        <f aca="false">ADMIN1!Q282</f>
        <v>0</v>
      </c>
      <c r="C219" s="367" t="n">
        <f aca="false">ADMIN1!R223</f>
        <v>0</v>
      </c>
      <c r="D219" s="366" t="n">
        <f aca="false">ADMIN1!V282</f>
        <v>0</v>
      </c>
      <c r="E219" s="368" t="str">
        <f aca="false">_xlfn.IFS($C$2=1, ADMIN1!$AR223, $C$2=2, ADMIN1!$AU223, $C$2=3, ADMIN1!$AX223, $C$2=4, ADMIN1!$BA223, $C$2=5, ADMIN1!$BD223, $C$2=6, ADMIN1!$BG223, $C$2=7, ADMIN1!$BJ223, $C$2=8, ADMIN1!$BM223, $C$2=9, ADMIN1!$BP223, $C$2=10, ADMIN1!$BS223, $C$2=11, ADMIN1!$BV223, $C$2=12, ADMIN1!$BY223, $C$2=13, ADMIN1!$CB223, $C$2=14, ADMIN1!$CE223, $C$2=15, ADMIN1!$CH223)</f>
        <v>-</v>
      </c>
      <c r="F219" s="369" t="n">
        <f aca="false">_xlfn.IFS($C$2=1, ADMIN1!$AS223, $C$2=2, ADMIN1!$AV223, $C$2=3, ADMIN1!$AY223, $C$2=4, ADMIN1!$BB223, $C$2=5, ADMIN1!$BE223, $C$2=6, ADMIN1!$BH223, $C$2=7, ADMIN1!$BK223, $C$2=8, ADMIN1!$BN223, $C$2=9, ADMIN1!$BQ223, $C$2=10, ADMIN1!$BT223, $C$2=11, ADMIN1!$BW223, $C$2=12, ADMIN1!$BZ223, $C$2=13, ADMIN1!$CC223, $C$2=14, ADMIN1!$CF223, $C$2=15, ADMIN1!$CI223)</f>
        <v>0</v>
      </c>
    </row>
    <row r="220" s="370" customFormat="true" ht="30" hidden="false" customHeight="true" outlineLevel="0" collapsed="false">
      <c r="A220" s="365" t="n">
        <f aca="false">_xlfn.IFS($C$2=1, ADMIN1!$A224, $C$2=2, ADMIN1!$B224, $C$2=3, ADMIN1!$C224, $C$2=4, ADMIN1!$D224, $C$2=5, ADMIN1!$E224, $C$2=6, ADMIN1!$F224, $C$2=7, ADMIN1!$G224, $C$2=8, ADMIN1!$H224, $C$2=9, ADMIN1!$I224, $C$2=10, ADMIN1!$J224, $C$2=11, ADMIN1!$K224, $C$2=12, ADMIN1!$L224, $C$2=13, ADMIN1!$M224, $C$2=14, ADMIN1!$N224, $C$2=15, ADMIN1!$O224)</f>
        <v>0</v>
      </c>
      <c r="B220" s="366" t="n">
        <f aca="false">ADMIN1!Q283</f>
        <v>0</v>
      </c>
      <c r="C220" s="367" t="n">
        <f aca="false">ADMIN1!R224</f>
        <v>0</v>
      </c>
      <c r="D220" s="366" t="n">
        <f aca="false">ADMIN1!V283</f>
        <v>0</v>
      </c>
      <c r="E220" s="368" t="str">
        <f aca="false">_xlfn.IFS($C$2=1, ADMIN1!$AR224, $C$2=2, ADMIN1!$AU224, $C$2=3, ADMIN1!$AX224, $C$2=4, ADMIN1!$BA224, $C$2=5, ADMIN1!$BD224, $C$2=6, ADMIN1!$BG224, $C$2=7, ADMIN1!$BJ224, $C$2=8, ADMIN1!$BM224, $C$2=9, ADMIN1!$BP224, $C$2=10, ADMIN1!$BS224, $C$2=11, ADMIN1!$BV224, $C$2=12, ADMIN1!$BY224, $C$2=13, ADMIN1!$CB224, $C$2=14, ADMIN1!$CE224, $C$2=15, ADMIN1!$CH224)</f>
        <v>-</v>
      </c>
      <c r="F220" s="369" t="n">
        <f aca="false">_xlfn.IFS($C$2=1, ADMIN1!$AS224, $C$2=2, ADMIN1!$AV224, $C$2=3, ADMIN1!$AY224, $C$2=4, ADMIN1!$BB224, $C$2=5, ADMIN1!$BE224, $C$2=6, ADMIN1!$BH224, $C$2=7, ADMIN1!$BK224, $C$2=8, ADMIN1!$BN224, $C$2=9, ADMIN1!$BQ224, $C$2=10, ADMIN1!$BT224, $C$2=11, ADMIN1!$BW224, $C$2=12, ADMIN1!$BZ224, $C$2=13, ADMIN1!$CC224, $C$2=14, ADMIN1!$CF224, $C$2=15, ADMIN1!$CI224)</f>
        <v>0</v>
      </c>
    </row>
    <row r="221" s="370" customFormat="true" ht="30" hidden="false" customHeight="true" outlineLevel="0" collapsed="false">
      <c r="A221" s="365" t="n">
        <f aca="false">_xlfn.IFS($C$2=1, ADMIN1!$A225, $C$2=2, ADMIN1!$B225, $C$2=3, ADMIN1!$C225, $C$2=4, ADMIN1!$D225, $C$2=5, ADMIN1!$E225, $C$2=6, ADMIN1!$F225, $C$2=7, ADMIN1!$G225, $C$2=8, ADMIN1!$H225, $C$2=9, ADMIN1!$I225, $C$2=10, ADMIN1!$J225, $C$2=11, ADMIN1!$K225, $C$2=12, ADMIN1!$L225, $C$2=13, ADMIN1!$M225, $C$2=14, ADMIN1!$N225, $C$2=15, ADMIN1!$O225)</f>
        <v>0</v>
      </c>
      <c r="B221" s="366" t="n">
        <f aca="false">ADMIN1!Q284</f>
        <v>0</v>
      </c>
      <c r="C221" s="367" t="n">
        <f aca="false">ADMIN1!R225</f>
        <v>0</v>
      </c>
      <c r="D221" s="366" t="n">
        <f aca="false">ADMIN1!V284</f>
        <v>0</v>
      </c>
      <c r="E221" s="368" t="str">
        <f aca="false">_xlfn.IFS($C$2=1, ADMIN1!$AR225, $C$2=2, ADMIN1!$AU225, $C$2=3, ADMIN1!$AX225, $C$2=4, ADMIN1!$BA225, $C$2=5, ADMIN1!$BD225, $C$2=6, ADMIN1!$BG225, $C$2=7, ADMIN1!$BJ225, $C$2=8, ADMIN1!$BM225, $C$2=9, ADMIN1!$BP225, $C$2=10, ADMIN1!$BS225, $C$2=11, ADMIN1!$BV225, $C$2=12, ADMIN1!$BY225, $C$2=13, ADMIN1!$CB225, $C$2=14, ADMIN1!$CE225, $C$2=15, ADMIN1!$CH225)</f>
        <v>-</v>
      </c>
      <c r="F221" s="369" t="n">
        <f aca="false">_xlfn.IFS($C$2=1, ADMIN1!$AS225, $C$2=2, ADMIN1!$AV225, $C$2=3, ADMIN1!$AY225, $C$2=4, ADMIN1!$BB225, $C$2=5, ADMIN1!$BE225, $C$2=6, ADMIN1!$BH225, $C$2=7, ADMIN1!$BK225, $C$2=8, ADMIN1!$BN225, $C$2=9, ADMIN1!$BQ225, $C$2=10, ADMIN1!$BT225, $C$2=11, ADMIN1!$BW225, $C$2=12, ADMIN1!$BZ225, $C$2=13, ADMIN1!$CC225, $C$2=14, ADMIN1!$CF225, $C$2=15, ADMIN1!$CI225)</f>
        <v>0</v>
      </c>
    </row>
    <row r="222" s="370" customFormat="true" ht="30" hidden="false" customHeight="true" outlineLevel="0" collapsed="false">
      <c r="A222" s="365" t="n">
        <f aca="false">_xlfn.IFS($C$2=1, ADMIN1!$A226, $C$2=2, ADMIN1!$B226, $C$2=3, ADMIN1!$C226, $C$2=4, ADMIN1!$D226, $C$2=5, ADMIN1!$E226, $C$2=6, ADMIN1!$F226, $C$2=7, ADMIN1!$G226, $C$2=8, ADMIN1!$H226, $C$2=9, ADMIN1!$I226, $C$2=10, ADMIN1!$J226, $C$2=11, ADMIN1!$K226, $C$2=12, ADMIN1!$L226, $C$2=13, ADMIN1!$M226, $C$2=14, ADMIN1!$N226, $C$2=15, ADMIN1!$O226)</f>
        <v>0</v>
      </c>
      <c r="B222" s="366" t="n">
        <f aca="false">ADMIN1!Q285</f>
        <v>0</v>
      </c>
      <c r="C222" s="367" t="n">
        <f aca="false">ADMIN1!R226</f>
        <v>0</v>
      </c>
      <c r="D222" s="366" t="n">
        <f aca="false">ADMIN1!V285</f>
        <v>0</v>
      </c>
      <c r="E222" s="368" t="str">
        <f aca="false">_xlfn.IFS($C$2=1, ADMIN1!$AR226, $C$2=2, ADMIN1!$AU226, $C$2=3, ADMIN1!$AX226, $C$2=4, ADMIN1!$BA226, $C$2=5, ADMIN1!$BD226, $C$2=6, ADMIN1!$BG226, $C$2=7, ADMIN1!$BJ226, $C$2=8, ADMIN1!$BM226, $C$2=9, ADMIN1!$BP226, $C$2=10, ADMIN1!$BS226, $C$2=11, ADMIN1!$BV226, $C$2=12, ADMIN1!$BY226, $C$2=13, ADMIN1!$CB226, $C$2=14, ADMIN1!$CE226, $C$2=15, ADMIN1!$CH226)</f>
        <v>-</v>
      </c>
      <c r="F222" s="369" t="n">
        <f aca="false">_xlfn.IFS($C$2=1, ADMIN1!$AS226, $C$2=2, ADMIN1!$AV226, $C$2=3, ADMIN1!$AY226, $C$2=4, ADMIN1!$BB226, $C$2=5, ADMIN1!$BE226, $C$2=6, ADMIN1!$BH226, $C$2=7, ADMIN1!$BK226, $C$2=8, ADMIN1!$BN226, $C$2=9, ADMIN1!$BQ226, $C$2=10, ADMIN1!$BT226, $C$2=11, ADMIN1!$BW226, $C$2=12, ADMIN1!$BZ226, $C$2=13, ADMIN1!$CC226, $C$2=14, ADMIN1!$CF226, $C$2=15, ADMIN1!$CI226)</f>
        <v>0</v>
      </c>
    </row>
    <row r="223" s="370" customFormat="true" ht="30" hidden="false" customHeight="true" outlineLevel="0" collapsed="false">
      <c r="A223" s="365" t="n">
        <f aca="false">_xlfn.IFS($C$2=1, ADMIN1!$A227, $C$2=2, ADMIN1!$B227, $C$2=3, ADMIN1!$C227, $C$2=4, ADMIN1!$D227, $C$2=5, ADMIN1!$E227, $C$2=6, ADMIN1!$F227, $C$2=7, ADMIN1!$G227, $C$2=8, ADMIN1!$H227, $C$2=9, ADMIN1!$I227, $C$2=10, ADMIN1!$J227, $C$2=11, ADMIN1!$K227, $C$2=12, ADMIN1!$L227, $C$2=13, ADMIN1!$M227, $C$2=14, ADMIN1!$N227, $C$2=15, ADMIN1!$O227)</f>
        <v>0</v>
      </c>
      <c r="B223" s="366" t="n">
        <f aca="false">ADMIN1!Q286</f>
        <v>0</v>
      </c>
      <c r="C223" s="367" t="n">
        <f aca="false">ADMIN1!R227</f>
        <v>0</v>
      </c>
      <c r="D223" s="366" t="n">
        <f aca="false">ADMIN1!V286</f>
        <v>0</v>
      </c>
      <c r="E223" s="368" t="str">
        <f aca="false">_xlfn.IFS($C$2=1, ADMIN1!$AR227, $C$2=2, ADMIN1!$AU227, $C$2=3, ADMIN1!$AX227, $C$2=4, ADMIN1!$BA227, $C$2=5, ADMIN1!$BD227, $C$2=6, ADMIN1!$BG227, $C$2=7, ADMIN1!$BJ227, $C$2=8, ADMIN1!$BM227, $C$2=9, ADMIN1!$BP227, $C$2=10, ADMIN1!$BS227, $C$2=11, ADMIN1!$BV227, $C$2=12, ADMIN1!$BY227, $C$2=13, ADMIN1!$CB227, $C$2=14, ADMIN1!$CE227, $C$2=15, ADMIN1!$CH227)</f>
        <v>-</v>
      </c>
      <c r="F223" s="369" t="n">
        <f aca="false">_xlfn.IFS($C$2=1, ADMIN1!$AS227, $C$2=2, ADMIN1!$AV227, $C$2=3, ADMIN1!$AY227, $C$2=4, ADMIN1!$BB227, $C$2=5, ADMIN1!$BE227, $C$2=6, ADMIN1!$BH227, $C$2=7, ADMIN1!$BK227, $C$2=8, ADMIN1!$BN227, $C$2=9, ADMIN1!$BQ227, $C$2=10, ADMIN1!$BT227, $C$2=11, ADMIN1!$BW227, $C$2=12, ADMIN1!$BZ227, $C$2=13, ADMIN1!$CC227, $C$2=14, ADMIN1!$CF227, $C$2=15, ADMIN1!$CI227)</f>
        <v>0</v>
      </c>
    </row>
    <row r="224" s="370" customFormat="true" ht="30" hidden="false" customHeight="true" outlineLevel="0" collapsed="false">
      <c r="A224" s="365" t="n">
        <f aca="false">_xlfn.IFS($C$2=1, ADMIN1!$A228, $C$2=2, ADMIN1!$B228, $C$2=3, ADMIN1!$C228, $C$2=4, ADMIN1!$D228, $C$2=5, ADMIN1!$E228, $C$2=6, ADMIN1!$F228, $C$2=7, ADMIN1!$G228, $C$2=8, ADMIN1!$H228, $C$2=9, ADMIN1!$I228, $C$2=10, ADMIN1!$J228, $C$2=11, ADMIN1!$K228, $C$2=12, ADMIN1!$L228, $C$2=13, ADMIN1!$M228, $C$2=14, ADMIN1!$N228, $C$2=15, ADMIN1!$O228)</f>
        <v>0</v>
      </c>
      <c r="B224" s="366" t="n">
        <f aca="false">ADMIN1!Q287</f>
        <v>0</v>
      </c>
      <c r="C224" s="367" t="n">
        <f aca="false">ADMIN1!R228</f>
        <v>0</v>
      </c>
      <c r="D224" s="366" t="n">
        <f aca="false">ADMIN1!V287</f>
        <v>0</v>
      </c>
      <c r="E224" s="368" t="str">
        <f aca="false">_xlfn.IFS($C$2=1, ADMIN1!$AR228, $C$2=2, ADMIN1!$AU228, $C$2=3, ADMIN1!$AX228, $C$2=4, ADMIN1!$BA228, $C$2=5, ADMIN1!$BD228, $C$2=6, ADMIN1!$BG228, $C$2=7, ADMIN1!$BJ228, $C$2=8, ADMIN1!$BM228, $C$2=9, ADMIN1!$BP228, $C$2=10, ADMIN1!$BS228, $C$2=11, ADMIN1!$BV228, $C$2=12, ADMIN1!$BY228, $C$2=13, ADMIN1!$CB228, $C$2=14, ADMIN1!$CE228, $C$2=15, ADMIN1!$CH228)</f>
        <v>-</v>
      </c>
      <c r="F224" s="369" t="n">
        <f aca="false">_xlfn.IFS($C$2=1, ADMIN1!$AS228, $C$2=2, ADMIN1!$AV228, $C$2=3, ADMIN1!$AY228, $C$2=4, ADMIN1!$BB228, $C$2=5, ADMIN1!$BE228, $C$2=6, ADMIN1!$BH228, $C$2=7, ADMIN1!$BK228, $C$2=8, ADMIN1!$BN228, $C$2=9, ADMIN1!$BQ228, $C$2=10, ADMIN1!$BT228, $C$2=11, ADMIN1!$BW228, $C$2=12, ADMIN1!$BZ228, $C$2=13, ADMIN1!$CC228, $C$2=14, ADMIN1!$CF228, $C$2=15, ADMIN1!$CI228)</f>
        <v>0</v>
      </c>
    </row>
    <row r="225" s="370" customFormat="true" ht="30" hidden="false" customHeight="true" outlineLevel="0" collapsed="false">
      <c r="A225" s="365" t="n">
        <f aca="false">_xlfn.IFS($C$2=1, ADMIN1!$A229, $C$2=2, ADMIN1!$B229, $C$2=3, ADMIN1!$C229, $C$2=4, ADMIN1!$D229, $C$2=5, ADMIN1!$E229, $C$2=6, ADMIN1!$F229, $C$2=7, ADMIN1!$G229, $C$2=8, ADMIN1!$H229, $C$2=9, ADMIN1!$I229, $C$2=10, ADMIN1!$J229, $C$2=11, ADMIN1!$K229, $C$2=12, ADMIN1!$L229, $C$2=13, ADMIN1!$M229, $C$2=14, ADMIN1!$N229, $C$2=15, ADMIN1!$O229)</f>
        <v>0</v>
      </c>
      <c r="B225" s="366" t="n">
        <f aca="false">ADMIN1!Q288</f>
        <v>0</v>
      </c>
      <c r="C225" s="367" t="n">
        <f aca="false">ADMIN1!R229</f>
        <v>0</v>
      </c>
      <c r="D225" s="366" t="n">
        <f aca="false">ADMIN1!V288</f>
        <v>0</v>
      </c>
      <c r="E225" s="368" t="str">
        <f aca="false">_xlfn.IFS($C$2=1, ADMIN1!$AR229, $C$2=2, ADMIN1!$AU229, $C$2=3, ADMIN1!$AX229, $C$2=4, ADMIN1!$BA229, $C$2=5, ADMIN1!$BD229, $C$2=6, ADMIN1!$BG229, $C$2=7, ADMIN1!$BJ229, $C$2=8, ADMIN1!$BM229, $C$2=9, ADMIN1!$BP229, $C$2=10, ADMIN1!$BS229, $C$2=11, ADMIN1!$BV229, $C$2=12, ADMIN1!$BY229, $C$2=13, ADMIN1!$CB229, $C$2=14, ADMIN1!$CE229, $C$2=15, ADMIN1!$CH229)</f>
        <v>-</v>
      </c>
      <c r="F225" s="369" t="n">
        <f aca="false">_xlfn.IFS($C$2=1, ADMIN1!$AS229, $C$2=2, ADMIN1!$AV229, $C$2=3, ADMIN1!$AY229, $C$2=4, ADMIN1!$BB229, $C$2=5, ADMIN1!$BE229, $C$2=6, ADMIN1!$BH229, $C$2=7, ADMIN1!$BK229, $C$2=8, ADMIN1!$BN229, $C$2=9, ADMIN1!$BQ229, $C$2=10, ADMIN1!$BT229, $C$2=11, ADMIN1!$BW229, $C$2=12, ADMIN1!$BZ229, $C$2=13, ADMIN1!$CC229, $C$2=14, ADMIN1!$CF229, $C$2=15, ADMIN1!$CI229)</f>
        <v>0</v>
      </c>
    </row>
    <row r="226" s="370" customFormat="true" ht="30" hidden="false" customHeight="true" outlineLevel="0" collapsed="false">
      <c r="A226" s="365" t="n">
        <f aca="false">_xlfn.IFS($C$2=1, ADMIN1!$A230, $C$2=2, ADMIN1!$B230, $C$2=3, ADMIN1!$C230, $C$2=4, ADMIN1!$D230, $C$2=5, ADMIN1!$E230, $C$2=6, ADMIN1!$F230, $C$2=7, ADMIN1!$G230, $C$2=8, ADMIN1!$H230, $C$2=9, ADMIN1!$I230, $C$2=10, ADMIN1!$J230, $C$2=11, ADMIN1!$K230, $C$2=12, ADMIN1!$L230, $C$2=13, ADMIN1!$M230, $C$2=14, ADMIN1!$N230, $C$2=15, ADMIN1!$O230)</f>
        <v>0</v>
      </c>
      <c r="B226" s="366" t="n">
        <f aca="false">ADMIN1!Q289</f>
        <v>0</v>
      </c>
      <c r="C226" s="367" t="n">
        <f aca="false">ADMIN1!R230</f>
        <v>0</v>
      </c>
      <c r="D226" s="366" t="n">
        <f aca="false">ADMIN1!V289</f>
        <v>0</v>
      </c>
      <c r="E226" s="368" t="str">
        <f aca="false">_xlfn.IFS($C$2=1, ADMIN1!$AR230, $C$2=2, ADMIN1!$AU230, $C$2=3, ADMIN1!$AX230, $C$2=4, ADMIN1!$BA230, $C$2=5, ADMIN1!$BD230, $C$2=6, ADMIN1!$BG230, $C$2=7, ADMIN1!$BJ230, $C$2=8, ADMIN1!$BM230, $C$2=9, ADMIN1!$BP230, $C$2=10, ADMIN1!$BS230, $C$2=11, ADMIN1!$BV230, $C$2=12, ADMIN1!$BY230, $C$2=13, ADMIN1!$CB230, $C$2=14, ADMIN1!$CE230, $C$2=15, ADMIN1!$CH230)</f>
        <v>-</v>
      </c>
      <c r="F226" s="369" t="n">
        <f aca="false">_xlfn.IFS($C$2=1, ADMIN1!$AS230, $C$2=2, ADMIN1!$AV230, $C$2=3, ADMIN1!$AY230, $C$2=4, ADMIN1!$BB230, $C$2=5, ADMIN1!$BE230, $C$2=6, ADMIN1!$BH230, $C$2=7, ADMIN1!$BK230, $C$2=8, ADMIN1!$BN230, $C$2=9, ADMIN1!$BQ230, $C$2=10, ADMIN1!$BT230, $C$2=11, ADMIN1!$BW230, $C$2=12, ADMIN1!$BZ230, $C$2=13, ADMIN1!$CC230, $C$2=14, ADMIN1!$CF230, $C$2=15, ADMIN1!$CI230)</f>
        <v>0</v>
      </c>
    </row>
    <row r="227" s="370" customFormat="true" ht="30" hidden="false" customHeight="true" outlineLevel="0" collapsed="false">
      <c r="A227" s="365" t="n">
        <f aca="false">_xlfn.IFS($C$2=1, ADMIN1!$A231, $C$2=2, ADMIN1!$B231, $C$2=3, ADMIN1!$C231, $C$2=4, ADMIN1!$D231, $C$2=5, ADMIN1!$E231, $C$2=6, ADMIN1!$F231, $C$2=7, ADMIN1!$G231, $C$2=8, ADMIN1!$H231, $C$2=9, ADMIN1!$I231, $C$2=10, ADMIN1!$J231, $C$2=11, ADMIN1!$K231, $C$2=12, ADMIN1!$L231, $C$2=13, ADMIN1!$M231, $C$2=14, ADMIN1!$N231, $C$2=15, ADMIN1!$O231)</f>
        <v>0</v>
      </c>
      <c r="B227" s="366" t="n">
        <f aca="false">ADMIN1!Q290</f>
        <v>0</v>
      </c>
      <c r="C227" s="367" t="n">
        <f aca="false">ADMIN1!R231</f>
        <v>0</v>
      </c>
      <c r="D227" s="366" t="n">
        <f aca="false">ADMIN1!V290</f>
        <v>0</v>
      </c>
      <c r="E227" s="368" t="str">
        <f aca="false">_xlfn.IFS($C$2=1, ADMIN1!$AR231, $C$2=2, ADMIN1!$AU231, $C$2=3, ADMIN1!$AX231, $C$2=4, ADMIN1!$BA231, $C$2=5, ADMIN1!$BD231, $C$2=6, ADMIN1!$BG231, $C$2=7, ADMIN1!$BJ231, $C$2=8, ADMIN1!$BM231, $C$2=9, ADMIN1!$BP231, $C$2=10, ADMIN1!$BS231, $C$2=11, ADMIN1!$BV231, $C$2=12, ADMIN1!$BY231, $C$2=13, ADMIN1!$CB231, $C$2=14, ADMIN1!$CE231, $C$2=15, ADMIN1!$CH231)</f>
        <v>-</v>
      </c>
      <c r="F227" s="369" t="n">
        <f aca="false">_xlfn.IFS($C$2=1, ADMIN1!$AS231, $C$2=2, ADMIN1!$AV231, $C$2=3, ADMIN1!$AY231, $C$2=4, ADMIN1!$BB231, $C$2=5, ADMIN1!$BE231, $C$2=6, ADMIN1!$BH231, $C$2=7, ADMIN1!$BK231, $C$2=8, ADMIN1!$BN231, $C$2=9, ADMIN1!$BQ231, $C$2=10, ADMIN1!$BT231, $C$2=11, ADMIN1!$BW231, $C$2=12, ADMIN1!$BZ231, $C$2=13, ADMIN1!$CC231, $C$2=14, ADMIN1!$CF231, $C$2=15, ADMIN1!$CI231)</f>
        <v>0</v>
      </c>
    </row>
    <row r="228" s="370" customFormat="true" ht="30" hidden="false" customHeight="true" outlineLevel="0" collapsed="false">
      <c r="A228" s="365" t="n">
        <f aca="false">_xlfn.IFS($C$2=1, ADMIN1!$A232, $C$2=2, ADMIN1!$B232, $C$2=3, ADMIN1!$C232, $C$2=4, ADMIN1!$D232, $C$2=5, ADMIN1!$E232, $C$2=6, ADMIN1!$F232, $C$2=7, ADMIN1!$G232, $C$2=8, ADMIN1!$H232, $C$2=9, ADMIN1!$I232, $C$2=10, ADMIN1!$J232, $C$2=11, ADMIN1!$K232, $C$2=12, ADMIN1!$L232, $C$2=13, ADMIN1!$M232, $C$2=14, ADMIN1!$N232, $C$2=15, ADMIN1!$O232)</f>
        <v>0</v>
      </c>
      <c r="B228" s="366" t="n">
        <f aca="false">ADMIN1!Q291</f>
        <v>0</v>
      </c>
      <c r="C228" s="367" t="n">
        <f aca="false">ADMIN1!R232</f>
        <v>0</v>
      </c>
      <c r="D228" s="366" t="n">
        <f aca="false">ADMIN1!V291</f>
        <v>0</v>
      </c>
      <c r="E228" s="368" t="str">
        <f aca="false">_xlfn.IFS($C$2=1, ADMIN1!$AR232, $C$2=2, ADMIN1!$AU232, $C$2=3, ADMIN1!$AX232, $C$2=4, ADMIN1!$BA232, $C$2=5, ADMIN1!$BD232, $C$2=6, ADMIN1!$BG232, $C$2=7, ADMIN1!$BJ232, $C$2=8, ADMIN1!$BM232, $C$2=9, ADMIN1!$BP232, $C$2=10, ADMIN1!$BS232, $C$2=11, ADMIN1!$BV232, $C$2=12, ADMIN1!$BY232, $C$2=13, ADMIN1!$CB232, $C$2=14, ADMIN1!$CE232, $C$2=15, ADMIN1!$CH232)</f>
        <v>-</v>
      </c>
      <c r="F228" s="369" t="n">
        <f aca="false">_xlfn.IFS($C$2=1, ADMIN1!$AS232, $C$2=2, ADMIN1!$AV232, $C$2=3, ADMIN1!$AY232, $C$2=4, ADMIN1!$BB232, $C$2=5, ADMIN1!$BE232, $C$2=6, ADMIN1!$BH232, $C$2=7, ADMIN1!$BK232, $C$2=8, ADMIN1!$BN232, $C$2=9, ADMIN1!$BQ232, $C$2=10, ADMIN1!$BT232, $C$2=11, ADMIN1!$BW232, $C$2=12, ADMIN1!$BZ232, $C$2=13, ADMIN1!$CC232, $C$2=14, ADMIN1!$CF232, $C$2=15, ADMIN1!$CI232)</f>
        <v>0</v>
      </c>
    </row>
    <row r="229" s="370" customFormat="true" ht="30" hidden="false" customHeight="true" outlineLevel="0" collapsed="false">
      <c r="A229" s="365" t="n">
        <f aca="false">_xlfn.IFS($C$2=1, ADMIN1!$A233, $C$2=2, ADMIN1!$B233, $C$2=3, ADMIN1!$C233, $C$2=4, ADMIN1!$D233, $C$2=5, ADMIN1!$E233, $C$2=6, ADMIN1!$F233, $C$2=7, ADMIN1!$G233, $C$2=8, ADMIN1!$H233, $C$2=9, ADMIN1!$I233, $C$2=10, ADMIN1!$J233, $C$2=11, ADMIN1!$K233, $C$2=12, ADMIN1!$L233, $C$2=13, ADMIN1!$M233, $C$2=14, ADMIN1!$N233, $C$2=15, ADMIN1!$O233)</f>
        <v>0</v>
      </c>
      <c r="B229" s="366" t="n">
        <f aca="false">ADMIN1!Q292</f>
        <v>0</v>
      </c>
      <c r="C229" s="367" t="n">
        <f aca="false">ADMIN1!R233</f>
        <v>0</v>
      </c>
      <c r="D229" s="366" t="n">
        <f aca="false">ADMIN1!V292</f>
        <v>0</v>
      </c>
      <c r="E229" s="368" t="str">
        <f aca="false">_xlfn.IFS($C$2=1, ADMIN1!$AR233, $C$2=2, ADMIN1!$AU233, $C$2=3, ADMIN1!$AX233, $C$2=4, ADMIN1!$BA233, $C$2=5, ADMIN1!$BD233, $C$2=6, ADMIN1!$BG233, $C$2=7, ADMIN1!$BJ233, $C$2=8, ADMIN1!$BM233, $C$2=9, ADMIN1!$BP233, $C$2=10, ADMIN1!$BS233, $C$2=11, ADMIN1!$BV233, $C$2=12, ADMIN1!$BY233, $C$2=13, ADMIN1!$CB233, $C$2=14, ADMIN1!$CE233, $C$2=15, ADMIN1!$CH233)</f>
        <v>-</v>
      </c>
      <c r="F229" s="369" t="n">
        <f aca="false">_xlfn.IFS($C$2=1, ADMIN1!$AS233, $C$2=2, ADMIN1!$AV233, $C$2=3, ADMIN1!$AY233, $C$2=4, ADMIN1!$BB233, $C$2=5, ADMIN1!$BE233, $C$2=6, ADMIN1!$BH233, $C$2=7, ADMIN1!$BK233, $C$2=8, ADMIN1!$BN233, $C$2=9, ADMIN1!$BQ233, $C$2=10, ADMIN1!$BT233, $C$2=11, ADMIN1!$BW233, $C$2=12, ADMIN1!$BZ233, $C$2=13, ADMIN1!$CC233, $C$2=14, ADMIN1!$CF233, $C$2=15, ADMIN1!$CI233)</f>
        <v>0</v>
      </c>
    </row>
    <row r="230" s="370" customFormat="true" ht="30" hidden="false" customHeight="true" outlineLevel="0" collapsed="false">
      <c r="A230" s="365" t="n">
        <f aca="false">_xlfn.IFS($C$2=1, ADMIN1!$A234, $C$2=2, ADMIN1!$B234, $C$2=3, ADMIN1!$C234, $C$2=4, ADMIN1!$D234, $C$2=5, ADMIN1!$E234, $C$2=6, ADMIN1!$F234, $C$2=7, ADMIN1!$G234, $C$2=8, ADMIN1!$H234, $C$2=9, ADMIN1!$I234, $C$2=10, ADMIN1!$J234, $C$2=11, ADMIN1!$K234, $C$2=12, ADMIN1!$L234, $C$2=13, ADMIN1!$M234, $C$2=14, ADMIN1!$N234, $C$2=15, ADMIN1!$O234)</f>
        <v>0</v>
      </c>
      <c r="B230" s="366" t="n">
        <f aca="false">ADMIN1!Q293</f>
        <v>0</v>
      </c>
      <c r="C230" s="367" t="n">
        <f aca="false">ADMIN1!R234</f>
        <v>0</v>
      </c>
      <c r="D230" s="366" t="n">
        <f aca="false">ADMIN1!V293</f>
        <v>0</v>
      </c>
      <c r="E230" s="368" t="str">
        <f aca="false">_xlfn.IFS($C$2=1, ADMIN1!$AR234, $C$2=2, ADMIN1!$AU234, $C$2=3, ADMIN1!$AX234, $C$2=4, ADMIN1!$BA234, $C$2=5, ADMIN1!$BD234, $C$2=6, ADMIN1!$BG234, $C$2=7, ADMIN1!$BJ234, $C$2=8, ADMIN1!$BM234, $C$2=9, ADMIN1!$BP234, $C$2=10, ADMIN1!$BS234, $C$2=11, ADMIN1!$BV234, $C$2=12, ADMIN1!$BY234, $C$2=13, ADMIN1!$CB234, $C$2=14, ADMIN1!$CE234, $C$2=15, ADMIN1!$CH234)</f>
        <v>-</v>
      </c>
      <c r="F230" s="369" t="n">
        <f aca="false">_xlfn.IFS($C$2=1, ADMIN1!$AS234, $C$2=2, ADMIN1!$AV234, $C$2=3, ADMIN1!$AY234, $C$2=4, ADMIN1!$BB234, $C$2=5, ADMIN1!$BE234, $C$2=6, ADMIN1!$BH234, $C$2=7, ADMIN1!$BK234, $C$2=8, ADMIN1!$BN234, $C$2=9, ADMIN1!$BQ234, $C$2=10, ADMIN1!$BT234, $C$2=11, ADMIN1!$BW234, $C$2=12, ADMIN1!$BZ234, $C$2=13, ADMIN1!$CC234, $C$2=14, ADMIN1!$CF234, $C$2=15, ADMIN1!$CI234)</f>
        <v>0</v>
      </c>
    </row>
    <row r="231" s="370" customFormat="true" ht="30" hidden="false" customHeight="true" outlineLevel="0" collapsed="false">
      <c r="A231" s="365" t="n">
        <f aca="false">_xlfn.IFS($C$2=1, ADMIN1!$A235, $C$2=2, ADMIN1!$B235, $C$2=3, ADMIN1!$C235, $C$2=4, ADMIN1!$D235, $C$2=5, ADMIN1!$E235, $C$2=6, ADMIN1!$F235, $C$2=7, ADMIN1!$G235, $C$2=8, ADMIN1!$H235, $C$2=9, ADMIN1!$I235, $C$2=10, ADMIN1!$J235, $C$2=11, ADMIN1!$K235, $C$2=12, ADMIN1!$L235, $C$2=13, ADMIN1!$M235, $C$2=14, ADMIN1!$N235, $C$2=15, ADMIN1!$O235)</f>
        <v>0</v>
      </c>
      <c r="B231" s="366" t="n">
        <f aca="false">ADMIN1!Q294</f>
        <v>0</v>
      </c>
      <c r="C231" s="367" t="n">
        <f aca="false">ADMIN1!R235</f>
        <v>0</v>
      </c>
      <c r="D231" s="366" t="n">
        <f aca="false">ADMIN1!V294</f>
        <v>0</v>
      </c>
      <c r="E231" s="368" t="str">
        <f aca="false">_xlfn.IFS($C$2=1, ADMIN1!$AR235, $C$2=2, ADMIN1!$AU235, $C$2=3, ADMIN1!$AX235, $C$2=4, ADMIN1!$BA235, $C$2=5, ADMIN1!$BD235, $C$2=6, ADMIN1!$BG235, $C$2=7, ADMIN1!$BJ235, $C$2=8, ADMIN1!$BM235, $C$2=9, ADMIN1!$BP235, $C$2=10, ADMIN1!$BS235, $C$2=11, ADMIN1!$BV235, $C$2=12, ADMIN1!$BY235, $C$2=13, ADMIN1!$CB235, $C$2=14, ADMIN1!$CE235, $C$2=15, ADMIN1!$CH235)</f>
        <v>-</v>
      </c>
      <c r="F231" s="369" t="n">
        <f aca="false">_xlfn.IFS($C$2=1, ADMIN1!$AS235, $C$2=2, ADMIN1!$AV235, $C$2=3, ADMIN1!$AY235, $C$2=4, ADMIN1!$BB235, $C$2=5, ADMIN1!$BE235, $C$2=6, ADMIN1!$BH235, $C$2=7, ADMIN1!$BK235, $C$2=8, ADMIN1!$BN235, $C$2=9, ADMIN1!$BQ235, $C$2=10, ADMIN1!$BT235, $C$2=11, ADMIN1!$BW235, $C$2=12, ADMIN1!$BZ235, $C$2=13, ADMIN1!$CC235, $C$2=14, ADMIN1!$CF235, $C$2=15, ADMIN1!$CI235)</f>
        <v>0</v>
      </c>
    </row>
    <row r="232" s="370" customFormat="true" ht="30" hidden="false" customHeight="true" outlineLevel="0" collapsed="false">
      <c r="A232" s="365" t="n">
        <f aca="false">_xlfn.IFS($C$2=1, ADMIN1!$A236, $C$2=2, ADMIN1!$B236, $C$2=3, ADMIN1!$C236, $C$2=4, ADMIN1!$D236, $C$2=5, ADMIN1!$E236, $C$2=6, ADMIN1!$F236, $C$2=7, ADMIN1!$G236, $C$2=8, ADMIN1!$H236, $C$2=9, ADMIN1!$I236, $C$2=10, ADMIN1!$J236, $C$2=11, ADMIN1!$K236, $C$2=12, ADMIN1!$L236, $C$2=13, ADMIN1!$M236, $C$2=14, ADMIN1!$N236, $C$2=15, ADMIN1!$O236)</f>
        <v>0</v>
      </c>
      <c r="B232" s="366" t="n">
        <f aca="false">ADMIN1!Q295</f>
        <v>0</v>
      </c>
      <c r="C232" s="367" t="n">
        <f aca="false">ADMIN1!R236</f>
        <v>0</v>
      </c>
      <c r="D232" s="366" t="n">
        <f aca="false">ADMIN1!V295</f>
        <v>0</v>
      </c>
      <c r="E232" s="368" t="str">
        <f aca="false">_xlfn.IFS($C$2=1, ADMIN1!$AR236, $C$2=2, ADMIN1!$AU236, $C$2=3, ADMIN1!$AX236, $C$2=4, ADMIN1!$BA236, $C$2=5, ADMIN1!$BD236, $C$2=6, ADMIN1!$BG236, $C$2=7, ADMIN1!$BJ236, $C$2=8, ADMIN1!$BM236, $C$2=9, ADMIN1!$BP236, $C$2=10, ADMIN1!$BS236, $C$2=11, ADMIN1!$BV236, $C$2=12, ADMIN1!$BY236, $C$2=13, ADMIN1!$CB236, $C$2=14, ADMIN1!$CE236, $C$2=15, ADMIN1!$CH236)</f>
        <v>-</v>
      </c>
      <c r="F232" s="369" t="n">
        <f aca="false">_xlfn.IFS($C$2=1, ADMIN1!$AS236, $C$2=2, ADMIN1!$AV236, $C$2=3, ADMIN1!$AY236, $C$2=4, ADMIN1!$BB236, $C$2=5, ADMIN1!$BE236, $C$2=6, ADMIN1!$BH236, $C$2=7, ADMIN1!$BK236, $C$2=8, ADMIN1!$BN236, $C$2=9, ADMIN1!$BQ236, $C$2=10, ADMIN1!$BT236, $C$2=11, ADMIN1!$BW236, $C$2=12, ADMIN1!$BZ236, $C$2=13, ADMIN1!$CC236, $C$2=14, ADMIN1!$CF236, $C$2=15, ADMIN1!$CI236)</f>
        <v>0</v>
      </c>
    </row>
    <row r="233" s="370" customFormat="true" ht="30" hidden="false" customHeight="true" outlineLevel="0" collapsed="false">
      <c r="A233" s="365" t="n">
        <f aca="false">_xlfn.IFS($C$2=1, ADMIN1!$A237, $C$2=2, ADMIN1!$B237, $C$2=3, ADMIN1!$C237, $C$2=4, ADMIN1!$D237, $C$2=5, ADMIN1!$E237, $C$2=6, ADMIN1!$F237, $C$2=7, ADMIN1!$G237, $C$2=8, ADMIN1!$H237, $C$2=9, ADMIN1!$I237, $C$2=10, ADMIN1!$J237, $C$2=11, ADMIN1!$K237, $C$2=12, ADMIN1!$L237, $C$2=13, ADMIN1!$M237, $C$2=14, ADMIN1!$N237, $C$2=15, ADMIN1!$O237)</f>
        <v>0</v>
      </c>
      <c r="B233" s="366" t="n">
        <f aca="false">ADMIN1!Q296</f>
        <v>0</v>
      </c>
      <c r="C233" s="367" t="n">
        <f aca="false">ADMIN1!R237</f>
        <v>0</v>
      </c>
      <c r="D233" s="366" t="n">
        <f aca="false">ADMIN1!V296</f>
        <v>0</v>
      </c>
      <c r="E233" s="368" t="str">
        <f aca="false">_xlfn.IFS($C$2=1, ADMIN1!$AR237, $C$2=2, ADMIN1!$AU237, $C$2=3, ADMIN1!$AX237, $C$2=4, ADMIN1!$BA237, $C$2=5, ADMIN1!$BD237, $C$2=6, ADMIN1!$BG237, $C$2=7, ADMIN1!$BJ237, $C$2=8, ADMIN1!$BM237, $C$2=9, ADMIN1!$BP237, $C$2=10, ADMIN1!$BS237, $C$2=11, ADMIN1!$BV237, $C$2=12, ADMIN1!$BY237, $C$2=13, ADMIN1!$CB237, $C$2=14, ADMIN1!$CE237, $C$2=15, ADMIN1!$CH237)</f>
        <v>-</v>
      </c>
      <c r="F233" s="369" t="n">
        <f aca="false">_xlfn.IFS($C$2=1, ADMIN1!$AS237, $C$2=2, ADMIN1!$AV237, $C$2=3, ADMIN1!$AY237, $C$2=4, ADMIN1!$BB237, $C$2=5, ADMIN1!$BE237, $C$2=6, ADMIN1!$BH237, $C$2=7, ADMIN1!$BK237, $C$2=8, ADMIN1!$BN237, $C$2=9, ADMIN1!$BQ237, $C$2=10, ADMIN1!$BT237, $C$2=11, ADMIN1!$BW237, $C$2=12, ADMIN1!$BZ237, $C$2=13, ADMIN1!$CC237, $C$2=14, ADMIN1!$CF237, $C$2=15, ADMIN1!$CI237)</f>
        <v>0</v>
      </c>
    </row>
    <row r="234" s="370" customFormat="true" ht="30" hidden="false" customHeight="true" outlineLevel="0" collapsed="false">
      <c r="A234" s="365" t="n">
        <f aca="false">_xlfn.IFS($C$2=1, ADMIN1!$A238, $C$2=2, ADMIN1!$B238, $C$2=3, ADMIN1!$C238, $C$2=4, ADMIN1!$D238, $C$2=5, ADMIN1!$E238, $C$2=6, ADMIN1!$F238, $C$2=7, ADMIN1!$G238, $C$2=8, ADMIN1!$H238, $C$2=9, ADMIN1!$I238, $C$2=10, ADMIN1!$J238, $C$2=11, ADMIN1!$K238, $C$2=12, ADMIN1!$L238, $C$2=13, ADMIN1!$M238, $C$2=14, ADMIN1!$N238, $C$2=15, ADMIN1!$O238)</f>
        <v>0</v>
      </c>
      <c r="B234" s="366" t="n">
        <f aca="false">ADMIN1!Q297</f>
        <v>0</v>
      </c>
      <c r="C234" s="367" t="n">
        <f aca="false">ADMIN1!R238</f>
        <v>0</v>
      </c>
      <c r="D234" s="366" t="n">
        <f aca="false">ADMIN1!V297</f>
        <v>0</v>
      </c>
      <c r="E234" s="368" t="str">
        <f aca="false">_xlfn.IFS($C$2=1, ADMIN1!$AR238, $C$2=2, ADMIN1!$AU238, $C$2=3, ADMIN1!$AX238, $C$2=4, ADMIN1!$BA238, $C$2=5, ADMIN1!$BD238, $C$2=6, ADMIN1!$BG238, $C$2=7, ADMIN1!$BJ238, $C$2=8, ADMIN1!$BM238, $C$2=9, ADMIN1!$BP238, $C$2=10, ADMIN1!$BS238, $C$2=11, ADMIN1!$BV238, $C$2=12, ADMIN1!$BY238, $C$2=13, ADMIN1!$CB238, $C$2=14, ADMIN1!$CE238, $C$2=15, ADMIN1!$CH238)</f>
        <v>-</v>
      </c>
      <c r="F234" s="369" t="n">
        <f aca="false">_xlfn.IFS($C$2=1, ADMIN1!$AS238, $C$2=2, ADMIN1!$AV238, $C$2=3, ADMIN1!$AY238, $C$2=4, ADMIN1!$BB238, $C$2=5, ADMIN1!$BE238, $C$2=6, ADMIN1!$BH238, $C$2=7, ADMIN1!$BK238, $C$2=8, ADMIN1!$BN238, $C$2=9, ADMIN1!$BQ238, $C$2=10, ADMIN1!$BT238, $C$2=11, ADMIN1!$BW238, $C$2=12, ADMIN1!$BZ238, $C$2=13, ADMIN1!$CC238, $C$2=14, ADMIN1!$CF238, $C$2=15, ADMIN1!$CI238)</f>
        <v>0</v>
      </c>
    </row>
    <row r="235" s="370" customFormat="true" ht="30" hidden="false" customHeight="true" outlineLevel="0" collapsed="false">
      <c r="A235" s="365" t="n">
        <f aca="false">_xlfn.IFS($C$2=1, ADMIN1!$A239, $C$2=2, ADMIN1!$B239, $C$2=3, ADMIN1!$C239, $C$2=4, ADMIN1!$D239, $C$2=5, ADMIN1!$E239, $C$2=6, ADMIN1!$F239, $C$2=7, ADMIN1!$G239, $C$2=8, ADMIN1!$H239, $C$2=9, ADMIN1!$I239, $C$2=10, ADMIN1!$J239, $C$2=11, ADMIN1!$K239, $C$2=12, ADMIN1!$L239, $C$2=13, ADMIN1!$M239, $C$2=14, ADMIN1!$N239, $C$2=15, ADMIN1!$O239)</f>
        <v>0</v>
      </c>
      <c r="B235" s="366" t="n">
        <f aca="false">ADMIN1!Q298</f>
        <v>0</v>
      </c>
      <c r="C235" s="367" t="n">
        <f aca="false">ADMIN1!R239</f>
        <v>0</v>
      </c>
      <c r="D235" s="366" t="n">
        <f aca="false">ADMIN1!V298</f>
        <v>0</v>
      </c>
      <c r="E235" s="368" t="str">
        <f aca="false">_xlfn.IFS($C$2=1, ADMIN1!$AR239, $C$2=2, ADMIN1!$AU239, $C$2=3, ADMIN1!$AX239, $C$2=4, ADMIN1!$BA239, $C$2=5, ADMIN1!$BD239, $C$2=6, ADMIN1!$BG239, $C$2=7, ADMIN1!$BJ239, $C$2=8, ADMIN1!$BM239, $C$2=9, ADMIN1!$BP239, $C$2=10, ADMIN1!$BS239, $C$2=11, ADMIN1!$BV239, $C$2=12, ADMIN1!$BY239, $C$2=13, ADMIN1!$CB239, $C$2=14, ADMIN1!$CE239, $C$2=15, ADMIN1!$CH239)</f>
        <v>-</v>
      </c>
      <c r="F235" s="369" t="n">
        <f aca="false">_xlfn.IFS($C$2=1, ADMIN1!$AS239, $C$2=2, ADMIN1!$AV239, $C$2=3, ADMIN1!$AY239, $C$2=4, ADMIN1!$BB239, $C$2=5, ADMIN1!$BE239, $C$2=6, ADMIN1!$BH239, $C$2=7, ADMIN1!$BK239, $C$2=8, ADMIN1!$BN239, $C$2=9, ADMIN1!$BQ239, $C$2=10, ADMIN1!$BT239, $C$2=11, ADMIN1!$BW239, $C$2=12, ADMIN1!$BZ239, $C$2=13, ADMIN1!$CC239, $C$2=14, ADMIN1!$CF239, $C$2=15, ADMIN1!$CI239)</f>
        <v>0</v>
      </c>
    </row>
    <row r="236" s="370" customFormat="true" ht="30" hidden="false" customHeight="true" outlineLevel="0" collapsed="false">
      <c r="A236" s="365" t="n">
        <f aca="false">_xlfn.IFS($C$2=1, ADMIN1!$A240, $C$2=2, ADMIN1!$B240, $C$2=3, ADMIN1!$C240, $C$2=4, ADMIN1!$D240, $C$2=5, ADMIN1!$E240, $C$2=6, ADMIN1!$F240, $C$2=7, ADMIN1!$G240, $C$2=8, ADMIN1!$H240, $C$2=9, ADMIN1!$I240, $C$2=10, ADMIN1!$J240, $C$2=11, ADMIN1!$K240, $C$2=12, ADMIN1!$L240, $C$2=13, ADMIN1!$M240, $C$2=14, ADMIN1!$N240, $C$2=15, ADMIN1!$O240)</f>
        <v>0</v>
      </c>
      <c r="B236" s="366" t="n">
        <f aca="false">ADMIN1!Q299</f>
        <v>0</v>
      </c>
      <c r="C236" s="367" t="n">
        <f aca="false">ADMIN1!R240</f>
        <v>0</v>
      </c>
      <c r="D236" s="366" t="n">
        <f aca="false">ADMIN1!V299</f>
        <v>0</v>
      </c>
      <c r="E236" s="368" t="str">
        <f aca="false">_xlfn.IFS($C$2=1, ADMIN1!$AR240, $C$2=2, ADMIN1!$AU240, $C$2=3, ADMIN1!$AX240, $C$2=4, ADMIN1!$BA240, $C$2=5, ADMIN1!$BD240, $C$2=6, ADMIN1!$BG240, $C$2=7, ADMIN1!$BJ240, $C$2=8, ADMIN1!$BM240, $C$2=9, ADMIN1!$BP240, $C$2=10, ADMIN1!$BS240, $C$2=11, ADMIN1!$BV240, $C$2=12, ADMIN1!$BY240, $C$2=13, ADMIN1!$CB240, $C$2=14, ADMIN1!$CE240, $C$2=15, ADMIN1!$CH240)</f>
        <v>-</v>
      </c>
      <c r="F236" s="369" t="n">
        <f aca="false">_xlfn.IFS($C$2=1, ADMIN1!$AS240, $C$2=2, ADMIN1!$AV240, $C$2=3, ADMIN1!$AY240, $C$2=4, ADMIN1!$BB240, $C$2=5, ADMIN1!$BE240, $C$2=6, ADMIN1!$BH240, $C$2=7, ADMIN1!$BK240, $C$2=8, ADMIN1!$BN240, $C$2=9, ADMIN1!$BQ240, $C$2=10, ADMIN1!$BT240, $C$2=11, ADMIN1!$BW240, $C$2=12, ADMIN1!$BZ240, $C$2=13, ADMIN1!$CC240, $C$2=14, ADMIN1!$CF240, $C$2=15, ADMIN1!$CI240)</f>
        <v>0</v>
      </c>
    </row>
    <row r="237" s="370" customFormat="true" ht="30" hidden="false" customHeight="true" outlineLevel="0" collapsed="false">
      <c r="A237" s="365" t="n">
        <f aca="false">_xlfn.IFS($C$2=1, ADMIN1!$A241, $C$2=2, ADMIN1!$B241, $C$2=3, ADMIN1!$C241, $C$2=4, ADMIN1!$D241, $C$2=5, ADMIN1!$E241, $C$2=6, ADMIN1!$F241, $C$2=7, ADMIN1!$G241, $C$2=8, ADMIN1!$H241, $C$2=9, ADMIN1!$I241, $C$2=10, ADMIN1!$J241, $C$2=11, ADMIN1!$K241, $C$2=12, ADMIN1!$L241, $C$2=13, ADMIN1!$M241, $C$2=14, ADMIN1!$N241, $C$2=15, ADMIN1!$O241)</f>
        <v>0</v>
      </c>
      <c r="B237" s="366" t="n">
        <f aca="false">ADMIN1!Q300</f>
        <v>0</v>
      </c>
      <c r="C237" s="367" t="n">
        <f aca="false">ADMIN1!R241</f>
        <v>0</v>
      </c>
      <c r="D237" s="366" t="n">
        <f aca="false">ADMIN1!V300</f>
        <v>0</v>
      </c>
      <c r="E237" s="368" t="str">
        <f aca="false">_xlfn.IFS($C$2=1, ADMIN1!$AR241, $C$2=2, ADMIN1!$AU241, $C$2=3, ADMIN1!$AX241, $C$2=4, ADMIN1!$BA241, $C$2=5, ADMIN1!$BD241, $C$2=6, ADMIN1!$BG241, $C$2=7, ADMIN1!$BJ241, $C$2=8, ADMIN1!$BM241, $C$2=9, ADMIN1!$BP241, $C$2=10, ADMIN1!$BS241, $C$2=11, ADMIN1!$BV241, $C$2=12, ADMIN1!$BY241, $C$2=13, ADMIN1!$CB241, $C$2=14, ADMIN1!$CE241, $C$2=15, ADMIN1!$CH241)</f>
        <v>-</v>
      </c>
      <c r="F237" s="369" t="n">
        <f aca="false">_xlfn.IFS($C$2=1, ADMIN1!$AS241, $C$2=2, ADMIN1!$AV241, $C$2=3, ADMIN1!$AY241, $C$2=4, ADMIN1!$BB241, $C$2=5, ADMIN1!$BE241, $C$2=6, ADMIN1!$BH241, $C$2=7, ADMIN1!$BK241, $C$2=8, ADMIN1!$BN241, $C$2=9, ADMIN1!$BQ241, $C$2=10, ADMIN1!$BT241, $C$2=11, ADMIN1!$BW241, $C$2=12, ADMIN1!$BZ241, $C$2=13, ADMIN1!$CC241, $C$2=14, ADMIN1!$CF241, $C$2=15, ADMIN1!$CI241)</f>
        <v>0</v>
      </c>
    </row>
    <row r="238" s="370" customFormat="true" ht="30" hidden="false" customHeight="true" outlineLevel="0" collapsed="false">
      <c r="A238" s="365" t="n">
        <f aca="false">_xlfn.IFS($C$2=1, ADMIN1!$A242, $C$2=2, ADMIN1!$B242, $C$2=3, ADMIN1!$C242, $C$2=4, ADMIN1!$D242, $C$2=5, ADMIN1!$E242, $C$2=6, ADMIN1!$F242, $C$2=7, ADMIN1!$G242, $C$2=8, ADMIN1!$H242, $C$2=9, ADMIN1!$I242, $C$2=10, ADMIN1!$J242, $C$2=11, ADMIN1!$K242, $C$2=12, ADMIN1!$L242, $C$2=13, ADMIN1!$M242, $C$2=14, ADMIN1!$N242, $C$2=15, ADMIN1!$O242)</f>
        <v>0</v>
      </c>
      <c r="B238" s="366" t="n">
        <f aca="false">ADMIN1!Q301</f>
        <v>0</v>
      </c>
      <c r="C238" s="367" t="n">
        <f aca="false">ADMIN1!R242</f>
        <v>0</v>
      </c>
      <c r="D238" s="366" t="n">
        <f aca="false">ADMIN1!V301</f>
        <v>0</v>
      </c>
      <c r="E238" s="368" t="str">
        <f aca="false">_xlfn.IFS($C$2=1, ADMIN1!$AR242, $C$2=2, ADMIN1!$AU242, $C$2=3, ADMIN1!$AX242, $C$2=4, ADMIN1!$BA242, $C$2=5, ADMIN1!$BD242, $C$2=6, ADMIN1!$BG242, $C$2=7, ADMIN1!$BJ242, $C$2=8, ADMIN1!$BM242, $C$2=9, ADMIN1!$BP242, $C$2=10, ADMIN1!$BS242, $C$2=11, ADMIN1!$BV242, $C$2=12, ADMIN1!$BY242, $C$2=13, ADMIN1!$CB242, $C$2=14, ADMIN1!$CE242, $C$2=15, ADMIN1!$CH242)</f>
        <v>-</v>
      </c>
      <c r="F238" s="369" t="n">
        <f aca="false">_xlfn.IFS($C$2=1, ADMIN1!$AS242, $C$2=2, ADMIN1!$AV242, $C$2=3, ADMIN1!$AY242, $C$2=4, ADMIN1!$BB242, $C$2=5, ADMIN1!$BE242, $C$2=6, ADMIN1!$BH242, $C$2=7, ADMIN1!$BK242, $C$2=8, ADMIN1!$BN242, $C$2=9, ADMIN1!$BQ242, $C$2=10, ADMIN1!$BT242, $C$2=11, ADMIN1!$BW242, $C$2=12, ADMIN1!$BZ242, $C$2=13, ADMIN1!$CC242, $C$2=14, ADMIN1!$CF242, $C$2=15, ADMIN1!$CI242)</f>
        <v>0</v>
      </c>
    </row>
    <row r="239" s="370" customFormat="true" ht="30" hidden="false" customHeight="true" outlineLevel="0" collapsed="false">
      <c r="A239" s="365" t="n">
        <f aca="false">_xlfn.IFS($C$2=1, ADMIN1!$A243, $C$2=2, ADMIN1!$B243, $C$2=3, ADMIN1!$C243, $C$2=4, ADMIN1!$D243, $C$2=5, ADMIN1!$E243, $C$2=6, ADMIN1!$F243, $C$2=7, ADMIN1!$G243, $C$2=8, ADMIN1!$H243, $C$2=9, ADMIN1!$I243, $C$2=10, ADMIN1!$J243, $C$2=11, ADMIN1!$K243, $C$2=12, ADMIN1!$L243, $C$2=13, ADMIN1!$M243, $C$2=14, ADMIN1!$N243, $C$2=15, ADMIN1!$O243)</f>
        <v>0</v>
      </c>
      <c r="B239" s="366" t="n">
        <f aca="false">ADMIN1!Q302</f>
        <v>0</v>
      </c>
      <c r="C239" s="367" t="n">
        <f aca="false">ADMIN1!R243</f>
        <v>0</v>
      </c>
      <c r="D239" s="366" t="n">
        <f aca="false">ADMIN1!V302</f>
        <v>0</v>
      </c>
      <c r="E239" s="368" t="str">
        <f aca="false">_xlfn.IFS($C$2=1, ADMIN1!$AR243, $C$2=2, ADMIN1!$AU243, $C$2=3, ADMIN1!$AX243, $C$2=4, ADMIN1!$BA243, $C$2=5, ADMIN1!$BD243, $C$2=6, ADMIN1!$BG243, $C$2=7, ADMIN1!$BJ243, $C$2=8, ADMIN1!$BM243, $C$2=9, ADMIN1!$BP243, $C$2=10, ADMIN1!$BS243, $C$2=11, ADMIN1!$BV243, $C$2=12, ADMIN1!$BY243, $C$2=13, ADMIN1!$CB243, $C$2=14, ADMIN1!$CE243, $C$2=15, ADMIN1!$CH243)</f>
        <v>-</v>
      </c>
      <c r="F239" s="369" t="n">
        <f aca="false">_xlfn.IFS($C$2=1, ADMIN1!$AS243, $C$2=2, ADMIN1!$AV243, $C$2=3, ADMIN1!$AY243, $C$2=4, ADMIN1!$BB243, $C$2=5, ADMIN1!$BE243, $C$2=6, ADMIN1!$BH243, $C$2=7, ADMIN1!$BK243, $C$2=8, ADMIN1!$BN243, $C$2=9, ADMIN1!$BQ243, $C$2=10, ADMIN1!$BT243, $C$2=11, ADMIN1!$BW243, $C$2=12, ADMIN1!$BZ243, $C$2=13, ADMIN1!$CC243, $C$2=14, ADMIN1!$CF243, $C$2=15, ADMIN1!$CI243)</f>
        <v>0</v>
      </c>
    </row>
    <row r="240" s="370" customFormat="true" ht="30" hidden="false" customHeight="true" outlineLevel="0" collapsed="false">
      <c r="A240" s="365" t="n">
        <f aca="false">_xlfn.IFS($C$2=1, ADMIN1!$A244, $C$2=2, ADMIN1!$B244, $C$2=3, ADMIN1!$C244, $C$2=4, ADMIN1!$D244, $C$2=5, ADMIN1!$E244, $C$2=6, ADMIN1!$F244, $C$2=7, ADMIN1!$G244, $C$2=8, ADMIN1!$H244, $C$2=9, ADMIN1!$I244, $C$2=10, ADMIN1!$J244, $C$2=11, ADMIN1!$K244, $C$2=12, ADMIN1!$L244, $C$2=13, ADMIN1!$M244, $C$2=14, ADMIN1!$N244, $C$2=15, ADMIN1!$O244)</f>
        <v>0</v>
      </c>
      <c r="B240" s="366" t="n">
        <f aca="false">ADMIN1!Q303</f>
        <v>0</v>
      </c>
      <c r="C240" s="367" t="n">
        <f aca="false">ADMIN1!R244</f>
        <v>0</v>
      </c>
      <c r="D240" s="366" t="n">
        <f aca="false">ADMIN1!V303</f>
        <v>0</v>
      </c>
      <c r="E240" s="368" t="str">
        <f aca="false">_xlfn.IFS($C$2=1, ADMIN1!$AR244, $C$2=2, ADMIN1!$AU244, $C$2=3, ADMIN1!$AX244, $C$2=4, ADMIN1!$BA244, $C$2=5, ADMIN1!$BD244, $C$2=6, ADMIN1!$BG244, $C$2=7, ADMIN1!$BJ244, $C$2=8, ADMIN1!$BM244, $C$2=9, ADMIN1!$BP244, $C$2=10, ADMIN1!$BS244, $C$2=11, ADMIN1!$BV244, $C$2=12, ADMIN1!$BY244, $C$2=13, ADMIN1!$CB244, $C$2=14, ADMIN1!$CE244, $C$2=15, ADMIN1!$CH244)</f>
        <v>-</v>
      </c>
      <c r="F240" s="369" t="n">
        <f aca="false">_xlfn.IFS($C$2=1, ADMIN1!$AS244, $C$2=2, ADMIN1!$AV244, $C$2=3, ADMIN1!$AY244, $C$2=4, ADMIN1!$BB244, $C$2=5, ADMIN1!$BE244, $C$2=6, ADMIN1!$BH244, $C$2=7, ADMIN1!$BK244, $C$2=8, ADMIN1!$BN244, $C$2=9, ADMIN1!$BQ244, $C$2=10, ADMIN1!$BT244, $C$2=11, ADMIN1!$BW244, $C$2=12, ADMIN1!$BZ244, $C$2=13, ADMIN1!$CC244, $C$2=14, ADMIN1!$CF244, $C$2=15, ADMIN1!$CI244)</f>
        <v>0</v>
      </c>
    </row>
    <row r="241" s="370" customFormat="true" ht="30" hidden="false" customHeight="true" outlineLevel="0" collapsed="false">
      <c r="A241" s="365" t="n">
        <f aca="false">_xlfn.IFS($C$2=1, ADMIN1!$A245, $C$2=2, ADMIN1!$B245, $C$2=3, ADMIN1!$C245, $C$2=4, ADMIN1!$D245, $C$2=5, ADMIN1!$E245, $C$2=6, ADMIN1!$F245, $C$2=7, ADMIN1!$G245, $C$2=8, ADMIN1!$H245, $C$2=9, ADMIN1!$I245, $C$2=10, ADMIN1!$J245, $C$2=11, ADMIN1!$K245, $C$2=12, ADMIN1!$L245, $C$2=13, ADMIN1!$M245, $C$2=14, ADMIN1!$N245, $C$2=15, ADMIN1!$O245)</f>
        <v>0</v>
      </c>
      <c r="B241" s="366" t="n">
        <f aca="false">ADMIN1!Q304</f>
        <v>0</v>
      </c>
      <c r="C241" s="367" t="n">
        <f aca="false">ADMIN1!R245</f>
        <v>0</v>
      </c>
      <c r="D241" s="366" t="n">
        <f aca="false">ADMIN1!V304</f>
        <v>0</v>
      </c>
      <c r="E241" s="368" t="str">
        <f aca="false">_xlfn.IFS($C$2=1, ADMIN1!$AR245, $C$2=2, ADMIN1!$AU245, $C$2=3, ADMIN1!$AX245, $C$2=4, ADMIN1!$BA245, $C$2=5, ADMIN1!$BD245, $C$2=6, ADMIN1!$BG245, $C$2=7, ADMIN1!$BJ245, $C$2=8, ADMIN1!$BM245, $C$2=9, ADMIN1!$BP245, $C$2=10, ADMIN1!$BS245, $C$2=11, ADMIN1!$BV245, $C$2=12, ADMIN1!$BY245, $C$2=13, ADMIN1!$CB245, $C$2=14, ADMIN1!$CE245, $C$2=15, ADMIN1!$CH245)</f>
        <v>-</v>
      </c>
      <c r="F241" s="369" t="n">
        <f aca="false">_xlfn.IFS($C$2=1, ADMIN1!$AS245, $C$2=2, ADMIN1!$AV245, $C$2=3, ADMIN1!$AY245, $C$2=4, ADMIN1!$BB245, $C$2=5, ADMIN1!$BE245, $C$2=6, ADMIN1!$BH245, $C$2=7, ADMIN1!$BK245, $C$2=8, ADMIN1!$BN245, $C$2=9, ADMIN1!$BQ245, $C$2=10, ADMIN1!$BT245, $C$2=11, ADMIN1!$BW245, $C$2=12, ADMIN1!$BZ245, $C$2=13, ADMIN1!$CC245, $C$2=14, ADMIN1!$CF245, $C$2=15, ADMIN1!$CI245)</f>
        <v>0</v>
      </c>
    </row>
    <row r="242" s="370" customFormat="true" ht="30" hidden="false" customHeight="true" outlineLevel="0" collapsed="false">
      <c r="A242" s="365" t="n">
        <f aca="false">_xlfn.IFS($C$2=1, ADMIN1!$A246, $C$2=2, ADMIN1!$B246, $C$2=3, ADMIN1!$C246, $C$2=4, ADMIN1!$D246, $C$2=5, ADMIN1!$E246, $C$2=6, ADMIN1!$F246, $C$2=7, ADMIN1!$G246, $C$2=8, ADMIN1!$H246, $C$2=9, ADMIN1!$I246, $C$2=10, ADMIN1!$J246, $C$2=11, ADMIN1!$K246, $C$2=12, ADMIN1!$L246, $C$2=13, ADMIN1!$M246, $C$2=14, ADMIN1!$N246, $C$2=15, ADMIN1!$O246)</f>
        <v>0</v>
      </c>
      <c r="B242" s="366" t="n">
        <f aca="false">ADMIN1!Q305</f>
        <v>0</v>
      </c>
      <c r="C242" s="367" t="n">
        <f aca="false">ADMIN1!R246</f>
        <v>0</v>
      </c>
      <c r="D242" s="366" t="n">
        <f aca="false">ADMIN1!V305</f>
        <v>0</v>
      </c>
      <c r="E242" s="368" t="str">
        <f aca="false">_xlfn.IFS($C$2=1, ADMIN1!$AR246, $C$2=2, ADMIN1!$AU246, $C$2=3, ADMIN1!$AX246, $C$2=4, ADMIN1!$BA246, $C$2=5, ADMIN1!$BD246, $C$2=6, ADMIN1!$BG246, $C$2=7, ADMIN1!$BJ246, $C$2=8, ADMIN1!$BM246, $C$2=9, ADMIN1!$BP246, $C$2=10, ADMIN1!$BS246, $C$2=11, ADMIN1!$BV246, $C$2=12, ADMIN1!$BY246, $C$2=13, ADMIN1!$CB246, $C$2=14, ADMIN1!$CE246, $C$2=15, ADMIN1!$CH246)</f>
        <v>-</v>
      </c>
      <c r="F242" s="369" t="n">
        <f aca="false">_xlfn.IFS($C$2=1, ADMIN1!$AS246, $C$2=2, ADMIN1!$AV246, $C$2=3, ADMIN1!$AY246, $C$2=4, ADMIN1!$BB246, $C$2=5, ADMIN1!$BE246, $C$2=6, ADMIN1!$BH246, $C$2=7, ADMIN1!$BK246, $C$2=8, ADMIN1!$BN246, $C$2=9, ADMIN1!$BQ246, $C$2=10, ADMIN1!$BT246, $C$2=11, ADMIN1!$BW246, $C$2=12, ADMIN1!$BZ246, $C$2=13, ADMIN1!$CC246, $C$2=14, ADMIN1!$CF246, $C$2=15, ADMIN1!$CI246)</f>
        <v>0</v>
      </c>
    </row>
    <row r="243" s="370" customFormat="true" ht="30" hidden="false" customHeight="true" outlineLevel="0" collapsed="false">
      <c r="A243" s="365" t="n">
        <f aca="false">_xlfn.IFS($C$2=1, ADMIN1!$A247, $C$2=2, ADMIN1!$B247, $C$2=3, ADMIN1!$C247, $C$2=4, ADMIN1!$D247, $C$2=5, ADMIN1!$E247, $C$2=6, ADMIN1!$F247, $C$2=7, ADMIN1!$G247, $C$2=8, ADMIN1!$H247, $C$2=9, ADMIN1!$I247, $C$2=10, ADMIN1!$J247, $C$2=11, ADMIN1!$K247, $C$2=12, ADMIN1!$L247, $C$2=13, ADMIN1!$M247, $C$2=14, ADMIN1!$N247, $C$2=15, ADMIN1!$O247)</f>
        <v>0</v>
      </c>
      <c r="B243" s="366" t="n">
        <f aca="false">ADMIN1!Q306</f>
        <v>0</v>
      </c>
      <c r="C243" s="367" t="n">
        <f aca="false">ADMIN1!R247</f>
        <v>0</v>
      </c>
      <c r="D243" s="366" t="n">
        <f aca="false">ADMIN1!V306</f>
        <v>0</v>
      </c>
      <c r="E243" s="368" t="str">
        <f aca="false">_xlfn.IFS($C$2=1, ADMIN1!$AR247, $C$2=2, ADMIN1!$AU247, $C$2=3, ADMIN1!$AX247, $C$2=4, ADMIN1!$BA247, $C$2=5, ADMIN1!$BD247, $C$2=6, ADMIN1!$BG247, $C$2=7, ADMIN1!$BJ247, $C$2=8, ADMIN1!$BM247, $C$2=9, ADMIN1!$BP247, $C$2=10, ADMIN1!$BS247, $C$2=11, ADMIN1!$BV247, $C$2=12, ADMIN1!$BY247, $C$2=13, ADMIN1!$CB247, $C$2=14, ADMIN1!$CE247, $C$2=15, ADMIN1!$CH247)</f>
        <v>-</v>
      </c>
      <c r="F243" s="369" t="n">
        <f aca="false">_xlfn.IFS($C$2=1, ADMIN1!$AS247, $C$2=2, ADMIN1!$AV247, $C$2=3, ADMIN1!$AY247, $C$2=4, ADMIN1!$BB247, $C$2=5, ADMIN1!$BE247, $C$2=6, ADMIN1!$BH247, $C$2=7, ADMIN1!$BK247, $C$2=8, ADMIN1!$BN247, $C$2=9, ADMIN1!$BQ247, $C$2=10, ADMIN1!$BT247, $C$2=11, ADMIN1!$BW247, $C$2=12, ADMIN1!$BZ247, $C$2=13, ADMIN1!$CC247, $C$2=14, ADMIN1!$CF247, $C$2=15, ADMIN1!$CI247)</f>
        <v>0</v>
      </c>
    </row>
    <row r="244" s="370" customFormat="true" ht="30" hidden="false" customHeight="true" outlineLevel="0" collapsed="false">
      <c r="A244" s="365" t="n">
        <f aca="false">_xlfn.IFS($C$2=1, ADMIN1!$A248, $C$2=2, ADMIN1!$B248, $C$2=3, ADMIN1!$C248, $C$2=4, ADMIN1!$D248, $C$2=5, ADMIN1!$E248, $C$2=6, ADMIN1!$F248, $C$2=7, ADMIN1!$G248, $C$2=8, ADMIN1!$H248, $C$2=9, ADMIN1!$I248, $C$2=10, ADMIN1!$J248, $C$2=11, ADMIN1!$K248, $C$2=12, ADMIN1!$L248, $C$2=13, ADMIN1!$M248, $C$2=14, ADMIN1!$N248, $C$2=15, ADMIN1!$O248)</f>
        <v>0</v>
      </c>
      <c r="B244" s="366" t="n">
        <f aca="false">ADMIN1!Q307</f>
        <v>0</v>
      </c>
      <c r="C244" s="367" t="n">
        <f aca="false">ADMIN1!R248</f>
        <v>0</v>
      </c>
      <c r="D244" s="366" t="n">
        <f aca="false">ADMIN1!V307</f>
        <v>0</v>
      </c>
      <c r="E244" s="368" t="str">
        <f aca="false">_xlfn.IFS($C$2=1, ADMIN1!$AR248, $C$2=2, ADMIN1!$AU248, $C$2=3, ADMIN1!$AX248, $C$2=4, ADMIN1!$BA248, $C$2=5, ADMIN1!$BD248, $C$2=6, ADMIN1!$BG248, $C$2=7, ADMIN1!$BJ248, $C$2=8, ADMIN1!$BM248, $C$2=9, ADMIN1!$BP248, $C$2=10, ADMIN1!$BS248, $C$2=11, ADMIN1!$BV248, $C$2=12, ADMIN1!$BY248, $C$2=13, ADMIN1!$CB248, $C$2=14, ADMIN1!$CE248, $C$2=15, ADMIN1!$CH248)</f>
        <v>-</v>
      </c>
      <c r="F244" s="369" t="n">
        <f aca="false">_xlfn.IFS($C$2=1, ADMIN1!$AS248, $C$2=2, ADMIN1!$AV248, $C$2=3, ADMIN1!$AY248, $C$2=4, ADMIN1!$BB248, $C$2=5, ADMIN1!$BE248, $C$2=6, ADMIN1!$BH248, $C$2=7, ADMIN1!$BK248, $C$2=8, ADMIN1!$BN248, $C$2=9, ADMIN1!$BQ248, $C$2=10, ADMIN1!$BT248, $C$2=11, ADMIN1!$BW248, $C$2=12, ADMIN1!$BZ248, $C$2=13, ADMIN1!$CC248, $C$2=14, ADMIN1!$CF248, $C$2=15, ADMIN1!$CI248)</f>
        <v>0</v>
      </c>
    </row>
    <row r="245" s="370" customFormat="true" ht="30" hidden="false" customHeight="true" outlineLevel="0" collapsed="false">
      <c r="A245" s="365" t="n">
        <f aca="false">_xlfn.IFS($C$2=1, ADMIN1!$A249, $C$2=2, ADMIN1!$B249, $C$2=3, ADMIN1!$C249, $C$2=4, ADMIN1!$D249, $C$2=5, ADMIN1!$E249, $C$2=6, ADMIN1!$F249, $C$2=7, ADMIN1!$G249, $C$2=8, ADMIN1!$H249, $C$2=9, ADMIN1!$I249, $C$2=10, ADMIN1!$J249, $C$2=11, ADMIN1!$K249, $C$2=12, ADMIN1!$L249, $C$2=13, ADMIN1!$M249, $C$2=14, ADMIN1!$N249, $C$2=15, ADMIN1!$O249)</f>
        <v>0</v>
      </c>
      <c r="B245" s="366" t="n">
        <f aca="false">ADMIN1!Q308</f>
        <v>0</v>
      </c>
      <c r="C245" s="367" t="n">
        <f aca="false">ADMIN1!R249</f>
        <v>0</v>
      </c>
      <c r="D245" s="366" t="n">
        <f aca="false">ADMIN1!V308</f>
        <v>0</v>
      </c>
      <c r="E245" s="368" t="str">
        <f aca="false">_xlfn.IFS($C$2=1, ADMIN1!$AR249, $C$2=2, ADMIN1!$AU249, $C$2=3, ADMIN1!$AX249, $C$2=4, ADMIN1!$BA249, $C$2=5, ADMIN1!$BD249, $C$2=6, ADMIN1!$BG249, $C$2=7, ADMIN1!$BJ249, $C$2=8, ADMIN1!$BM249, $C$2=9, ADMIN1!$BP249, $C$2=10, ADMIN1!$BS249, $C$2=11, ADMIN1!$BV249, $C$2=12, ADMIN1!$BY249, $C$2=13, ADMIN1!$CB249, $C$2=14, ADMIN1!$CE249, $C$2=15, ADMIN1!$CH249)</f>
        <v>-</v>
      </c>
      <c r="F245" s="369" t="n">
        <f aca="false">_xlfn.IFS($C$2=1, ADMIN1!$AS249, $C$2=2, ADMIN1!$AV249, $C$2=3, ADMIN1!$AY249, $C$2=4, ADMIN1!$BB249, $C$2=5, ADMIN1!$BE249, $C$2=6, ADMIN1!$BH249, $C$2=7, ADMIN1!$BK249, $C$2=8, ADMIN1!$BN249, $C$2=9, ADMIN1!$BQ249, $C$2=10, ADMIN1!$BT249, $C$2=11, ADMIN1!$BW249, $C$2=12, ADMIN1!$BZ249, $C$2=13, ADMIN1!$CC249, $C$2=14, ADMIN1!$CF249, $C$2=15, ADMIN1!$CI249)</f>
        <v>0</v>
      </c>
    </row>
    <row r="246" s="370" customFormat="true" ht="30" hidden="false" customHeight="true" outlineLevel="0" collapsed="false">
      <c r="A246" s="365" t="n">
        <f aca="false">_xlfn.IFS($C$2=1, ADMIN1!$A250, $C$2=2, ADMIN1!$B250, $C$2=3, ADMIN1!$C250, $C$2=4, ADMIN1!$D250, $C$2=5, ADMIN1!$E250, $C$2=6, ADMIN1!$F250, $C$2=7, ADMIN1!$G250, $C$2=8, ADMIN1!$H250, $C$2=9, ADMIN1!$I250, $C$2=10, ADMIN1!$J250, $C$2=11, ADMIN1!$K250, $C$2=12, ADMIN1!$L250, $C$2=13, ADMIN1!$M250, $C$2=14, ADMIN1!$N250, $C$2=15, ADMIN1!$O250)</f>
        <v>0</v>
      </c>
      <c r="B246" s="366" t="n">
        <f aca="false">ADMIN1!Q309</f>
        <v>0</v>
      </c>
      <c r="C246" s="367" t="n">
        <f aca="false">ADMIN1!R250</f>
        <v>0</v>
      </c>
      <c r="D246" s="366" t="n">
        <f aca="false">ADMIN1!V309</f>
        <v>0</v>
      </c>
      <c r="E246" s="368" t="str">
        <f aca="false">_xlfn.IFS($C$2=1, ADMIN1!$AR250, $C$2=2, ADMIN1!$AU250, $C$2=3, ADMIN1!$AX250, $C$2=4, ADMIN1!$BA250, $C$2=5, ADMIN1!$BD250, $C$2=6, ADMIN1!$BG250, $C$2=7, ADMIN1!$BJ250, $C$2=8, ADMIN1!$BM250, $C$2=9, ADMIN1!$BP250, $C$2=10, ADMIN1!$BS250, $C$2=11, ADMIN1!$BV250, $C$2=12, ADMIN1!$BY250, $C$2=13, ADMIN1!$CB250, $C$2=14, ADMIN1!$CE250, $C$2=15, ADMIN1!$CH250)</f>
        <v>-</v>
      </c>
      <c r="F246" s="369" t="n">
        <f aca="false">_xlfn.IFS($C$2=1, ADMIN1!$AS250, $C$2=2, ADMIN1!$AV250, $C$2=3, ADMIN1!$AY250, $C$2=4, ADMIN1!$BB250, $C$2=5, ADMIN1!$BE250, $C$2=6, ADMIN1!$BH250, $C$2=7, ADMIN1!$BK250, $C$2=8, ADMIN1!$BN250, $C$2=9, ADMIN1!$BQ250, $C$2=10, ADMIN1!$BT250, $C$2=11, ADMIN1!$BW250, $C$2=12, ADMIN1!$BZ250, $C$2=13, ADMIN1!$CC250, $C$2=14, ADMIN1!$CF250, $C$2=15, ADMIN1!$CI250)</f>
        <v>0</v>
      </c>
    </row>
    <row r="247" s="370" customFormat="true" ht="30" hidden="false" customHeight="true" outlineLevel="0" collapsed="false">
      <c r="A247" s="365" t="n">
        <f aca="false">_xlfn.IFS($C$2=1, ADMIN1!$A251, $C$2=2, ADMIN1!$B251, $C$2=3, ADMIN1!$C251, $C$2=4, ADMIN1!$D251, $C$2=5, ADMIN1!$E251, $C$2=6, ADMIN1!$F251, $C$2=7, ADMIN1!$G251, $C$2=8, ADMIN1!$H251, $C$2=9, ADMIN1!$I251, $C$2=10, ADMIN1!$J251, $C$2=11, ADMIN1!$K251, $C$2=12, ADMIN1!$L251, $C$2=13, ADMIN1!$M251, $C$2=14, ADMIN1!$N251, $C$2=15, ADMIN1!$O251)</f>
        <v>0</v>
      </c>
      <c r="B247" s="366" t="n">
        <f aca="false">ADMIN1!Q310</f>
        <v>0</v>
      </c>
      <c r="C247" s="367" t="n">
        <f aca="false">ADMIN1!R251</f>
        <v>0</v>
      </c>
      <c r="D247" s="366" t="n">
        <f aca="false">ADMIN1!V310</f>
        <v>0</v>
      </c>
      <c r="E247" s="368" t="str">
        <f aca="false">_xlfn.IFS($C$2=1, ADMIN1!$AR251, $C$2=2, ADMIN1!$AU251, $C$2=3, ADMIN1!$AX251, $C$2=4, ADMIN1!$BA251, $C$2=5, ADMIN1!$BD251, $C$2=6, ADMIN1!$BG251, $C$2=7, ADMIN1!$BJ251, $C$2=8, ADMIN1!$BM251, $C$2=9, ADMIN1!$BP251, $C$2=10, ADMIN1!$BS251, $C$2=11, ADMIN1!$BV251, $C$2=12, ADMIN1!$BY251, $C$2=13, ADMIN1!$CB251, $C$2=14, ADMIN1!$CE251, $C$2=15, ADMIN1!$CH251)</f>
        <v>-</v>
      </c>
      <c r="F247" s="369" t="n">
        <f aca="false">_xlfn.IFS($C$2=1, ADMIN1!$AS251, $C$2=2, ADMIN1!$AV251, $C$2=3, ADMIN1!$AY251, $C$2=4, ADMIN1!$BB251, $C$2=5, ADMIN1!$BE251, $C$2=6, ADMIN1!$BH251, $C$2=7, ADMIN1!$BK251, $C$2=8, ADMIN1!$BN251, $C$2=9, ADMIN1!$BQ251, $C$2=10, ADMIN1!$BT251, $C$2=11, ADMIN1!$BW251, $C$2=12, ADMIN1!$BZ251, $C$2=13, ADMIN1!$CC251, $C$2=14, ADMIN1!$CF251, $C$2=15, ADMIN1!$CI251)</f>
        <v>0</v>
      </c>
    </row>
    <row r="248" s="370" customFormat="true" ht="30" hidden="false" customHeight="true" outlineLevel="0" collapsed="false">
      <c r="A248" s="365" t="n">
        <f aca="false">_xlfn.IFS($C$2=1, ADMIN1!$A252, $C$2=2, ADMIN1!$B252, $C$2=3, ADMIN1!$C252, $C$2=4, ADMIN1!$D252, $C$2=5, ADMIN1!$E252, $C$2=6, ADMIN1!$F252, $C$2=7, ADMIN1!$G252, $C$2=8, ADMIN1!$H252, $C$2=9, ADMIN1!$I252, $C$2=10, ADMIN1!$J252, $C$2=11, ADMIN1!$K252, $C$2=12, ADMIN1!$L252, $C$2=13, ADMIN1!$M252, $C$2=14, ADMIN1!$N252, $C$2=15, ADMIN1!$O252)</f>
        <v>0</v>
      </c>
      <c r="B248" s="366" t="n">
        <f aca="false">ADMIN1!Q311</f>
        <v>0</v>
      </c>
      <c r="C248" s="367" t="n">
        <f aca="false">ADMIN1!R252</f>
        <v>0</v>
      </c>
      <c r="D248" s="366" t="n">
        <f aca="false">ADMIN1!V311</f>
        <v>0</v>
      </c>
      <c r="E248" s="368" t="str">
        <f aca="false">_xlfn.IFS($C$2=1, ADMIN1!$AR252, $C$2=2, ADMIN1!$AU252, $C$2=3, ADMIN1!$AX252, $C$2=4, ADMIN1!$BA252, $C$2=5, ADMIN1!$BD252, $C$2=6, ADMIN1!$BG252, $C$2=7, ADMIN1!$BJ252, $C$2=8, ADMIN1!$BM252, $C$2=9, ADMIN1!$BP252, $C$2=10, ADMIN1!$BS252, $C$2=11, ADMIN1!$BV252, $C$2=12, ADMIN1!$BY252, $C$2=13, ADMIN1!$CB252, $C$2=14, ADMIN1!$CE252, $C$2=15, ADMIN1!$CH252)</f>
        <v>-</v>
      </c>
      <c r="F248" s="369" t="n">
        <f aca="false">_xlfn.IFS($C$2=1, ADMIN1!$AS252, $C$2=2, ADMIN1!$AV252, $C$2=3, ADMIN1!$AY252, $C$2=4, ADMIN1!$BB252, $C$2=5, ADMIN1!$BE252, $C$2=6, ADMIN1!$BH252, $C$2=7, ADMIN1!$BK252, $C$2=8, ADMIN1!$BN252, $C$2=9, ADMIN1!$BQ252, $C$2=10, ADMIN1!$BT252, $C$2=11, ADMIN1!$BW252, $C$2=12, ADMIN1!$BZ252, $C$2=13, ADMIN1!$CC252, $C$2=14, ADMIN1!$CF252, $C$2=15, ADMIN1!$CI252)</f>
        <v>0</v>
      </c>
    </row>
    <row r="249" s="370" customFormat="true" ht="30" hidden="false" customHeight="true" outlineLevel="0" collapsed="false">
      <c r="A249" s="365" t="n">
        <f aca="false">_xlfn.IFS($C$2=1, ADMIN1!$A253, $C$2=2, ADMIN1!$B253, $C$2=3, ADMIN1!$C253, $C$2=4, ADMIN1!$D253, $C$2=5, ADMIN1!$E253, $C$2=6, ADMIN1!$F253, $C$2=7, ADMIN1!$G253, $C$2=8, ADMIN1!$H253, $C$2=9, ADMIN1!$I253, $C$2=10, ADMIN1!$J253, $C$2=11, ADMIN1!$K253, $C$2=12, ADMIN1!$L253, $C$2=13, ADMIN1!$M253, $C$2=14, ADMIN1!$N253, $C$2=15, ADMIN1!$O253)</f>
        <v>0</v>
      </c>
      <c r="B249" s="366" t="n">
        <f aca="false">ADMIN1!Q312</f>
        <v>0</v>
      </c>
      <c r="C249" s="367" t="n">
        <f aca="false">ADMIN1!R253</f>
        <v>0</v>
      </c>
      <c r="D249" s="366" t="n">
        <f aca="false">ADMIN1!V312</f>
        <v>0</v>
      </c>
      <c r="E249" s="368" t="str">
        <f aca="false">_xlfn.IFS($C$2=1, ADMIN1!$AR253, $C$2=2, ADMIN1!$AU253, $C$2=3, ADMIN1!$AX253, $C$2=4, ADMIN1!$BA253, $C$2=5, ADMIN1!$BD253, $C$2=6, ADMIN1!$BG253, $C$2=7, ADMIN1!$BJ253, $C$2=8, ADMIN1!$BM253, $C$2=9, ADMIN1!$BP253, $C$2=10, ADMIN1!$BS253, $C$2=11, ADMIN1!$BV253, $C$2=12, ADMIN1!$BY253, $C$2=13, ADMIN1!$CB253, $C$2=14, ADMIN1!$CE253, $C$2=15, ADMIN1!$CH253)</f>
        <v>-</v>
      </c>
      <c r="F249" s="369" t="n">
        <f aca="false">_xlfn.IFS($C$2=1, ADMIN1!$AS253, $C$2=2, ADMIN1!$AV253, $C$2=3, ADMIN1!$AY253, $C$2=4, ADMIN1!$BB253, $C$2=5, ADMIN1!$BE253, $C$2=6, ADMIN1!$BH253, $C$2=7, ADMIN1!$BK253, $C$2=8, ADMIN1!$BN253, $C$2=9, ADMIN1!$BQ253, $C$2=10, ADMIN1!$BT253, $C$2=11, ADMIN1!$BW253, $C$2=12, ADMIN1!$BZ253, $C$2=13, ADMIN1!$CC253, $C$2=14, ADMIN1!$CF253, $C$2=15, ADMIN1!$CI253)</f>
        <v>0</v>
      </c>
    </row>
    <row r="250" s="370" customFormat="true" ht="30" hidden="false" customHeight="true" outlineLevel="0" collapsed="false">
      <c r="A250" s="365" t="n">
        <f aca="false">_xlfn.IFS($C$2=1, ADMIN1!$A254, $C$2=2, ADMIN1!$B254, $C$2=3, ADMIN1!$C254, $C$2=4, ADMIN1!$D254, $C$2=5, ADMIN1!$E254, $C$2=6, ADMIN1!$F254, $C$2=7, ADMIN1!$G254, $C$2=8, ADMIN1!$H254, $C$2=9, ADMIN1!$I254, $C$2=10, ADMIN1!$J254, $C$2=11, ADMIN1!$K254, $C$2=12, ADMIN1!$L254, $C$2=13, ADMIN1!$M254, $C$2=14, ADMIN1!$N254, $C$2=15, ADMIN1!$O254)</f>
        <v>0</v>
      </c>
      <c r="B250" s="366" t="n">
        <f aca="false">ADMIN1!Q313</f>
        <v>0</v>
      </c>
      <c r="C250" s="367" t="n">
        <f aca="false">ADMIN1!R254</f>
        <v>0</v>
      </c>
      <c r="D250" s="366" t="n">
        <f aca="false">ADMIN1!V313</f>
        <v>0</v>
      </c>
      <c r="E250" s="368" t="str">
        <f aca="false">_xlfn.IFS($C$2=1, ADMIN1!$AR254, $C$2=2, ADMIN1!$AU254, $C$2=3, ADMIN1!$AX254, $C$2=4, ADMIN1!$BA254, $C$2=5, ADMIN1!$BD254, $C$2=6, ADMIN1!$BG254, $C$2=7, ADMIN1!$BJ254, $C$2=8, ADMIN1!$BM254, $C$2=9, ADMIN1!$BP254, $C$2=10, ADMIN1!$BS254, $C$2=11, ADMIN1!$BV254, $C$2=12, ADMIN1!$BY254, $C$2=13, ADMIN1!$CB254, $C$2=14, ADMIN1!$CE254, $C$2=15, ADMIN1!$CH254)</f>
        <v>-</v>
      </c>
      <c r="F250" s="369" t="n">
        <f aca="false">_xlfn.IFS($C$2=1, ADMIN1!$AS254, $C$2=2, ADMIN1!$AV254, $C$2=3, ADMIN1!$AY254, $C$2=4, ADMIN1!$BB254, $C$2=5, ADMIN1!$BE254, $C$2=6, ADMIN1!$BH254, $C$2=7, ADMIN1!$BK254, $C$2=8, ADMIN1!$BN254, $C$2=9, ADMIN1!$BQ254, $C$2=10, ADMIN1!$BT254, $C$2=11, ADMIN1!$BW254, $C$2=12, ADMIN1!$BZ254, $C$2=13, ADMIN1!$CC254, $C$2=14, ADMIN1!$CF254, $C$2=15, ADMIN1!$CI254)</f>
        <v>0</v>
      </c>
    </row>
    <row r="251" s="370" customFormat="true" ht="30" hidden="false" customHeight="true" outlineLevel="0" collapsed="false">
      <c r="A251" s="365" t="n">
        <f aca="false">_xlfn.IFS($C$2=1, ADMIN1!$A255, $C$2=2, ADMIN1!$B255, $C$2=3, ADMIN1!$C255, $C$2=4, ADMIN1!$D255, $C$2=5, ADMIN1!$E255, $C$2=6, ADMIN1!$F255, $C$2=7, ADMIN1!$G255, $C$2=8, ADMIN1!$H255, $C$2=9, ADMIN1!$I255, $C$2=10, ADMIN1!$J255, $C$2=11, ADMIN1!$K255, $C$2=12, ADMIN1!$L255, $C$2=13, ADMIN1!$M255, $C$2=14, ADMIN1!$N255, $C$2=15, ADMIN1!$O255)</f>
        <v>0</v>
      </c>
      <c r="B251" s="366" t="n">
        <f aca="false">ADMIN1!Q314</f>
        <v>0</v>
      </c>
      <c r="C251" s="367" t="n">
        <f aca="false">ADMIN1!R255</f>
        <v>0</v>
      </c>
      <c r="D251" s="366" t="n">
        <f aca="false">ADMIN1!V314</f>
        <v>0</v>
      </c>
      <c r="E251" s="368" t="str">
        <f aca="false">_xlfn.IFS($C$2=1, ADMIN1!$AR255, $C$2=2, ADMIN1!$AU255, $C$2=3, ADMIN1!$AX255, $C$2=4, ADMIN1!$BA255, $C$2=5, ADMIN1!$BD255, $C$2=6, ADMIN1!$BG255, $C$2=7, ADMIN1!$BJ255, $C$2=8, ADMIN1!$BM255, $C$2=9, ADMIN1!$BP255, $C$2=10, ADMIN1!$BS255, $C$2=11, ADMIN1!$BV255, $C$2=12, ADMIN1!$BY255, $C$2=13, ADMIN1!$CB255, $C$2=14, ADMIN1!$CE255, $C$2=15, ADMIN1!$CH255)</f>
        <v>-</v>
      </c>
      <c r="F251" s="369" t="n">
        <f aca="false">_xlfn.IFS($C$2=1, ADMIN1!$AS255, $C$2=2, ADMIN1!$AV255, $C$2=3, ADMIN1!$AY255, $C$2=4, ADMIN1!$BB255, $C$2=5, ADMIN1!$BE255, $C$2=6, ADMIN1!$BH255, $C$2=7, ADMIN1!$BK255, $C$2=8, ADMIN1!$BN255, $C$2=9, ADMIN1!$BQ255, $C$2=10, ADMIN1!$BT255, $C$2=11, ADMIN1!$BW255, $C$2=12, ADMIN1!$BZ255, $C$2=13, ADMIN1!$CC255, $C$2=14, ADMIN1!$CF255, $C$2=15, ADMIN1!$CI255)</f>
        <v>0</v>
      </c>
    </row>
    <row r="252" customFormat="false" ht="20.1" hidden="false" customHeight="true" outlineLevel="0" collapsed="false">
      <c r="A252" s="352"/>
      <c r="B252" s="371"/>
      <c r="C252" s="372"/>
      <c r="D252" s="373"/>
      <c r="E252" s="374" t="str">
        <f aca="false">IF(C2=1,"TOTAL (-10%)",  "TOTAL")</f>
        <v>TOTAL (-10%)</v>
      </c>
      <c r="F252" s="375" t="n">
        <f aca="false">IF(C2=1, (SUM(F8:F251)*0.9), SUM(F8:F251))</f>
        <v>0</v>
      </c>
    </row>
    <row r="253" customFormat="false" ht="28.5" hidden="false" customHeight="true" outlineLevel="0" collapsed="false">
      <c r="A253" s="352"/>
      <c r="B253" s="371"/>
      <c r="C253" s="372"/>
      <c r="D253" s="373"/>
      <c r="E253" s="376" t="s">
        <v>167</v>
      </c>
      <c r="F253" s="377"/>
    </row>
  </sheetData>
  <sheetProtection algorithmName="SHA-512" hashValue="Gg5gvZSz5jQX9aLYYHLGRJ7/iFd8Ed9xzWsR2EsXcCxLuh8yhJ/OiOVmMbIj+vUvdYbjR7zFF9BbRxjc+CS2sw==" saltValue="+F0QXSpnXZpfVSYHQD2YKg==" spinCount="100000" sheet="true" autoFilter="false"/>
  <autoFilter ref="A7:F253"/>
  <mergeCells count="4">
    <mergeCell ref="B1:F1"/>
    <mergeCell ref="D3:D5"/>
    <mergeCell ref="E3:F5"/>
    <mergeCell ref="C6:F6"/>
  </mergeCells>
  <dataValidations count="1">
    <dataValidation allowBlank="true" operator="between" showDropDown="false" showErrorMessage="true" showInputMessage="true" sqref="C2" type="list">
      <formula1>"1,2,3,4,5,6,7,8,9,10,11,12,13,14,15"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3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11.43359375" defaultRowHeight="11.25" zeroHeight="true" outlineLevelRow="0" outlineLevelCol="1"/>
  <cols>
    <col collapsed="false" customWidth="false" hidden="false" outlineLevel="0" max="1" min="1" style="378" width="11.42"/>
    <col collapsed="false" customWidth="true" hidden="false" outlineLevel="0" max="2" min="2" style="379" width="31.86"/>
    <col collapsed="false" customWidth="false" hidden="false" outlineLevel="1" max="3" min="3" style="378" width="11.42"/>
    <col collapsed="false" customWidth="true" hidden="false" outlineLevel="1" max="4" min="4" style="379" width="51.29"/>
    <col collapsed="false" customWidth="true" hidden="false" outlineLevel="1" max="5" min="5" style="378" width="9.29"/>
    <col collapsed="false" customWidth="true" hidden="false" outlineLevel="1" max="6" min="6" style="378" width="6.71"/>
    <col collapsed="false" customWidth="true" hidden="false" outlineLevel="1" max="7" min="7" style="379" width="9.71"/>
    <col collapsed="false" customWidth="true" hidden="false" outlineLevel="0" max="8" min="8" style="379" width="6.71"/>
    <col collapsed="false" customWidth="true" hidden="false" outlineLevel="0" max="12" min="9" style="379" width="5.7"/>
    <col collapsed="false" customWidth="true" hidden="false" outlineLevel="0" max="13" min="13" style="379" width="4.14"/>
    <col collapsed="false" customWidth="false" hidden="true" outlineLevel="0" max="1024" min="14" style="379" width="11.42"/>
  </cols>
  <sheetData>
    <row r="1" s="378" customFormat="true" ht="38.25" hidden="false" customHeight="false" outlineLevel="0" collapsed="false">
      <c r="A1" s="380" t="s">
        <v>76</v>
      </c>
      <c r="B1" s="381" t="s">
        <v>78</v>
      </c>
      <c r="C1" s="381" t="s">
        <v>79</v>
      </c>
      <c r="D1" s="381" t="s">
        <v>168</v>
      </c>
      <c r="E1" s="381" t="s">
        <v>169</v>
      </c>
      <c r="F1" s="381" t="s">
        <v>77</v>
      </c>
      <c r="G1" s="381" t="s">
        <v>170</v>
      </c>
      <c r="H1" s="381" t="s">
        <v>131</v>
      </c>
      <c r="I1" s="382" t="s">
        <v>171</v>
      </c>
      <c r="J1" s="382" t="s">
        <v>172</v>
      </c>
      <c r="K1" s="382" t="s">
        <v>173</v>
      </c>
      <c r="L1" s="381" t="s">
        <v>174</v>
      </c>
    </row>
    <row r="2" customFormat="false" ht="30" hidden="false" customHeight="true" outlineLevel="0" collapsed="false">
      <c r="A2" s="383" t="n">
        <v>6096</v>
      </c>
      <c r="B2" s="384" t="s">
        <v>175</v>
      </c>
      <c r="C2" s="385" t="s">
        <v>176</v>
      </c>
      <c r="D2" s="384" t="s">
        <v>177</v>
      </c>
      <c r="E2" s="385" t="s">
        <v>178</v>
      </c>
      <c r="F2" s="386"/>
      <c r="G2" s="387" t="n">
        <v>30.11</v>
      </c>
      <c r="H2" s="388" t="s">
        <v>179</v>
      </c>
      <c r="I2" s="389"/>
      <c r="J2" s="389"/>
      <c r="K2" s="389"/>
      <c r="L2" s="389"/>
    </row>
    <row r="3" customFormat="false" ht="30" hidden="false" customHeight="true" outlineLevel="0" collapsed="false">
      <c r="A3" s="383" t="s">
        <v>180</v>
      </c>
      <c r="B3" s="384" t="s">
        <v>181</v>
      </c>
      <c r="C3" s="385" t="s">
        <v>182</v>
      </c>
      <c r="D3" s="384" t="s">
        <v>183</v>
      </c>
      <c r="E3" s="385" t="s">
        <v>184</v>
      </c>
      <c r="F3" s="386"/>
      <c r="G3" s="387" t="n">
        <v>8.19</v>
      </c>
      <c r="H3" s="388" t="s">
        <v>185</v>
      </c>
      <c r="I3" s="389" t="s">
        <v>186</v>
      </c>
      <c r="J3" s="389"/>
      <c r="K3" s="389"/>
      <c r="L3" s="389"/>
      <c r="M3" s="390"/>
    </row>
    <row r="4" customFormat="false" ht="30" hidden="false" customHeight="true" outlineLevel="0" collapsed="false">
      <c r="A4" s="383" t="n">
        <v>1497</v>
      </c>
      <c r="B4" s="384" t="s">
        <v>187</v>
      </c>
      <c r="C4" s="385" t="s">
        <v>188</v>
      </c>
      <c r="D4" s="384" t="s">
        <v>189</v>
      </c>
      <c r="E4" s="385" t="s">
        <v>190</v>
      </c>
      <c r="F4" s="386" t="s">
        <v>49</v>
      </c>
      <c r="G4" s="387" t="n">
        <v>52.03</v>
      </c>
      <c r="H4" s="388" t="s">
        <v>179</v>
      </c>
      <c r="I4" s="389"/>
      <c r="J4" s="389"/>
      <c r="K4" s="389"/>
      <c r="L4" s="389"/>
    </row>
    <row r="5" customFormat="false" ht="30" hidden="false" customHeight="true" outlineLevel="0" collapsed="false">
      <c r="A5" s="383" t="n">
        <v>1497</v>
      </c>
      <c r="B5" s="384" t="s">
        <v>191</v>
      </c>
      <c r="C5" s="385" t="s">
        <v>188</v>
      </c>
      <c r="D5" s="384" t="s">
        <v>192</v>
      </c>
      <c r="E5" s="385" t="s">
        <v>190</v>
      </c>
      <c r="F5" s="386" t="s">
        <v>49</v>
      </c>
      <c r="G5" s="387" t="n">
        <v>26.7</v>
      </c>
      <c r="H5" s="388" t="s">
        <v>179</v>
      </c>
      <c r="I5" s="389"/>
      <c r="J5" s="389"/>
      <c r="K5" s="389"/>
      <c r="L5" s="389"/>
    </row>
    <row r="6" customFormat="false" ht="30" hidden="false" customHeight="true" outlineLevel="0" collapsed="false">
      <c r="A6" s="383" t="n">
        <v>1189</v>
      </c>
      <c r="B6" s="384" t="s">
        <v>193</v>
      </c>
      <c r="C6" s="385" t="s">
        <v>194</v>
      </c>
      <c r="D6" s="384" t="s">
        <v>195</v>
      </c>
      <c r="E6" s="385" t="s">
        <v>194</v>
      </c>
      <c r="F6" s="386" t="s">
        <v>49</v>
      </c>
      <c r="G6" s="387" t="n">
        <v>82.17</v>
      </c>
      <c r="H6" s="388" t="s">
        <v>179</v>
      </c>
      <c r="I6" s="389"/>
      <c r="J6" s="389"/>
      <c r="K6" s="389"/>
      <c r="L6" s="389"/>
    </row>
    <row r="7" customFormat="false" ht="30" hidden="false" customHeight="true" outlineLevel="0" collapsed="false">
      <c r="A7" s="383" t="n">
        <v>1189</v>
      </c>
      <c r="B7" s="384" t="s">
        <v>196</v>
      </c>
      <c r="C7" s="385" t="s">
        <v>194</v>
      </c>
      <c r="D7" s="384" t="s">
        <v>197</v>
      </c>
      <c r="E7" s="385" t="s">
        <v>194</v>
      </c>
      <c r="F7" s="386" t="s">
        <v>49</v>
      </c>
      <c r="G7" s="387" t="n">
        <v>41.77</v>
      </c>
      <c r="H7" s="388" t="s">
        <v>179</v>
      </c>
      <c r="I7" s="389"/>
      <c r="J7" s="389"/>
      <c r="K7" s="389"/>
      <c r="L7" s="389"/>
    </row>
    <row r="8" customFormat="false" ht="30" hidden="false" customHeight="true" outlineLevel="0" collapsed="false">
      <c r="A8" s="383" t="n">
        <v>6073</v>
      </c>
      <c r="B8" s="384" t="s">
        <v>198</v>
      </c>
      <c r="C8" s="385" t="s">
        <v>199</v>
      </c>
      <c r="D8" s="384" t="s">
        <v>200</v>
      </c>
      <c r="E8" s="385" t="s">
        <v>201</v>
      </c>
      <c r="F8" s="386" t="s">
        <v>49</v>
      </c>
      <c r="G8" s="387" t="n">
        <v>37.66</v>
      </c>
      <c r="H8" s="388" t="s">
        <v>179</v>
      </c>
      <c r="I8" s="389"/>
      <c r="J8" s="389"/>
      <c r="K8" s="389"/>
      <c r="L8" s="389"/>
    </row>
    <row r="9" customFormat="false" ht="30" hidden="false" customHeight="true" outlineLevel="0" collapsed="false">
      <c r="A9" s="383" t="n">
        <v>6073</v>
      </c>
      <c r="B9" s="384" t="s">
        <v>202</v>
      </c>
      <c r="C9" s="385" t="s">
        <v>199</v>
      </c>
      <c r="D9" s="384" t="s">
        <v>203</v>
      </c>
      <c r="E9" s="385" t="s">
        <v>201</v>
      </c>
      <c r="F9" s="386" t="s">
        <v>49</v>
      </c>
      <c r="G9" s="387" t="n">
        <v>19.58</v>
      </c>
      <c r="H9" s="388" t="s">
        <v>179</v>
      </c>
      <c r="I9" s="389"/>
      <c r="J9" s="389"/>
      <c r="K9" s="389"/>
      <c r="L9" s="389"/>
    </row>
    <row r="10" customFormat="false" ht="30" hidden="false" customHeight="true" outlineLevel="0" collapsed="false">
      <c r="A10" s="383" t="n">
        <v>1096</v>
      </c>
      <c r="B10" s="384" t="s">
        <v>204</v>
      </c>
      <c r="C10" s="385" t="s">
        <v>199</v>
      </c>
      <c r="D10" s="384" t="s">
        <v>200</v>
      </c>
      <c r="E10" s="385" t="s">
        <v>201</v>
      </c>
      <c r="F10" s="386" t="s">
        <v>49</v>
      </c>
      <c r="G10" s="387" t="n">
        <v>53.4</v>
      </c>
      <c r="H10" s="388" t="s">
        <v>179</v>
      </c>
      <c r="I10" s="389"/>
      <c r="J10" s="389"/>
      <c r="K10" s="389"/>
      <c r="L10" s="389"/>
    </row>
    <row r="11" customFormat="false" ht="30" hidden="false" customHeight="true" outlineLevel="0" collapsed="false">
      <c r="A11" s="383" t="n">
        <v>1096</v>
      </c>
      <c r="B11" s="384" t="s">
        <v>205</v>
      </c>
      <c r="C11" s="385" t="s">
        <v>199</v>
      </c>
      <c r="D11" s="384" t="s">
        <v>206</v>
      </c>
      <c r="E11" s="385" t="s">
        <v>201</v>
      </c>
      <c r="F11" s="386" t="s">
        <v>49</v>
      </c>
      <c r="G11" s="387" t="n">
        <v>27.37</v>
      </c>
      <c r="H11" s="388" t="s">
        <v>179</v>
      </c>
      <c r="I11" s="389"/>
      <c r="J11" s="389"/>
      <c r="K11" s="389"/>
      <c r="L11" s="389"/>
    </row>
    <row r="12" customFormat="false" ht="30" hidden="false" customHeight="true" outlineLevel="0" collapsed="false">
      <c r="A12" s="383" t="n">
        <v>1102</v>
      </c>
      <c r="B12" s="384" t="s">
        <v>207</v>
      </c>
      <c r="C12" s="385" t="s">
        <v>208</v>
      </c>
      <c r="D12" s="384" t="s">
        <v>209</v>
      </c>
      <c r="E12" s="385" t="s">
        <v>184</v>
      </c>
      <c r="F12" s="386" t="s">
        <v>49</v>
      </c>
      <c r="G12" s="387" t="n">
        <v>3.55</v>
      </c>
      <c r="H12" s="388" t="s">
        <v>179</v>
      </c>
      <c r="I12" s="389" t="s">
        <v>186</v>
      </c>
      <c r="J12" s="389" t="s">
        <v>186</v>
      </c>
      <c r="K12" s="389" t="s">
        <v>186</v>
      </c>
      <c r="L12" s="389"/>
    </row>
    <row r="13" customFormat="false" ht="30" hidden="false" customHeight="true" outlineLevel="0" collapsed="false">
      <c r="A13" s="383" t="n">
        <v>5035</v>
      </c>
      <c r="B13" s="384" t="s">
        <v>210</v>
      </c>
      <c r="C13" s="385" t="s">
        <v>211</v>
      </c>
      <c r="D13" s="384" t="s">
        <v>212</v>
      </c>
      <c r="E13" s="385" t="s">
        <v>213</v>
      </c>
      <c r="F13" s="386" t="s">
        <v>49</v>
      </c>
      <c r="G13" s="387" t="n">
        <v>4.08</v>
      </c>
      <c r="H13" s="388" t="s">
        <v>185</v>
      </c>
      <c r="I13" s="389"/>
      <c r="J13" s="389"/>
      <c r="K13" s="389"/>
      <c r="L13" s="389"/>
    </row>
    <row r="14" customFormat="false" ht="30" hidden="false" customHeight="true" outlineLevel="0" collapsed="false">
      <c r="A14" s="383" t="n">
        <v>5147</v>
      </c>
      <c r="B14" s="384" t="s">
        <v>214</v>
      </c>
      <c r="C14" s="385" t="s">
        <v>211</v>
      </c>
      <c r="D14" s="384" t="s">
        <v>215</v>
      </c>
      <c r="E14" s="385" t="s">
        <v>213</v>
      </c>
      <c r="F14" s="386" t="s">
        <v>49</v>
      </c>
      <c r="G14" s="387" t="n">
        <v>3.41</v>
      </c>
      <c r="H14" s="388" t="s">
        <v>185</v>
      </c>
      <c r="I14" s="389" t="s">
        <v>186</v>
      </c>
      <c r="J14" s="389" t="s">
        <v>186</v>
      </c>
      <c r="K14" s="389" t="s">
        <v>186</v>
      </c>
      <c r="L14" s="389"/>
    </row>
    <row r="15" customFormat="false" ht="30" hidden="false" customHeight="true" outlineLevel="0" collapsed="false">
      <c r="A15" s="383" t="n">
        <v>5127</v>
      </c>
      <c r="B15" s="384" t="s">
        <v>216</v>
      </c>
      <c r="C15" s="385" t="s">
        <v>182</v>
      </c>
      <c r="D15" s="384" t="s">
        <v>217</v>
      </c>
      <c r="E15" s="385" t="s">
        <v>184</v>
      </c>
      <c r="F15" s="386"/>
      <c r="G15" s="387" t="n">
        <v>4.08</v>
      </c>
      <c r="H15" s="388" t="s">
        <v>185</v>
      </c>
      <c r="I15" s="389" t="s">
        <v>186</v>
      </c>
      <c r="J15" s="389"/>
      <c r="K15" s="389"/>
      <c r="L15" s="389"/>
    </row>
    <row r="16" customFormat="false" ht="30" hidden="false" customHeight="true" outlineLevel="0" collapsed="false">
      <c r="A16" s="383" t="n">
        <v>1197</v>
      </c>
      <c r="B16" s="384" t="s">
        <v>218</v>
      </c>
      <c r="C16" s="385" t="s">
        <v>211</v>
      </c>
      <c r="D16" s="384" t="s">
        <v>219</v>
      </c>
      <c r="E16" s="385" t="s">
        <v>213</v>
      </c>
      <c r="F16" s="386" t="s">
        <v>49</v>
      </c>
      <c r="G16" s="387" t="n">
        <v>24.63</v>
      </c>
      <c r="H16" s="388" t="s">
        <v>179</v>
      </c>
      <c r="I16" s="389" t="s">
        <v>186</v>
      </c>
      <c r="J16" s="389"/>
      <c r="K16" s="389"/>
      <c r="L16" s="389"/>
    </row>
    <row r="17" customFormat="false" ht="30" hidden="false" customHeight="true" outlineLevel="0" collapsed="false">
      <c r="A17" s="383" t="n">
        <v>3020</v>
      </c>
      <c r="B17" s="384" t="s">
        <v>220</v>
      </c>
      <c r="C17" s="385" t="s">
        <v>221</v>
      </c>
      <c r="D17" s="384" t="s">
        <v>222</v>
      </c>
      <c r="E17" s="385" t="s">
        <v>221</v>
      </c>
      <c r="F17" s="386" t="s">
        <v>49</v>
      </c>
      <c r="G17" s="387" t="n">
        <v>4.37</v>
      </c>
      <c r="H17" s="388" t="s">
        <v>185</v>
      </c>
      <c r="I17" s="389" t="s">
        <v>186</v>
      </c>
      <c r="J17" s="389" t="s">
        <v>186</v>
      </c>
      <c r="K17" s="389"/>
      <c r="L17" s="389" t="s">
        <v>186</v>
      </c>
    </row>
    <row r="18" customFormat="false" ht="30" hidden="false" customHeight="true" outlineLevel="0" collapsed="false">
      <c r="A18" s="383" t="n">
        <v>1338</v>
      </c>
      <c r="B18" s="384" t="s">
        <v>223</v>
      </c>
      <c r="C18" s="385" t="s">
        <v>221</v>
      </c>
      <c r="D18" s="384" t="s">
        <v>224</v>
      </c>
      <c r="E18" s="385" t="s">
        <v>221</v>
      </c>
      <c r="F18" s="386" t="s">
        <v>49</v>
      </c>
      <c r="G18" s="387" t="n">
        <v>27.37</v>
      </c>
      <c r="H18" s="388" t="s">
        <v>179</v>
      </c>
      <c r="I18" s="389"/>
      <c r="J18" s="389"/>
      <c r="K18" s="389"/>
      <c r="L18" s="389"/>
    </row>
    <row r="19" customFormat="false" ht="30" hidden="false" customHeight="true" outlineLevel="0" collapsed="false">
      <c r="A19" s="383" t="n">
        <v>3785</v>
      </c>
      <c r="B19" s="384" t="s">
        <v>225</v>
      </c>
      <c r="C19" s="385" t="s">
        <v>226</v>
      </c>
      <c r="D19" s="384" t="s">
        <v>227</v>
      </c>
      <c r="E19" s="385" t="s">
        <v>228</v>
      </c>
      <c r="F19" s="386" t="s">
        <v>49</v>
      </c>
      <c r="G19" s="387" t="n">
        <v>4.37</v>
      </c>
      <c r="H19" s="388" t="s">
        <v>185</v>
      </c>
      <c r="I19" s="389" t="s">
        <v>186</v>
      </c>
      <c r="J19" s="389" t="s">
        <v>186</v>
      </c>
      <c r="K19" s="389"/>
      <c r="L19" s="389"/>
    </row>
    <row r="20" customFormat="false" ht="30" hidden="false" customHeight="true" outlineLevel="0" collapsed="false">
      <c r="A20" s="383" t="n">
        <v>1827</v>
      </c>
      <c r="B20" s="384" t="s">
        <v>229</v>
      </c>
      <c r="C20" s="385" t="s">
        <v>226</v>
      </c>
      <c r="D20" s="384" t="s">
        <v>230</v>
      </c>
      <c r="E20" s="385" t="s">
        <v>228</v>
      </c>
      <c r="F20" s="386" t="s">
        <v>49</v>
      </c>
      <c r="G20" s="387" t="n">
        <v>7.52</v>
      </c>
      <c r="H20" s="388" t="s">
        <v>185</v>
      </c>
      <c r="I20" s="389" t="s">
        <v>186</v>
      </c>
      <c r="J20" s="389" t="s">
        <v>186</v>
      </c>
      <c r="K20" s="389"/>
      <c r="L20" s="389"/>
    </row>
    <row r="21" customFormat="false" ht="30" hidden="false" customHeight="true" outlineLevel="0" collapsed="false">
      <c r="A21" s="383" t="n">
        <v>3001</v>
      </c>
      <c r="B21" s="384" t="s">
        <v>231</v>
      </c>
      <c r="C21" s="385" t="s">
        <v>211</v>
      </c>
      <c r="D21" s="384" t="s">
        <v>232</v>
      </c>
      <c r="E21" s="385" t="s">
        <v>213</v>
      </c>
      <c r="F21" s="386" t="s">
        <v>49</v>
      </c>
      <c r="G21" s="387" t="n">
        <v>5.88</v>
      </c>
      <c r="H21" s="388" t="s">
        <v>185</v>
      </c>
      <c r="I21" s="389" t="s">
        <v>186</v>
      </c>
      <c r="J21" s="389" t="s">
        <v>186</v>
      </c>
      <c r="K21" s="389"/>
      <c r="L21" s="389" t="s">
        <v>186</v>
      </c>
    </row>
    <row r="22" customFormat="false" ht="30" hidden="false" customHeight="true" outlineLevel="0" collapsed="false">
      <c r="A22" s="383" t="n">
        <v>1001</v>
      </c>
      <c r="B22" s="384" t="s">
        <v>233</v>
      </c>
      <c r="C22" s="385" t="s">
        <v>211</v>
      </c>
      <c r="D22" s="384" t="s">
        <v>234</v>
      </c>
      <c r="E22" s="385" t="s">
        <v>213</v>
      </c>
      <c r="F22" s="386"/>
      <c r="G22" s="387" t="n">
        <v>6.15</v>
      </c>
      <c r="H22" s="388" t="s">
        <v>185</v>
      </c>
      <c r="I22" s="389" t="s">
        <v>186</v>
      </c>
      <c r="J22" s="389" t="s">
        <v>186</v>
      </c>
      <c r="K22" s="389"/>
      <c r="L22" s="389" t="s">
        <v>186</v>
      </c>
    </row>
    <row r="23" customFormat="false" ht="30" hidden="false" customHeight="true" outlineLevel="0" collapsed="false">
      <c r="A23" s="383" t="n">
        <v>6119</v>
      </c>
      <c r="B23" s="384" t="s">
        <v>235</v>
      </c>
      <c r="C23" s="385" t="s">
        <v>182</v>
      </c>
      <c r="D23" s="384" t="s">
        <v>236</v>
      </c>
      <c r="E23" s="385" t="s">
        <v>184</v>
      </c>
      <c r="F23" s="386" t="s">
        <v>237</v>
      </c>
      <c r="G23" s="387" t="n">
        <v>4.78</v>
      </c>
      <c r="H23" s="388" t="s">
        <v>185</v>
      </c>
      <c r="I23" s="389" t="s">
        <v>186</v>
      </c>
      <c r="J23" s="389" t="s">
        <v>186</v>
      </c>
      <c r="K23" s="389"/>
      <c r="L23" s="389" t="s">
        <v>186</v>
      </c>
    </row>
    <row r="24" customFormat="false" ht="30" hidden="false" customHeight="true" outlineLevel="0" collapsed="false">
      <c r="A24" s="383" t="n">
        <v>3944</v>
      </c>
      <c r="B24" s="384" t="s">
        <v>238</v>
      </c>
      <c r="C24" s="385" t="s">
        <v>211</v>
      </c>
      <c r="D24" s="384" t="s">
        <v>239</v>
      </c>
      <c r="E24" s="385" t="s">
        <v>213</v>
      </c>
      <c r="F24" s="386"/>
      <c r="G24" s="387" t="n">
        <v>5.45</v>
      </c>
      <c r="H24" s="388" t="s">
        <v>185</v>
      </c>
      <c r="I24" s="389"/>
      <c r="J24" s="389"/>
      <c r="K24" s="389"/>
      <c r="L24" s="389" t="s">
        <v>186</v>
      </c>
    </row>
    <row r="25" customFormat="false" ht="30" hidden="false" customHeight="true" outlineLevel="0" collapsed="false">
      <c r="A25" s="383" t="n">
        <v>1022</v>
      </c>
      <c r="B25" s="384" t="s">
        <v>240</v>
      </c>
      <c r="C25" s="385" t="s">
        <v>211</v>
      </c>
      <c r="D25" s="384" t="s">
        <v>241</v>
      </c>
      <c r="E25" s="385" t="s">
        <v>213</v>
      </c>
      <c r="F25" s="386"/>
      <c r="G25" s="387" t="n">
        <v>5.45</v>
      </c>
      <c r="H25" s="388" t="s">
        <v>185</v>
      </c>
      <c r="I25" s="389" t="s">
        <v>186</v>
      </c>
      <c r="J25" s="389" t="s">
        <v>186</v>
      </c>
      <c r="K25" s="389"/>
      <c r="L25" s="389" t="s">
        <v>186</v>
      </c>
    </row>
    <row r="26" customFormat="false" ht="30" hidden="false" customHeight="true" outlineLevel="0" collapsed="false">
      <c r="A26" s="383" t="n">
        <v>1527</v>
      </c>
      <c r="B26" s="384" t="s">
        <v>242</v>
      </c>
      <c r="C26" s="385" t="s">
        <v>243</v>
      </c>
      <c r="D26" s="384" t="s">
        <v>244</v>
      </c>
      <c r="E26" s="385" t="s">
        <v>245</v>
      </c>
      <c r="F26" s="386" t="s">
        <v>49</v>
      </c>
      <c r="G26" s="387" t="n">
        <v>28.74</v>
      </c>
      <c r="H26" s="388" t="s">
        <v>179</v>
      </c>
      <c r="I26" s="389"/>
      <c r="J26" s="389"/>
      <c r="K26" s="389"/>
      <c r="L26" s="389"/>
    </row>
    <row r="27" customFormat="false" ht="30" hidden="false" customHeight="true" outlineLevel="0" collapsed="false">
      <c r="A27" s="383" t="n">
        <v>1527</v>
      </c>
      <c r="B27" s="384" t="s">
        <v>246</v>
      </c>
      <c r="C27" s="385" t="s">
        <v>243</v>
      </c>
      <c r="D27" s="384" t="s">
        <v>247</v>
      </c>
      <c r="E27" s="385" t="s">
        <v>245</v>
      </c>
      <c r="F27" s="386" t="s">
        <v>49</v>
      </c>
      <c r="G27" s="387" t="n">
        <v>15.04</v>
      </c>
      <c r="H27" s="388" t="s">
        <v>179</v>
      </c>
      <c r="I27" s="389"/>
      <c r="J27" s="389"/>
      <c r="K27" s="389"/>
      <c r="L27" s="389"/>
    </row>
    <row r="28" customFormat="false" ht="30" hidden="false" customHeight="true" outlineLevel="0" collapsed="false">
      <c r="A28" s="383" t="n">
        <v>3033</v>
      </c>
      <c r="B28" s="384" t="s">
        <v>248</v>
      </c>
      <c r="C28" s="385" t="s">
        <v>211</v>
      </c>
      <c r="D28" s="384" t="s">
        <v>249</v>
      </c>
      <c r="E28" s="385" t="s">
        <v>213</v>
      </c>
      <c r="F28" s="386" t="s">
        <v>49</v>
      </c>
      <c r="G28" s="387" t="n">
        <v>4.08</v>
      </c>
      <c r="H28" s="388" t="s">
        <v>185</v>
      </c>
      <c r="I28" s="389" t="s">
        <v>186</v>
      </c>
      <c r="J28" s="389" t="s">
        <v>186</v>
      </c>
      <c r="K28" s="389" t="s">
        <v>186</v>
      </c>
      <c r="L28" s="389" t="s">
        <v>186</v>
      </c>
    </row>
    <row r="29" customFormat="false" ht="30" hidden="false" customHeight="true" outlineLevel="0" collapsed="false">
      <c r="A29" s="383" t="s">
        <v>250</v>
      </c>
      <c r="B29" s="384" t="s">
        <v>251</v>
      </c>
      <c r="C29" s="385" t="s">
        <v>252</v>
      </c>
      <c r="D29" s="384" t="s">
        <v>253</v>
      </c>
      <c r="E29" s="385" t="s">
        <v>254</v>
      </c>
      <c r="F29" s="386"/>
      <c r="G29" s="387" t="n">
        <v>4.08</v>
      </c>
      <c r="H29" s="388" t="s">
        <v>185</v>
      </c>
      <c r="I29" s="389" t="s">
        <v>186</v>
      </c>
      <c r="J29" s="389" t="s">
        <v>186</v>
      </c>
      <c r="K29" s="389"/>
      <c r="L29" s="389" t="s">
        <v>186</v>
      </c>
    </row>
    <row r="30" customFormat="false" ht="30" hidden="false" customHeight="true" outlineLevel="0" collapsed="false">
      <c r="A30" s="383" t="n">
        <v>3746</v>
      </c>
      <c r="B30" s="384" t="s">
        <v>255</v>
      </c>
      <c r="C30" s="385" t="s">
        <v>211</v>
      </c>
      <c r="D30" s="384" t="s">
        <v>256</v>
      </c>
      <c r="E30" s="385" t="s">
        <v>213</v>
      </c>
      <c r="F30" s="386" t="s">
        <v>49</v>
      </c>
      <c r="G30" s="387" t="n">
        <v>4.78</v>
      </c>
      <c r="H30" s="388" t="s">
        <v>179</v>
      </c>
      <c r="I30" s="389"/>
      <c r="J30" s="389"/>
      <c r="K30" s="389"/>
      <c r="L30" s="389"/>
    </row>
    <row r="31" customFormat="false" ht="30" hidden="false" customHeight="true" outlineLevel="0" collapsed="false">
      <c r="A31" s="383" t="n">
        <v>6059</v>
      </c>
      <c r="B31" s="384" t="s">
        <v>257</v>
      </c>
      <c r="C31" s="385" t="s">
        <v>211</v>
      </c>
      <c r="D31" s="384" t="s">
        <v>258</v>
      </c>
      <c r="E31" s="385" t="s">
        <v>213</v>
      </c>
      <c r="F31" s="386"/>
      <c r="G31" s="387" t="n">
        <v>5.45</v>
      </c>
      <c r="H31" s="388" t="s">
        <v>185</v>
      </c>
      <c r="I31" s="389"/>
      <c r="J31" s="389"/>
      <c r="K31" s="389"/>
      <c r="L31" s="389" t="s">
        <v>186</v>
      </c>
    </row>
    <row r="32" customFormat="false" ht="30" hidden="false" customHeight="true" outlineLevel="0" collapsed="false">
      <c r="A32" s="383" t="s">
        <v>259</v>
      </c>
      <c r="B32" s="384" t="s">
        <v>260</v>
      </c>
      <c r="C32" s="385" t="s">
        <v>208</v>
      </c>
      <c r="D32" s="384" t="s">
        <v>261</v>
      </c>
      <c r="E32" s="385" t="s">
        <v>184</v>
      </c>
      <c r="F32" s="386"/>
      <c r="G32" s="387" t="n">
        <v>2.32</v>
      </c>
      <c r="H32" s="388" t="s">
        <v>185</v>
      </c>
      <c r="I32" s="389" t="s">
        <v>186</v>
      </c>
      <c r="J32" s="389"/>
      <c r="K32" s="389"/>
      <c r="L32" s="389" t="s">
        <v>186</v>
      </c>
    </row>
    <row r="33" customFormat="false" ht="30" hidden="false" customHeight="true" outlineLevel="0" collapsed="false">
      <c r="A33" s="383" t="n">
        <v>1696</v>
      </c>
      <c r="B33" s="384" t="s">
        <v>262</v>
      </c>
      <c r="C33" s="385" t="s">
        <v>263</v>
      </c>
      <c r="D33" s="384" t="s">
        <v>264</v>
      </c>
      <c r="E33" s="385" t="s">
        <v>265</v>
      </c>
      <c r="F33" s="386"/>
      <c r="G33" s="387" t="n">
        <v>23.96</v>
      </c>
      <c r="H33" s="388" t="s">
        <v>179</v>
      </c>
      <c r="I33" s="389"/>
      <c r="J33" s="389"/>
      <c r="K33" s="389"/>
      <c r="L33" s="389"/>
    </row>
    <row r="34" customFormat="false" ht="30" hidden="false" customHeight="true" outlineLevel="0" collapsed="false">
      <c r="A34" s="383" t="n">
        <v>1696</v>
      </c>
      <c r="B34" s="384" t="s">
        <v>266</v>
      </c>
      <c r="C34" s="385" t="s">
        <v>263</v>
      </c>
      <c r="D34" s="384" t="s">
        <v>267</v>
      </c>
      <c r="E34" s="385" t="s">
        <v>265</v>
      </c>
      <c r="F34" s="386"/>
      <c r="G34" s="387" t="n">
        <v>12.73</v>
      </c>
      <c r="H34" s="388" t="s">
        <v>179</v>
      </c>
      <c r="I34" s="389"/>
      <c r="J34" s="389"/>
      <c r="K34" s="389"/>
      <c r="L34" s="389"/>
    </row>
    <row r="35" customFormat="false" ht="30" hidden="false" customHeight="true" outlineLevel="0" collapsed="false">
      <c r="A35" s="383" t="n">
        <v>1257</v>
      </c>
      <c r="B35" s="384" t="s">
        <v>268</v>
      </c>
      <c r="C35" s="385" t="s">
        <v>211</v>
      </c>
      <c r="D35" s="384" t="s">
        <v>269</v>
      </c>
      <c r="E35" s="385" t="s">
        <v>213</v>
      </c>
      <c r="F35" s="386"/>
      <c r="G35" s="387" t="n">
        <v>5.45</v>
      </c>
      <c r="H35" s="388" t="s">
        <v>185</v>
      </c>
      <c r="I35" s="389"/>
      <c r="J35" s="389"/>
      <c r="K35" s="389"/>
      <c r="L35" s="389" t="s">
        <v>186</v>
      </c>
    </row>
    <row r="36" customFormat="false" ht="30" hidden="false" customHeight="true" outlineLevel="0" collapsed="false">
      <c r="A36" s="383" t="n">
        <v>1937</v>
      </c>
      <c r="B36" s="384" t="s">
        <v>270</v>
      </c>
      <c r="C36" s="385" t="s">
        <v>271</v>
      </c>
      <c r="D36" s="384" t="s">
        <v>272</v>
      </c>
      <c r="E36" s="385" t="s">
        <v>273</v>
      </c>
      <c r="F36" s="386" t="s">
        <v>49</v>
      </c>
      <c r="G36" s="387" t="n">
        <v>21.89</v>
      </c>
      <c r="H36" s="388" t="s">
        <v>179</v>
      </c>
      <c r="I36" s="389" t="s">
        <v>186</v>
      </c>
      <c r="J36" s="389"/>
      <c r="K36" s="389"/>
      <c r="L36" s="389"/>
    </row>
    <row r="37" customFormat="false" ht="30" hidden="false" customHeight="true" outlineLevel="0" collapsed="false">
      <c r="A37" s="383" t="n">
        <v>6099</v>
      </c>
      <c r="B37" s="391" t="s">
        <v>274</v>
      </c>
      <c r="C37" s="392" t="s">
        <v>271</v>
      </c>
      <c r="D37" s="391" t="s">
        <v>275</v>
      </c>
      <c r="E37" s="392" t="s">
        <v>273</v>
      </c>
      <c r="F37" s="393"/>
      <c r="G37" s="394" t="n">
        <v>18.48</v>
      </c>
      <c r="H37" s="388" t="s">
        <v>179</v>
      </c>
      <c r="I37" s="395"/>
      <c r="J37" s="395"/>
      <c r="K37" s="395"/>
      <c r="L37" s="395"/>
    </row>
    <row r="38" customFormat="false" ht="30" hidden="false" customHeight="true" outlineLevel="0" collapsed="false">
      <c r="A38" s="383" t="n">
        <v>5051</v>
      </c>
      <c r="B38" s="384" t="s">
        <v>276</v>
      </c>
      <c r="C38" s="385" t="s">
        <v>208</v>
      </c>
      <c r="D38" s="384" t="s">
        <v>277</v>
      </c>
      <c r="E38" s="385" t="s">
        <v>184</v>
      </c>
      <c r="F38" s="386" t="s">
        <v>49</v>
      </c>
      <c r="G38" s="387" t="n">
        <v>2.04</v>
      </c>
      <c r="H38" s="388" t="s">
        <v>185</v>
      </c>
      <c r="I38" s="389" t="s">
        <v>186</v>
      </c>
      <c r="J38" s="389" t="s">
        <v>186</v>
      </c>
      <c r="K38" s="389"/>
      <c r="L38" s="389"/>
    </row>
    <row r="39" customFormat="false" ht="30" hidden="false" customHeight="true" outlineLevel="0" collapsed="false">
      <c r="A39" s="383" t="n">
        <v>3210</v>
      </c>
      <c r="B39" s="384" t="s">
        <v>278</v>
      </c>
      <c r="C39" s="385" t="s">
        <v>211</v>
      </c>
      <c r="D39" s="384" t="s">
        <v>279</v>
      </c>
      <c r="E39" s="385" t="s">
        <v>213</v>
      </c>
      <c r="F39" s="386"/>
      <c r="G39" s="387" t="n">
        <v>4.92</v>
      </c>
      <c r="H39" s="388" t="s">
        <v>185</v>
      </c>
      <c r="I39" s="389" t="s">
        <v>186</v>
      </c>
      <c r="J39" s="389"/>
      <c r="K39" s="389"/>
      <c r="L39" s="389" t="s">
        <v>186</v>
      </c>
    </row>
    <row r="40" customFormat="false" ht="30" hidden="false" customHeight="true" outlineLevel="0" collapsed="false">
      <c r="A40" s="383" t="n">
        <v>5075</v>
      </c>
      <c r="B40" s="384" t="s">
        <v>280</v>
      </c>
      <c r="C40" s="385" t="s">
        <v>211</v>
      </c>
      <c r="D40" s="384" t="s">
        <v>281</v>
      </c>
      <c r="E40" s="385" t="s">
        <v>213</v>
      </c>
      <c r="F40" s="386"/>
      <c r="G40" s="387" t="n">
        <v>3.14</v>
      </c>
      <c r="H40" s="388" t="s">
        <v>185</v>
      </c>
      <c r="I40" s="389" t="s">
        <v>186</v>
      </c>
      <c r="J40" s="389"/>
      <c r="K40" s="389"/>
      <c r="L40" s="389" t="s">
        <v>186</v>
      </c>
    </row>
    <row r="41" customFormat="false" ht="30" hidden="false" customHeight="true" outlineLevel="0" collapsed="false">
      <c r="A41" s="383" t="n">
        <v>1034</v>
      </c>
      <c r="B41" s="384" t="s">
        <v>282</v>
      </c>
      <c r="C41" s="385" t="s">
        <v>208</v>
      </c>
      <c r="D41" s="384" t="s">
        <v>283</v>
      </c>
      <c r="E41" s="385" t="s">
        <v>208</v>
      </c>
      <c r="F41" s="386"/>
      <c r="G41" s="387" t="n">
        <v>2.45</v>
      </c>
      <c r="H41" s="388" t="s">
        <v>185</v>
      </c>
      <c r="I41" s="389" t="s">
        <v>186</v>
      </c>
      <c r="J41" s="389" t="s">
        <v>186</v>
      </c>
      <c r="K41" s="389"/>
      <c r="L41" s="389" t="s">
        <v>186</v>
      </c>
    </row>
    <row r="42" customFormat="false" ht="30" hidden="false" customHeight="true" outlineLevel="0" collapsed="false">
      <c r="A42" s="383" t="n">
        <v>3017</v>
      </c>
      <c r="B42" s="384" t="s">
        <v>284</v>
      </c>
      <c r="C42" s="385" t="s">
        <v>211</v>
      </c>
      <c r="D42" s="384" t="s">
        <v>285</v>
      </c>
      <c r="E42" s="385" t="s">
        <v>213</v>
      </c>
      <c r="F42" s="386"/>
      <c r="G42" s="387" t="n">
        <v>1.9</v>
      </c>
      <c r="H42" s="388" t="s">
        <v>185</v>
      </c>
      <c r="I42" s="389" t="s">
        <v>186</v>
      </c>
      <c r="J42" s="389" t="s">
        <v>186</v>
      </c>
      <c r="K42" s="389" t="s">
        <v>186</v>
      </c>
      <c r="L42" s="389" t="s">
        <v>186</v>
      </c>
    </row>
    <row r="43" customFormat="false" ht="30" hidden="false" customHeight="true" outlineLevel="0" collapsed="false">
      <c r="A43" s="383" t="n">
        <v>6117</v>
      </c>
      <c r="B43" s="384" t="s">
        <v>286</v>
      </c>
      <c r="C43" s="385" t="s">
        <v>211</v>
      </c>
      <c r="D43" s="384" t="s">
        <v>287</v>
      </c>
      <c r="E43" s="385" t="s">
        <v>213</v>
      </c>
      <c r="F43" s="386" t="s">
        <v>49</v>
      </c>
      <c r="G43" s="387" t="n">
        <v>2.32</v>
      </c>
      <c r="H43" s="388" t="s">
        <v>185</v>
      </c>
      <c r="I43" s="389" t="s">
        <v>186</v>
      </c>
      <c r="J43" s="389" t="s">
        <v>186</v>
      </c>
      <c r="K43" s="389"/>
      <c r="L43" s="389" t="s">
        <v>186</v>
      </c>
    </row>
    <row r="44" customFormat="false" ht="30" hidden="false" customHeight="true" outlineLevel="0" collapsed="false">
      <c r="A44" s="383" t="n">
        <v>3023</v>
      </c>
      <c r="B44" s="384" t="s">
        <v>288</v>
      </c>
      <c r="C44" s="385" t="s">
        <v>211</v>
      </c>
      <c r="D44" s="384" t="s">
        <v>289</v>
      </c>
      <c r="E44" s="385" t="s">
        <v>213</v>
      </c>
      <c r="F44" s="386"/>
      <c r="G44" s="387" t="n">
        <v>3.69</v>
      </c>
      <c r="H44" s="388" t="s">
        <v>185</v>
      </c>
      <c r="I44" s="389" t="s">
        <v>186</v>
      </c>
      <c r="J44" s="389"/>
      <c r="K44" s="389"/>
      <c r="L44" s="389" t="s">
        <v>186</v>
      </c>
    </row>
    <row r="45" customFormat="false" ht="30" hidden="false" customHeight="true" outlineLevel="0" collapsed="false">
      <c r="A45" s="383" t="n">
        <v>1117</v>
      </c>
      <c r="B45" s="384" t="s">
        <v>290</v>
      </c>
      <c r="C45" s="385" t="s">
        <v>208</v>
      </c>
      <c r="D45" s="384" t="s">
        <v>291</v>
      </c>
      <c r="E45" s="385" t="s">
        <v>184</v>
      </c>
      <c r="F45" s="386"/>
      <c r="G45" s="387" t="n">
        <v>3.96</v>
      </c>
      <c r="H45" s="388" t="s">
        <v>185</v>
      </c>
      <c r="I45" s="389" t="s">
        <v>186</v>
      </c>
      <c r="J45" s="389"/>
      <c r="K45" s="389"/>
      <c r="L45" s="389" t="s">
        <v>186</v>
      </c>
    </row>
    <row r="46" customFormat="false" ht="30" hidden="false" customHeight="true" outlineLevel="0" collapsed="false">
      <c r="A46" s="383" t="n">
        <v>1572</v>
      </c>
      <c r="B46" s="384" t="s">
        <v>292</v>
      </c>
      <c r="C46" s="385" t="s">
        <v>293</v>
      </c>
      <c r="D46" s="384" t="s">
        <v>294</v>
      </c>
      <c r="E46" s="385" t="s">
        <v>295</v>
      </c>
      <c r="F46" s="386" t="s">
        <v>49</v>
      </c>
      <c r="G46" s="387" t="n">
        <v>6.82</v>
      </c>
      <c r="H46" s="388" t="s">
        <v>179</v>
      </c>
      <c r="I46" s="389" t="s">
        <v>186</v>
      </c>
      <c r="J46" s="389"/>
      <c r="K46" s="389"/>
      <c r="L46" s="389"/>
    </row>
    <row r="47" customFormat="false" ht="30" hidden="false" customHeight="true" outlineLevel="0" collapsed="false">
      <c r="A47" s="383" t="n">
        <v>1611</v>
      </c>
      <c r="B47" s="384" t="s">
        <v>296</v>
      </c>
      <c r="C47" s="385" t="s">
        <v>297</v>
      </c>
      <c r="D47" s="384" t="s">
        <v>298</v>
      </c>
      <c r="E47" s="385" t="s">
        <v>297</v>
      </c>
      <c r="F47" s="386" t="s">
        <v>49</v>
      </c>
      <c r="G47" s="387" t="n">
        <v>9.3</v>
      </c>
      <c r="H47" s="388" t="s">
        <v>179</v>
      </c>
      <c r="I47" s="389" t="s">
        <v>186</v>
      </c>
      <c r="J47" s="389" t="s">
        <v>186</v>
      </c>
      <c r="K47" s="389"/>
      <c r="L47" s="389"/>
    </row>
    <row r="48" customFormat="false" ht="30" hidden="false" customHeight="true" outlineLevel="0" collapsed="false">
      <c r="A48" s="396" t="s">
        <v>299</v>
      </c>
      <c r="B48" s="384" t="s">
        <v>300</v>
      </c>
      <c r="C48" s="385" t="s">
        <v>211</v>
      </c>
      <c r="D48" s="384" t="s">
        <v>301</v>
      </c>
      <c r="E48" s="385" t="s">
        <v>213</v>
      </c>
      <c r="F48" s="386"/>
      <c r="G48" s="387" t="n">
        <v>4.19</v>
      </c>
      <c r="H48" s="388" t="s">
        <v>185</v>
      </c>
      <c r="I48" s="389" t="s">
        <v>186</v>
      </c>
      <c r="J48" s="389" t="s">
        <v>186</v>
      </c>
      <c r="K48" s="389" t="s">
        <v>186</v>
      </c>
      <c r="L48" s="389" t="s">
        <v>186</v>
      </c>
    </row>
    <row r="49" customFormat="false" ht="30" hidden="false" customHeight="true" outlineLevel="0" collapsed="false">
      <c r="A49" s="396" t="n">
        <v>1178</v>
      </c>
      <c r="B49" s="384" t="s">
        <v>302</v>
      </c>
      <c r="C49" s="385" t="s">
        <v>211</v>
      </c>
      <c r="D49" s="384" t="s">
        <v>303</v>
      </c>
      <c r="E49" s="385" t="s">
        <v>213</v>
      </c>
      <c r="F49" s="386"/>
      <c r="G49" s="387" t="n">
        <v>5.06</v>
      </c>
      <c r="H49" s="388" t="s">
        <v>185</v>
      </c>
      <c r="I49" s="389" t="s">
        <v>186</v>
      </c>
      <c r="J49" s="389" t="s">
        <v>186</v>
      </c>
      <c r="K49" s="389" t="s">
        <v>186</v>
      </c>
      <c r="L49" s="389" t="s">
        <v>186</v>
      </c>
    </row>
    <row r="50" customFormat="false" ht="30" hidden="false" customHeight="true" outlineLevel="0" collapsed="false">
      <c r="A50" s="396" t="n">
        <v>2004</v>
      </c>
      <c r="B50" s="384" t="s">
        <v>304</v>
      </c>
      <c r="C50" s="385" t="s">
        <v>211</v>
      </c>
      <c r="D50" s="384" t="s">
        <v>305</v>
      </c>
      <c r="E50" s="385" t="s">
        <v>213</v>
      </c>
      <c r="F50" s="386"/>
      <c r="G50" s="387" t="n">
        <v>4.19</v>
      </c>
      <c r="H50" s="388" t="s">
        <v>185</v>
      </c>
      <c r="I50" s="389" t="s">
        <v>186</v>
      </c>
      <c r="J50" s="389" t="s">
        <v>186</v>
      </c>
      <c r="K50" s="389" t="s">
        <v>186</v>
      </c>
      <c r="L50" s="389" t="s">
        <v>186</v>
      </c>
    </row>
    <row r="51" customFormat="false" ht="30" hidden="false" customHeight="true" outlineLevel="0" collapsed="false">
      <c r="A51" s="383" t="n">
        <v>1626</v>
      </c>
      <c r="B51" s="384" t="s">
        <v>306</v>
      </c>
      <c r="C51" s="385" t="s">
        <v>211</v>
      </c>
      <c r="D51" s="384" t="s">
        <v>307</v>
      </c>
      <c r="E51" s="385" t="s">
        <v>213</v>
      </c>
      <c r="F51" s="386"/>
      <c r="G51" s="387" t="n">
        <v>6.82</v>
      </c>
      <c r="H51" s="388" t="s">
        <v>185</v>
      </c>
      <c r="I51" s="389"/>
      <c r="J51" s="389"/>
      <c r="K51" s="389"/>
      <c r="L51" s="389" t="s">
        <v>186</v>
      </c>
    </row>
    <row r="52" customFormat="false" ht="30" hidden="false" customHeight="true" outlineLevel="0" collapsed="false">
      <c r="A52" s="383" t="n">
        <v>1006</v>
      </c>
      <c r="B52" s="384" t="s">
        <v>308</v>
      </c>
      <c r="C52" s="385" t="s">
        <v>208</v>
      </c>
      <c r="D52" s="384" t="s">
        <v>309</v>
      </c>
      <c r="E52" s="385" t="s">
        <v>184</v>
      </c>
      <c r="F52" s="386"/>
      <c r="G52" s="387" t="n">
        <v>3</v>
      </c>
      <c r="H52" s="388" t="s">
        <v>185</v>
      </c>
      <c r="I52" s="389" t="s">
        <v>186</v>
      </c>
      <c r="J52" s="389"/>
      <c r="K52" s="389"/>
      <c r="L52" s="389" t="s">
        <v>186</v>
      </c>
    </row>
    <row r="53" customFormat="false" ht="30" hidden="false" customHeight="true" outlineLevel="0" collapsed="false">
      <c r="A53" s="383" t="n">
        <v>5037</v>
      </c>
      <c r="B53" s="384" t="s">
        <v>310</v>
      </c>
      <c r="C53" s="385" t="s">
        <v>311</v>
      </c>
      <c r="D53" s="384" t="s">
        <v>312</v>
      </c>
      <c r="E53" s="385" t="s">
        <v>313</v>
      </c>
      <c r="F53" s="386"/>
      <c r="G53" s="387" t="n">
        <v>10.93</v>
      </c>
      <c r="H53" s="388" t="s">
        <v>179</v>
      </c>
      <c r="I53" s="389"/>
      <c r="J53" s="389"/>
      <c r="K53" s="389"/>
      <c r="L53" s="389"/>
    </row>
    <row r="54" customFormat="false" ht="30" hidden="false" customHeight="true" outlineLevel="0" collapsed="false">
      <c r="A54" s="383" t="n">
        <v>5037</v>
      </c>
      <c r="B54" s="384" t="s">
        <v>314</v>
      </c>
      <c r="C54" s="385" t="s">
        <v>311</v>
      </c>
      <c r="D54" s="384" t="s">
        <v>315</v>
      </c>
      <c r="E54" s="385" t="s">
        <v>313</v>
      </c>
      <c r="F54" s="386"/>
      <c r="G54" s="387" t="n">
        <v>27.37</v>
      </c>
      <c r="H54" s="388" t="s">
        <v>179</v>
      </c>
      <c r="I54" s="389"/>
      <c r="J54" s="389"/>
      <c r="K54" s="389"/>
      <c r="L54" s="389"/>
    </row>
    <row r="55" customFormat="false" ht="30" hidden="false" customHeight="true" outlineLevel="0" collapsed="false">
      <c r="A55" s="383" t="n">
        <v>6019</v>
      </c>
      <c r="B55" s="384" t="s">
        <v>316</v>
      </c>
      <c r="C55" s="385" t="s">
        <v>211</v>
      </c>
      <c r="D55" s="384" t="s">
        <v>317</v>
      </c>
      <c r="E55" s="385" t="s">
        <v>213</v>
      </c>
      <c r="F55" s="386" t="s">
        <v>49</v>
      </c>
      <c r="G55" s="387" t="n">
        <v>12.3</v>
      </c>
      <c r="H55" s="388" t="s">
        <v>318</v>
      </c>
      <c r="I55" s="389"/>
      <c r="J55" s="389"/>
      <c r="K55" s="389"/>
      <c r="L55" s="389"/>
    </row>
    <row r="56" customFormat="false" ht="30" hidden="false" customHeight="true" outlineLevel="0" collapsed="false">
      <c r="A56" s="383" t="n">
        <v>6019</v>
      </c>
      <c r="B56" s="384" t="s">
        <v>319</v>
      </c>
      <c r="C56" s="385" t="s">
        <v>211</v>
      </c>
      <c r="D56" s="384" t="s">
        <v>320</v>
      </c>
      <c r="E56" s="385" t="s">
        <v>213</v>
      </c>
      <c r="F56" s="386" t="s">
        <v>49</v>
      </c>
      <c r="G56" s="387" t="n">
        <v>20.98</v>
      </c>
      <c r="H56" s="388" t="s">
        <v>321</v>
      </c>
      <c r="I56" s="389"/>
      <c r="J56" s="389"/>
      <c r="K56" s="389"/>
      <c r="L56" s="389"/>
    </row>
    <row r="57" customFormat="false" ht="30" hidden="false" customHeight="true" outlineLevel="0" collapsed="false">
      <c r="A57" s="383" t="n">
        <v>3421</v>
      </c>
      <c r="B57" s="384" t="s">
        <v>322</v>
      </c>
      <c r="C57" s="385" t="s">
        <v>211</v>
      </c>
      <c r="D57" s="384" t="s">
        <v>323</v>
      </c>
      <c r="E57" s="385" t="s">
        <v>213</v>
      </c>
      <c r="F57" s="386" t="s">
        <v>49</v>
      </c>
      <c r="G57" s="387" t="n">
        <v>2.71</v>
      </c>
      <c r="H57" s="388" t="s">
        <v>185</v>
      </c>
      <c r="I57" s="389" t="s">
        <v>186</v>
      </c>
      <c r="J57" s="389" t="s">
        <v>186</v>
      </c>
      <c r="K57" s="389" t="s">
        <v>186</v>
      </c>
      <c r="L57" s="389" t="s">
        <v>186</v>
      </c>
    </row>
    <row r="58" customFormat="false" ht="30" hidden="false" customHeight="true" outlineLevel="0" collapsed="false">
      <c r="A58" s="383" t="n">
        <v>6094</v>
      </c>
      <c r="B58" s="384" t="s">
        <v>324</v>
      </c>
      <c r="C58" s="385" t="s">
        <v>208</v>
      </c>
      <c r="D58" s="384" t="s">
        <v>325</v>
      </c>
      <c r="E58" s="385" t="s">
        <v>184</v>
      </c>
      <c r="F58" s="386"/>
      <c r="G58" s="387" t="n">
        <v>1.22</v>
      </c>
      <c r="H58" s="388" t="s">
        <v>185</v>
      </c>
      <c r="I58" s="389" t="s">
        <v>186</v>
      </c>
      <c r="J58" s="389" t="s">
        <v>186</v>
      </c>
      <c r="K58" s="389" t="s">
        <v>186</v>
      </c>
      <c r="L58" s="389" t="s">
        <v>186</v>
      </c>
    </row>
    <row r="59" customFormat="false" ht="30" hidden="false" customHeight="true" outlineLevel="0" collapsed="false">
      <c r="A59" s="383" t="n">
        <v>1023</v>
      </c>
      <c r="B59" s="384" t="s">
        <v>326</v>
      </c>
      <c r="C59" s="385" t="s">
        <v>208</v>
      </c>
      <c r="D59" s="384" t="s">
        <v>327</v>
      </c>
      <c r="E59" s="385" t="s">
        <v>184</v>
      </c>
      <c r="F59" s="386"/>
      <c r="G59" s="387" t="n">
        <v>3.14</v>
      </c>
      <c r="H59" s="388" t="s">
        <v>185</v>
      </c>
      <c r="I59" s="389" t="s">
        <v>186</v>
      </c>
      <c r="J59" s="389" t="s">
        <v>186</v>
      </c>
      <c r="K59" s="389" t="s">
        <v>186</v>
      </c>
      <c r="L59" s="389" t="s">
        <v>186</v>
      </c>
    </row>
    <row r="60" customFormat="false" ht="30" hidden="false" customHeight="true" outlineLevel="0" collapsed="false">
      <c r="A60" s="383" t="n">
        <v>3169</v>
      </c>
      <c r="B60" s="384" t="s">
        <v>328</v>
      </c>
      <c r="C60" s="385" t="s">
        <v>211</v>
      </c>
      <c r="D60" s="384" t="s">
        <v>329</v>
      </c>
      <c r="E60" s="385" t="s">
        <v>213</v>
      </c>
      <c r="F60" s="386" t="s">
        <v>49</v>
      </c>
      <c r="G60" s="387" t="n">
        <v>3.14</v>
      </c>
      <c r="H60" s="388" t="s">
        <v>185</v>
      </c>
      <c r="I60" s="389" t="s">
        <v>186</v>
      </c>
      <c r="J60" s="389" t="s">
        <v>186</v>
      </c>
      <c r="K60" s="389"/>
      <c r="L60" s="389" t="s">
        <v>186</v>
      </c>
    </row>
    <row r="61" customFormat="false" ht="30" hidden="false" customHeight="true" outlineLevel="0" collapsed="false">
      <c r="A61" s="383" t="n">
        <v>1103</v>
      </c>
      <c r="B61" s="384" t="s">
        <v>330</v>
      </c>
      <c r="C61" s="385" t="s">
        <v>208</v>
      </c>
      <c r="D61" s="384" t="s">
        <v>331</v>
      </c>
      <c r="E61" s="385" t="s">
        <v>184</v>
      </c>
      <c r="F61" s="386" t="s">
        <v>49</v>
      </c>
      <c r="G61" s="387" t="n">
        <v>3.41</v>
      </c>
      <c r="H61" s="388" t="s">
        <v>185</v>
      </c>
      <c r="I61" s="389" t="s">
        <v>186</v>
      </c>
      <c r="J61" s="389" t="s">
        <v>186</v>
      </c>
      <c r="K61" s="389"/>
      <c r="L61" s="389" t="s">
        <v>186</v>
      </c>
    </row>
    <row r="62" customFormat="false" ht="30" hidden="false" customHeight="true" outlineLevel="0" collapsed="false">
      <c r="A62" s="383" t="n">
        <v>3725</v>
      </c>
      <c r="B62" s="384" t="s">
        <v>332</v>
      </c>
      <c r="C62" s="385" t="s">
        <v>211</v>
      </c>
      <c r="D62" s="384" t="s">
        <v>333</v>
      </c>
      <c r="E62" s="385" t="s">
        <v>213</v>
      </c>
      <c r="F62" s="386"/>
      <c r="G62" s="387" t="n">
        <v>2.59</v>
      </c>
      <c r="H62" s="388" t="s">
        <v>179</v>
      </c>
      <c r="I62" s="389"/>
      <c r="J62" s="389"/>
      <c r="K62" s="389"/>
      <c r="L62" s="389"/>
    </row>
    <row r="63" customFormat="false" ht="30" hidden="false" customHeight="true" outlineLevel="0" collapsed="false">
      <c r="A63" s="383" t="n">
        <v>3391</v>
      </c>
      <c r="B63" s="384" t="s">
        <v>334</v>
      </c>
      <c r="C63" s="385" t="s">
        <v>335</v>
      </c>
      <c r="D63" s="384" t="s">
        <v>336</v>
      </c>
      <c r="E63" s="385" t="s">
        <v>337</v>
      </c>
      <c r="F63" s="386" t="s">
        <v>49</v>
      </c>
      <c r="G63" s="387" t="n">
        <v>4.51</v>
      </c>
      <c r="H63" s="388" t="s">
        <v>179</v>
      </c>
      <c r="I63" s="389" t="s">
        <v>186</v>
      </c>
      <c r="J63" s="389" t="s">
        <v>186</v>
      </c>
      <c r="K63" s="389"/>
      <c r="L63" s="389"/>
    </row>
    <row r="64" customFormat="false" ht="30" hidden="false" customHeight="true" outlineLevel="0" collapsed="false">
      <c r="A64" s="383" t="n">
        <v>3924</v>
      </c>
      <c r="B64" s="384" t="s">
        <v>338</v>
      </c>
      <c r="C64" s="385" t="s">
        <v>211</v>
      </c>
      <c r="D64" s="384" t="s">
        <v>339</v>
      </c>
      <c r="E64" s="385" t="s">
        <v>213</v>
      </c>
      <c r="F64" s="386" t="s">
        <v>49</v>
      </c>
      <c r="G64" s="387" t="n">
        <v>2.71</v>
      </c>
      <c r="H64" s="388" t="s">
        <v>185</v>
      </c>
      <c r="I64" s="389" t="s">
        <v>186</v>
      </c>
      <c r="J64" s="389" t="s">
        <v>186</v>
      </c>
      <c r="K64" s="389"/>
      <c r="L64" s="389" t="s">
        <v>186</v>
      </c>
    </row>
    <row r="65" customFormat="false" ht="30" hidden="false" customHeight="true" outlineLevel="0" collapsed="false">
      <c r="A65" s="383" t="n">
        <v>6077</v>
      </c>
      <c r="B65" s="384" t="s">
        <v>340</v>
      </c>
      <c r="C65" s="385" t="s">
        <v>208</v>
      </c>
      <c r="D65" s="384" t="s">
        <v>341</v>
      </c>
      <c r="E65" s="385" t="s">
        <v>182</v>
      </c>
      <c r="F65" s="386"/>
      <c r="G65" s="387" t="n">
        <v>1.63</v>
      </c>
      <c r="H65" s="388" t="s">
        <v>185</v>
      </c>
      <c r="I65" s="389" t="s">
        <v>186</v>
      </c>
      <c r="J65" s="389"/>
      <c r="K65" s="389"/>
      <c r="L65" s="389" t="s">
        <v>186</v>
      </c>
    </row>
    <row r="66" customFormat="false" ht="30" hidden="false" customHeight="true" outlineLevel="0" collapsed="false">
      <c r="A66" s="383" t="n">
        <v>6111</v>
      </c>
      <c r="B66" s="384" t="s">
        <v>342</v>
      </c>
      <c r="C66" s="385" t="s">
        <v>343</v>
      </c>
      <c r="D66" s="384" t="s">
        <v>344</v>
      </c>
      <c r="E66" s="385" t="s">
        <v>345</v>
      </c>
      <c r="F66" s="386"/>
      <c r="G66" s="387" t="n">
        <v>7.38</v>
      </c>
      <c r="H66" s="388" t="s">
        <v>179</v>
      </c>
      <c r="I66" s="389"/>
      <c r="J66" s="389"/>
      <c r="K66" s="389"/>
      <c r="L66" s="389"/>
    </row>
    <row r="67" customFormat="false" ht="30" hidden="false" customHeight="true" outlineLevel="0" collapsed="false">
      <c r="A67" s="383" t="n">
        <v>1393</v>
      </c>
      <c r="B67" s="384" t="s">
        <v>346</v>
      </c>
      <c r="C67" s="385" t="s">
        <v>271</v>
      </c>
      <c r="D67" s="384" t="s">
        <v>347</v>
      </c>
      <c r="E67" s="385" t="s">
        <v>273</v>
      </c>
      <c r="F67" s="386" t="s">
        <v>49</v>
      </c>
      <c r="G67" s="387" t="n">
        <v>9.56</v>
      </c>
      <c r="H67" s="388" t="s">
        <v>179</v>
      </c>
      <c r="I67" s="389" t="s">
        <v>186</v>
      </c>
      <c r="J67" s="389"/>
      <c r="K67" s="389"/>
      <c r="L67" s="389"/>
    </row>
    <row r="68" customFormat="false" ht="30" hidden="false" customHeight="true" outlineLevel="0" collapsed="false">
      <c r="A68" s="383" t="n">
        <v>3227</v>
      </c>
      <c r="B68" s="384" t="s">
        <v>348</v>
      </c>
      <c r="C68" s="385" t="s">
        <v>349</v>
      </c>
      <c r="D68" s="384" t="s">
        <v>350</v>
      </c>
      <c r="E68" s="385" t="s">
        <v>351</v>
      </c>
      <c r="F68" s="386"/>
      <c r="G68" s="387" t="n">
        <v>8.89</v>
      </c>
      <c r="H68" s="388" t="s">
        <v>185</v>
      </c>
      <c r="I68" s="389" t="s">
        <v>186</v>
      </c>
      <c r="J68" s="389" t="s">
        <v>186</v>
      </c>
      <c r="K68" s="389"/>
      <c r="L68" s="389"/>
    </row>
    <row r="69" customFormat="false" ht="30" hidden="false" customHeight="true" outlineLevel="0" collapsed="false">
      <c r="A69" s="383" t="n">
        <v>1485</v>
      </c>
      <c r="B69" s="384" t="s">
        <v>352</v>
      </c>
      <c r="C69" s="385" t="s">
        <v>353</v>
      </c>
      <c r="D69" s="384" t="s">
        <v>354</v>
      </c>
      <c r="E69" s="385" t="s">
        <v>355</v>
      </c>
      <c r="F69" s="386"/>
      <c r="G69" s="387" t="n">
        <v>9.56</v>
      </c>
      <c r="H69" s="388" t="s">
        <v>185</v>
      </c>
      <c r="I69" s="389" t="s">
        <v>186</v>
      </c>
      <c r="J69" s="389" t="s">
        <v>186</v>
      </c>
      <c r="K69" s="389"/>
      <c r="L69" s="389"/>
    </row>
    <row r="70" customFormat="false" ht="30" hidden="false" customHeight="true" outlineLevel="0" collapsed="false">
      <c r="A70" s="383" t="n">
        <v>6018</v>
      </c>
      <c r="B70" s="384" t="s">
        <v>356</v>
      </c>
      <c r="C70" s="385" t="s">
        <v>349</v>
      </c>
      <c r="D70" s="384" t="s">
        <v>357</v>
      </c>
      <c r="E70" s="385" t="s">
        <v>351</v>
      </c>
      <c r="F70" s="386" t="s">
        <v>49</v>
      </c>
      <c r="G70" s="387" t="n">
        <v>12.3</v>
      </c>
      <c r="H70" s="388" t="s">
        <v>185</v>
      </c>
      <c r="I70" s="389" t="s">
        <v>186</v>
      </c>
      <c r="J70" s="389" t="s">
        <v>186</v>
      </c>
      <c r="K70" s="389"/>
      <c r="L70" s="389"/>
    </row>
    <row r="71" customFormat="false" ht="30" hidden="false" customHeight="true" outlineLevel="0" collapsed="false">
      <c r="A71" s="383" t="n">
        <v>1320</v>
      </c>
      <c r="B71" s="384" t="s">
        <v>358</v>
      </c>
      <c r="C71" s="385" t="s">
        <v>353</v>
      </c>
      <c r="D71" s="384" t="s">
        <v>359</v>
      </c>
      <c r="E71" s="385" t="s">
        <v>355</v>
      </c>
      <c r="F71" s="386" t="s">
        <v>49</v>
      </c>
      <c r="G71" s="387" t="n">
        <v>10.93</v>
      </c>
      <c r="H71" s="388" t="s">
        <v>185</v>
      </c>
      <c r="I71" s="389" t="s">
        <v>186</v>
      </c>
      <c r="J71" s="389"/>
      <c r="K71" s="389"/>
      <c r="L71" s="389"/>
    </row>
    <row r="72" customFormat="false" ht="30" hidden="false" customHeight="true" outlineLevel="0" collapsed="false">
      <c r="A72" s="383" t="n">
        <v>1399</v>
      </c>
      <c r="B72" s="384" t="s">
        <v>360</v>
      </c>
      <c r="C72" s="385" t="s">
        <v>361</v>
      </c>
      <c r="D72" s="384" t="s">
        <v>362</v>
      </c>
      <c r="E72" s="385" t="s">
        <v>363</v>
      </c>
      <c r="F72" s="386" t="s">
        <v>49</v>
      </c>
      <c r="G72" s="387" t="n">
        <v>4.64</v>
      </c>
      <c r="H72" s="388" t="s">
        <v>179</v>
      </c>
      <c r="I72" s="389" t="s">
        <v>186</v>
      </c>
      <c r="J72" s="389" t="s">
        <v>186</v>
      </c>
      <c r="K72" s="389" t="s">
        <v>186</v>
      </c>
      <c r="L72" s="389"/>
    </row>
    <row r="73" customFormat="false" ht="30" hidden="false" customHeight="true" outlineLevel="0" collapsed="false">
      <c r="A73" s="383" t="s">
        <v>364</v>
      </c>
      <c r="B73" s="384" t="s">
        <v>365</v>
      </c>
      <c r="C73" s="385" t="s">
        <v>349</v>
      </c>
      <c r="D73" s="384" t="s">
        <v>366</v>
      </c>
      <c r="E73" s="385" t="s">
        <v>351</v>
      </c>
      <c r="F73" s="386" t="s">
        <v>49</v>
      </c>
      <c r="G73" s="387" t="n">
        <v>27.37</v>
      </c>
      <c r="H73" s="388" t="s">
        <v>185</v>
      </c>
      <c r="I73" s="389" t="s">
        <v>186</v>
      </c>
      <c r="J73" s="389"/>
      <c r="K73" s="389"/>
      <c r="L73" s="389"/>
    </row>
    <row r="74" customFormat="false" ht="30" hidden="false" customHeight="true" outlineLevel="0" collapsed="false">
      <c r="A74" s="383" t="n">
        <v>3720</v>
      </c>
      <c r="B74" s="384" t="s">
        <v>367</v>
      </c>
      <c r="C74" s="385" t="s">
        <v>368</v>
      </c>
      <c r="D74" s="384" t="s">
        <v>369</v>
      </c>
      <c r="E74" s="385" t="s">
        <v>370</v>
      </c>
      <c r="F74" s="386" t="s">
        <v>49</v>
      </c>
      <c r="G74" s="387" t="n">
        <v>30</v>
      </c>
      <c r="H74" s="388" t="s">
        <v>179</v>
      </c>
      <c r="I74" s="389"/>
      <c r="J74" s="389"/>
      <c r="K74" s="389"/>
      <c r="L74" s="389"/>
    </row>
    <row r="75" customFormat="false" ht="30" hidden="false" customHeight="true" outlineLevel="0" collapsed="false">
      <c r="A75" s="383" t="n">
        <v>3379</v>
      </c>
      <c r="B75" s="384" t="s">
        <v>371</v>
      </c>
      <c r="C75" s="385" t="s">
        <v>368</v>
      </c>
      <c r="D75" s="384" t="s">
        <v>372</v>
      </c>
      <c r="E75" s="385" t="s">
        <v>370</v>
      </c>
      <c r="F75" s="386" t="s">
        <v>49</v>
      </c>
      <c r="G75" s="387" t="n">
        <v>45</v>
      </c>
      <c r="H75" s="388" t="s">
        <v>179</v>
      </c>
      <c r="I75" s="389"/>
      <c r="J75" s="389"/>
      <c r="K75" s="389"/>
      <c r="L75" s="389"/>
    </row>
    <row r="76" customFormat="false" ht="30" hidden="false" customHeight="true" outlineLevel="0" collapsed="false">
      <c r="A76" s="383" t="n">
        <v>3413</v>
      </c>
      <c r="B76" s="384" t="s">
        <v>373</v>
      </c>
      <c r="C76" s="385" t="s">
        <v>211</v>
      </c>
      <c r="D76" s="384" t="s">
        <v>374</v>
      </c>
      <c r="E76" s="385" t="s">
        <v>213</v>
      </c>
      <c r="F76" s="386"/>
      <c r="G76" s="387" t="n">
        <v>1.34</v>
      </c>
      <c r="H76" s="388" t="s">
        <v>179</v>
      </c>
      <c r="I76" s="389"/>
      <c r="J76" s="389"/>
      <c r="K76" s="389"/>
      <c r="L76" s="389"/>
    </row>
    <row r="77" customFormat="false" ht="30" hidden="false" customHeight="true" outlineLevel="0" collapsed="false">
      <c r="A77" s="383" t="n">
        <v>3550</v>
      </c>
      <c r="B77" s="384" t="s">
        <v>375</v>
      </c>
      <c r="C77" s="385" t="s">
        <v>208</v>
      </c>
      <c r="D77" s="384" t="s">
        <v>376</v>
      </c>
      <c r="E77" s="385" t="s">
        <v>184</v>
      </c>
      <c r="F77" s="386"/>
      <c r="G77" s="387" t="n">
        <v>1.34</v>
      </c>
      <c r="H77" s="388" t="s">
        <v>179</v>
      </c>
      <c r="I77" s="389"/>
      <c r="J77" s="389"/>
      <c r="K77" s="389"/>
      <c r="L77" s="389"/>
    </row>
    <row r="78" customFormat="false" ht="30" hidden="false" customHeight="true" outlineLevel="0" collapsed="false">
      <c r="A78" s="383" t="n">
        <v>4025</v>
      </c>
      <c r="B78" s="384" t="s">
        <v>377</v>
      </c>
      <c r="C78" s="385" t="s">
        <v>378</v>
      </c>
      <c r="D78" s="384" t="s">
        <v>379</v>
      </c>
      <c r="E78" s="385" t="s">
        <v>380</v>
      </c>
      <c r="F78" s="386" t="s">
        <v>49</v>
      </c>
      <c r="G78" s="387" t="n">
        <v>1000</v>
      </c>
      <c r="H78" s="388" t="s">
        <v>179</v>
      </c>
      <c r="I78" s="389"/>
      <c r="J78" s="389"/>
      <c r="K78" s="389"/>
      <c r="L78" s="389"/>
    </row>
    <row r="79" customFormat="false" ht="30" hidden="false" customHeight="true" outlineLevel="0" collapsed="false">
      <c r="A79" s="383" t="n">
        <v>6106</v>
      </c>
      <c r="B79" s="384" t="s">
        <v>381</v>
      </c>
      <c r="C79" s="385" t="s">
        <v>382</v>
      </c>
      <c r="D79" s="384" t="s">
        <v>383</v>
      </c>
      <c r="E79" s="385" t="s">
        <v>384</v>
      </c>
      <c r="F79" s="386" t="s">
        <v>49</v>
      </c>
      <c r="G79" s="387" t="n">
        <v>12.3</v>
      </c>
      <c r="H79" s="388" t="s">
        <v>179</v>
      </c>
      <c r="I79" s="389"/>
      <c r="J79" s="389"/>
      <c r="K79" s="389"/>
      <c r="L79" s="389"/>
    </row>
    <row r="80" customFormat="false" ht="30" hidden="false" customHeight="true" outlineLevel="0" collapsed="false">
      <c r="A80" s="383" t="n">
        <v>3177</v>
      </c>
      <c r="B80" s="384" t="s">
        <v>385</v>
      </c>
      <c r="C80" s="385" t="s">
        <v>386</v>
      </c>
      <c r="D80" s="384" t="s">
        <v>387</v>
      </c>
      <c r="E80" s="385" t="s">
        <v>388</v>
      </c>
      <c r="F80" s="386" t="s">
        <v>49</v>
      </c>
      <c r="G80" s="387" t="n">
        <v>8.34</v>
      </c>
      <c r="H80" s="388" t="s">
        <v>185</v>
      </c>
      <c r="I80" s="389" t="s">
        <v>186</v>
      </c>
      <c r="J80" s="389"/>
      <c r="K80" s="389"/>
      <c r="L80" s="389"/>
    </row>
    <row r="81" customFormat="false" ht="30" hidden="false" customHeight="true" outlineLevel="0" collapsed="false">
      <c r="A81" s="383" t="n">
        <v>3138</v>
      </c>
      <c r="B81" s="384" t="s">
        <v>389</v>
      </c>
      <c r="C81" s="385" t="s">
        <v>211</v>
      </c>
      <c r="D81" s="384" t="s">
        <v>390</v>
      </c>
      <c r="E81" s="385" t="s">
        <v>213</v>
      </c>
      <c r="F81" s="386" t="s">
        <v>49</v>
      </c>
      <c r="G81" s="387" t="n">
        <v>5.45</v>
      </c>
      <c r="H81" s="388" t="s">
        <v>185</v>
      </c>
      <c r="I81" s="389" t="s">
        <v>186</v>
      </c>
      <c r="J81" s="389" t="s">
        <v>186</v>
      </c>
      <c r="K81" s="389"/>
      <c r="L81" s="389"/>
    </row>
    <row r="82" customFormat="false" ht="30" hidden="false" customHeight="true" outlineLevel="0" collapsed="false">
      <c r="A82" s="383" t="n">
        <v>1615</v>
      </c>
      <c r="B82" s="384" t="s">
        <v>391</v>
      </c>
      <c r="C82" s="385" t="s">
        <v>211</v>
      </c>
      <c r="D82" s="384" t="s">
        <v>392</v>
      </c>
      <c r="E82" s="385" t="s">
        <v>213</v>
      </c>
      <c r="F82" s="386" t="s">
        <v>49</v>
      </c>
      <c r="G82" s="387" t="n">
        <v>8.19</v>
      </c>
      <c r="H82" s="388" t="s">
        <v>185</v>
      </c>
      <c r="I82" s="389"/>
      <c r="J82" s="389"/>
      <c r="K82" s="389"/>
      <c r="L82" s="389"/>
    </row>
    <row r="83" customFormat="false" ht="30" hidden="false" customHeight="true" outlineLevel="0" collapsed="false">
      <c r="A83" s="383" t="n">
        <v>6116</v>
      </c>
      <c r="B83" s="384" t="s">
        <v>393</v>
      </c>
      <c r="C83" s="385" t="s">
        <v>211</v>
      </c>
      <c r="D83" s="384" t="s">
        <v>394</v>
      </c>
      <c r="E83" s="385" t="s">
        <v>213</v>
      </c>
      <c r="F83" s="386" t="s">
        <v>49</v>
      </c>
      <c r="G83" s="387" t="n">
        <v>6.82</v>
      </c>
      <c r="H83" s="388" t="s">
        <v>185</v>
      </c>
      <c r="I83" s="389" t="s">
        <v>186</v>
      </c>
      <c r="J83" s="389"/>
      <c r="K83" s="389"/>
      <c r="L83" s="389" t="s">
        <v>186</v>
      </c>
    </row>
    <row r="84" customFormat="false" ht="30" hidden="false" customHeight="true" outlineLevel="0" collapsed="false">
      <c r="A84" s="383" t="s">
        <v>395</v>
      </c>
      <c r="B84" s="384" t="s">
        <v>396</v>
      </c>
      <c r="C84" s="385" t="s">
        <v>211</v>
      </c>
      <c r="D84" s="384" t="s">
        <v>397</v>
      </c>
      <c r="E84" s="385" t="s">
        <v>213</v>
      </c>
      <c r="F84" s="386" t="s">
        <v>49</v>
      </c>
      <c r="G84" s="387" t="n">
        <v>7.52</v>
      </c>
      <c r="H84" s="388" t="s">
        <v>185</v>
      </c>
      <c r="I84" s="389" t="s">
        <v>186</v>
      </c>
      <c r="J84" s="389"/>
      <c r="K84" s="389"/>
      <c r="L84" s="389" t="s">
        <v>186</v>
      </c>
    </row>
    <row r="85" customFormat="false" ht="30" hidden="false" customHeight="true" outlineLevel="0" collapsed="false">
      <c r="A85" s="383" t="s">
        <v>395</v>
      </c>
      <c r="B85" s="384" t="s">
        <v>398</v>
      </c>
      <c r="C85" s="385" t="s">
        <v>211</v>
      </c>
      <c r="D85" s="384" t="s">
        <v>399</v>
      </c>
      <c r="E85" s="385" t="s">
        <v>213</v>
      </c>
      <c r="F85" s="386" t="s">
        <v>49</v>
      </c>
      <c r="G85" s="387" t="n">
        <v>3.41</v>
      </c>
      <c r="H85" s="388" t="s">
        <v>179</v>
      </c>
      <c r="I85" s="389"/>
      <c r="J85" s="389"/>
      <c r="K85" s="389"/>
      <c r="L85" s="389"/>
    </row>
    <row r="86" customFormat="false" ht="30" hidden="false" customHeight="true" outlineLevel="0" collapsed="false">
      <c r="A86" s="383" t="n">
        <v>1548</v>
      </c>
      <c r="B86" s="384" t="s">
        <v>400</v>
      </c>
      <c r="C86" s="385" t="s">
        <v>401</v>
      </c>
      <c r="D86" s="384" t="s">
        <v>402</v>
      </c>
      <c r="E86" s="385" t="s">
        <v>403</v>
      </c>
      <c r="F86" s="386"/>
      <c r="G86" s="387" t="n">
        <v>10.4</v>
      </c>
      <c r="H86" s="388" t="s">
        <v>185</v>
      </c>
      <c r="I86" s="389" t="s">
        <v>186</v>
      </c>
      <c r="J86" s="389"/>
      <c r="K86" s="389"/>
      <c r="L86" s="389"/>
    </row>
    <row r="87" customFormat="false" ht="30" hidden="false" customHeight="true" outlineLevel="0" collapsed="false">
      <c r="A87" s="383" t="n">
        <v>1220</v>
      </c>
      <c r="B87" s="384" t="s">
        <v>404</v>
      </c>
      <c r="C87" s="385" t="s">
        <v>405</v>
      </c>
      <c r="D87" s="384" t="s">
        <v>406</v>
      </c>
      <c r="E87" s="385" t="s">
        <v>407</v>
      </c>
      <c r="F87" s="386" t="s">
        <v>49</v>
      </c>
      <c r="G87" s="387" t="n">
        <v>36.5</v>
      </c>
      <c r="H87" s="388" t="s">
        <v>185</v>
      </c>
      <c r="I87" s="389"/>
      <c r="J87" s="389"/>
      <c r="K87" s="389"/>
      <c r="L87" s="389"/>
    </row>
    <row r="88" customFormat="false" ht="30" hidden="false" customHeight="true" outlineLevel="0" collapsed="false">
      <c r="A88" s="383" t="n">
        <v>1967</v>
      </c>
      <c r="B88" s="384" t="s">
        <v>408</v>
      </c>
      <c r="C88" s="385" t="s">
        <v>271</v>
      </c>
      <c r="D88" s="384" t="s">
        <v>409</v>
      </c>
      <c r="E88" s="385" t="s">
        <v>273</v>
      </c>
      <c r="F88" s="386" t="s">
        <v>49</v>
      </c>
      <c r="G88" s="387" t="n">
        <v>7.25</v>
      </c>
      <c r="H88" s="388" t="s">
        <v>185</v>
      </c>
      <c r="I88" s="389" t="s">
        <v>186</v>
      </c>
      <c r="J88" s="389" t="s">
        <v>186</v>
      </c>
      <c r="K88" s="389"/>
      <c r="L88" s="389"/>
    </row>
    <row r="89" customFormat="false" ht="30" hidden="false" customHeight="true" outlineLevel="0" collapsed="false">
      <c r="A89" s="383" t="n">
        <v>3217</v>
      </c>
      <c r="B89" s="384" t="s">
        <v>410</v>
      </c>
      <c r="C89" s="385" t="s">
        <v>211</v>
      </c>
      <c r="D89" s="384" t="s">
        <v>411</v>
      </c>
      <c r="E89" s="385" t="s">
        <v>213</v>
      </c>
      <c r="F89" s="386"/>
      <c r="G89" s="387" t="n">
        <v>5.12</v>
      </c>
      <c r="H89" s="388" t="s">
        <v>185</v>
      </c>
      <c r="I89" s="389" t="s">
        <v>186</v>
      </c>
      <c r="J89" s="389" t="s">
        <v>186</v>
      </c>
      <c r="K89" s="389"/>
      <c r="L89" s="389"/>
    </row>
    <row r="90" customFormat="false" ht="30" hidden="false" customHeight="true" outlineLevel="0" collapsed="false">
      <c r="A90" s="383" t="n">
        <v>1607</v>
      </c>
      <c r="B90" s="384" t="s">
        <v>412</v>
      </c>
      <c r="C90" s="385" t="s">
        <v>226</v>
      </c>
      <c r="D90" s="384" t="s">
        <v>413</v>
      </c>
      <c r="E90" s="385" t="s">
        <v>228</v>
      </c>
      <c r="F90" s="386" t="s">
        <v>49</v>
      </c>
      <c r="G90" s="387" t="n">
        <v>17.78</v>
      </c>
      <c r="H90" s="388" t="s">
        <v>185</v>
      </c>
      <c r="I90" s="389" t="s">
        <v>186</v>
      </c>
      <c r="J90" s="389"/>
      <c r="K90" s="389"/>
      <c r="L90" s="389"/>
    </row>
    <row r="91" customFormat="false" ht="30" hidden="false" customHeight="true" outlineLevel="0" collapsed="false">
      <c r="A91" s="392" t="n">
        <v>1356</v>
      </c>
      <c r="B91" s="384" t="s">
        <v>414</v>
      </c>
      <c r="C91" s="385" t="s">
        <v>415</v>
      </c>
      <c r="D91" s="384" t="s">
        <v>416</v>
      </c>
      <c r="E91" s="385" t="s">
        <v>417</v>
      </c>
      <c r="F91" s="386"/>
      <c r="G91" s="387" t="n">
        <v>4.37</v>
      </c>
      <c r="H91" s="388" t="s">
        <v>185</v>
      </c>
      <c r="I91" s="389" t="s">
        <v>186</v>
      </c>
      <c r="J91" s="389" t="s">
        <v>186</v>
      </c>
      <c r="K91" s="389"/>
      <c r="L91" s="389"/>
    </row>
    <row r="92" customFormat="false" ht="30" hidden="false" customHeight="true" outlineLevel="0" collapsed="false">
      <c r="A92" s="392" t="n">
        <v>1356</v>
      </c>
      <c r="B92" s="384" t="s">
        <v>418</v>
      </c>
      <c r="C92" s="385" t="s">
        <v>415</v>
      </c>
      <c r="D92" s="384" t="s">
        <v>419</v>
      </c>
      <c r="E92" s="385" t="s">
        <v>417</v>
      </c>
      <c r="F92" s="386"/>
      <c r="G92" s="387" t="n">
        <v>2.86</v>
      </c>
      <c r="H92" s="388" t="s">
        <v>179</v>
      </c>
      <c r="I92" s="389"/>
      <c r="J92" s="389"/>
      <c r="K92" s="389"/>
      <c r="L92" s="389"/>
    </row>
    <row r="93" customFormat="false" ht="30" hidden="false" customHeight="true" outlineLevel="0" collapsed="false">
      <c r="A93" s="383" t="n">
        <v>3209</v>
      </c>
      <c r="B93" s="384" t="s">
        <v>420</v>
      </c>
      <c r="C93" s="385" t="s">
        <v>211</v>
      </c>
      <c r="D93" s="384" t="s">
        <v>421</v>
      </c>
      <c r="E93" s="385" t="s">
        <v>213</v>
      </c>
      <c r="F93" s="386"/>
      <c r="G93" s="387" t="n">
        <v>2.59</v>
      </c>
      <c r="H93" s="388" t="s">
        <v>185</v>
      </c>
      <c r="I93" s="389" t="s">
        <v>186</v>
      </c>
      <c r="J93" s="389" t="s">
        <v>186</v>
      </c>
      <c r="K93" s="389" t="s">
        <v>186</v>
      </c>
      <c r="L93" s="389" t="s">
        <v>186</v>
      </c>
    </row>
    <row r="94" customFormat="false" ht="30" hidden="false" customHeight="true" outlineLevel="0" collapsed="false">
      <c r="A94" s="383" t="n">
        <v>1121</v>
      </c>
      <c r="B94" s="384" t="s">
        <v>422</v>
      </c>
      <c r="C94" s="385" t="s">
        <v>211</v>
      </c>
      <c r="D94" s="384" t="s">
        <v>423</v>
      </c>
      <c r="E94" s="385" t="s">
        <v>213</v>
      </c>
      <c r="F94" s="386" t="s">
        <v>49</v>
      </c>
      <c r="G94" s="387" t="n">
        <v>3.82</v>
      </c>
      <c r="H94" s="388" t="s">
        <v>185</v>
      </c>
      <c r="I94" s="389" t="s">
        <v>186</v>
      </c>
      <c r="J94" s="389" t="s">
        <v>186</v>
      </c>
      <c r="K94" s="389" t="s">
        <v>186</v>
      </c>
      <c r="L94" s="389" t="s">
        <v>186</v>
      </c>
    </row>
    <row r="95" customFormat="false" ht="30" hidden="false" customHeight="true" outlineLevel="0" collapsed="false">
      <c r="A95" s="383" t="n">
        <v>6120</v>
      </c>
      <c r="B95" s="384" t="s">
        <v>424</v>
      </c>
      <c r="C95" s="385" t="s">
        <v>182</v>
      </c>
      <c r="D95" s="384" t="s">
        <v>425</v>
      </c>
      <c r="E95" s="385" t="s">
        <v>184</v>
      </c>
      <c r="F95" s="386"/>
      <c r="G95" s="387" t="n">
        <v>3.82</v>
      </c>
      <c r="H95" s="388" t="s">
        <v>185</v>
      </c>
      <c r="I95" s="389" t="s">
        <v>186</v>
      </c>
      <c r="J95" s="389" t="s">
        <v>186</v>
      </c>
      <c r="K95" s="389" t="s">
        <v>186</v>
      </c>
      <c r="L95" s="389" t="s">
        <v>186</v>
      </c>
    </row>
    <row r="96" customFormat="false" ht="30" hidden="false" customHeight="true" outlineLevel="0" collapsed="false">
      <c r="A96" s="383" t="n">
        <v>3273</v>
      </c>
      <c r="B96" s="384" t="s">
        <v>426</v>
      </c>
      <c r="C96" s="385" t="s">
        <v>211</v>
      </c>
      <c r="D96" s="384" t="s">
        <v>427</v>
      </c>
      <c r="E96" s="385" t="s">
        <v>213</v>
      </c>
      <c r="F96" s="386"/>
      <c r="G96" s="387" t="n">
        <v>4.08</v>
      </c>
      <c r="H96" s="388" t="s">
        <v>185</v>
      </c>
      <c r="I96" s="389"/>
      <c r="J96" s="389"/>
      <c r="K96" s="389"/>
      <c r="L96" s="389" t="s">
        <v>186</v>
      </c>
    </row>
    <row r="97" customFormat="false" ht="30" hidden="false" customHeight="true" outlineLevel="0" collapsed="false">
      <c r="A97" s="383" t="n">
        <v>6064</v>
      </c>
      <c r="B97" s="384" t="s">
        <v>428</v>
      </c>
      <c r="C97" s="385" t="s">
        <v>208</v>
      </c>
      <c r="D97" s="384" t="s">
        <v>429</v>
      </c>
      <c r="E97" s="385" t="s">
        <v>184</v>
      </c>
      <c r="F97" s="386" t="s">
        <v>49</v>
      </c>
      <c r="G97" s="387" t="n">
        <v>41.07</v>
      </c>
      <c r="H97" s="388" t="s">
        <v>430</v>
      </c>
      <c r="I97" s="389"/>
      <c r="J97" s="389"/>
      <c r="K97" s="389"/>
      <c r="L97" s="389"/>
    </row>
    <row r="98" customFormat="false" ht="30" hidden="false" customHeight="true" outlineLevel="0" collapsed="false">
      <c r="A98" s="383" t="n">
        <v>3704</v>
      </c>
      <c r="B98" s="384" t="s">
        <v>431</v>
      </c>
      <c r="C98" s="385" t="s">
        <v>211</v>
      </c>
      <c r="D98" s="384" t="s">
        <v>432</v>
      </c>
      <c r="E98" s="385" t="s">
        <v>213</v>
      </c>
      <c r="F98" s="386"/>
      <c r="G98" s="387" t="n">
        <v>5.88</v>
      </c>
      <c r="H98" s="388" t="s">
        <v>185</v>
      </c>
      <c r="I98" s="389" t="s">
        <v>186</v>
      </c>
      <c r="J98" s="389" t="s">
        <v>186</v>
      </c>
      <c r="K98" s="389"/>
      <c r="L98" s="389" t="s">
        <v>186</v>
      </c>
    </row>
    <row r="99" customFormat="false" ht="30" hidden="false" customHeight="true" outlineLevel="0" collapsed="false">
      <c r="A99" s="383" t="s">
        <v>433</v>
      </c>
      <c r="B99" s="384" t="s">
        <v>434</v>
      </c>
      <c r="C99" s="385" t="s">
        <v>211</v>
      </c>
      <c r="D99" s="384" t="s">
        <v>435</v>
      </c>
      <c r="E99" s="385" t="s">
        <v>213</v>
      </c>
      <c r="F99" s="386" t="s">
        <v>49</v>
      </c>
      <c r="G99" s="387" t="n">
        <v>3.41</v>
      </c>
      <c r="H99" s="388" t="s">
        <v>185</v>
      </c>
      <c r="I99" s="389" t="s">
        <v>186</v>
      </c>
      <c r="J99" s="389" t="s">
        <v>186</v>
      </c>
      <c r="K99" s="389"/>
      <c r="L99" s="389" t="s">
        <v>186</v>
      </c>
    </row>
    <row r="100" customFormat="false" ht="30" hidden="false" customHeight="true" outlineLevel="0" collapsed="false">
      <c r="A100" s="383" t="n">
        <v>3265</v>
      </c>
      <c r="B100" s="384" t="s">
        <v>436</v>
      </c>
      <c r="C100" s="385" t="s">
        <v>211</v>
      </c>
      <c r="D100" s="384" t="s">
        <v>437</v>
      </c>
      <c r="E100" s="385" t="s">
        <v>213</v>
      </c>
      <c r="F100" s="386" t="s">
        <v>49</v>
      </c>
      <c r="G100" s="387" t="n">
        <v>3.55</v>
      </c>
      <c r="H100" s="388" t="s">
        <v>185</v>
      </c>
      <c r="I100" s="389" t="s">
        <v>186</v>
      </c>
      <c r="J100" s="389" t="s">
        <v>186</v>
      </c>
      <c r="K100" s="389"/>
      <c r="L100" s="389" t="s">
        <v>186</v>
      </c>
    </row>
    <row r="101" customFormat="false" ht="30" hidden="false" customHeight="true" outlineLevel="0" collapsed="false">
      <c r="A101" s="383" t="n">
        <v>1618</v>
      </c>
      <c r="B101" s="384" t="s">
        <v>438</v>
      </c>
      <c r="C101" s="385" t="s">
        <v>211</v>
      </c>
      <c r="D101" s="384" t="s">
        <v>438</v>
      </c>
      <c r="E101" s="385" t="s">
        <v>213</v>
      </c>
      <c r="F101" s="386" t="s">
        <v>49</v>
      </c>
      <c r="G101" s="387" t="n">
        <v>4.23</v>
      </c>
      <c r="H101" s="388" t="s">
        <v>185</v>
      </c>
      <c r="I101" s="389" t="s">
        <v>186</v>
      </c>
      <c r="J101" s="389" t="s">
        <v>186</v>
      </c>
      <c r="K101" s="389"/>
      <c r="L101" s="389"/>
    </row>
    <row r="102" customFormat="false" ht="30" hidden="false" customHeight="true" outlineLevel="0" collapsed="false">
      <c r="A102" s="383" t="n">
        <v>3159</v>
      </c>
      <c r="B102" s="384" t="s">
        <v>439</v>
      </c>
      <c r="C102" s="385" t="s">
        <v>211</v>
      </c>
      <c r="D102" s="384" t="s">
        <v>440</v>
      </c>
      <c r="E102" s="385" t="s">
        <v>213</v>
      </c>
      <c r="F102" s="386"/>
      <c r="G102" s="387" t="n">
        <v>5.33</v>
      </c>
      <c r="H102" s="388" t="s">
        <v>185</v>
      </c>
      <c r="I102" s="389" t="s">
        <v>186</v>
      </c>
      <c r="J102" s="389" t="s">
        <v>186</v>
      </c>
      <c r="K102" s="389"/>
      <c r="L102" s="389" t="s">
        <v>186</v>
      </c>
    </row>
    <row r="103" customFormat="false" ht="30" hidden="false" customHeight="true" outlineLevel="0" collapsed="false">
      <c r="A103" s="383" t="n">
        <v>3276</v>
      </c>
      <c r="B103" s="384" t="s">
        <v>441</v>
      </c>
      <c r="C103" s="385" t="s">
        <v>211</v>
      </c>
      <c r="D103" s="384" t="s">
        <v>442</v>
      </c>
      <c r="E103" s="385" t="s">
        <v>213</v>
      </c>
      <c r="F103" s="386"/>
      <c r="G103" s="387" t="n">
        <v>5.45</v>
      </c>
      <c r="H103" s="388" t="s">
        <v>185</v>
      </c>
      <c r="I103" s="389" t="s">
        <v>186</v>
      </c>
      <c r="J103" s="389" t="s">
        <v>186</v>
      </c>
      <c r="K103" s="389"/>
      <c r="L103" s="389" t="s">
        <v>186</v>
      </c>
    </row>
    <row r="104" customFormat="false" ht="30" hidden="false" customHeight="true" outlineLevel="0" collapsed="false">
      <c r="A104" s="383" t="n">
        <v>3941</v>
      </c>
      <c r="B104" s="384" t="s">
        <v>443</v>
      </c>
      <c r="C104" s="385" t="s">
        <v>444</v>
      </c>
      <c r="D104" s="384" t="s">
        <v>445</v>
      </c>
      <c r="E104" s="385" t="s">
        <v>446</v>
      </c>
      <c r="F104" s="386"/>
      <c r="G104" s="387" t="n">
        <v>9.44</v>
      </c>
      <c r="H104" s="388" t="s">
        <v>185</v>
      </c>
      <c r="I104" s="389"/>
      <c r="J104" s="389"/>
      <c r="K104" s="389"/>
      <c r="L104" s="389" t="s">
        <v>186</v>
      </c>
    </row>
    <row r="105" customFormat="false" ht="30" hidden="false" customHeight="true" outlineLevel="0" collapsed="false">
      <c r="A105" s="383" t="n">
        <v>1961</v>
      </c>
      <c r="B105" s="384" t="s">
        <v>447</v>
      </c>
      <c r="C105" s="385" t="s">
        <v>448</v>
      </c>
      <c r="D105" s="384" t="s">
        <v>447</v>
      </c>
      <c r="E105" s="385" t="s">
        <v>446</v>
      </c>
      <c r="F105" s="386"/>
      <c r="G105" s="387" t="n">
        <v>6.82</v>
      </c>
      <c r="H105" s="388" t="s">
        <v>185</v>
      </c>
      <c r="I105" s="389" t="s">
        <v>186</v>
      </c>
      <c r="J105" s="389"/>
      <c r="K105" s="389"/>
      <c r="L105" s="389" t="s">
        <v>186</v>
      </c>
    </row>
    <row r="106" customFormat="false" ht="30" hidden="false" customHeight="true" outlineLevel="0" collapsed="false">
      <c r="A106" s="383" t="n">
        <v>1755</v>
      </c>
      <c r="B106" s="384" t="s">
        <v>449</v>
      </c>
      <c r="C106" s="385" t="s">
        <v>297</v>
      </c>
      <c r="D106" s="384" t="s">
        <v>450</v>
      </c>
      <c r="E106" s="385" t="s">
        <v>297</v>
      </c>
      <c r="F106" s="386" t="s">
        <v>49</v>
      </c>
      <c r="G106" s="387" t="n">
        <v>34.22</v>
      </c>
      <c r="H106" s="388" t="s">
        <v>185</v>
      </c>
      <c r="I106" s="389" t="s">
        <v>186</v>
      </c>
      <c r="J106" s="389"/>
      <c r="K106" s="389"/>
      <c r="L106" s="389"/>
    </row>
    <row r="107" customFormat="false" ht="30" hidden="false" customHeight="true" outlineLevel="0" collapsed="false">
      <c r="A107" s="383" t="n">
        <v>1755</v>
      </c>
      <c r="B107" s="384" t="s">
        <v>451</v>
      </c>
      <c r="C107" s="385" t="s">
        <v>297</v>
      </c>
      <c r="D107" s="384" t="s">
        <v>452</v>
      </c>
      <c r="E107" s="385" t="s">
        <v>297</v>
      </c>
      <c r="F107" s="386" t="s">
        <v>49</v>
      </c>
      <c r="G107" s="387" t="n">
        <v>17.78</v>
      </c>
      <c r="H107" s="388" t="s">
        <v>185</v>
      </c>
      <c r="I107" s="389"/>
      <c r="J107" s="389"/>
      <c r="K107" s="389"/>
      <c r="L107" s="389"/>
    </row>
    <row r="108" customFormat="false" ht="30" hidden="false" customHeight="true" outlineLevel="0" collapsed="false">
      <c r="A108" s="383" t="n">
        <v>1480</v>
      </c>
      <c r="B108" s="384" t="s">
        <v>453</v>
      </c>
      <c r="C108" s="385" t="s">
        <v>405</v>
      </c>
      <c r="D108" s="384" t="s">
        <v>454</v>
      </c>
      <c r="E108" s="385" t="s">
        <v>407</v>
      </c>
      <c r="F108" s="386"/>
      <c r="G108" s="387" t="n">
        <v>2.69</v>
      </c>
      <c r="H108" s="388" t="s">
        <v>179</v>
      </c>
      <c r="I108" s="389" t="s">
        <v>186</v>
      </c>
      <c r="J108" s="389"/>
      <c r="K108" s="389"/>
      <c r="L108" s="389"/>
    </row>
    <row r="109" customFormat="false" ht="30" hidden="false" customHeight="true" outlineLevel="0" collapsed="false">
      <c r="A109" s="383" t="n">
        <v>1606</v>
      </c>
      <c r="B109" s="384" t="s">
        <v>455</v>
      </c>
      <c r="C109" s="385" t="s">
        <v>271</v>
      </c>
      <c r="D109" s="384" t="s">
        <v>456</v>
      </c>
      <c r="E109" s="385" t="s">
        <v>273</v>
      </c>
      <c r="F109" s="386" t="s">
        <v>49</v>
      </c>
      <c r="G109" s="387" t="n">
        <v>32.85</v>
      </c>
      <c r="H109" s="388" t="s">
        <v>179</v>
      </c>
      <c r="I109" s="389"/>
      <c r="J109" s="389"/>
      <c r="K109" s="389"/>
      <c r="L109" s="389"/>
    </row>
    <row r="110" customFormat="false" ht="30" hidden="false" customHeight="true" outlineLevel="0" collapsed="false">
      <c r="A110" s="383" t="n">
        <v>1640</v>
      </c>
      <c r="B110" s="384" t="s">
        <v>457</v>
      </c>
      <c r="C110" s="385" t="s">
        <v>271</v>
      </c>
      <c r="D110" s="384" t="s">
        <v>458</v>
      </c>
      <c r="E110" s="385" t="s">
        <v>273</v>
      </c>
      <c r="F110" s="386" t="s">
        <v>49</v>
      </c>
      <c r="G110" s="387" t="n">
        <v>16.41</v>
      </c>
      <c r="H110" s="388" t="s">
        <v>179</v>
      </c>
      <c r="I110" s="389" t="s">
        <v>186</v>
      </c>
      <c r="J110" s="389"/>
      <c r="K110" s="389"/>
      <c r="L110" s="389"/>
    </row>
    <row r="111" customFormat="false" ht="30" hidden="false" customHeight="true" outlineLevel="0" collapsed="false">
      <c r="A111" s="383" t="n">
        <v>1640</v>
      </c>
      <c r="B111" s="384" t="s">
        <v>459</v>
      </c>
      <c r="C111" s="385" t="s">
        <v>271</v>
      </c>
      <c r="D111" s="384" t="s">
        <v>460</v>
      </c>
      <c r="E111" s="385" t="s">
        <v>273</v>
      </c>
      <c r="F111" s="386" t="s">
        <v>49</v>
      </c>
      <c r="G111" s="387" t="n">
        <v>8.89</v>
      </c>
      <c r="H111" s="388" t="s">
        <v>179</v>
      </c>
      <c r="I111" s="389"/>
      <c r="J111" s="389"/>
      <c r="K111" s="389"/>
      <c r="L111" s="389"/>
    </row>
    <row r="112" customFormat="false" ht="30" hidden="false" customHeight="true" outlineLevel="0" collapsed="false">
      <c r="A112" s="383" t="n">
        <v>1639</v>
      </c>
      <c r="B112" s="384" t="s">
        <v>461</v>
      </c>
      <c r="C112" s="385" t="s">
        <v>271</v>
      </c>
      <c r="D112" s="384" t="s">
        <v>462</v>
      </c>
      <c r="E112" s="385" t="s">
        <v>273</v>
      </c>
      <c r="F112" s="386" t="s">
        <v>49</v>
      </c>
      <c r="G112" s="387" t="n">
        <v>28.74</v>
      </c>
      <c r="H112" s="388" t="s">
        <v>179</v>
      </c>
      <c r="I112" s="389"/>
      <c r="J112" s="389"/>
      <c r="K112" s="389"/>
      <c r="L112" s="389"/>
    </row>
    <row r="113" customFormat="false" ht="30" hidden="false" customHeight="true" outlineLevel="0" collapsed="false">
      <c r="A113" s="383" t="n">
        <v>1639</v>
      </c>
      <c r="B113" s="384" t="s">
        <v>463</v>
      </c>
      <c r="C113" s="385" t="s">
        <v>271</v>
      </c>
      <c r="D113" s="384" t="s">
        <v>464</v>
      </c>
      <c r="E113" s="385" t="s">
        <v>273</v>
      </c>
      <c r="F113" s="386" t="s">
        <v>49</v>
      </c>
      <c r="G113" s="387" t="n">
        <v>15.04</v>
      </c>
      <c r="H113" s="388" t="s">
        <v>179</v>
      </c>
      <c r="I113" s="389"/>
      <c r="J113" s="389"/>
      <c r="K113" s="389"/>
      <c r="L113" s="389"/>
    </row>
    <row r="114" customFormat="false" ht="30" hidden="false" customHeight="true" outlineLevel="0" collapsed="false">
      <c r="A114" s="383" t="n">
        <v>3146</v>
      </c>
      <c r="B114" s="384" t="s">
        <v>465</v>
      </c>
      <c r="C114" s="385" t="s">
        <v>182</v>
      </c>
      <c r="D114" s="384" t="s">
        <v>466</v>
      </c>
      <c r="E114" s="385" t="s">
        <v>184</v>
      </c>
      <c r="F114" s="386"/>
      <c r="G114" s="387" t="n">
        <v>3.14</v>
      </c>
      <c r="H114" s="388" t="s">
        <v>179</v>
      </c>
      <c r="I114" s="389"/>
      <c r="J114" s="389"/>
      <c r="K114" s="389"/>
      <c r="L114" s="389"/>
    </row>
    <row r="115" customFormat="false" ht="30" hidden="false" customHeight="true" outlineLevel="0" collapsed="false">
      <c r="A115" s="383" t="n">
        <v>3228</v>
      </c>
      <c r="B115" s="384" t="s">
        <v>467</v>
      </c>
      <c r="C115" s="385" t="s">
        <v>211</v>
      </c>
      <c r="D115" s="384" t="s">
        <v>468</v>
      </c>
      <c r="E115" s="385" t="s">
        <v>213</v>
      </c>
      <c r="F115" s="386"/>
      <c r="G115" s="387" t="n">
        <v>3.55</v>
      </c>
      <c r="H115" s="388" t="s">
        <v>185</v>
      </c>
      <c r="I115" s="389" t="s">
        <v>186</v>
      </c>
      <c r="J115" s="389" t="s">
        <v>186</v>
      </c>
      <c r="K115" s="389"/>
      <c r="L115" s="389" t="s">
        <v>186</v>
      </c>
    </row>
    <row r="116" customFormat="false" ht="30" hidden="false" customHeight="true" outlineLevel="0" collapsed="false">
      <c r="A116" s="383" t="n">
        <v>1978</v>
      </c>
      <c r="B116" s="384" t="s">
        <v>469</v>
      </c>
      <c r="C116" s="385" t="s">
        <v>211</v>
      </c>
      <c r="D116" s="384" t="s">
        <v>470</v>
      </c>
      <c r="E116" s="385" t="s">
        <v>213</v>
      </c>
      <c r="F116" s="386"/>
      <c r="G116" s="387" t="n">
        <v>5.33</v>
      </c>
      <c r="H116" s="388" t="s">
        <v>185</v>
      </c>
      <c r="I116" s="389" t="s">
        <v>186</v>
      </c>
      <c r="J116" s="389" t="s">
        <v>186</v>
      </c>
      <c r="K116" s="389"/>
      <c r="L116" s="389" t="s">
        <v>186</v>
      </c>
    </row>
    <row r="117" customFormat="false" ht="30" hidden="false" customHeight="true" outlineLevel="0" collapsed="false">
      <c r="A117" s="383" t="n">
        <v>5215</v>
      </c>
      <c r="B117" s="384" t="s">
        <v>471</v>
      </c>
      <c r="C117" s="385" t="s">
        <v>211</v>
      </c>
      <c r="D117" s="384" t="s">
        <v>472</v>
      </c>
      <c r="E117" s="385" t="s">
        <v>213</v>
      </c>
      <c r="F117" s="386" t="s">
        <v>49</v>
      </c>
      <c r="G117" s="387" t="n">
        <v>53.4</v>
      </c>
      <c r="H117" s="388" t="s">
        <v>185</v>
      </c>
      <c r="I117" s="389"/>
      <c r="J117" s="389"/>
      <c r="K117" s="389"/>
      <c r="L117" s="389" t="s">
        <v>186</v>
      </c>
    </row>
    <row r="118" customFormat="false" ht="30" hidden="false" customHeight="true" outlineLevel="0" collapsed="false">
      <c r="A118" s="383" t="n">
        <v>3214</v>
      </c>
      <c r="B118" s="384" t="s">
        <v>473</v>
      </c>
      <c r="C118" s="385" t="s">
        <v>211</v>
      </c>
      <c r="D118" s="384" t="s">
        <v>474</v>
      </c>
      <c r="E118" s="385" t="s">
        <v>213</v>
      </c>
      <c r="F118" s="386"/>
      <c r="G118" s="387" t="n">
        <v>4.78</v>
      </c>
      <c r="H118" s="388" t="s">
        <v>185</v>
      </c>
      <c r="I118" s="389" t="s">
        <v>186</v>
      </c>
      <c r="J118" s="389" t="s">
        <v>186</v>
      </c>
      <c r="K118" s="389"/>
      <c r="L118" s="389" t="s">
        <v>186</v>
      </c>
    </row>
    <row r="119" customFormat="false" ht="30" hidden="false" customHeight="true" outlineLevel="0" collapsed="false">
      <c r="A119" s="383" t="n">
        <v>3174</v>
      </c>
      <c r="B119" s="384" t="s">
        <v>475</v>
      </c>
      <c r="C119" s="385" t="s">
        <v>208</v>
      </c>
      <c r="D119" s="384" t="s">
        <v>476</v>
      </c>
      <c r="E119" s="385" t="s">
        <v>184</v>
      </c>
      <c r="F119" s="386" t="s">
        <v>49</v>
      </c>
      <c r="G119" s="387" t="n">
        <v>7.25</v>
      </c>
      <c r="H119" s="388" t="s">
        <v>185</v>
      </c>
      <c r="I119" s="389" t="s">
        <v>186</v>
      </c>
      <c r="J119" s="389" t="s">
        <v>186</v>
      </c>
      <c r="K119" s="389"/>
      <c r="L119" s="389" t="s">
        <v>186</v>
      </c>
    </row>
    <row r="120" customFormat="false" ht="30" hidden="false" customHeight="true" outlineLevel="0" collapsed="false">
      <c r="A120" s="383" t="n">
        <v>3255</v>
      </c>
      <c r="B120" s="384" t="s">
        <v>477</v>
      </c>
      <c r="C120" s="385" t="s">
        <v>211</v>
      </c>
      <c r="D120" s="384" t="s">
        <v>478</v>
      </c>
      <c r="E120" s="385" t="s">
        <v>213</v>
      </c>
      <c r="F120" s="386"/>
      <c r="G120" s="387" t="n">
        <v>4.78</v>
      </c>
      <c r="H120" s="388" t="s">
        <v>185</v>
      </c>
      <c r="I120" s="389" t="s">
        <v>186</v>
      </c>
      <c r="J120" s="389" t="s">
        <v>186</v>
      </c>
      <c r="K120" s="389" t="s">
        <v>186</v>
      </c>
      <c r="L120" s="389" t="s">
        <v>186</v>
      </c>
    </row>
    <row r="121" customFormat="false" ht="30" hidden="false" customHeight="true" outlineLevel="0" collapsed="false">
      <c r="A121" s="383" t="n">
        <v>1171</v>
      </c>
      <c r="B121" s="384" t="s">
        <v>479</v>
      </c>
      <c r="C121" s="385" t="s">
        <v>211</v>
      </c>
      <c r="D121" s="384" t="s">
        <v>480</v>
      </c>
      <c r="E121" s="385" t="s">
        <v>213</v>
      </c>
      <c r="F121" s="386" t="s">
        <v>49</v>
      </c>
      <c r="G121" s="387" t="n">
        <v>5.19</v>
      </c>
      <c r="H121" s="388" t="s">
        <v>185</v>
      </c>
      <c r="I121" s="389" t="s">
        <v>186</v>
      </c>
      <c r="J121" s="389" t="s">
        <v>186</v>
      </c>
      <c r="K121" s="389" t="s">
        <v>186</v>
      </c>
      <c r="L121" s="389" t="s">
        <v>186</v>
      </c>
    </row>
    <row r="122" customFormat="false" ht="30" hidden="false" customHeight="true" outlineLevel="0" collapsed="false">
      <c r="A122" s="383" t="n">
        <v>3225</v>
      </c>
      <c r="B122" s="384" t="s">
        <v>481</v>
      </c>
      <c r="C122" s="385" t="s">
        <v>182</v>
      </c>
      <c r="D122" s="384" t="s">
        <v>482</v>
      </c>
      <c r="E122" s="385" t="s">
        <v>184</v>
      </c>
      <c r="F122" s="386"/>
      <c r="G122" s="387" t="n">
        <v>5.45</v>
      </c>
      <c r="H122" s="388" t="s">
        <v>185</v>
      </c>
      <c r="I122" s="389" t="s">
        <v>186</v>
      </c>
      <c r="J122" s="389" t="s">
        <v>186</v>
      </c>
      <c r="K122" s="389" t="s">
        <v>186</v>
      </c>
      <c r="L122" s="389" t="s">
        <v>186</v>
      </c>
    </row>
    <row r="123" customFormat="false" ht="30" hidden="false" customHeight="true" outlineLevel="0" collapsed="false">
      <c r="A123" s="383" t="n">
        <v>6118</v>
      </c>
      <c r="B123" s="384" t="s">
        <v>483</v>
      </c>
      <c r="C123" s="385" t="s">
        <v>182</v>
      </c>
      <c r="D123" s="384" t="s">
        <v>484</v>
      </c>
      <c r="E123" s="385" t="s">
        <v>184</v>
      </c>
      <c r="F123" s="386" t="s">
        <v>49</v>
      </c>
      <c r="G123" s="387" t="n">
        <v>2.86</v>
      </c>
      <c r="H123" s="388" t="s">
        <v>185</v>
      </c>
      <c r="I123" s="389" t="s">
        <v>186</v>
      </c>
      <c r="J123" s="389" t="s">
        <v>186</v>
      </c>
      <c r="K123" s="389" t="s">
        <v>186</v>
      </c>
      <c r="L123" s="389" t="s">
        <v>186</v>
      </c>
    </row>
    <row r="124" customFormat="false" ht="30" hidden="false" customHeight="true" outlineLevel="0" collapsed="false">
      <c r="A124" s="383" t="n">
        <v>1508</v>
      </c>
      <c r="B124" s="384" t="s">
        <v>485</v>
      </c>
      <c r="C124" s="385" t="s">
        <v>182</v>
      </c>
      <c r="D124" s="384" t="s">
        <v>486</v>
      </c>
      <c r="E124" s="385" t="s">
        <v>184</v>
      </c>
      <c r="F124" s="386" t="s">
        <v>49</v>
      </c>
      <c r="G124" s="387" t="n">
        <v>4.08</v>
      </c>
      <c r="H124" s="388" t="s">
        <v>185</v>
      </c>
      <c r="I124" s="389" t="s">
        <v>186</v>
      </c>
      <c r="J124" s="389" t="s">
        <v>186</v>
      </c>
      <c r="K124" s="389"/>
      <c r="L124" s="389" t="s">
        <v>186</v>
      </c>
    </row>
    <row r="125" customFormat="false" ht="30" hidden="false" customHeight="true" outlineLevel="0" collapsed="false">
      <c r="A125" s="383" t="n">
        <v>1788</v>
      </c>
      <c r="B125" s="384" t="s">
        <v>487</v>
      </c>
      <c r="C125" s="385" t="s">
        <v>182</v>
      </c>
      <c r="D125" s="384" t="s">
        <v>488</v>
      </c>
      <c r="E125" s="385" t="s">
        <v>184</v>
      </c>
      <c r="F125" s="386" t="s">
        <v>49</v>
      </c>
      <c r="G125" s="387" t="n">
        <v>3.69</v>
      </c>
      <c r="H125" s="388" t="s">
        <v>185</v>
      </c>
      <c r="I125" s="389" t="s">
        <v>186</v>
      </c>
      <c r="J125" s="389" t="s">
        <v>186</v>
      </c>
      <c r="K125" s="389" t="s">
        <v>186</v>
      </c>
      <c r="L125" s="389" t="s">
        <v>186</v>
      </c>
    </row>
    <row r="126" customFormat="false" ht="30" hidden="false" customHeight="true" outlineLevel="0" collapsed="false">
      <c r="A126" s="383" t="n">
        <v>3194</v>
      </c>
      <c r="B126" s="384" t="s">
        <v>489</v>
      </c>
      <c r="C126" s="385" t="s">
        <v>211</v>
      </c>
      <c r="D126" s="384" t="s">
        <v>490</v>
      </c>
      <c r="E126" s="385" t="s">
        <v>213</v>
      </c>
      <c r="F126" s="386" t="s">
        <v>49</v>
      </c>
      <c r="G126" s="387" t="n">
        <v>3.82</v>
      </c>
      <c r="H126" s="388" t="s">
        <v>185</v>
      </c>
      <c r="I126" s="389" t="s">
        <v>186</v>
      </c>
      <c r="J126" s="389" t="s">
        <v>186</v>
      </c>
      <c r="K126" s="389" t="s">
        <v>186</v>
      </c>
      <c r="L126" s="389" t="s">
        <v>186</v>
      </c>
    </row>
    <row r="127" customFormat="false" ht="30" hidden="false" customHeight="true" outlineLevel="0" collapsed="false">
      <c r="A127" s="383" t="n">
        <v>1138</v>
      </c>
      <c r="B127" s="384" t="s">
        <v>491</v>
      </c>
      <c r="C127" s="385" t="s">
        <v>211</v>
      </c>
      <c r="D127" s="384" t="s">
        <v>492</v>
      </c>
      <c r="E127" s="385" t="s">
        <v>213</v>
      </c>
      <c r="F127" s="386" t="s">
        <v>49</v>
      </c>
      <c r="G127" s="387" t="n">
        <v>5.45</v>
      </c>
      <c r="H127" s="388" t="s">
        <v>185</v>
      </c>
      <c r="I127" s="389" t="s">
        <v>186</v>
      </c>
      <c r="J127" s="389" t="s">
        <v>186</v>
      </c>
      <c r="K127" s="389" t="s">
        <v>186</v>
      </c>
      <c r="L127" s="389" t="s">
        <v>186</v>
      </c>
    </row>
    <row r="128" customFormat="false" ht="30" hidden="false" customHeight="true" outlineLevel="0" collapsed="false">
      <c r="A128" s="383" t="n">
        <v>3769</v>
      </c>
      <c r="B128" s="384" t="s">
        <v>493</v>
      </c>
      <c r="C128" s="385" t="s">
        <v>211</v>
      </c>
      <c r="D128" s="384" t="s">
        <v>494</v>
      </c>
      <c r="E128" s="385" t="s">
        <v>213</v>
      </c>
      <c r="F128" s="386"/>
      <c r="G128" s="387" t="n">
        <v>5.45</v>
      </c>
      <c r="H128" s="388" t="s">
        <v>185</v>
      </c>
      <c r="I128" s="389" t="s">
        <v>186</v>
      </c>
      <c r="J128" s="389" t="s">
        <v>186</v>
      </c>
      <c r="K128" s="389"/>
      <c r="L128" s="389" t="s">
        <v>186</v>
      </c>
    </row>
    <row r="129" customFormat="false" ht="30" hidden="false" customHeight="true" outlineLevel="0" collapsed="false">
      <c r="A129" s="383" t="n">
        <v>1842</v>
      </c>
      <c r="B129" s="384" t="s">
        <v>495</v>
      </c>
      <c r="C129" s="385" t="s">
        <v>182</v>
      </c>
      <c r="D129" s="384" t="s">
        <v>496</v>
      </c>
      <c r="E129" s="385" t="s">
        <v>184</v>
      </c>
      <c r="F129" s="386" t="s">
        <v>49</v>
      </c>
      <c r="G129" s="387" t="n">
        <v>3.69</v>
      </c>
      <c r="H129" s="388" t="s">
        <v>185</v>
      </c>
      <c r="I129" s="389" t="s">
        <v>186</v>
      </c>
      <c r="J129" s="389" t="s">
        <v>186</v>
      </c>
      <c r="K129" s="389" t="s">
        <v>186</v>
      </c>
      <c r="L129" s="389" t="s">
        <v>186</v>
      </c>
    </row>
    <row r="130" customFormat="false" ht="30" hidden="false" customHeight="true" outlineLevel="0" collapsed="false">
      <c r="A130" s="383" t="n">
        <v>3190</v>
      </c>
      <c r="B130" s="384" t="s">
        <v>497</v>
      </c>
      <c r="C130" s="385" t="s">
        <v>211</v>
      </c>
      <c r="D130" s="384" t="s">
        <v>498</v>
      </c>
      <c r="E130" s="385" t="s">
        <v>213</v>
      </c>
      <c r="F130" s="386" t="s">
        <v>49</v>
      </c>
      <c r="G130" s="387" t="n">
        <v>5.19</v>
      </c>
      <c r="H130" s="388" t="s">
        <v>185</v>
      </c>
      <c r="I130" s="389" t="s">
        <v>186</v>
      </c>
      <c r="J130" s="389" t="s">
        <v>186</v>
      </c>
      <c r="K130" s="389" t="s">
        <v>186</v>
      </c>
      <c r="L130" s="389" t="s">
        <v>186</v>
      </c>
    </row>
    <row r="131" customFormat="false" ht="30" hidden="false" customHeight="true" outlineLevel="0" collapsed="false">
      <c r="A131" s="383" t="s">
        <v>499</v>
      </c>
      <c r="B131" s="384" t="s">
        <v>500</v>
      </c>
      <c r="C131" s="385" t="s">
        <v>211</v>
      </c>
      <c r="D131" s="384" t="s">
        <v>501</v>
      </c>
      <c r="E131" s="385" t="s">
        <v>213</v>
      </c>
      <c r="F131" s="386" t="s">
        <v>49</v>
      </c>
      <c r="G131" s="387" t="n">
        <v>5.45</v>
      </c>
      <c r="H131" s="388" t="s">
        <v>185</v>
      </c>
      <c r="I131" s="389" t="s">
        <v>186</v>
      </c>
      <c r="J131" s="389" t="s">
        <v>186</v>
      </c>
      <c r="K131" s="389" t="s">
        <v>186</v>
      </c>
      <c r="L131" s="389" t="s">
        <v>186</v>
      </c>
    </row>
    <row r="132" customFormat="false" ht="30" hidden="false" customHeight="true" outlineLevel="0" collapsed="false">
      <c r="A132" s="383" t="n">
        <v>3190</v>
      </c>
      <c r="B132" s="384" t="s">
        <v>502</v>
      </c>
      <c r="C132" s="385" t="s">
        <v>211</v>
      </c>
      <c r="D132" s="384" t="s">
        <v>498</v>
      </c>
      <c r="E132" s="385" t="s">
        <v>213</v>
      </c>
      <c r="F132" s="386"/>
      <c r="G132" s="387" t="n">
        <v>5.19</v>
      </c>
      <c r="H132" s="388" t="s">
        <v>185</v>
      </c>
      <c r="I132" s="389" t="s">
        <v>186</v>
      </c>
      <c r="J132" s="389" t="s">
        <v>186</v>
      </c>
      <c r="K132" s="389" t="s">
        <v>186</v>
      </c>
      <c r="L132" s="389" t="s">
        <v>186</v>
      </c>
    </row>
    <row r="133" customFormat="false" ht="30" hidden="false" customHeight="true" outlineLevel="0" collapsed="false">
      <c r="A133" s="383" t="n">
        <v>6187</v>
      </c>
      <c r="B133" s="384" t="s">
        <v>503</v>
      </c>
      <c r="C133" s="385" t="s">
        <v>182</v>
      </c>
      <c r="D133" s="384" t="s">
        <v>504</v>
      </c>
      <c r="E133" s="385" t="s">
        <v>184</v>
      </c>
      <c r="F133" s="386" t="s">
        <v>47</v>
      </c>
      <c r="G133" s="387" t="n">
        <v>3</v>
      </c>
      <c r="H133" s="388" t="s">
        <v>185</v>
      </c>
      <c r="I133" s="389" t="s">
        <v>186</v>
      </c>
      <c r="J133" s="389" t="s">
        <v>186</v>
      </c>
      <c r="K133" s="389" t="s">
        <v>186</v>
      </c>
      <c r="L133" s="389" t="s">
        <v>186</v>
      </c>
    </row>
    <row r="134" customFormat="false" ht="30" hidden="false" customHeight="true" outlineLevel="0" collapsed="false">
      <c r="A134" s="383" t="n">
        <v>1115</v>
      </c>
      <c r="B134" s="384" t="s">
        <v>505</v>
      </c>
      <c r="C134" s="385" t="s">
        <v>311</v>
      </c>
      <c r="D134" s="384" t="s">
        <v>506</v>
      </c>
      <c r="E134" s="385" t="s">
        <v>184</v>
      </c>
      <c r="F134" s="386" t="s">
        <v>49</v>
      </c>
      <c r="G134" s="387" t="n">
        <v>5.06</v>
      </c>
      <c r="H134" s="388" t="s">
        <v>185</v>
      </c>
      <c r="I134" s="389" t="s">
        <v>186</v>
      </c>
      <c r="J134" s="389" t="s">
        <v>186</v>
      </c>
      <c r="K134" s="389" t="s">
        <v>186</v>
      </c>
      <c r="L134" s="389" t="s">
        <v>186</v>
      </c>
    </row>
    <row r="135" customFormat="false" ht="30" hidden="false" customHeight="true" outlineLevel="0" collapsed="false">
      <c r="A135" s="383" t="n">
        <v>1843</v>
      </c>
      <c r="B135" s="384" t="s">
        <v>507</v>
      </c>
      <c r="C135" s="385" t="s">
        <v>211</v>
      </c>
      <c r="D135" s="384" t="s">
        <v>508</v>
      </c>
      <c r="E135" s="385" t="s">
        <v>213</v>
      </c>
      <c r="F135" s="386"/>
      <c r="G135" s="387" t="n">
        <v>5.06</v>
      </c>
      <c r="H135" s="388" t="s">
        <v>185</v>
      </c>
      <c r="I135" s="389" t="s">
        <v>186</v>
      </c>
      <c r="J135" s="389" t="s">
        <v>186</v>
      </c>
      <c r="K135" s="389"/>
      <c r="L135" s="389" t="s">
        <v>186</v>
      </c>
    </row>
    <row r="136" customFormat="false" ht="30" hidden="false" customHeight="true" outlineLevel="0" collapsed="false">
      <c r="A136" s="383" t="n">
        <v>3868</v>
      </c>
      <c r="B136" s="384" t="s">
        <v>509</v>
      </c>
      <c r="C136" s="385" t="s">
        <v>211</v>
      </c>
      <c r="D136" s="384" t="s">
        <v>510</v>
      </c>
      <c r="E136" s="385" t="s">
        <v>213</v>
      </c>
      <c r="F136" s="386"/>
      <c r="G136" s="387" t="n">
        <v>11.63</v>
      </c>
      <c r="H136" s="388" t="s">
        <v>179</v>
      </c>
      <c r="I136" s="389"/>
      <c r="J136" s="389"/>
      <c r="K136" s="389"/>
      <c r="L136" s="389" t="s">
        <v>186</v>
      </c>
    </row>
    <row r="137" customFormat="false" ht="30" hidden="false" customHeight="true" outlineLevel="0" collapsed="false">
      <c r="A137" s="383" t="n">
        <v>3230</v>
      </c>
      <c r="B137" s="391" t="s">
        <v>511</v>
      </c>
      <c r="C137" s="385" t="s">
        <v>211</v>
      </c>
      <c r="D137" s="384" t="s">
        <v>512</v>
      </c>
      <c r="E137" s="385" t="s">
        <v>213</v>
      </c>
      <c r="F137" s="386"/>
      <c r="G137" s="387" t="n">
        <v>5.06</v>
      </c>
      <c r="H137" s="388" t="s">
        <v>185</v>
      </c>
      <c r="I137" s="389" t="s">
        <v>186</v>
      </c>
      <c r="J137" s="389" t="s">
        <v>186</v>
      </c>
      <c r="K137" s="389"/>
      <c r="L137" s="389" t="s">
        <v>186</v>
      </c>
    </row>
    <row r="138" customFormat="false" ht="30" hidden="false" customHeight="true" outlineLevel="0" collapsed="false">
      <c r="A138" s="383" t="n">
        <v>3248</v>
      </c>
      <c r="B138" s="384" t="s">
        <v>513</v>
      </c>
      <c r="C138" s="385" t="s">
        <v>211</v>
      </c>
      <c r="D138" s="384" t="s">
        <v>514</v>
      </c>
      <c r="E138" s="385" t="s">
        <v>213</v>
      </c>
      <c r="F138" s="386" t="s">
        <v>47</v>
      </c>
      <c r="G138" s="387" t="n">
        <v>4.08</v>
      </c>
      <c r="H138" s="388" t="s">
        <v>185</v>
      </c>
      <c r="I138" s="389" t="s">
        <v>186</v>
      </c>
      <c r="J138" s="389" t="s">
        <v>186</v>
      </c>
      <c r="K138" s="389" t="s">
        <v>186</v>
      </c>
      <c r="L138" s="389" t="s">
        <v>186</v>
      </c>
    </row>
    <row r="139" customFormat="false" ht="30" hidden="false" customHeight="true" outlineLevel="0" collapsed="false">
      <c r="A139" s="383" t="n">
        <v>3215</v>
      </c>
      <c r="B139" s="384" t="s">
        <v>515</v>
      </c>
      <c r="C139" s="385" t="s">
        <v>211</v>
      </c>
      <c r="D139" s="384" t="s">
        <v>516</v>
      </c>
      <c r="E139" s="385" t="s">
        <v>213</v>
      </c>
      <c r="F139" s="386" t="s">
        <v>49</v>
      </c>
      <c r="G139" s="387" t="n">
        <v>5.45</v>
      </c>
      <c r="H139" s="388" t="s">
        <v>185</v>
      </c>
      <c r="I139" s="389" t="s">
        <v>186</v>
      </c>
      <c r="J139" s="389" t="s">
        <v>186</v>
      </c>
      <c r="K139" s="389" t="s">
        <v>186</v>
      </c>
      <c r="L139" s="389" t="s">
        <v>186</v>
      </c>
    </row>
    <row r="140" customFormat="false" ht="30" hidden="false" customHeight="true" outlineLevel="0" collapsed="false">
      <c r="A140" s="383" t="n">
        <v>3112</v>
      </c>
      <c r="B140" s="384" t="s">
        <v>517</v>
      </c>
      <c r="C140" s="385" t="s">
        <v>518</v>
      </c>
      <c r="D140" s="384" t="s">
        <v>519</v>
      </c>
      <c r="E140" s="385" t="s">
        <v>520</v>
      </c>
      <c r="F140" s="386" t="s">
        <v>49</v>
      </c>
      <c r="G140" s="387" t="n">
        <v>1.9</v>
      </c>
      <c r="H140" s="388" t="s">
        <v>185</v>
      </c>
      <c r="I140" s="389" t="s">
        <v>186</v>
      </c>
      <c r="J140" s="389" t="s">
        <v>186</v>
      </c>
      <c r="K140" s="389" t="s">
        <v>186</v>
      </c>
      <c r="L140" s="389"/>
    </row>
    <row r="141" customFormat="false" ht="30" hidden="false" customHeight="true" outlineLevel="0" collapsed="false">
      <c r="A141" s="383" t="n">
        <v>1052</v>
      </c>
      <c r="B141" s="384" t="s">
        <v>521</v>
      </c>
      <c r="C141" s="385" t="s">
        <v>522</v>
      </c>
      <c r="D141" s="384" t="s">
        <v>523</v>
      </c>
      <c r="E141" s="385" t="s">
        <v>524</v>
      </c>
      <c r="F141" s="386"/>
      <c r="G141" s="387" t="n">
        <v>2.71</v>
      </c>
      <c r="H141" s="388" t="s">
        <v>185</v>
      </c>
      <c r="I141" s="389" t="s">
        <v>186</v>
      </c>
      <c r="J141" s="389" t="s">
        <v>186</v>
      </c>
      <c r="K141" s="389"/>
      <c r="L141" s="389"/>
    </row>
    <row r="142" customFormat="false" ht="30" hidden="false" customHeight="true" outlineLevel="0" collapsed="false">
      <c r="A142" s="383" t="n">
        <v>3925</v>
      </c>
      <c r="B142" s="384" t="s">
        <v>525</v>
      </c>
      <c r="C142" s="385" t="s">
        <v>211</v>
      </c>
      <c r="D142" s="384" t="s">
        <v>526</v>
      </c>
      <c r="E142" s="385" t="s">
        <v>213</v>
      </c>
      <c r="F142" s="386" t="s">
        <v>49</v>
      </c>
      <c r="G142" s="387" t="n">
        <v>12.73</v>
      </c>
      <c r="H142" s="388" t="s">
        <v>179</v>
      </c>
      <c r="I142" s="389" t="s">
        <v>186</v>
      </c>
      <c r="J142" s="389"/>
      <c r="K142" s="389"/>
      <c r="L142" s="389"/>
    </row>
    <row r="143" customFormat="false" ht="30" hidden="false" customHeight="true" outlineLevel="0" collapsed="false">
      <c r="A143" s="383" t="n">
        <v>1324</v>
      </c>
      <c r="B143" s="384" t="s">
        <v>527</v>
      </c>
      <c r="C143" s="385" t="s">
        <v>528</v>
      </c>
      <c r="D143" s="384" t="s">
        <v>529</v>
      </c>
      <c r="E143" s="385" t="s">
        <v>528</v>
      </c>
      <c r="F143" s="386" t="s">
        <v>49</v>
      </c>
      <c r="G143" s="387" t="n">
        <v>19.85</v>
      </c>
      <c r="H143" s="388" t="s">
        <v>179</v>
      </c>
      <c r="I143" s="389" t="s">
        <v>186</v>
      </c>
      <c r="J143" s="389"/>
      <c r="K143" s="389"/>
      <c r="L143" s="389"/>
    </row>
    <row r="144" customFormat="false" ht="30" hidden="false" customHeight="true" outlineLevel="0" collapsed="false">
      <c r="A144" s="383" t="n">
        <v>5113</v>
      </c>
      <c r="B144" s="384" t="s">
        <v>530</v>
      </c>
      <c r="C144" s="385" t="s">
        <v>211</v>
      </c>
      <c r="D144" s="384" t="s">
        <v>531</v>
      </c>
      <c r="E144" s="385" t="s">
        <v>213</v>
      </c>
      <c r="F144" s="386" t="s">
        <v>49</v>
      </c>
      <c r="G144" s="387" t="n">
        <v>12.73</v>
      </c>
      <c r="H144" s="388" t="s">
        <v>179</v>
      </c>
      <c r="I144" s="389" t="s">
        <v>186</v>
      </c>
      <c r="J144" s="389"/>
      <c r="K144" s="389"/>
      <c r="L144" s="389"/>
    </row>
    <row r="145" customFormat="false" ht="30" hidden="false" customHeight="true" outlineLevel="0" collapsed="false">
      <c r="A145" s="383" t="n">
        <v>1444</v>
      </c>
      <c r="B145" s="384" t="s">
        <v>532</v>
      </c>
      <c r="C145" s="385" t="s">
        <v>528</v>
      </c>
      <c r="D145" s="384" t="s">
        <v>533</v>
      </c>
      <c r="E145" s="385" t="s">
        <v>528</v>
      </c>
      <c r="F145" s="386" t="s">
        <v>49</v>
      </c>
      <c r="G145" s="387" t="n">
        <v>15.04</v>
      </c>
      <c r="H145" s="388" t="s">
        <v>179</v>
      </c>
      <c r="I145" s="389" t="s">
        <v>186</v>
      </c>
      <c r="J145" s="389"/>
      <c r="K145" s="389"/>
      <c r="L145" s="389"/>
    </row>
    <row r="146" customFormat="false" ht="30" hidden="false" customHeight="true" outlineLevel="0" collapsed="false">
      <c r="A146" s="383" t="n">
        <v>5107</v>
      </c>
      <c r="B146" s="384" t="s">
        <v>534</v>
      </c>
      <c r="C146" s="385" t="s">
        <v>211</v>
      </c>
      <c r="D146" s="384" t="s">
        <v>535</v>
      </c>
      <c r="E146" s="385" t="s">
        <v>213</v>
      </c>
      <c r="F146" s="386" t="s">
        <v>49</v>
      </c>
      <c r="G146" s="387" t="n">
        <v>12.73</v>
      </c>
      <c r="H146" s="388" t="s">
        <v>179</v>
      </c>
      <c r="I146" s="389" t="s">
        <v>186</v>
      </c>
      <c r="J146" s="389"/>
      <c r="K146" s="389"/>
      <c r="L146" s="389"/>
    </row>
    <row r="147" customFormat="false" ht="30" hidden="false" customHeight="true" outlineLevel="0" collapsed="false">
      <c r="A147" s="383" t="n">
        <v>3585</v>
      </c>
      <c r="B147" s="384" t="s">
        <v>536</v>
      </c>
      <c r="C147" s="385" t="s">
        <v>211</v>
      </c>
      <c r="D147" s="384" t="s">
        <v>537</v>
      </c>
      <c r="E147" s="385" t="s">
        <v>213</v>
      </c>
      <c r="F147" s="386" t="s">
        <v>49</v>
      </c>
      <c r="G147" s="387" t="n">
        <v>12.73</v>
      </c>
      <c r="H147" s="388" t="s">
        <v>179</v>
      </c>
      <c r="I147" s="389" t="s">
        <v>186</v>
      </c>
      <c r="J147" s="389"/>
      <c r="K147" s="389"/>
      <c r="L147" s="389"/>
    </row>
    <row r="148" customFormat="false" ht="30" hidden="false" customHeight="true" outlineLevel="0" collapsed="false">
      <c r="A148" s="383" t="n">
        <v>5114</v>
      </c>
      <c r="B148" s="384" t="s">
        <v>538</v>
      </c>
      <c r="C148" s="385" t="s">
        <v>211</v>
      </c>
      <c r="D148" s="384" t="s">
        <v>539</v>
      </c>
      <c r="E148" s="385" t="s">
        <v>213</v>
      </c>
      <c r="F148" s="386" t="s">
        <v>49</v>
      </c>
      <c r="G148" s="387" t="n">
        <v>10.67</v>
      </c>
      <c r="H148" s="388" t="s">
        <v>179</v>
      </c>
      <c r="I148" s="389" t="s">
        <v>186</v>
      </c>
      <c r="J148" s="389"/>
      <c r="K148" s="389"/>
      <c r="L148" s="389"/>
    </row>
    <row r="149" customFormat="false" ht="30" hidden="false" customHeight="true" outlineLevel="0" collapsed="false">
      <c r="A149" s="383" t="n">
        <v>1154</v>
      </c>
      <c r="B149" s="384" t="s">
        <v>540</v>
      </c>
      <c r="C149" s="385" t="s">
        <v>401</v>
      </c>
      <c r="D149" s="384" t="s">
        <v>541</v>
      </c>
      <c r="E149" s="385" t="s">
        <v>403</v>
      </c>
      <c r="F149" s="386" t="s">
        <v>49</v>
      </c>
      <c r="G149" s="387" t="n">
        <v>23.26</v>
      </c>
      <c r="H149" s="388" t="s">
        <v>179</v>
      </c>
      <c r="I149" s="389" t="s">
        <v>186</v>
      </c>
      <c r="J149" s="389"/>
      <c r="K149" s="389"/>
      <c r="L149" s="389"/>
    </row>
    <row r="150" customFormat="false" ht="30" hidden="false" customHeight="true" outlineLevel="0" collapsed="false">
      <c r="A150" s="383" t="n">
        <v>1027</v>
      </c>
      <c r="B150" s="384" t="s">
        <v>542</v>
      </c>
      <c r="C150" s="385" t="s">
        <v>543</v>
      </c>
      <c r="D150" s="384" t="s">
        <v>544</v>
      </c>
      <c r="E150" s="385" t="s">
        <v>190</v>
      </c>
      <c r="F150" s="386" t="s">
        <v>49</v>
      </c>
      <c r="G150" s="387" t="n">
        <v>20.52</v>
      </c>
      <c r="H150" s="388" t="s">
        <v>179</v>
      </c>
      <c r="I150" s="389" t="s">
        <v>186</v>
      </c>
      <c r="J150" s="389" t="s">
        <v>186</v>
      </c>
      <c r="K150" s="389"/>
      <c r="L150" s="389"/>
    </row>
    <row r="151" customFormat="false" ht="30" hidden="false" customHeight="true" outlineLevel="0" collapsed="false">
      <c r="A151" s="383" t="s">
        <v>545</v>
      </c>
      <c r="B151" s="384" t="s">
        <v>546</v>
      </c>
      <c r="C151" s="385" t="s">
        <v>547</v>
      </c>
      <c r="D151" s="384" t="s">
        <v>548</v>
      </c>
      <c r="E151" s="385" t="s">
        <v>549</v>
      </c>
      <c r="F151" s="386" t="s">
        <v>49</v>
      </c>
      <c r="G151" s="387" t="n">
        <v>43.81</v>
      </c>
      <c r="H151" s="388" t="s">
        <v>179</v>
      </c>
      <c r="I151" s="389"/>
      <c r="J151" s="389"/>
      <c r="K151" s="389"/>
      <c r="L151" s="389"/>
    </row>
    <row r="152" customFormat="false" ht="30" hidden="false" customHeight="true" outlineLevel="0" collapsed="false">
      <c r="A152" s="383" t="s">
        <v>545</v>
      </c>
      <c r="B152" s="384" t="s">
        <v>550</v>
      </c>
      <c r="C152" s="385" t="s">
        <v>547</v>
      </c>
      <c r="D152" s="384" t="s">
        <v>551</v>
      </c>
      <c r="E152" s="385" t="s">
        <v>549</v>
      </c>
      <c r="F152" s="386" t="s">
        <v>49</v>
      </c>
      <c r="G152" s="387" t="n">
        <v>22.59</v>
      </c>
      <c r="H152" s="388" t="s">
        <v>179</v>
      </c>
      <c r="I152" s="389"/>
      <c r="J152" s="389"/>
      <c r="K152" s="389"/>
      <c r="L152" s="389"/>
    </row>
    <row r="153" customFormat="false" ht="30" hidden="false" customHeight="true" outlineLevel="0" collapsed="false">
      <c r="A153" s="383" t="n">
        <v>6005</v>
      </c>
      <c r="B153" s="384" t="s">
        <v>552</v>
      </c>
      <c r="C153" s="385" t="s">
        <v>553</v>
      </c>
      <c r="D153" s="384" t="s">
        <v>554</v>
      </c>
      <c r="E153" s="385" t="s">
        <v>555</v>
      </c>
      <c r="F153" s="386" t="s">
        <v>49</v>
      </c>
      <c r="G153" s="387" t="n">
        <v>36.96</v>
      </c>
      <c r="H153" s="388" t="s">
        <v>179</v>
      </c>
      <c r="I153" s="389" t="s">
        <v>186</v>
      </c>
      <c r="J153" s="389"/>
      <c r="K153" s="389"/>
      <c r="L153" s="389"/>
    </row>
    <row r="154" customFormat="false" ht="30" hidden="false" customHeight="true" outlineLevel="0" collapsed="false">
      <c r="A154" s="383" t="n">
        <v>6005</v>
      </c>
      <c r="B154" s="384" t="s">
        <v>556</v>
      </c>
      <c r="C154" s="385" t="s">
        <v>553</v>
      </c>
      <c r="D154" s="384" t="s">
        <v>557</v>
      </c>
      <c r="E154" s="385" t="s">
        <v>555</v>
      </c>
      <c r="F154" s="386" t="s">
        <v>49</v>
      </c>
      <c r="G154" s="387" t="n">
        <v>19.15</v>
      </c>
      <c r="H154" s="388" t="s">
        <v>179</v>
      </c>
      <c r="I154" s="389"/>
      <c r="J154" s="389"/>
      <c r="K154" s="389"/>
      <c r="L154" s="389"/>
    </row>
    <row r="155" customFormat="false" ht="30" hidden="false" customHeight="true" outlineLevel="0" collapsed="false">
      <c r="A155" s="383" t="n">
        <v>1101</v>
      </c>
      <c r="B155" s="384" t="s">
        <v>558</v>
      </c>
      <c r="C155" s="385" t="s">
        <v>208</v>
      </c>
      <c r="D155" s="384" t="s">
        <v>559</v>
      </c>
      <c r="E155" s="385" t="s">
        <v>184</v>
      </c>
      <c r="F155" s="386"/>
      <c r="G155" s="387" t="n">
        <v>2.04</v>
      </c>
      <c r="H155" s="388" t="s">
        <v>185</v>
      </c>
      <c r="I155" s="389" t="s">
        <v>186</v>
      </c>
      <c r="J155" s="389" t="s">
        <v>186</v>
      </c>
      <c r="K155" s="389"/>
      <c r="L155" s="389"/>
    </row>
    <row r="156" customFormat="false" ht="30" hidden="false" customHeight="true" outlineLevel="0" collapsed="false">
      <c r="A156" s="383" t="n">
        <v>1151</v>
      </c>
      <c r="B156" s="384" t="s">
        <v>560</v>
      </c>
      <c r="C156" s="385" t="s">
        <v>208</v>
      </c>
      <c r="D156" s="384" t="s">
        <v>561</v>
      </c>
      <c r="E156" s="385" t="s">
        <v>182</v>
      </c>
      <c r="F156" s="386"/>
      <c r="G156" s="387" t="n">
        <v>2.18</v>
      </c>
      <c r="H156" s="388" t="s">
        <v>185</v>
      </c>
      <c r="I156" s="389" t="s">
        <v>186</v>
      </c>
      <c r="J156" s="389" t="s">
        <v>186</v>
      </c>
      <c r="K156" s="389"/>
      <c r="L156" s="389"/>
    </row>
    <row r="157" customFormat="false" ht="30" hidden="false" customHeight="true" outlineLevel="0" collapsed="false">
      <c r="A157" s="383" t="n">
        <v>6025</v>
      </c>
      <c r="B157" s="384" t="s">
        <v>562</v>
      </c>
      <c r="C157" s="385" t="s">
        <v>208</v>
      </c>
      <c r="D157" s="384" t="s">
        <v>563</v>
      </c>
      <c r="E157" s="385" t="s">
        <v>184</v>
      </c>
      <c r="F157" s="386"/>
      <c r="G157" s="387" t="n">
        <v>5.45</v>
      </c>
      <c r="H157" s="388" t="s">
        <v>179</v>
      </c>
      <c r="I157" s="389" t="s">
        <v>186</v>
      </c>
      <c r="J157" s="389"/>
      <c r="K157" s="389"/>
      <c r="L157" s="389"/>
    </row>
    <row r="158" customFormat="false" ht="30" hidden="false" customHeight="true" outlineLevel="0" collapsed="false">
      <c r="A158" s="383" t="n">
        <v>5119</v>
      </c>
      <c r="B158" s="384" t="s">
        <v>564</v>
      </c>
      <c r="C158" s="385" t="s">
        <v>565</v>
      </c>
      <c r="D158" s="384" t="s">
        <v>566</v>
      </c>
      <c r="E158" s="385" t="s">
        <v>567</v>
      </c>
      <c r="F158" s="386"/>
      <c r="G158" s="387" t="n">
        <v>10.12</v>
      </c>
      <c r="H158" s="388" t="s">
        <v>179</v>
      </c>
      <c r="I158" s="389"/>
      <c r="J158" s="389"/>
      <c r="K158" s="389"/>
      <c r="L158" s="389"/>
    </row>
    <row r="159" customFormat="false" ht="30" hidden="false" customHeight="true" outlineLevel="0" collapsed="false">
      <c r="A159" s="383" t="n">
        <v>1541</v>
      </c>
      <c r="B159" s="384" t="s">
        <v>568</v>
      </c>
      <c r="C159" s="385" t="s">
        <v>405</v>
      </c>
      <c r="D159" s="384" t="s">
        <v>569</v>
      </c>
      <c r="E159" s="385" t="s">
        <v>407</v>
      </c>
      <c r="F159" s="386" t="s">
        <v>49</v>
      </c>
      <c r="G159" s="387" t="n">
        <v>9.03</v>
      </c>
      <c r="H159" s="388" t="s">
        <v>179</v>
      </c>
      <c r="I159" s="389"/>
      <c r="J159" s="389"/>
      <c r="K159" s="389"/>
      <c r="L159" s="389"/>
    </row>
    <row r="160" customFormat="false" ht="30" hidden="false" customHeight="true" outlineLevel="0" collapsed="false">
      <c r="A160" s="383" t="n">
        <v>5159</v>
      </c>
      <c r="B160" s="384" t="s">
        <v>570</v>
      </c>
      <c r="C160" s="385" t="s">
        <v>211</v>
      </c>
      <c r="D160" s="384" t="s">
        <v>571</v>
      </c>
      <c r="E160" s="385" t="s">
        <v>213</v>
      </c>
      <c r="F160" s="386"/>
      <c r="G160" s="387" t="n">
        <v>4.08</v>
      </c>
      <c r="H160" s="388" t="s">
        <v>185</v>
      </c>
      <c r="I160" s="389" t="s">
        <v>186</v>
      </c>
      <c r="J160" s="389"/>
      <c r="K160" s="389"/>
      <c r="L160" s="389" t="s">
        <v>186</v>
      </c>
    </row>
    <row r="161" customFormat="false" ht="30" hidden="false" customHeight="true" outlineLevel="0" collapsed="false">
      <c r="A161" s="383" t="s">
        <v>572</v>
      </c>
      <c r="B161" s="384" t="s">
        <v>573</v>
      </c>
      <c r="C161" s="385" t="s">
        <v>522</v>
      </c>
      <c r="D161" s="384" t="s">
        <v>574</v>
      </c>
      <c r="E161" s="385" t="s">
        <v>524</v>
      </c>
      <c r="F161" s="386"/>
      <c r="G161" s="387" t="n">
        <v>3.27</v>
      </c>
      <c r="H161" s="388" t="s">
        <v>185</v>
      </c>
      <c r="I161" s="389" t="s">
        <v>186</v>
      </c>
      <c r="J161" s="389" t="s">
        <v>186</v>
      </c>
      <c r="K161" s="389"/>
      <c r="L161" s="389" t="s">
        <v>186</v>
      </c>
    </row>
    <row r="162" customFormat="false" ht="30" hidden="false" customHeight="true" outlineLevel="0" collapsed="false">
      <c r="A162" s="383" t="s">
        <v>575</v>
      </c>
      <c r="B162" s="384" t="s">
        <v>576</v>
      </c>
      <c r="C162" s="385" t="s">
        <v>577</v>
      </c>
      <c r="D162" s="384" t="s">
        <v>578</v>
      </c>
      <c r="E162" s="385" t="s">
        <v>579</v>
      </c>
      <c r="F162" s="386"/>
      <c r="G162" s="387" t="n">
        <v>3.55</v>
      </c>
      <c r="H162" s="388" t="s">
        <v>185</v>
      </c>
      <c r="I162" s="389" t="s">
        <v>186</v>
      </c>
      <c r="J162" s="389" t="s">
        <v>186</v>
      </c>
      <c r="K162" s="389"/>
      <c r="L162" s="389" t="s">
        <v>186</v>
      </c>
    </row>
    <row r="163" customFormat="false" ht="30" hidden="false" customHeight="true" outlineLevel="0" collapsed="false">
      <c r="A163" s="383" t="n">
        <v>6124</v>
      </c>
      <c r="B163" s="384" t="s">
        <v>580</v>
      </c>
      <c r="C163" s="385" t="s">
        <v>208</v>
      </c>
      <c r="D163" s="384" t="s">
        <v>581</v>
      </c>
      <c r="E163" s="385" t="s">
        <v>184</v>
      </c>
      <c r="F163" s="386"/>
      <c r="G163" s="387" t="n">
        <v>3.96</v>
      </c>
      <c r="H163" s="388" t="s">
        <v>185</v>
      </c>
      <c r="I163" s="389" t="s">
        <v>186</v>
      </c>
      <c r="J163" s="389" t="s">
        <v>186</v>
      </c>
      <c r="K163" s="389"/>
      <c r="L163" s="389" t="s">
        <v>186</v>
      </c>
    </row>
    <row r="164" customFormat="false" ht="30" hidden="false" customHeight="true" outlineLevel="0" collapsed="false">
      <c r="A164" s="383" t="s">
        <v>582</v>
      </c>
      <c r="B164" s="384" t="s">
        <v>583</v>
      </c>
      <c r="C164" s="385" t="s">
        <v>211</v>
      </c>
      <c r="D164" s="384" t="s">
        <v>584</v>
      </c>
      <c r="E164" s="385" t="s">
        <v>213</v>
      </c>
      <c r="F164" s="386"/>
      <c r="G164" s="387" t="n">
        <v>4.06</v>
      </c>
      <c r="H164" s="388" t="s">
        <v>185</v>
      </c>
      <c r="I164" s="389" t="s">
        <v>186</v>
      </c>
      <c r="J164" s="389" t="s">
        <v>186</v>
      </c>
      <c r="K164" s="389" t="s">
        <v>186</v>
      </c>
      <c r="L164" s="389" t="s">
        <v>186</v>
      </c>
    </row>
    <row r="165" customFormat="false" ht="30" hidden="false" customHeight="true" outlineLevel="0" collapsed="false">
      <c r="A165" s="383" t="n">
        <v>1576</v>
      </c>
      <c r="B165" s="384" t="s">
        <v>585</v>
      </c>
      <c r="C165" s="385" t="s">
        <v>182</v>
      </c>
      <c r="D165" s="384" t="s">
        <v>586</v>
      </c>
      <c r="E165" s="385" t="s">
        <v>184</v>
      </c>
      <c r="F165" s="386" t="s">
        <v>49</v>
      </c>
      <c r="G165" s="387" t="n">
        <v>2.59</v>
      </c>
      <c r="H165" s="388" t="s">
        <v>185</v>
      </c>
      <c r="I165" s="389" t="s">
        <v>186</v>
      </c>
      <c r="J165" s="389" t="s">
        <v>186</v>
      </c>
      <c r="K165" s="389" t="s">
        <v>186</v>
      </c>
      <c r="L165" s="389" t="s">
        <v>186</v>
      </c>
    </row>
    <row r="166" customFormat="false" ht="30" hidden="false" customHeight="true" outlineLevel="0" collapsed="false">
      <c r="A166" s="383" t="n">
        <v>1015</v>
      </c>
      <c r="B166" s="384" t="s">
        <v>587</v>
      </c>
      <c r="C166" s="385" t="s">
        <v>182</v>
      </c>
      <c r="D166" s="384" t="s">
        <v>588</v>
      </c>
      <c r="E166" s="385" t="s">
        <v>184</v>
      </c>
      <c r="F166" s="386" t="s">
        <v>49</v>
      </c>
      <c r="G166" s="387" t="n">
        <v>2.32</v>
      </c>
      <c r="H166" s="388" t="s">
        <v>185</v>
      </c>
      <c r="I166" s="389" t="s">
        <v>186</v>
      </c>
      <c r="J166" s="389" t="s">
        <v>186</v>
      </c>
      <c r="K166" s="389" t="s">
        <v>186</v>
      </c>
      <c r="L166" s="389" t="s">
        <v>186</v>
      </c>
    </row>
    <row r="167" customFormat="false" ht="30" hidden="false" customHeight="true" outlineLevel="0" collapsed="false">
      <c r="A167" s="383" t="n">
        <v>1761</v>
      </c>
      <c r="B167" s="384" t="s">
        <v>589</v>
      </c>
      <c r="C167" s="385" t="s">
        <v>182</v>
      </c>
      <c r="D167" s="384" t="s">
        <v>590</v>
      </c>
      <c r="E167" s="385" t="s">
        <v>184</v>
      </c>
      <c r="F167" s="386"/>
      <c r="G167" s="387" t="n">
        <v>3.69</v>
      </c>
      <c r="H167" s="388" t="s">
        <v>185</v>
      </c>
      <c r="I167" s="389"/>
      <c r="J167" s="389"/>
      <c r="K167" s="389"/>
      <c r="L167" s="389" t="s">
        <v>186</v>
      </c>
    </row>
    <row r="168" customFormat="false" ht="30" hidden="false" customHeight="true" outlineLevel="0" collapsed="false">
      <c r="A168" s="383" t="s">
        <v>591</v>
      </c>
      <c r="B168" s="384" t="s">
        <v>592</v>
      </c>
      <c r="C168" s="385" t="s">
        <v>211</v>
      </c>
      <c r="D168" s="384" t="s">
        <v>593</v>
      </c>
      <c r="E168" s="385" t="s">
        <v>213</v>
      </c>
      <c r="F168" s="386"/>
      <c r="G168" s="387" t="n">
        <v>1.49</v>
      </c>
      <c r="H168" s="388" t="s">
        <v>179</v>
      </c>
      <c r="I168" s="389"/>
      <c r="J168" s="389"/>
      <c r="K168" s="389"/>
      <c r="L168" s="389" t="s">
        <v>186</v>
      </c>
    </row>
    <row r="169" customFormat="false" ht="30" hidden="false" customHeight="true" outlineLevel="0" collapsed="false">
      <c r="A169" s="383" t="s">
        <v>594</v>
      </c>
      <c r="B169" s="384" t="s">
        <v>595</v>
      </c>
      <c r="C169" s="385" t="s">
        <v>182</v>
      </c>
      <c r="D169" s="384" t="s">
        <v>596</v>
      </c>
      <c r="E169" s="385" t="s">
        <v>184</v>
      </c>
      <c r="F169" s="386" t="s">
        <v>47</v>
      </c>
      <c r="G169" s="387" t="n">
        <v>10.54</v>
      </c>
      <c r="H169" s="388" t="s">
        <v>185</v>
      </c>
      <c r="I169" s="389" t="s">
        <v>186</v>
      </c>
      <c r="J169" s="389" t="s">
        <v>186</v>
      </c>
      <c r="K169" s="389"/>
      <c r="L169" s="389" t="s">
        <v>186</v>
      </c>
    </row>
    <row r="170" customFormat="false" ht="30" hidden="false" customHeight="true" outlineLevel="0" collapsed="false">
      <c r="A170" s="383" t="n">
        <v>1982</v>
      </c>
      <c r="B170" s="384" t="s">
        <v>597</v>
      </c>
      <c r="C170" s="385" t="s">
        <v>211</v>
      </c>
      <c r="D170" s="384" t="s">
        <v>598</v>
      </c>
      <c r="E170" s="385" t="s">
        <v>213</v>
      </c>
      <c r="F170" s="386" t="s">
        <v>49</v>
      </c>
      <c r="G170" s="387" t="n">
        <v>13.67</v>
      </c>
      <c r="H170" s="388" t="s">
        <v>185</v>
      </c>
      <c r="I170" s="389" t="s">
        <v>186</v>
      </c>
      <c r="J170" s="389"/>
      <c r="K170" s="389"/>
      <c r="L170" s="389" t="s">
        <v>186</v>
      </c>
    </row>
    <row r="171" customFormat="false" ht="30" hidden="false" customHeight="true" outlineLevel="0" collapsed="false">
      <c r="A171" s="383" t="n">
        <v>3043</v>
      </c>
      <c r="B171" s="384" t="s">
        <v>599</v>
      </c>
      <c r="C171" s="385" t="s">
        <v>343</v>
      </c>
      <c r="D171" s="384" t="s">
        <v>600</v>
      </c>
      <c r="E171" s="385" t="s">
        <v>345</v>
      </c>
      <c r="F171" s="386"/>
      <c r="G171" s="387" t="n">
        <v>3.41</v>
      </c>
      <c r="H171" s="388" t="s">
        <v>185</v>
      </c>
      <c r="I171" s="389" t="s">
        <v>186</v>
      </c>
      <c r="J171" s="389" t="s">
        <v>186</v>
      </c>
      <c r="K171" s="389"/>
      <c r="L171" s="389" t="s">
        <v>186</v>
      </c>
    </row>
    <row r="172" customFormat="false" ht="30" hidden="false" customHeight="true" outlineLevel="0" collapsed="false">
      <c r="A172" s="383" t="n">
        <v>1123</v>
      </c>
      <c r="B172" s="384" t="s">
        <v>601</v>
      </c>
      <c r="C172" s="385" t="s">
        <v>343</v>
      </c>
      <c r="D172" s="384" t="s">
        <v>602</v>
      </c>
      <c r="E172" s="385" t="s">
        <v>345</v>
      </c>
      <c r="F172" s="386"/>
      <c r="G172" s="387" t="n">
        <v>3.82</v>
      </c>
      <c r="H172" s="388" t="s">
        <v>185</v>
      </c>
      <c r="I172" s="389" t="s">
        <v>186</v>
      </c>
      <c r="J172" s="389" t="s">
        <v>186</v>
      </c>
      <c r="K172" s="389"/>
      <c r="L172" s="389" t="s">
        <v>186</v>
      </c>
    </row>
    <row r="173" customFormat="false" ht="30" hidden="false" customHeight="true" outlineLevel="0" collapsed="false">
      <c r="A173" s="383" t="n">
        <v>1062</v>
      </c>
      <c r="B173" s="384" t="s">
        <v>603</v>
      </c>
      <c r="C173" s="385" t="s">
        <v>182</v>
      </c>
      <c r="D173" s="384" t="s">
        <v>604</v>
      </c>
      <c r="E173" s="385" t="s">
        <v>184</v>
      </c>
      <c r="F173" s="386"/>
      <c r="G173" s="387" t="n">
        <v>3.41</v>
      </c>
      <c r="H173" s="388" t="s">
        <v>185</v>
      </c>
      <c r="I173" s="389" t="s">
        <v>186</v>
      </c>
      <c r="J173" s="389"/>
      <c r="K173" s="389"/>
      <c r="L173" s="389" t="s">
        <v>186</v>
      </c>
    </row>
    <row r="174" customFormat="false" ht="30" hidden="false" customHeight="true" outlineLevel="0" collapsed="false">
      <c r="A174" s="383" t="n">
        <v>3313</v>
      </c>
      <c r="B174" s="384" t="s">
        <v>605</v>
      </c>
      <c r="C174" s="385" t="s">
        <v>211</v>
      </c>
      <c r="D174" s="384" t="s">
        <v>606</v>
      </c>
      <c r="E174" s="385" t="s">
        <v>213</v>
      </c>
      <c r="F174" s="386" t="s">
        <v>49</v>
      </c>
      <c r="G174" s="387" t="n">
        <v>3.27</v>
      </c>
      <c r="H174" s="388" t="s">
        <v>185</v>
      </c>
      <c r="I174" s="389" t="s">
        <v>186</v>
      </c>
      <c r="J174" s="389" t="s">
        <v>186</v>
      </c>
      <c r="K174" s="389"/>
      <c r="L174" s="389" t="s">
        <v>186</v>
      </c>
    </row>
    <row r="175" customFormat="false" ht="30" hidden="false" customHeight="true" outlineLevel="0" collapsed="false">
      <c r="A175" s="383" t="n">
        <v>3027</v>
      </c>
      <c r="B175" s="384" t="s">
        <v>607</v>
      </c>
      <c r="C175" s="385" t="s">
        <v>211</v>
      </c>
      <c r="D175" s="384" t="s">
        <v>608</v>
      </c>
      <c r="E175" s="385" t="s">
        <v>213</v>
      </c>
      <c r="F175" s="386"/>
      <c r="G175" s="387" t="n">
        <v>2.59</v>
      </c>
      <c r="H175" s="388" t="s">
        <v>185</v>
      </c>
      <c r="I175" s="389" t="s">
        <v>186</v>
      </c>
      <c r="J175" s="389" t="s">
        <v>186</v>
      </c>
      <c r="K175" s="389"/>
      <c r="L175" s="389" t="s">
        <v>186</v>
      </c>
    </row>
    <row r="176" customFormat="false" ht="30" hidden="false" customHeight="true" outlineLevel="0" collapsed="false">
      <c r="A176" s="383" t="n">
        <v>1043</v>
      </c>
      <c r="B176" s="384" t="s">
        <v>609</v>
      </c>
      <c r="C176" s="385" t="s">
        <v>182</v>
      </c>
      <c r="D176" s="384" t="s">
        <v>610</v>
      </c>
      <c r="E176" s="385" t="s">
        <v>184</v>
      </c>
      <c r="F176" s="386"/>
      <c r="G176" s="387" t="n">
        <v>4.78</v>
      </c>
      <c r="H176" s="388" t="s">
        <v>185</v>
      </c>
      <c r="I176" s="389" t="s">
        <v>186</v>
      </c>
      <c r="J176" s="389"/>
      <c r="K176" s="389"/>
      <c r="L176" s="389" t="s">
        <v>186</v>
      </c>
    </row>
    <row r="177" customFormat="false" ht="30" hidden="false" customHeight="true" outlineLevel="0" collapsed="false">
      <c r="A177" s="383" t="n">
        <v>6041</v>
      </c>
      <c r="B177" s="384" t="s">
        <v>611</v>
      </c>
      <c r="C177" s="385" t="s">
        <v>612</v>
      </c>
      <c r="D177" s="384" t="s">
        <v>613</v>
      </c>
      <c r="E177" s="385" t="s">
        <v>520</v>
      </c>
      <c r="F177" s="386" t="s">
        <v>49</v>
      </c>
      <c r="G177" s="387" t="n">
        <v>17.78</v>
      </c>
      <c r="H177" s="388" t="s">
        <v>179</v>
      </c>
      <c r="I177" s="389"/>
      <c r="J177" s="389"/>
      <c r="K177" s="389"/>
      <c r="L177" s="389"/>
    </row>
    <row r="178" customFormat="false" ht="30" hidden="false" customHeight="true" outlineLevel="0" collapsed="false">
      <c r="A178" s="383" t="s">
        <v>614</v>
      </c>
      <c r="B178" s="384" t="s">
        <v>615</v>
      </c>
      <c r="C178" s="385" t="s">
        <v>528</v>
      </c>
      <c r="D178" s="384" t="s">
        <v>616</v>
      </c>
      <c r="E178" s="385" t="s">
        <v>528</v>
      </c>
      <c r="F178" s="386" t="s">
        <v>49</v>
      </c>
      <c r="G178" s="387" t="n">
        <v>18.48</v>
      </c>
      <c r="H178" s="388" t="s">
        <v>179</v>
      </c>
      <c r="I178" s="389"/>
      <c r="J178" s="389"/>
      <c r="K178" s="389"/>
      <c r="L178" s="389"/>
    </row>
    <row r="179" customFormat="false" ht="30" hidden="false" customHeight="true" outlineLevel="0" collapsed="false">
      <c r="A179" s="383" t="n">
        <v>1147</v>
      </c>
      <c r="B179" s="384" t="s">
        <v>617</v>
      </c>
      <c r="C179" s="385" t="s">
        <v>211</v>
      </c>
      <c r="D179" s="384" t="s">
        <v>618</v>
      </c>
      <c r="E179" s="385" t="s">
        <v>213</v>
      </c>
      <c r="F179" s="386"/>
      <c r="G179" s="387" t="n">
        <v>2.32</v>
      </c>
      <c r="H179" s="388" t="s">
        <v>185</v>
      </c>
      <c r="I179" s="389" t="s">
        <v>186</v>
      </c>
      <c r="J179" s="389" t="s">
        <v>186</v>
      </c>
      <c r="K179" s="389"/>
      <c r="L179" s="389" t="s">
        <v>186</v>
      </c>
    </row>
    <row r="180" customFormat="false" ht="30" hidden="false" customHeight="true" outlineLevel="0" collapsed="false">
      <c r="A180" s="383" t="s">
        <v>619</v>
      </c>
      <c r="B180" s="384" t="s">
        <v>620</v>
      </c>
      <c r="C180" s="385" t="s">
        <v>211</v>
      </c>
      <c r="D180" s="384" t="s">
        <v>621</v>
      </c>
      <c r="E180" s="385" t="s">
        <v>213</v>
      </c>
      <c r="F180" s="386"/>
      <c r="G180" s="387" t="n">
        <v>2.32</v>
      </c>
      <c r="H180" s="388" t="s">
        <v>185</v>
      </c>
      <c r="I180" s="389" t="s">
        <v>186</v>
      </c>
      <c r="J180" s="389" t="s">
        <v>186</v>
      </c>
      <c r="K180" s="389"/>
      <c r="L180" s="389" t="s">
        <v>186</v>
      </c>
    </row>
    <row r="181" customFormat="false" ht="30" hidden="false" customHeight="true" outlineLevel="0" collapsed="false">
      <c r="A181" s="383" t="n">
        <v>3706</v>
      </c>
      <c r="B181" s="384" t="s">
        <v>622</v>
      </c>
      <c r="C181" s="385" t="s">
        <v>211</v>
      </c>
      <c r="D181" s="384" t="s">
        <v>623</v>
      </c>
      <c r="E181" s="385" t="s">
        <v>213</v>
      </c>
      <c r="F181" s="386"/>
      <c r="G181" s="387" t="n">
        <v>2.45</v>
      </c>
      <c r="H181" s="388" t="s">
        <v>185</v>
      </c>
      <c r="I181" s="389" t="s">
        <v>186</v>
      </c>
      <c r="J181" s="389" t="s">
        <v>186</v>
      </c>
      <c r="K181" s="389"/>
      <c r="L181" s="389" t="s">
        <v>186</v>
      </c>
    </row>
    <row r="182" customFormat="false" ht="30" hidden="false" customHeight="true" outlineLevel="0" collapsed="false">
      <c r="A182" s="383" t="n">
        <v>3145</v>
      </c>
      <c r="B182" s="384" t="s">
        <v>624</v>
      </c>
      <c r="C182" s="385" t="s">
        <v>211</v>
      </c>
      <c r="D182" s="391" t="s">
        <v>625</v>
      </c>
      <c r="E182" s="385" t="s">
        <v>213</v>
      </c>
      <c r="F182" s="386"/>
      <c r="G182" s="387" t="n">
        <v>2.45</v>
      </c>
      <c r="H182" s="388" t="s">
        <v>185</v>
      </c>
      <c r="I182" s="389" t="s">
        <v>186</v>
      </c>
      <c r="J182" s="389" t="s">
        <v>186</v>
      </c>
      <c r="K182" s="389"/>
      <c r="L182" s="389" t="s">
        <v>186</v>
      </c>
    </row>
    <row r="183" customFormat="false" ht="30" hidden="false" customHeight="true" outlineLevel="0" collapsed="false">
      <c r="A183" s="383" t="n">
        <v>5149</v>
      </c>
      <c r="B183" s="384" t="s">
        <v>626</v>
      </c>
      <c r="C183" s="385" t="s">
        <v>211</v>
      </c>
      <c r="D183" s="384" t="s">
        <v>627</v>
      </c>
      <c r="E183" s="385" t="s">
        <v>213</v>
      </c>
      <c r="F183" s="386"/>
      <c r="G183" s="387" t="n">
        <v>2.45</v>
      </c>
      <c r="H183" s="388" t="s">
        <v>185</v>
      </c>
      <c r="I183" s="389"/>
      <c r="J183" s="389"/>
      <c r="K183" s="389"/>
      <c r="L183" s="389" t="s">
        <v>186</v>
      </c>
    </row>
    <row r="184" customFormat="false" ht="30" hidden="false" customHeight="true" outlineLevel="0" collapsed="false">
      <c r="A184" s="383" t="n">
        <v>3659</v>
      </c>
      <c r="B184" s="384" t="s">
        <v>628</v>
      </c>
      <c r="C184" s="385" t="s">
        <v>211</v>
      </c>
      <c r="D184" s="384" t="s">
        <v>629</v>
      </c>
      <c r="E184" s="385" t="s">
        <v>213</v>
      </c>
      <c r="F184" s="386"/>
      <c r="G184" s="387" t="n">
        <v>2.45</v>
      </c>
      <c r="H184" s="388" t="s">
        <v>185</v>
      </c>
      <c r="I184" s="389"/>
      <c r="J184" s="389"/>
      <c r="K184" s="389"/>
      <c r="L184" s="389" t="s">
        <v>186</v>
      </c>
    </row>
    <row r="185" customFormat="false" ht="30" hidden="false" customHeight="true" outlineLevel="0" collapsed="false">
      <c r="A185" s="383" t="n">
        <v>3824</v>
      </c>
      <c r="B185" s="384" t="s">
        <v>630</v>
      </c>
      <c r="C185" s="385" t="s">
        <v>343</v>
      </c>
      <c r="D185" s="384" t="s">
        <v>631</v>
      </c>
      <c r="E185" s="385" t="s">
        <v>345</v>
      </c>
      <c r="F185" s="386" t="s">
        <v>49</v>
      </c>
      <c r="G185" s="387" t="n">
        <v>2.45</v>
      </c>
      <c r="H185" s="388" t="s">
        <v>185</v>
      </c>
      <c r="I185" s="389" t="s">
        <v>186</v>
      </c>
      <c r="J185" s="389"/>
      <c r="K185" s="389"/>
      <c r="L185" s="389" t="s">
        <v>186</v>
      </c>
    </row>
    <row r="186" customFormat="false" ht="30" hidden="false" customHeight="true" outlineLevel="0" collapsed="false">
      <c r="A186" s="383" t="n">
        <v>1867</v>
      </c>
      <c r="B186" s="384" t="s">
        <v>632</v>
      </c>
      <c r="C186" s="385" t="s">
        <v>211</v>
      </c>
      <c r="D186" s="384" t="s">
        <v>633</v>
      </c>
      <c r="E186" s="385" t="s">
        <v>213</v>
      </c>
      <c r="F186" s="386" t="s">
        <v>49</v>
      </c>
      <c r="G186" s="387" t="n">
        <v>3.92</v>
      </c>
      <c r="H186" s="388" t="s">
        <v>185</v>
      </c>
      <c r="I186" s="389" t="s">
        <v>186</v>
      </c>
      <c r="J186" s="389" t="s">
        <v>186</v>
      </c>
      <c r="K186" s="389"/>
      <c r="L186" s="389" t="s">
        <v>186</v>
      </c>
    </row>
    <row r="187" customFormat="false" ht="30" hidden="false" customHeight="true" outlineLevel="0" collapsed="false">
      <c r="A187" s="383" t="n">
        <v>3155</v>
      </c>
      <c r="B187" s="384" t="s">
        <v>634</v>
      </c>
      <c r="C187" s="385" t="s">
        <v>182</v>
      </c>
      <c r="D187" s="384" t="s">
        <v>635</v>
      </c>
      <c r="E187" s="385" t="s">
        <v>182</v>
      </c>
      <c r="F187" s="386" t="s">
        <v>49</v>
      </c>
      <c r="G187" s="387" t="n">
        <v>4.92</v>
      </c>
      <c r="H187" s="388" t="s">
        <v>185</v>
      </c>
      <c r="I187" s="389" t="s">
        <v>186</v>
      </c>
      <c r="J187" s="389" t="s">
        <v>186</v>
      </c>
      <c r="K187" s="389"/>
      <c r="L187" s="389" t="s">
        <v>186</v>
      </c>
    </row>
    <row r="188" customFormat="false" ht="30" hidden="false" customHeight="true" outlineLevel="0" collapsed="false">
      <c r="A188" s="383" t="n">
        <v>1774</v>
      </c>
      <c r="B188" s="384" t="s">
        <v>636</v>
      </c>
      <c r="C188" s="385" t="s">
        <v>211</v>
      </c>
      <c r="D188" s="384" t="s">
        <v>637</v>
      </c>
      <c r="E188" s="385" t="s">
        <v>213</v>
      </c>
      <c r="F188" s="386"/>
      <c r="G188" s="387" t="n">
        <v>4.23</v>
      </c>
      <c r="H188" s="388" t="s">
        <v>185</v>
      </c>
      <c r="I188" s="389" t="s">
        <v>186</v>
      </c>
      <c r="J188" s="389" t="s">
        <v>186</v>
      </c>
      <c r="K188" s="389"/>
      <c r="L188" s="389" t="s">
        <v>186</v>
      </c>
    </row>
    <row r="189" customFormat="false" ht="30" hidden="false" customHeight="true" outlineLevel="0" collapsed="false">
      <c r="A189" s="383" t="n">
        <v>6254</v>
      </c>
      <c r="B189" s="384" t="s">
        <v>638</v>
      </c>
      <c r="C189" s="385" t="s">
        <v>211</v>
      </c>
      <c r="D189" s="384" t="s">
        <v>639</v>
      </c>
      <c r="E189" s="385" t="s">
        <v>213</v>
      </c>
      <c r="F189" s="386"/>
      <c r="G189" s="387" t="n">
        <v>4.44</v>
      </c>
      <c r="H189" s="388" t="s">
        <v>185</v>
      </c>
      <c r="I189" s="389" t="s">
        <v>186</v>
      </c>
      <c r="J189" s="389" t="s">
        <v>186</v>
      </c>
      <c r="K189" s="389"/>
      <c r="L189" s="389" t="s">
        <v>186</v>
      </c>
    </row>
    <row r="190" customFormat="false" ht="30" hidden="false" customHeight="true" outlineLevel="0" collapsed="false">
      <c r="A190" s="383" t="n">
        <v>1073</v>
      </c>
      <c r="B190" s="384" t="s">
        <v>640</v>
      </c>
      <c r="C190" s="385" t="s">
        <v>401</v>
      </c>
      <c r="D190" s="384" t="s">
        <v>641</v>
      </c>
      <c r="E190" s="385" t="s">
        <v>403</v>
      </c>
      <c r="F190" s="386" t="s">
        <v>49</v>
      </c>
      <c r="G190" s="387" t="n">
        <v>6.82</v>
      </c>
      <c r="H190" s="388" t="s">
        <v>179</v>
      </c>
      <c r="I190" s="389" t="s">
        <v>186</v>
      </c>
      <c r="J190" s="389" t="s">
        <v>186</v>
      </c>
      <c r="K190" s="389"/>
      <c r="L190" s="389"/>
    </row>
    <row r="191" customFormat="false" ht="30" hidden="false" customHeight="true" outlineLevel="0" collapsed="false">
      <c r="A191" s="383" t="n">
        <v>3752</v>
      </c>
      <c r="B191" s="384" t="s">
        <v>642</v>
      </c>
      <c r="C191" s="385" t="s">
        <v>182</v>
      </c>
      <c r="D191" s="384" t="s">
        <v>643</v>
      </c>
      <c r="E191" s="385" t="s">
        <v>184</v>
      </c>
      <c r="F191" s="386" t="s">
        <v>49</v>
      </c>
      <c r="G191" s="387" t="n">
        <v>5.88</v>
      </c>
      <c r="H191" s="388" t="s">
        <v>179</v>
      </c>
      <c r="I191" s="389"/>
      <c r="J191" s="389"/>
      <c r="K191" s="389"/>
      <c r="L191" s="389"/>
    </row>
    <row r="192" customFormat="false" ht="30" hidden="false" customHeight="true" outlineLevel="0" collapsed="false">
      <c r="A192" s="383" t="n">
        <v>3713</v>
      </c>
      <c r="B192" s="384" t="s">
        <v>644</v>
      </c>
      <c r="C192" s="385" t="s">
        <v>645</v>
      </c>
      <c r="D192" s="384" t="s">
        <v>646</v>
      </c>
      <c r="E192" s="385" t="s">
        <v>647</v>
      </c>
      <c r="F192" s="386" t="s">
        <v>49</v>
      </c>
      <c r="G192" s="387" t="n">
        <v>2.45</v>
      </c>
      <c r="H192" s="388" t="s">
        <v>185</v>
      </c>
      <c r="I192" s="389" t="s">
        <v>186</v>
      </c>
      <c r="J192" s="389"/>
      <c r="K192" s="389"/>
      <c r="L192" s="389"/>
    </row>
    <row r="193" customFormat="false" ht="30" hidden="false" customHeight="true" outlineLevel="0" collapsed="false">
      <c r="A193" s="383" t="n">
        <v>1358</v>
      </c>
      <c r="B193" s="384" t="s">
        <v>648</v>
      </c>
      <c r="C193" s="385" t="s">
        <v>649</v>
      </c>
      <c r="D193" s="384" t="s">
        <v>650</v>
      </c>
      <c r="E193" s="385" t="s">
        <v>651</v>
      </c>
      <c r="F193" s="386" t="s">
        <v>49</v>
      </c>
      <c r="G193" s="387" t="n">
        <v>6.7</v>
      </c>
      <c r="H193" s="388" t="s">
        <v>179</v>
      </c>
      <c r="I193" s="389" t="s">
        <v>186</v>
      </c>
      <c r="J193" s="389"/>
      <c r="K193" s="389"/>
      <c r="L193" s="389"/>
    </row>
    <row r="194" customFormat="false" ht="30" hidden="false" customHeight="true" outlineLevel="0" collapsed="false">
      <c r="A194" s="383" t="n">
        <v>1860</v>
      </c>
      <c r="B194" s="384" t="s">
        <v>652</v>
      </c>
      <c r="C194" s="385" t="s">
        <v>405</v>
      </c>
      <c r="D194" s="384" t="s">
        <v>653</v>
      </c>
      <c r="E194" s="385" t="s">
        <v>654</v>
      </c>
      <c r="F194" s="386" t="s">
        <v>49</v>
      </c>
      <c r="G194" s="387" t="n">
        <v>8.19</v>
      </c>
      <c r="H194" s="388" t="s">
        <v>179</v>
      </c>
      <c r="I194" s="389" t="s">
        <v>186</v>
      </c>
      <c r="J194" s="389" t="s">
        <v>186</v>
      </c>
      <c r="K194" s="389"/>
      <c r="L194" s="389"/>
    </row>
    <row r="195" customFormat="false" ht="30" hidden="false" customHeight="true" outlineLevel="0" collapsed="false">
      <c r="A195" s="383" t="n">
        <v>1496</v>
      </c>
      <c r="B195" s="384" t="s">
        <v>655</v>
      </c>
      <c r="C195" s="385" t="s">
        <v>199</v>
      </c>
      <c r="D195" s="384" t="s">
        <v>656</v>
      </c>
      <c r="E195" s="385" t="s">
        <v>199</v>
      </c>
      <c r="F195" s="386" t="s">
        <v>49</v>
      </c>
      <c r="G195" s="387" t="n">
        <v>37.66</v>
      </c>
      <c r="H195" s="388" t="s">
        <v>179</v>
      </c>
      <c r="I195" s="389"/>
      <c r="J195" s="389"/>
      <c r="K195" s="389"/>
      <c r="L195" s="389"/>
    </row>
    <row r="196" customFormat="false" ht="30" hidden="false" customHeight="true" outlineLevel="0" collapsed="false">
      <c r="A196" s="383" t="n">
        <v>1496</v>
      </c>
      <c r="B196" s="384" t="s">
        <v>657</v>
      </c>
      <c r="C196" s="385" t="s">
        <v>199</v>
      </c>
      <c r="D196" s="384" t="s">
        <v>658</v>
      </c>
      <c r="E196" s="385" t="s">
        <v>199</v>
      </c>
      <c r="F196" s="386" t="s">
        <v>49</v>
      </c>
      <c r="G196" s="387" t="n">
        <v>19.58</v>
      </c>
      <c r="H196" s="388" t="s">
        <v>179</v>
      </c>
      <c r="I196" s="389"/>
      <c r="J196" s="389"/>
      <c r="K196" s="389"/>
      <c r="L196" s="389"/>
    </row>
    <row r="197" customFormat="false" ht="30" hidden="false" customHeight="true" outlineLevel="0" collapsed="false">
      <c r="A197" s="383" t="n">
        <v>1575</v>
      </c>
      <c r="B197" s="384" t="s">
        <v>659</v>
      </c>
      <c r="C197" s="385" t="s">
        <v>660</v>
      </c>
      <c r="D197" s="384" t="s">
        <v>661</v>
      </c>
      <c r="E197" s="385" t="s">
        <v>662</v>
      </c>
      <c r="F197" s="386" t="s">
        <v>49</v>
      </c>
      <c r="G197" s="387" t="n">
        <v>11.91</v>
      </c>
      <c r="H197" s="388" t="s">
        <v>179</v>
      </c>
      <c r="I197" s="389" t="s">
        <v>186</v>
      </c>
      <c r="J197" s="389"/>
      <c r="K197" s="389"/>
      <c r="L197" s="389"/>
    </row>
    <row r="198" customFormat="false" ht="30" hidden="false" customHeight="true" outlineLevel="0" collapsed="false">
      <c r="A198" s="383" t="n">
        <v>6110</v>
      </c>
      <c r="B198" s="384" t="s">
        <v>663</v>
      </c>
      <c r="C198" s="385" t="s">
        <v>343</v>
      </c>
      <c r="D198" s="384" t="s">
        <v>664</v>
      </c>
      <c r="E198" s="385" t="s">
        <v>665</v>
      </c>
      <c r="F198" s="386" t="s">
        <v>49</v>
      </c>
      <c r="G198" s="387" t="n">
        <v>7.25</v>
      </c>
      <c r="H198" s="388" t="s">
        <v>179</v>
      </c>
      <c r="I198" s="389"/>
      <c r="J198" s="389"/>
      <c r="K198" s="389"/>
      <c r="L198" s="389"/>
    </row>
    <row r="199" customFormat="false" ht="30" hidden="false" customHeight="true" outlineLevel="0" collapsed="false">
      <c r="A199" s="383" t="n">
        <v>6110</v>
      </c>
      <c r="B199" s="384" t="s">
        <v>663</v>
      </c>
      <c r="C199" s="385" t="s">
        <v>343</v>
      </c>
      <c r="D199" s="384" t="s">
        <v>666</v>
      </c>
      <c r="E199" s="385" t="s">
        <v>665</v>
      </c>
      <c r="F199" s="386" t="s">
        <v>49</v>
      </c>
      <c r="G199" s="387" t="n">
        <v>32.85</v>
      </c>
      <c r="H199" s="388" t="s">
        <v>179</v>
      </c>
      <c r="I199" s="389"/>
      <c r="J199" s="389"/>
      <c r="K199" s="389"/>
      <c r="L199" s="389"/>
    </row>
    <row r="200" customFormat="false" ht="30" hidden="false" customHeight="true" outlineLevel="0" collapsed="false">
      <c r="A200" s="396"/>
      <c r="B200" s="384"/>
      <c r="C200" s="385"/>
      <c r="D200" s="384"/>
      <c r="E200" s="385"/>
      <c r="F200" s="386"/>
      <c r="G200" s="387"/>
      <c r="H200" s="388"/>
      <c r="I200" s="389"/>
      <c r="J200" s="389"/>
      <c r="K200" s="389"/>
      <c r="L200" s="389"/>
    </row>
    <row r="201" customFormat="false" ht="30" hidden="false" customHeight="true" outlineLevel="0" collapsed="false">
      <c r="A201" s="396"/>
      <c r="B201" s="384"/>
      <c r="C201" s="385"/>
      <c r="D201" s="384"/>
      <c r="E201" s="385"/>
      <c r="F201" s="386"/>
      <c r="G201" s="387"/>
      <c r="H201" s="388"/>
      <c r="I201" s="389"/>
      <c r="J201" s="389"/>
      <c r="K201" s="389"/>
      <c r="L201" s="389"/>
    </row>
    <row r="202" customFormat="false" ht="30" hidden="false" customHeight="true" outlineLevel="0" collapsed="false">
      <c r="A202" s="396"/>
      <c r="B202" s="384"/>
      <c r="C202" s="385"/>
      <c r="D202" s="384"/>
      <c r="E202" s="385"/>
      <c r="F202" s="386"/>
      <c r="G202" s="387"/>
      <c r="H202" s="388"/>
      <c r="I202" s="389"/>
      <c r="J202" s="389"/>
      <c r="K202" s="389"/>
      <c r="L202" s="389"/>
    </row>
    <row r="203" customFormat="false" ht="30" hidden="false" customHeight="true" outlineLevel="0" collapsed="false">
      <c r="A203" s="396"/>
      <c r="B203" s="384"/>
      <c r="C203" s="385"/>
      <c r="D203" s="384"/>
      <c r="E203" s="385"/>
      <c r="F203" s="386"/>
      <c r="G203" s="387"/>
      <c r="H203" s="388"/>
      <c r="I203" s="389"/>
      <c r="J203" s="389"/>
      <c r="K203" s="389"/>
      <c r="L203" s="389"/>
    </row>
    <row r="204" customFormat="false" ht="30" hidden="false" customHeight="true" outlineLevel="0" collapsed="false">
      <c r="A204" s="396"/>
      <c r="B204" s="384"/>
      <c r="C204" s="385"/>
      <c r="D204" s="384"/>
      <c r="E204" s="385"/>
      <c r="F204" s="386"/>
      <c r="G204" s="387"/>
      <c r="H204" s="388"/>
      <c r="I204" s="389"/>
      <c r="J204" s="389"/>
      <c r="K204" s="389"/>
      <c r="L204" s="389"/>
    </row>
    <row r="205" customFormat="false" ht="30" hidden="false" customHeight="true" outlineLevel="0" collapsed="false">
      <c r="A205" s="396"/>
      <c r="B205" s="384"/>
      <c r="C205" s="385"/>
      <c r="D205" s="384"/>
      <c r="E205" s="385"/>
      <c r="F205" s="386"/>
      <c r="G205" s="387"/>
      <c r="H205" s="388"/>
      <c r="I205" s="389"/>
      <c r="J205" s="389"/>
      <c r="K205" s="389"/>
      <c r="L205" s="389"/>
    </row>
    <row r="206" customFormat="false" ht="30" hidden="false" customHeight="true" outlineLevel="0" collapsed="false">
      <c r="A206" s="396"/>
      <c r="B206" s="384"/>
      <c r="C206" s="385"/>
      <c r="D206" s="384"/>
      <c r="E206" s="385"/>
      <c r="F206" s="386"/>
      <c r="G206" s="387"/>
      <c r="H206" s="388"/>
      <c r="I206" s="389"/>
      <c r="J206" s="389"/>
      <c r="K206" s="389"/>
      <c r="L206" s="389"/>
    </row>
    <row r="207" customFormat="false" ht="30" hidden="false" customHeight="true" outlineLevel="0" collapsed="false">
      <c r="A207" s="396"/>
      <c r="B207" s="384"/>
      <c r="C207" s="385"/>
      <c r="D207" s="384"/>
      <c r="E207" s="385"/>
      <c r="F207" s="386"/>
      <c r="G207" s="387"/>
      <c r="H207" s="388"/>
      <c r="I207" s="389"/>
      <c r="J207" s="389"/>
      <c r="K207" s="389"/>
      <c r="L207" s="389"/>
    </row>
    <row r="208" customFormat="false" ht="30" hidden="false" customHeight="true" outlineLevel="0" collapsed="false">
      <c r="A208" s="396"/>
      <c r="B208" s="384"/>
      <c r="C208" s="385"/>
      <c r="D208" s="384"/>
      <c r="E208" s="385"/>
      <c r="F208" s="386"/>
      <c r="G208" s="387"/>
      <c r="H208" s="388"/>
      <c r="I208" s="389"/>
      <c r="J208" s="389"/>
      <c r="K208" s="389"/>
      <c r="L208" s="389"/>
    </row>
    <row r="209" customFormat="false" ht="30" hidden="false" customHeight="true" outlineLevel="0" collapsed="false">
      <c r="A209" s="396"/>
      <c r="B209" s="384"/>
      <c r="C209" s="385"/>
      <c r="D209" s="384"/>
      <c r="E209" s="385"/>
      <c r="F209" s="386"/>
      <c r="G209" s="387"/>
      <c r="H209" s="388"/>
      <c r="I209" s="389"/>
      <c r="J209" s="389"/>
      <c r="K209" s="389"/>
      <c r="L209" s="389"/>
    </row>
    <row r="210" customFormat="false" ht="30" hidden="false" customHeight="true" outlineLevel="0" collapsed="false">
      <c r="A210" s="396"/>
      <c r="B210" s="384"/>
      <c r="C210" s="385"/>
      <c r="D210" s="384"/>
      <c r="E210" s="385"/>
      <c r="F210" s="386"/>
      <c r="G210" s="387"/>
      <c r="H210" s="388"/>
      <c r="I210" s="389"/>
      <c r="J210" s="389"/>
      <c r="K210" s="389"/>
      <c r="L210" s="389"/>
    </row>
    <row r="211" customFormat="false" ht="30" hidden="false" customHeight="true" outlineLevel="0" collapsed="false">
      <c r="A211" s="396"/>
      <c r="B211" s="384"/>
      <c r="C211" s="385"/>
      <c r="D211" s="384"/>
      <c r="E211" s="385"/>
      <c r="F211" s="386"/>
      <c r="G211" s="387"/>
      <c r="H211" s="388"/>
      <c r="I211" s="389"/>
      <c r="J211" s="389"/>
      <c r="K211" s="389"/>
      <c r="L211" s="389"/>
    </row>
    <row r="212" customFormat="false" ht="30" hidden="false" customHeight="true" outlineLevel="0" collapsed="false">
      <c r="A212" s="396"/>
      <c r="B212" s="384"/>
      <c r="C212" s="385"/>
      <c r="D212" s="384"/>
      <c r="E212" s="385"/>
      <c r="F212" s="386"/>
      <c r="G212" s="387"/>
      <c r="H212" s="388"/>
      <c r="I212" s="389"/>
      <c r="J212" s="389"/>
      <c r="K212" s="389"/>
      <c r="L212" s="389"/>
    </row>
    <row r="213" customFormat="false" ht="30" hidden="false" customHeight="true" outlineLevel="0" collapsed="false">
      <c r="A213" s="396"/>
      <c r="B213" s="384"/>
      <c r="C213" s="385"/>
      <c r="D213" s="384"/>
      <c r="E213" s="385"/>
      <c r="F213" s="386"/>
      <c r="G213" s="387"/>
      <c r="H213" s="388"/>
      <c r="I213" s="389"/>
      <c r="J213" s="389"/>
      <c r="K213" s="389"/>
      <c r="L213" s="389"/>
    </row>
    <row r="214" customFormat="false" ht="30" hidden="false" customHeight="true" outlineLevel="0" collapsed="false">
      <c r="A214" s="397"/>
      <c r="B214" s="384"/>
      <c r="C214" s="385"/>
      <c r="D214" s="384"/>
      <c r="E214" s="385"/>
      <c r="F214" s="386"/>
      <c r="G214" s="387"/>
      <c r="H214" s="388"/>
      <c r="I214" s="389"/>
      <c r="J214" s="389"/>
      <c r="K214" s="389"/>
      <c r="L214" s="389"/>
    </row>
    <row r="215" customFormat="false" ht="30" hidden="false" customHeight="true" outlineLevel="0" collapsed="false">
      <c r="A215" s="397"/>
      <c r="B215" s="384"/>
      <c r="C215" s="385"/>
      <c r="D215" s="384"/>
      <c r="E215" s="385"/>
      <c r="F215" s="386"/>
      <c r="G215" s="387"/>
      <c r="H215" s="388"/>
      <c r="I215" s="389"/>
      <c r="J215" s="389"/>
      <c r="K215" s="389"/>
      <c r="L215" s="389"/>
    </row>
    <row r="216" customFormat="false" ht="30" hidden="false" customHeight="true" outlineLevel="0" collapsed="false">
      <c r="A216" s="397"/>
      <c r="B216" s="384"/>
      <c r="C216" s="385"/>
      <c r="D216" s="384"/>
      <c r="E216" s="385"/>
      <c r="F216" s="386"/>
      <c r="G216" s="387"/>
      <c r="H216" s="388"/>
      <c r="I216" s="389"/>
      <c r="J216" s="389"/>
      <c r="K216" s="389"/>
      <c r="L216" s="389"/>
    </row>
    <row r="217" customFormat="false" ht="30" hidden="false" customHeight="true" outlineLevel="0" collapsed="false">
      <c r="A217" s="396"/>
      <c r="B217" s="384"/>
      <c r="C217" s="385"/>
      <c r="D217" s="384"/>
      <c r="E217" s="385"/>
      <c r="F217" s="386"/>
      <c r="G217" s="387"/>
      <c r="H217" s="388"/>
      <c r="I217" s="389"/>
      <c r="J217" s="389"/>
      <c r="K217" s="389"/>
      <c r="L217" s="389"/>
    </row>
    <row r="218" customFormat="false" ht="30" hidden="false" customHeight="true" outlineLevel="0" collapsed="false">
      <c r="A218" s="396"/>
      <c r="B218" s="384"/>
      <c r="C218" s="385"/>
      <c r="D218" s="384"/>
      <c r="E218" s="385"/>
      <c r="F218" s="386"/>
      <c r="G218" s="387"/>
      <c r="H218" s="388"/>
      <c r="I218" s="389"/>
      <c r="J218" s="389"/>
      <c r="K218" s="389"/>
      <c r="L218" s="389"/>
    </row>
    <row r="219" customFormat="false" ht="30" hidden="false" customHeight="true" outlineLevel="0" collapsed="false">
      <c r="A219" s="396"/>
      <c r="B219" s="384"/>
      <c r="C219" s="385"/>
      <c r="D219" s="384"/>
      <c r="E219" s="385"/>
      <c r="F219" s="386"/>
      <c r="G219" s="387"/>
      <c r="H219" s="388"/>
      <c r="I219" s="389"/>
      <c r="J219" s="389"/>
      <c r="K219" s="389"/>
      <c r="L219" s="389"/>
    </row>
    <row r="220" customFormat="false" ht="30" hidden="false" customHeight="true" outlineLevel="0" collapsed="false">
      <c r="A220" s="396"/>
      <c r="B220" s="384"/>
      <c r="C220" s="385"/>
      <c r="D220" s="384"/>
      <c r="E220" s="385"/>
      <c r="F220" s="386"/>
      <c r="G220" s="387"/>
      <c r="H220" s="388"/>
      <c r="I220" s="389"/>
      <c r="J220" s="389"/>
      <c r="K220" s="389"/>
      <c r="L220" s="389"/>
    </row>
    <row r="221" customFormat="false" ht="30" hidden="false" customHeight="true" outlineLevel="0" collapsed="false">
      <c r="A221" s="396"/>
      <c r="B221" s="384"/>
      <c r="C221" s="385"/>
      <c r="D221" s="384"/>
      <c r="E221" s="385"/>
      <c r="F221" s="386"/>
      <c r="G221" s="387"/>
      <c r="H221" s="388"/>
      <c r="I221" s="389"/>
      <c r="J221" s="389"/>
      <c r="K221" s="389"/>
      <c r="L221" s="389"/>
    </row>
    <row r="222" customFormat="false" ht="30" hidden="false" customHeight="true" outlineLevel="0" collapsed="false">
      <c r="A222" s="396"/>
      <c r="B222" s="384"/>
      <c r="C222" s="385"/>
      <c r="D222" s="384"/>
      <c r="E222" s="385"/>
      <c r="F222" s="386"/>
      <c r="G222" s="387"/>
      <c r="H222" s="388"/>
      <c r="I222" s="389"/>
      <c r="J222" s="389"/>
      <c r="K222" s="389"/>
      <c r="L222" s="389"/>
    </row>
    <row r="223" customFormat="false" ht="30" hidden="false" customHeight="true" outlineLevel="0" collapsed="false">
      <c r="A223" s="385"/>
      <c r="B223" s="384"/>
      <c r="C223" s="385"/>
      <c r="D223" s="384"/>
      <c r="E223" s="385"/>
      <c r="F223" s="386"/>
      <c r="G223" s="387"/>
      <c r="H223" s="388"/>
      <c r="I223" s="389"/>
      <c r="J223" s="389"/>
      <c r="K223" s="389"/>
      <c r="L223" s="389"/>
    </row>
    <row r="224" customFormat="false" ht="30" hidden="false" customHeight="true" outlineLevel="0" collapsed="false">
      <c r="A224" s="385"/>
      <c r="B224" s="384"/>
      <c r="C224" s="385"/>
      <c r="D224" s="384"/>
      <c r="E224" s="385"/>
      <c r="F224" s="386"/>
      <c r="G224" s="387"/>
      <c r="H224" s="388"/>
      <c r="I224" s="389"/>
      <c r="J224" s="389"/>
      <c r="K224" s="389"/>
      <c r="L224" s="389"/>
    </row>
    <row r="225" customFormat="false" ht="30" hidden="false" customHeight="true" outlineLevel="0" collapsed="false">
      <c r="A225" s="385"/>
      <c r="B225" s="384"/>
      <c r="C225" s="385"/>
      <c r="D225" s="384"/>
      <c r="E225" s="385"/>
      <c r="F225" s="386"/>
      <c r="G225" s="387"/>
      <c r="H225" s="388"/>
      <c r="I225" s="389"/>
      <c r="J225" s="389"/>
      <c r="K225" s="389"/>
      <c r="L225" s="389"/>
    </row>
    <row r="226" customFormat="false" ht="30" hidden="false" customHeight="true" outlineLevel="0" collapsed="false">
      <c r="A226" s="385"/>
      <c r="B226" s="384"/>
      <c r="C226" s="385"/>
      <c r="D226" s="384"/>
      <c r="E226" s="385"/>
      <c r="F226" s="386"/>
      <c r="G226" s="387"/>
      <c r="H226" s="388"/>
      <c r="I226" s="389"/>
      <c r="J226" s="389"/>
      <c r="K226" s="389"/>
      <c r="L226" s="389"/>
    </row>
    <row r="227" customFormat="false" ht="30" hidden="false" customHeight="true" outlineLevel="0" collapsed="false">
      <c r="A227" s="385"/>
      <c r="B227" s="384"/>
      <c r="C227" s="385"/>
      <c r="D227" s="384"/>
      <c r="E227" s="385"/>
      <c r="F227" s="386"/>
      <c r="G227" s="387"/>
      <c r="H227" s="388"/>
      <c r="I227" s="389"/>
      <c r="J227" s="389"/>
      <c r="K227" s="389"/>
      <c r="L227" s="389"/>
    </row>
    <row r="228" customFormat="false" ht="30" hidden="false" customHeight="true" outlineLevel="0" collapsed="false">
      <c r="A228" s="385"/>
      <c r="B228" s="384"/>
      <c r="C228" s="385"/>
      <c r="D228" s="384"/>
      <c r="E228" s="385"/>
      <c r="F228" s="386"/>
      <c r="G228" s="387"/>
      <c r="H228" s="388"/>
      <c r="I228" s="389"/>
      <c r="J228" s="389"/>
      <c r="K228" s="389"/>
      <c r="L228" s="389"/>
    </row>
    <row r="229" customFormat="false" ht="30" hidden="false" customHeight="true" outlineLevel="0" collapsed="false">
      <c r="A229" s="385"/>
      <c r="B229" s="384"/>
      <c r="C229" s="385"/>
      <c r="D229" s="384"/>
      <c r="E229" s="385"/>
      <c r="F229" s="386"/>
      <c r="G229" s="387"/>
      <c r="H229" s="388"/>
      <c r="I229" s="389"/>
      <c r="J229" s="389"/>
      <c r="K229" s="389"/>
      <c r="L229" s="389"/>
    </row>
    <row r="230" customFormat="false" ht="30" hidden="false" customHeight="true" outlineLevel="0" collapsed="false">
      <c r="A230" s="385"/>
      <c r="B230" s="384"/>
      <c r="C230" s="385"/>
      <c r="D230" s="384"/>
      <c r="E230" s="385"/>
      <c r="F230" s="386"/>
      <c r="G230" s="387"/>
      <c r="H230" s="388"/>
      <c r="I230" s="389"/>
      <c r="J230" s="389"/>
      <c r="K230" s="389"/>
      <c r="L230" s="389"/>
    </row>
    <row r="231" customFormat="false" ht="30" hidden="false" customHeight="true" outlineLevel="0" collapsed="false">
      <c r="A231" s="385"/>
      <c r="B231" s="384"/>
      <c r="C231" s="385"/>
      <c r="D231" s="384"/>
      <c r="E231" s="385"/>
      <c r="F231" s="386"/>
      <c r="G231" s="387"/>
      <c r="H231" s="388"/>
      <c r="I231" s="389"/>
      <c r="J231" s="389"/>
      <c r="K231" s="389"/>
      <c r="L231" s="389"/>
    </row>
    <row r="232" customFormat="false" ht="30" hidden="false" customHeight="true" outlineLevel="0" collapsed="false">
      <c r="A232" s="385"/>
      <c r="B232" s="384"/>
      <c r="C232" s="385"/>
      <c r="D232" s="384"/>
      <c r="E232" s="385"/>
      <c r="F232" s="386"/>
      <c r="G232" s="387"/>
      <c r="H232" s="388"/>
      <c r="I232" s="389"/>
      <c r="J232" s="389"/>
      <c r="K232" s="389"/>
      <c r="L232" s="389"/>
    </row>
    <row r="233" customFormat="false" ht="30" hidden="false" customHeight="true" outlineLevel="0" collapsed="false">
      <c r="A233" s="385"/>
      <c r="B233" s="384"/>
      <c r="C233" s="385"/>
      <c r="D233" s="384"/>
      <c r="E233" s="385"/>
      <c r="F233" s="386"/>
      <c r="G233" s="387"/>
      <c r="H233" s="388"/>
      <c r="I233" s="389"/>
      <c r="J233" s="389"/>
      <c r="K233" s="389"/>
      <c r="L233" s="389"/>
    </row>
    <row r="234" customFormat="false" ht="30" hidden="false" customHeight="true" outlineLevel="0" collapsed="false">
      <c r="A234" s="385"/>
      <c r="B234" s="384"/>
      <c r="C234" s="385"/>
      <c r="D234" s="384"/>
      <c r="E234" s="385"/>
      <c r="F234" s="386"/>
      <c r="G234" s="387"/>
      <c r="H234" s="388"/>
      <c r="I234" s="389"/>
      <c r="J234" s="389"/>
      <c r="K234" s="389"/>
      <c r="L234" s="389"/>
    </row>
    <row r="235" customFormat="false" ht="30" hidden="false" customHeight="true" outlineLevel="0" collapsed="false">
      <c r="A235" s="385"/>
      <c r="B235" s="384"/>
      <c r="C235" s="385"/>
      <c r="D235" s="384"/>
      <c r="E235" s="385"/>
      <c r="F235" s="386"/>
      <c r="G235" s="387"/>
      <c r="H235" s="388"/>
      <c r="I235" s="389"/>
      <c r="J235" s="389"/>
      <c r="K235" s="389"/>
      <c r="L235" s="389"/>
    </row>
    <row r="236" customFormat="false" ht="30" hidden="false" customHeight="true" outlineLevel="0" collapsed="false">
      <c r="A236" s="385"/>
      <c r="B236" s="384"/>
      <c r="C236" s="385"/>
      <c r="D236" s="384"/>
      <c r="E236" s="385"/>
      <c r="F236" s="386"/>
      <c r="G236" s="387"/>
      <c r="H236" s="388"/>
      <c r="I236" s="389"/>
      <c r="J236" s="389"/>
      <c r="K236" s="389"/>
      <c r="L236" s="389"/>
    </row>
    <row r="237" customFormat="false" ht="30" hidden="false" customHeight="true" outlineLevel="0" collapsed="false">
      <c r="A237" s="385"/>
      <c r="B237" s="384"/>
      <c r="C237" s="385"/>
      <c r="D237" s="384"/>
      <c r="E237" s="385"/>
      <c r="F237" s="386"/>
      <c r="G237" s="387"/>
      <c r="H237" s="388"/>
      <c r="I237" s="389"/>
      <c r="J237" s="389"/>
      <c r="K237" s="389"/>
      <c r="L237" s="389"/>
    </row>
    <row r="238" customFormat="false" ht="30" hidden="false" customHeight="true" outlineLevel="0" collapsed="false">
      <c r="A238" s="385"/>
      <c r="B238" s="384"/>
      <c r="C238" s="385"/>
      <c r="D238" s="384"/>
      <c r="E238" s="385"/>
      <c r="F238" s="386"/>
      <c r="G238" s="387"/>
      <c r="H238" s="388"/>
      <c r="I238" s="389"/>
      <c r="J238" s="389"/>
      <c r="K238" s="389"/>
      <c r="L238" s="389"/>
    </row>
    <row r="239" customFormat="false" ht="30" hidden="false" customHeight="true" outlineLevel="0" collapsed="false">
      <c r="A239" s="385"/>
      <c r="B239" s="384"/>
      <c r="C239" s="385"/>
      <c r="D239" s="384"/>
      <c r="E239" s="385"/>
      <c r="F239" s="386"/>
      <c r="G239" s="387"/>
      <c r="H239" s="388"/>
      <c r="I239" s="389"/>
      <c r="J239" s="389"/>
      <c r="K239" s="389"/>
      <c r="L239" s="389"/>
    </row>
    <row r="240" customFormat="false" ht="30" hidden="false" customHeight="true" outlineLevel="0" collapsed="false">
      <c r="A240" s="385"/>
      <c r="B240" s="384"/>
      <c r="C240" s="385"/>
      <c r="D240" s="384"/>
      <c r="E240" s="385"/>
      <c r="F240" s="386"/>
      <c r="G240" s="387"/>
      <c r="H240" s="388"/>
      <c r="I240" s="389"/>
      <c r="J240" s="389"/>
      <c r="K240" s="389"/>
      <c r="L240" s="389"/>
    </row>
    <row r="241" customFormat="false" ht="30" hidden="false" customHeight="true" outlineLevel="0" collapsed="false">
      <c r="A241" s="385"/>
      <c r="B241" s="384"/>
      <c r="C241" s="385"/>
      <c r="D241" s="384"/>
      <c r="E241" s="385"/>
      <c r="F241" s="386"/>
      <c r="G241" s="387"/>
      <c r="H241" s="388"/>
      <c r="I241" s="389"/>
      <c r="J241" s="389"/>
      <c r="K241" s="389"/>
      <c r="L241" s="389"/>
    </row>
    <row r="242" customFormat="false" ht="30" hidden="false" customHeight="true" outlineLevel="0" collapsed="false">
      <c r="A242" s="385"/>
      <c r="B242" s="384"/>
      <c r="C242" s="385"/>
      <c r="D242" s="384"/>
      <c r="E242" s="385"/>
      <c r="F242" s="386"/>
      <c r="G242" s="387"/>
      <c r="H242" s="388"/>
      <c r="I242" s="389"/>
      <c r="J242" s="389"/>
      <c r="K242" s="389"/>
      <c r="L242" s="389"/>
    </row>
    <row r="243" customFormat="false" ht="30" hidden="false" customHeight="true" outlineLevel="0" collapsed="false">
      <c r="A243" s="385"/>
      <c r="B243" s="384"/>
      <c r="C243" s="385"/>
      <c r="D243" s="384"/>
      <c r="E243" s="385"/>
      <c r="F243" s="386"/>
      <c r="G243" s="387"/>
      <c r="H243" s="388"/>
      <c r="I243" s="389"/>
      <c r="J243" s="389"/>
      <c r="K243" s="389"/>
      <c r="L243" s="389"/>
    </row>
    <row r="244" customFormat="false" ht="30" hidden="false" customHeight="true" outlineLevel="0" collapsed="false">
      <c r="A244" s="385"/>
      <c r="B244" s="384"/>
      <c r="C244" s="385"/>
      <c r="D244" s="384"/>
      <c r="E244" s="385"/>
      <c r="F244" s="386"/>
      <c r="G244" s="387"/>
      <c r="H244" s="388"/>
      <c r="I244" s="389"/>
      <c r="J244" s="389"/>
      <c r="K244" s="389"/>
      <c r="L244" s="389"/>
    </row>
    <row r="245" customFormat="false" ht="30" hidden="false" customHeight="true" outlineLevel="0" collapsed="false">
      <c r="A245" s="385"/>
      <c r="B245" s="384"/>
      <c r="C245" s="385"/>
      <c r="D245" s="384"/>
      <c r="E245" s="385"/>
      <c r="F245" s="386"/>
      <c r="G245" s="387"/>
      <c r="H245" s="388"/>
      <c r="I245" s="389"/>
      <c r="J245" s="389"/>
      <c r="K245" s="389"/>
      <c r="L245" s="389"/>
    </row>
    <row r="246" customFormat="false" ht="30" hidden="false" customHeight="true" outlineLevel="0" collapsed="false">
      <c r="A246" s="385"/>
      <c r="B246" s="384"/>
      <c r="C246" s="385"/>
      <c r="D246" s="384"/>
      <c r="E246" s="385"/>
      <c r="F246" s="386"/>
      <c r="G246" s="387"/>
      <c r="H246" s="388"/>
      <c r="I246" s="389"/>
      <c r="J246" s="389"/>
      <c r="K246" s="389"/>
      <c r="L246" s="389"/>
    </row>
    <row r="247" customFormat="false" ht="30" hidden="false" customHeight="true" outlineLevel="0" collapsed="false">
      <c r="A247" s="385"/>
      <c r="B247" s="384"/>
      <c r="C247" s="385"/>
      <c r="D247" s="384"/>
      <c r="E247" s="385"/>
      <c r="F247" s="386"/>
      <c r="G247" s="387"/>
      <c r="H247" s="388"/>
      <c r="I247" s="389"/>
      <c r="J247" s="389"/>
      <c r="K247" s="389"/>
      <c r="L247" s="389"/>
    </row>
    <row r="248" customFormat="false" ht="30" hidden="false" customHeight="true" outlineLevel="0" collapsed="false">
      <c r="A248" s="385"/>
      <c r="B248" s="384"/>
      <c r="C248" s="385"/>
      <c r="D248" s="384"/>
      <c r="E248" s="385"/>
      <c r="F248" s="386"/>
      <c r="G248" s="387"/>
      <c r="H248" s="388"/>
      <c r="I248" s="389"/>
      <c r="J248" s="389"/>
      <c r="K248" s="389"/>
      <c r="L248" s="389"/>
    </row>
    <row r="249" customFormat="false" ht="30" hidden="false" customHeight="true" outlineLevel="0" collapsed="false">
      <c r="A249" s="385"/>
      <c r="B249" s="384"/>
      <c r="C249" s="385"/>
      <c r="D249" s="384"/>
      <c r="E249" s="385"/>
      <c r="F249" s="386"/>
      <c r="G249" s="387"/>
      <c r="H249" s="388"/>
      <c r="I249" s="389"/>
      <c r="J249" s="389"/>
      <c r="K249" s="389"/>
      <c r="L249" s="389"/>
    </row>
    <row r="250" customFormat="false" ht="30" hidden="false" customHeight="true" outlineLevel="0" collapsed="false">
      <c r="A250" s="385"/>
      <c r="B250" s="384"/>
      <c r="C250" s="385"/>
      <c r="D250" s="384"/>
      <c r="E250" s="385"/>
      <c r="F250" s="386"/>
      <c r="G250" s="387"/>
      <c r="H250" s="388"/>
      <c r="I250" s="389"/>
      <c r="J250" s="389"/>
      <c r="K250" s="389"/>
      <c r="L250" s="389"/>
    </row>
    <row r="251" customFormat="false" ht="30" hidden="false" customHeight="true" outlineLevel="0" collapsed="false">
      <c r="A251" s="385"/>
      <c r="B251" s="384"/>
      <c r="C251" s="385"/>
      <c r="D251" s="384"/>
      <c r="E251" s="385"/>
      <c r="F251" s="386"/>
      <c r="G251" s="387"/>
      <c r="H251" s="388"/>
      <c r="I251" s="389"/>
      <c r="J251" s="389"/>
      <c r="K251" s="389"/>
      <c r="L251" s="389"/>
    </row>
    <row r="252" customFormat="false" ht="11.25" hidden="false" customHeight="false" outlineLevel="0" collapsed="false"/>
    <row r="253" customFormat="false" ht="11.25" hidden="false" customHeight="false" outlineLevel="0" collapsed="false"/>
  </sheetData>
  <sheetProtection algorithmName="SHA-512" hashValue="qPk9TtQEdZzpbBx9cRJ4Do3zfNsGlo8uTsvTtkWzfSqXNSuJ89Q1smd0BSSo75Hjc8eUkHiLzyAewijSiEhjDg==" saltValue="v+sGJGj+mT0B1RpignMXfQ==" spinCount="100000" sheet="true" sort="false"/>
  <conditionalFormatting sqref="H69">
    <cfRule type="expression" priority="2" aboveAverage="0" equalAverage="0" bottom="0" percent="0" rank="0" text="" dxfId="54">
      <formula>COUNTIF($C69,"*BIO*")&gt;0</formula>
    </cfRule>
  </conditionalFormatting>
  <conditionalFormatting sqref="H2:H68 H70:H207">
    <cfRule type="expression" priority="3" aboveAverage="0" equalAverage="0" bottom="0" percent="0" rank="0" text="" dxfId="55">
      <formula>COUNTIF($C2,"*BIO*")&gt;0</formula>
    </cfRule>
  </conditionalFormatting>
  <dataValidations count="1">
    <dataValidation allowBlank="true" operator="between" showDropDown="false" showErrorMessage="true" showInputMessage="true" sqref="H2:H251" type="list">
      <formula1>"250ml,500ml,3l,5l,11l,20l,100g,125g,200g,225g,250g,300g,380g,400g,450g,500g,800g,kg,3kg,Pièce"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70" activePane="bottomLeft" state="frozen"/>
      <selection pane="topLeft" activeCell="A1" activeCellId="0" sqref="A1"/>
      <selection pane="bottomLeft" activeCell="G202" activeCellId="0" sqref="G202"/>
    </sheetView>
  </sheetViews>
  <sheetFormatPr defaultColWidth="11.43359375" defaultRowHeight="11.25" zeroHeight="true" outlineLevelRow="0" outlineLevelCol="0"/>
  <cols>
    <col collapsed="false" customWidth="true" hidden="false" outlineLevel="0" max="1" min="1" style="398" width="35.85"/>
    <col collapsed="false" customWidth="true" hidden="false" outlineLevel="0" max="2" min="2" style="399" width="10.42"/>
    <col collapsed="false" customWidth="true" hidden="false" outlineLevel="0" max="3" min="3" style="399" width="6.71"/>
    <col collapsed="false" customWidth="true" hidden="false" outlineLevel="0" max="4" min="4" style="399" width="8"/>
    <col collapsed="false" customWidth="true" hidden="false" outlineLevel="0" max="6" min="5" style="399" width="7.42"/>
    <col collapsed="false" customWidth="true" hidden="false" outlineLevel="0" max="7" min="7" style="399" width="14.28"/>
    <col collapsed="false" customWidth="true" hidden="false" outlineLevel="0" max="8" min="8" style="398" width="1.71"/>
    <col collapsed="false" customWidth="true" hidden="true" outlineLevel="0" max="9" min="9" style="398" width="11.52"/>
    <col collapsed="false" customWidth="false" hidden="true" outlineLevel="0" max="1024" min="10" style="398" width="11.42"/>
  </cols>
  <sheetData>
    <row r="1" customFormat="false" ht="24.95" hidden="false" customHeight="true" outlineLevel="0" collapsed="false">
      <c r="A1" s="400" t="s">
        <v>667</v>
      </c>
      <c r="B1" s="400"/>
      <c r="C1" s="400"/>
      <c r="D1" s="400"/>
      <c r="E1" s="400"/>
      <c r="F1" s="400"/>
      <c r="G1" s="400"/>
    </row>
    <row r="2" customFormat="false" ht="20.1" hidden="false" customHeight="true" outlineLevel="0" collapsed="false">
      <c r="A2" s="401" t="str">
        <f aca="false">COMMANDE!K1</f>
        <v>S42</v>
      </c>
      <c r="B2" s="401"/>
      <c r="C2" s="401"/>
      <c r="D2" s="401"/>
      <c r="E2" s="401"/>
      <c r="F2" s="401"/>
      <c r="G2" s="401"/>
    </row>
    <row r="3" customFormat="false" ht="14.25" hidden="false" customHeight="false" outlineLevel="0" collapsed="false">
      <c r="A3" s="402" t="s">
        <v>668</v>
      </c>
      <c r="B3" s="402"/>
      <c r="C3" s="402"/>
      <c r="D3" s="402"/>
      <c r="E3" s="402"/>
      <c r="F3" s="402"/>
      <c r="G3" s="402"/>
    </row>
    <row r="4" customFormat="false" ht="69.95" hidden="false" customHeight="true" outlineLevel="0" collapsed="false">
      <c r="A4" s="403" t="s">
        <v>78</v>
      </c>
      <c r="B4" s="403" t="s">
        <v>669</v>
      </c>
      <c r="C4" s="403" t="s">
        <v>131</v>
      </c>
      <c r="D4" s="404" t="s">
        <v>670</v>
      </c>
      <c r="E4" s="404" t="s">
        <v>671</v>
      </c>
      <c r="F4" s="404" t="s">
        <v>672</v>
      </c>
      <c r="G4" s="403" t="s">
        <v>79</v>
      </c>
      <c r="H4" s="405"/>
    </row>
    <row r="5" customFormat="false" ht="30" hidden="false" customHeight="true" outlineLevel="0" collapsed="false">
      <c r="A5" s="406" t="str">
        <f aca="false">BDD!B2</f>
        <v>Açaï en poudre iofilisée BIO (sachet 250g)</v>
      </c>
      <c r="B5" s="407" t="n">
        <f aca="false">BDD!G2</f>
        <v>30.11</v>
      </c>
      <c r="C5" s="408" t="str">
        <f aca="false">BDD!H2</f>
        <v>Pièce</v>
      </c>
      <c r="D5" s="409" t="str">
        <f aca="false">IF(BDD!I2="", "", "X")</f>
        <v/>
      </c>
      <c r="E5" s="409" t="str">
        <f aca="false">IF(BDD!J2="", "", "X")</f>
        <v/>
      </c>
      <c r="F5" s="409" t="str">
        <f aca="false">IF(BDD!K2="", "", "X")</f>
        <v/>
      </c>
      <c r="G5" s="409" t="str">
        <f aca="false">BDD!C2</f>
        <v>Brésil</v>
      </c>
    </row>
    <row r="6" customFormat="false" ht="30" hidden="false" customHeight="true" outlineLevel="0" collapsed="false">
      <c r="A6" s="406" t="str">
        <f aca="false">BDD!B3</f>
        <v>Ail blanc ou violet BIO</v>
      </c>
      <c r="B6" s="407" t="n">
        <f aca="false">BDD!G3</f>
        <v>8.19</v>
      </c>
      <c r="C6" s="408" t="str">
        <f aca="false">BDD!H3</f>
        <v>kg</v>
      </c>
      <c r="D6" s="409" t="str">
        <f aca="false">IF(BDD!I3="", "", "X")</f>
        <v>X</v>
      </c>
      <c r="E6" s="409" t="str">
        <f aca="false">IF(BDD!J3="", "", "X")</f>
        <v/>
      </c>
      <c r="F6" s="409" t="str">
        <f aca="false">IF(BDD!K3="", "", "X")</f>
        <v/>
      </c>
      <c r="G6" s="409" t="str">
        <f aca="false">BDD!C3</f>
        <v>Malaga</v>
      </c>
    </row>
    <row r="7" customFormat="false" ht="30" hidden="false" customHeight="true" outlineLevel="0" collapsed="false">
      <c r="A7" s="406" t="str">
        <f aca="false">BDD!B4</f>
        <v>Algue Chlorella en poudre BIO (sachet 1kg)</v>
      </c>
      <c r="B7" s="407" t="n">
        <f aca="false">BDD!G4</f>
        <v>52.03</v>
      </c>
      <c r="C7" s="408" t="str">
        <f aca="false">BDD!H4</f>
        <v>Pièce</v>
      </c>
      <c r="D7" s="409" t="str">
        <f aca="false">IF(BDD!I4="", "", "X")</f>
        <v/>
      </c>
      <c r="E7" s="409" t="str">
        <f aca="false">IF(BDD!J4="", "", "X")</f>
        <v/>
      </c>
      <c r="F7" s="409" t="str">
        <f aca="false">IF(BDD!K4="", "", "X")</f>
        <v/>
      </c>
      <c r="G7" s="409" t="str">
        <f aca="false">BDD!C4</f>
        <v>Inde</v>
      </c>
    </row>
    <row r="8" customFormat="false" ht="30" hidden="false" customHeight="true" outlineLevel="0" collapsed="false">
      <c r="A8" s="406" t="str">
        <f aca="false">BDD!B5</f>
        <v>Algue Chlorella en poudre BIO (sachet 500g)</v>
      </c>
      <c r="B8" s="407" t="n">
        <f aca="false">BDD!G5</f>
        <v>26.7</v>
      </c>
      <c r="C8" s="408" t="str">
        <f aca="false">BDD!H5</f>
        <v>Pièce</v>
      </c>
      <c r="D8" s="409" t="str">
        <f aca="false">IF(BDD!I5="", "", "X")</f>
        <v/>
      </c>
      <c r="E8" s="409" t="str">
        <f aca="false">IF(BDD!J5="", "", "X")</f>
        <v/>
      </c>
      <c r="F8" s="409" t="str">
        <f aca="false">IF(BDD!K5="", "", "X")</f>
        <v/>
      </c>
      <c r="G8" s="409" t="str">
        <f aca="false">BDD!C5</f>
        <v>Inde</v>
      </c>
    </row>
    <row r="9" customFormat="false" ht="30" hidden="false" customHeight="true" outlineLevel="0" collapsed="false">
      <c r="A9" s="406" t="str">
        <f aca="false">BDD!B6</f>
        <v>Algue Dulse déshydratée BIO (sachet 1kg)</v>
      </c>
      <c r="B9" s="407" t="n">
        <f aca="false">BDD!G6</f>
        <v>82.17</v>
      </c>
      <c r="C9" s="408" t="str">
        <f aca="false">BDD!H6</f>
        <v>Pièce</v>
      </c>
      <c r="D9" s="409" t="str">
        <f aca="false">IF(BDD!I6="", "", "X")</f>
        <v/>
      </c>
      <c r="E9" s="409" t="str">
        <f aca="false">IF(BDD!J6="", "", "X")</f>
        <v/>
      </c>
      <c r="F9" s="409" t="str">
        <f aca="false">IF(BDD!K6="", "", "X")</f>
        <v/>
      </c>
      <c r="G9" s="409" t="str">
        <f aca="false">BDD!C6</f>
        <v>Irlande</v>
      </c>
    </row>
    <row r="10" customFormat="false" ht="30" hidden="false" customHeight="true" outlineLevel="0" collapsed="false">
      <c r="A10" s="406" t="str">
        <f aca="false">BDD!B7</f>
        <v>Algue Dulse déshydratée BIO (sachet 500g)</v>
      </c>
      <c r="B10" s="407" t="n">
        <f aca="false">BDD!G7</f>
        <v>41.77</v>
      </c>
      <c r="C10" s="408" t="str">
        <f aca="false">BDD!H7</f>
        <v>Pièce</v>
      </c>
      <c r="D10" s="409" t="str">
        <f aca="false">IF(BDD!I7="", "", "X")</f>
        <v/>
      </c>
      <c r="E10" s="409" t="str">
        <f aca="false">IF(BDD!J7="", "", "X")</f>
        <v/>
      </c>
      <c r="F10" s="409" t="str">
        <f aca="false">IF(BDD!K7="", "", "X")</f>
        <v/>
      </c>
      <c r="G10" s="409" t="str">
        <f aca="false">BDD!C7</f>
        <v>Irlande</v>
      </c>
    </row>
    <row r="11" customFormat="false" ht="30" hidden="false" customHeight="true" outlineLevel="0" collapsed="false">
      <c r="A11" s="406" t="str">
        <f aca="false">BDD!B8</f>
        <v>Algue Kombu déshydratées BIO (sachet 1kg)</v>
      </c>
      <c r="B11" s="407" t="n">
        <f aca="false">BDD!G8</f>
        <v>37.66</v>
      </c>
      <c r="C11" s="408" t="str">
        <f aca="false">BDD!H8</f>
        <v>Pièce</v>
      </c>
      <c r="D11" s="409" t="str">
        <f aca="false">IF(BDD!I8="", "", "X")</f>
        <v/>
      </c>
      <c r="E11" s="409" t="str">
        <f aca="false">IF(BDD!J8="", "", "X")</f>
        <v/>
      </c>
      <c r="F11" s="409" t="str">
        <f aca="false">IF(BDD!K8="", "", "X")</f>
        <v/>
      </c>
      <c r="G11" s="409" t="str">
        <f aca="false">BDD!C8</f>
        <v>Galice</v>
      </c>
    </row>
    <row r="12" customFormat="false" ht="30" hidden="false" customHeight="true" outlineLevel="0" collapsed="false">
      <c r="A12" s="406" t="str">
        <f aca="false">BDD!B9</f>
        <v>Algue Kombu déshydratées BIO (sachet 500g)</v>
      </c>
      <c r="B12" s="407" t="n">
        <f aca="false">BDD!G9</f>
        <v>19.58</v>
      </c>
      <c r="C12" s="408" t="str">
        <f aca="false">BDD!H9</f>
        <v>Pièce</v>
      </c>
      <c r="D12" s="409" t="str">
        <f aca="false">IF(BDD!I9="", "", "X")</f>
        <v/>
      </c>
      <c r="E12" s="409" t="str">
        <f aca="false">IF(BDD!J9="", "", "X")</f>
        <v/>
      </c>
      <c r="F12" s="409" t="str">
        <f aca="false">IF(BDD!K9="", "", "X")</f>
        <v/>
      </c>
      <c r="G12" s="409" t="str">
        <f aca="false">BDD!C9</f>
        <v>Galice</v>
      </c>
    </row>
    <row r="13" customFormat="false" ht="30" hidden="false" customHeight="true" outlineLevel="0" collapsed="false">
      <c r="A13" s="406" t="str">
        <f aca="false">BDD!B10</f>
        <v>Algue Nori entière déshydratées BIO
    - (sachet 1kg)</v>
      </c>
      <c r="B13" s="407" t="n">
        <f aca="false">BDD!G10</f>
        <v>53.4</v>
      </c>
      <c r="C13" s="408" t="str">
        <f aca="false">BDD!H10</f>
        <v>Pièce</v>
      </c>
      <c r="D13" s="409" t="str">
        <f aca="false">IF(BDD!I10="", "", "X")</f>
        <v/>
      </c>
      <c r="E13" s="409" t="str">
        <f aca="false">IF(BDD!J10="", "", "X")</f>
        <v/>
      </c>
      <c r="F13" s="409" t="str">
        <f aca="false">IF(BDD!K10="", "", "X")</f>
        <v/>
      </c>
      <c r="G13" s="409" t="str">
        <f aca="false">BDD!C10</f>
        <v>Galice</v>
      </c>
    </row>
    <row r="14" customFormat="false" ht="30" hidden="false" customHeight="true" outlineLevel="0" collapsed="false">
      <c r="A14" s="406" t="str">
        <f aca="false">BDD!B11</f>
        <v>Algue Nori entière déshydratées BIO
    - (sachet 500g)</v>
      </c>
      <c r="B14" s="407" t="n">
        <f aca="false">BDD!G11</f>
        <v>27.37</v>
      </c>
      <c r="C14" s="408" t="str">
        <f aca="false">BDD!H11</f>
        <v>Pièce</v>
      </c>
      <c r="D14" s="409" t="str">
        <f aca="false">IF(BDD!I11="", "", "X")</f>
        <v/>
      </c>
      <c r="E14" s="409" t="str">
        <f aca="false">IF(BDD!J11="", "", "X")</f>
        <v/>
      </c>
      <c r="F14" s="409" t="str">
        <f aca="false">IF(BDD!K11="", "", "X")</f>
        <v/>
      </c>
      <c r="G14" s="409" t="str">
        <f aca="false">BDD!C11</f>
        <v>Galice</v>
      </c>
    </row>
    <row r="15" customFormat="false" ht="30" hidden="false" customHeight="true" outlineLevel="0" collapsed="false">
      <c r="A15" s="406" t="str">
        <f aca="false">BDD!B12</f>
        <v>Aloe Vera à feuilles fraîches BIO</v>
      </c>
      <c r="B15" s="407" t="n">
        <f aca="false">BDD!G12</f>
        <v>3.55</v>
      </c>
      <c r="C15" s="408" t="str">
        <f aca="false">BDD!H12</f>
        <v>Pièce</v>
      </c>
      <c r="D15" s="409" t="str">
        <f aca="false">IF(BDD!I12="", "", "X")</f>
        <v>X</v>
      </c>
      <c r="E15" s="409" t="str">
        <f aca="false">IF(BDD!J12="", "", "X")</f>
        <v>X</v>
      </c>
      <c r="F15" s="409" t="str">
        <f aca="false">IF(BDD!K12="", "", "X")</f>
        <v>X</v>
      </c>
      <c r="G15" s="409" t="str">
        <f aca="false">BDD!C12</f>
        <v>Malagua</v>
      </c>
    </row>
    <row r="16" customFormat="false" ht="30" hidden="false" customHeight="true" outlineLevel="0" collapsed="false">
      <c r="A16" s="406" t="str">
        <f aca="false">BDD!B13</f>
        <v>Amande Desmayo avec coque</v>
      </c>
      <c r="B16" s="407" t="n">
        <f aca="false">BDD!G13</f>
        <v>4.08</v>
      </c>
      <c r="C16" s="408" t="str">
        <f aca="false">BDD!H13</f>
        <v>kg</v>
      </c>
      <c r="D16" s="409" t="str">
        <f aca="false">IF(BDD!I13="", "", "X")</f>
        <v/>
      </c>
      <c r="E16" s="409" t="str">
        <f aca="false">IF(BDD!J13="", "", "X")</f>
        <v/>
      </c>
      <c r="F16" s="409" t="str">
        <f aca="false">IF(BDD!K13="", "", "X")</f>
        <v/>
      </c>
      <c r="G16" s="409" t="str">
        <f aca="false">BDD!C13</f>
        <v>Grenade</v>
      </c>
    </row>
    <row r="17" customFormat="false" ht="30" hidden="false" customHeight="true" outlineLevel="0" collapsed="false">
      <c r="A17" s="406" t="str">
        <f aca="false">BDD!B14</f>
        <v>Amande Lauren avec coque (saveur sucrée)</v>
      </c>
      <c r="B17" s="407" t="n">
        <f aca="false">BDD!G14</f>
        <v>3.41</v>
      </c>
      <c r="C17" s="408" t="str">
        <f aca="false">BDD!H14</f>
        <v>kg</v>
      </c>
      <c r="D17" s="409" t="str">
        <f aca="false">IF(BDD!I14="", "", "X")</f>
        <v>X</v>
      </c>
      <c r="E17" s="409" t="str">
        <f aca="false">IF(BDD!J14="", "", "X")</f>
        <v>X</v>
      </c>
      <c r="F17" s="409" t="str">
        <f aca="false">IF(BDD!K14="", "", "X")</f>
        <v>X</v>
      </c>
      <c r="G17" s="409" t="str">
        <f aca="false">BDD!C14</f>
        <v>Grenade</v>
      </c>
    </row>
    <row r="18" customFormat="false" ht="30" hidden="false" customHeight="true" outlineLevel="0" collapsed="false">
      <c r="A18" s="406" t="str">
        <f aca="false">BDD!B15</f>
        <v>Amande Romera avec coque</v>
      </c>
      <c r="B18" s="407" t="n">
        <f aca="false">BDD!G15</f>
        <v>4.08</v>
      </c>
      <c r="C18" s="408" t="str">
        <f aca="false">BDD!H15</f>
        <v>kg</v>
      </c>
      <c r="D18" s="409" t="str">
        <f aca="false">IF(BDD!I15="", "", "X")</f>
        <v>X</v>
      </c>
      <c r="E18" s="409" t="str">
        <f aca="false">IF(BDD!J15="", "", "X")</f>
        <v/>
      </c>
      <c r="F18" s="409" t="str">
        <f aca="false">IF(BDD!K15="", "", "X")</f>
        <v/>
      </c>
      <c r="G18" s="409" t="str">
        <f aca="false">BDD!C15</f>
        <v>Malaga</v>
      </c>
    </row>
    <row r="19" customFormat="false" ht="30" hidden="false" customHeight="true" outlineLevel="0" collapsed="false">
      <c r="A19" s="406" t="str">
        <f aca="false">BDD!B16</f>
        <v>Amande sans coque CRU BIO
    - (sachet 1kg)</v>
      </c>
      <c r="B19" s="407" t="n">
        <f aca="false">BDD!G16</f>
        <v>24.63</v>
      </c>
      <c r="C19" s="408" t="str">
        <f aca="false">BDD!H16</f>
        <v>Pièce</v>
      </c>
      <c r="D19" s="409" t="str">
        <f aca="false">IF(BDD!I16="", "", "X")</f>
        <v>X</v>
      </c>
      <c r="E19" s="409" t="str">
        <f aca="false">IF(BDD!J16="", "", "X")</f>
        <v/>
      </c>
      <c r="F19" s="409" t="str">
        <f aca="false">IF(BDD!K16="", "", "X")</f>
        <v/>
      </c>
      <c r="G19" s="409" t="str">
        <f aca="false">BDD!C16</f>
        <v>Grenade</v>
      </c>
    </row>
    <row r="20" customFormat="false" ht="30" hidden="false" customHeight="true" outlineLevel="0" collapsed="false">
      <c r="A20" s="406" t="str">
        <f aca="false">BDD!B17</f>
        <v>Ananas (mûri sur plante) (env. 2kg)
Super bon, couleur intense, très aromatique</v>
      </c>
      <c r="B20" s="407" t="n">
        <f aca="false">BDD!G17</f>
        <v>4.37</v>
      </c>
      <c r="C20" s="408" t="str">
        <f aca="false">BDD!H17</f>
        <v>kg</v>
      </c>
      <c r="D20" s="409" t="str">
        <f aca="false">IF(BDD!I17="", "", "X")</f>
        <v>X</v>
      </c>
      <c r="E20" s="409" t="str">
        <f aca="false">IF(BDD!J17="", "", "X")</f>
        <v>X</v>
      </c>
      <c r="F20" s="409" t="str">
        <f aca="false">IF(BDD!K17="", "", "X")</f>
        <v/>
      </c>
      <c r="G20" s="409" t="str">
        <f aca="false">BDD!C17</f>
        <v>Costa Rica</v>
      </c>
    </row>
    <row r="21" customFormat="false" ht="30" hidden="false" customHeight="true" outlineLevel="0" collapsed="false">
      <c r="A21" s="406" t="str">
        <f aca="false">BDD!B18</f>
        <v>Ananas deshydraté BIO (paquet 1kg)</v>
      </c>
      <c r="B21" s="407" t="n">
        <f aca="false">BDD!G18</f>
        <v>27.37</v>
      </c>
      <c r="C21" s="408" t="str">
        <f aca="false">BDD!H18</f>
        <v>Pièce</v>
      </c>
      <c r="D21" s="409" t="str">
        <f aca="false">IF(BDD!I18="", "", "X")</f>
        <v/>
      </c>
      <c r="E21" s="409" t="str">
        <f aca="false">IF(BDD!J18="", "", "X")</f>
        <v/>
      </c>
      <c r="F21" s="409" t="str">
        <f aca="false">IF(BDD!K18="", "", "X")</f>
        <v/>
      </c>
      <c r="G21" s="409" t="str">
        <f aca="false">BDD!C18</f>
        <v>Costa Rica</v>
      </c>
    </row>
    <row r="22" customFormat="false" ht="30" hidden="false" customHeight="true" outlineLevel="0" collapsed="false">
      <c r="A22" s="406" t="str">
        <f aca="false">BDD!B19</f>
        <v>Arachides crues avec coque</v>
      </c>
      <c r="B22" s="407" t="n">
        <f aca="false">BDD!G19</f>
        <v>4.37</v>
      </c>
      <c r="C22" s="408" t="str">
        <f aca="false">BDD!H19</f>
        <v>kg</v>
      </c>
      <c r="D22" s="409" t="str">
        <f aca="false">IF(BDD!I19="", "", "X")</f>
        <v>X</v>
      </c>
      <c r="E22" s="409" t="str">
        <f aca="false">IF(BDD!J19="", "", "X")</f>
        <v>X</v>
      </c>
      <c r="F22" s="409" t="str">
        <f aca="false">IF(BDD!K19="", "", "X")</f>
        <v/>
      </c>
      <c r="G22" s="409" t="str">
        <f aca="false">BDD!C19</f>
        <v>Chine</v>
      </c>
    </row>
    <row r="23" customFormat="false" ht="30" hidden="false" customHeight="true" outlineLevel="0" collapsed="false">
      <c r="A23" s="406" t="str">
        <f aca="false">BDD!B20</f>
        <v>Arachides sans coque pelé CRU BIO</v>
      </c>
      <c r="B23" s="407" t="n">
        <f aca="false">BDD!G20</f>
        <v>7.52</v>
      </c>
      <c r="C23" s="408" t="str">
        <f aca="false">BDD!H20</f>
        <v>kg</v>
      </c>
      <c r="D23" s="409" t="str">
        <f aca="false">IF(BDD!I20="", "", "X")</f>
        <v>X</v>
      </c>
      <c r="E23" s="409" t="str">
        <f aca="false">IF(BDD!J20="", "", "X")</f>
        <v>X</v>
      </c>
      <c r="F23" s="409" t="str">
        <f aca="false">IF(BDD!K20="", "", "X")</f>
        <v/>
      </c>
      <c r="G23" s="409" t="str">
        <f aca="false">BDD!C20</f>
        <v>Chine</v>
      </c>
    </row>
    <row r="24" customFormat="false" ht="30" hidden="false" customHeight="true" outlineLevel="0" collapsed="false">
      <c r="A24" s="406" t="str">
        <f aca="false">BDD!B21</f>
        <v>Avocat Bacon (grand)</v>
      </c>
      <c r="B24" s="407" t="n">
        <f aca="false">BDD!G21</f>
        <v>5.88</v>
      </c>
      <c r="C24" s="408" t="str">
        <f aca="false">BDD!H21</f>
        <v>kg</v>
      </c>
      <c r="D24" s="409" t="str">
        <f aca="false">IF(BDD!I21="", "", "X")</f>
        <v>X</v>
      </c>
      <c r="E24" s="409" t="str">
        <f aca="false">IF(BDD!J21="", "", "X")</f>
        <v>X</v>
      </c>
      <c r="F24" s="409" t="str">
        <f aca="false">IF(BDD!K21="", "", "X")</f>
        <v/>
      </c>
      <c r="G24" s="409" t="str">
        <f aca="false">BDD!C21</f>
        <v>Grenade</v>
      </c>
    </row>
    <row r="25" customFormat="false" ht="30" hidden="false" customHeight="true" outlineLevel="0" collapsed="false">
      <c r="A25" s="406" t="str">
        <f aca="false">BDD!B22</f>
        <v>Avocat Bacon BIO</v>
      </c>
      <c r="B25" s="407" t="n">
        <f aca="false">BDD!G22</f>
        <v>6.15</v>
      </c>
      <c r="C25" s="408" t="str">
        <f aca="false">BDD!H22</f>
        <v>kg</v>
      </c>
      <c r="D25" s="409" t="str">
        <f aca="false">IF(BDD!I22="", "", "X")</f>
        <v>X</v>
      </c>
      <c r="E25" s="409" t="str">
        <f aca="false">IF(BDD!J22="", "", "X")</f>
        <v>X</v>
      </c>
      <c r="F25" s="409" t="str">
        <f aca="false">IF(BDD!K22="", "", "X")</f>
        <v/>
      </c>
      <c r="G25" s="409" t="str">
        <f aca="false">BDD!C22</f>
        <v>Grenade</v>
      </c>
    </row>
    <row r="26" customFormat="false" ht="30" hidden="false" customHeight="true" outlineLevel="0" collapsed="false">
      <c r="A26" s="406" t="str">
        <f aca="false">BDD!B23</f>
        <v>Avocat Bacon BIO (imperfections superficielles sur la peau)</v>
      </c>
      <c r="B26" s="407" t="n">
        <f aca="false">BDD!G23</f>
        <v>4.78</v>
      </c>
      <c r="C26" s="408" t="str">
        <f aca="false">BDD!H23</f>
        <v>kg</v>
      </c>
      <c r="D26" s="409" t="str">
        <f aca="false">IF(BDD!I23="", "", "X")</f>
        <v>X</v>
      </c>
      <c r="E26" s="409" t="str">
        <f aca="false">IF(BDD!J23="", "", "X")</f>
        <v>X</v>
      </c>
      <c r="F26" s="409" t="str">
        <f aca="false">IF(BDD!K23="", "", "X")</f>
        <v/>
      </c>
      <c r="G26" s="409" t="str">
        <f aca="false">BDD!C23</f>
        <v>Malaga</v>
      </c>
    </row>
    <row r="27" customFormat="false" ht="30" hidden="false" customHeight="true" outlineLevel="0" collapsed="false">
      <c r="A27" s="406" t="str">
        <f aca="false">BDD!B24</f>
        <v>Avocat Bacon Cocktail (petit calibre)</v>
      </c>
      <c r="B27" s="407" t="n">
        <f aca="false">BDD!G24</f>
        <v>5.45</v>
      </c>
      <c r="C27" s="408" t="str">
        <f aca="false">BDD!H24</f>
        <v>kg</v>
      </c>
      <c r="D27" s="409" t="str">
        <f aca="false">IF(BDD!I24="", "", "X")</f>
        <v/>
      </c>
      <c r="E27" s="409" t="str">
        <f aca="false">IF(BDD!J24="", "", "X")</f>
        <v/>
      </c>
      <c r="F27" s="409" t="str">
        <f aca="false">IF(BDD!K24="", "", "X")</f>
        <v/>
      </c>
      <c r="G27" s="409" t="str">
        <f aca="false">BDD!C24</f>
        <v>Grenade</v>
      </c>
    </row>
    <row r="28" customFormat="false" ht="30" hidden="false" customHeight="true" outlineLevel="0" collapsed="false">
      <c r="A28" s="406" t="str">
        <f aca="false">BDD!B25</f>
        <v>Avocat Hass BIO (production de Rufino, nouvelle récolte)</v>
      </c>
      <c r="B28" s="407" t="n">
        <f aca="false">BDD!G25</f>
        <v>5.45</v>
      </c>
      <c r="C28" s="408" t="str">
        <f aca="false">BDD!H25</f>
        <v>kg</v>
      </c>
      <c r="D28" s="409" t="str">
        <f aca="false">IF(BDD!I25="", "", "X")</f>
        <v>X</v>
      </c>
      <c r="E28" s="409" t="str">
        <f aca="false">IF(BDD!J25="", "", "X")</f>
        <v>X</v>
      </c>
      <c r="F28" s="409" t="str">
        <f aca="false">IF(BDD!K25="", "", "X")</f>
        <v/>
      </c>
      <c r="G28" s="409" t="str">
        <f aca="false">BDD!C25</f>
        <v>Grenade</v>
      </c>
    </row>
    <row r="29" customFormat="false" ht="30" hidden="false" customHeight="true" outlineLevel="0" collapsed="false">
      <c r="A29" s="406" t="str">
        <f aca="false">BDD!B26</f>
        <v>Baie de Goji BIO (env. 1kg)</v>
      </c>
      <c r="B29" s="407" t="n">
        <f aca="false">BDD!G26</f>
        <v>28.74</v>
      </c>
      <c r="C29" s="408" t="str">
        <f aca="false">BDD!H26</f>
        <v>Pièce</v>
      </c>
      <c r="D29" s="409" t="str">
        <f aca="false">IF(BDD!I26="", "", "X")</f>
        <v/>
      </c>
      <c r="E29" s="409" t="str">
        <f aca="false">IF(BDD!J26="", "", "X")</f>
        <v/>
      </c>
      <c r="F29" s="409" t="str">
        <f aca="false">IF(BDD!K26="", "", "X")</f>
        <v/>
      </c>
      <c r="G29" s="409" t="str">
        <f aca="false">BDD!C26</f>
        <v>Tibet</v>
      </c>
    </row>
    <row r="30" customFormat="false" ht="30" hidden="false" customHeight="true" outlineLevel="0" collapsed="false">
      <c r="A30" s="406" t="str">
        <f aca="false">BDD!B27</f>
        <v>Baie de Goji BIO (envi. 500g)</v>
      </c>
      <c r="B30" s="407" t="n">
        <f aca="false">BDD!G27</f>
        <v>15.04</v>
      </c>
      <c r="C30" s="408" t="str">
        <f aca="false">BDD!H27</f>
        <v>Pièce</v>
      </c>
      <c r="D30" s="409" t="str">
        <f aca="false">IF(BDD!I27="", "", "X")</f>
        <v/>
      </c>
      <c r="E30" s="409" t="str">
        <f aca="false">IF(BDD!J27="", "", "X")</f>
        <v/>
      </c>
      <c r="F30" s="409" t="str">
        <f aca="false">IF(BDD!K27="", "", "X")</f>
        <v/>
      </c>
      <c r="G30" s="409" t="str">
        <f aca="false">BDD!C27</f>
        <v>Tibet</v>
      </c>
    </row>
    <row r="31" customFormat="false" ht="30" hidden="false" customHeight="true" outlineLevel="0" collapsed="false">
      <c r="A31" s="406" t="str">
        <f aca="false">BDD!B28</f>
        <v>Banane Cavendish (mûri sur plante)</v>
      </c>
      <c r="B31" s="407" t="n">
        <f aca="false">BDD!G28</f>
        <v>4.08</v>
      </c>
      <c r="C31" s="408" t="str">
        <f aca="false">BDD!H28</f>
        <v>kg</v>
      </c>
      <c r="D31" s="409" t="str">
        <f aca="false">IF(BDD!I28="", "", "X")</f>
        <v>X</v>
      </c>
      <c r="E31" s="409" t="str">
        <f aca="false">IF(BDD!J28="", "", "X")</f>
        <v>X</v>
      </c>
      <c r="F31" s="409" t="str">
        <f aca="false">IF(BDD!K28="", "", "X")</f>
        <v>X</v>
      </c>
      <c r="G31" s="409" t="str">
        <f aca="false">BDD!C28</f>
        <v>Grenade</v>
      </c>
    </row>
    <row r="32" customFormat="false" ht="30" hidden="false" customHeight="true" outlineLevel="0" collapsed="false">
      <c r="A32" s="406" t="str">
        <f aca="false">BDD!B29</f>
        <v>Banane Cavendish BIO/RECO</v>
      </c>
      <c r="B32" s="407" t="n">
        <f aca="false">BDD!G29</f>
        <v>4.08</v>
      </c>
      <c r="C32" s="408" t="str">
        <f aca="false">BDD!H29</f>
        <v>kg</v>
      </c>
      <c r="D32" s="409" t="str">
        <f aca="false">IF(BDD!I29="", "", "X")</f>
        <v>X</v>
      </c>
      <c r="E32" s="409" t="str">
        <f aca="false">IF(BDD!J29="", "", "X")</f>
        <v>X</v>
      </c>
      <c r="F32" s="409" t="str">
        <f aca="false">IF(BDD!K29="", "", "X")</f>
        <v/>
      </c>
      <c r="G32" s="409" t="str">
        <f aca="false">BDD!C29</f>
        <v>Iles Canaries</v>
      </c>
    </row>
    <row r="33" customFormat="false" ht="30" hidden="false" customHeight="true" outlineLevel="0" collapsed="false">
      <c r="A33" s="406" t="str">
        <f aca="false">BDD!B30</f>
        <v>Banane deshydratée BIO semi-sèche
    - (sachet 200g)</v>
      </c>
      <c r="B33" s="407" t="n">
        <f aca="false">BDD!G30</f>
        <v>4.78</v>
      </c>
      <c r="C33" s="408" t="str">
        <f aca="false">BDD!H30</f>
        <v>Pièce</v>
      </c>
      <c r="D33" s="409" t="str">
        <f aca="false">IF(BDD!I30="", "", "X")</f>
        <v/>
      </c>
      <c r="E33" s="409" t="str">
        <f aca="false">IF(BDD!J30="", "", "X")</f>
        <v/>
      </c>
      <c r="F33" s="409" t="str">
        <f aca="false">IF(BDD!K30="", "", "X")</f>
        <v/>
      </c>
      <c r="G33" s="409" t="str">
        <f aca="false">BDD!C30</f>
        <v>Grenade</v>
      </c>
    </row>
    <row r="34" customFormat="false" ht="30" hidden="false" customHeight="true" outlineLevel="0" collapsed="false">
      <c r="A34" s="406" t="str">
        <f aca="false">BDD!B31</f>
        <v>Betterave Baby BIO (Production de Rufino)</v>
      </c>
      <c r="B34" s="407" t="n">
        <f aca="false">BDD!G31</f>
        <v>5.45</v>
      </c>
      <c r="C34" s="408" t="str">
        <f aca="false">BDD!H31</f>
        <v>kg</v>
      </c>
      <c r="D34" s="409" t="str">
        <f aca="false">IF(BDD!I31="", "", "X")</f>
        <v/>
      </c>
      <c r="E34" s="409" t="str">
        <f aca="false">IF(BDD!J31="", "", "X")</f>
        <v/>
      </c>
      <c r="F34" s="409" t="str">
        <f aca="false">IF(BDD!K31="", "", "X")</f>
        <v/>
      </c>
      <c r="G34" s="409" t="str">
        <f aca="false">BDD!C31</f>
        <v>Grenade</v>
      </c>
    </row>
    <row r="35" customFormat="false" ht="30" hidden="false" customHeight="true" outlineLevel="0" collapsed="false">
      <c r="A35" s="406" t="str">
        <f aca="false">BDD!B32</f>
        <v>Betterave BIO</v>
      </c>
      <c r="B35" s="407" t="n">
        <f aca="false">BDD!G32</f>
        <v>2.32</v>
      </c>
      <c r="C35" s="408" t="str">
        <f aca="false">BDD!H32</f>
        <v>kg</v>
      </c>
      <c r="D35" s="409" t="str">
        <f aca="false">IF(BDD!I32="", "", "X")</f>
        <v>X</v>
      </c>
      <c r="E35" s="409" t="str">
        <f aca="false">IF(BDD!J32="", "", "X")</f>
        <v/>
      </c>
      <c r="F35" s="409" t="str">
        <f aca="false">IF(BDD!K32="", "", "X")</f>
        <v/>
      </c>
      <c r="G35" s="409" t="str">
        <f aca="false">BDD!C32</f>
        <v>Malagua</v>
      </c>
    </row>
    <row r="36" customFormat="false" ht="30" hidden="false" customHeight="true" outlineLevel="0" collapsed="false">
      <c r="A36" s="406" t="str">
        <f aca="false">BDD!B33</f>
        <v>Betterave en poudre BIO (sachet 1kg)</v>
      </c>
      <c r="B36" s="407" t="n">
        <f aca="false">BDD!G33</f>
        <v>23.96</v>
      </c>
      <c r="C36" s="408" t="str">
        <f aca="false">BDD!H33</f>
        <v>Pièce</v>
      </c>
      <c r="D36" s="409" t="str">
        <f aca="false">IF(BDD!I33="", "", "X")</f>
        <v/>
      </c>
      <c r="E36" s="409" t="str">
        <f aca="false">IF(BDD!J33="", "", "X")</f>
        <v/>
      </c>
      <c r="F36" s="409" t="str">
        <f aca="false">IF(BDD!K33="", "", "X")</f>
        <v/>
      </c>
      <c r="G36" s="409" t="str">
        <f aca="false">BDD!C33</f>
        <v>Hongrie</v>
      </c>
    </row>
    <row r="37" customFormat="false" ht="30" hidden="false" customHeight="true" outlineLevel="0" collapsed="false">
      <c r="A37" s="406" t="str">
        <f aca="false">BDD!B34</f>
        <v>Betterave en poudre BIO (sachet 500g)</v>
      </c>
      <c r="B37" s="407" t="n">
        <f aca="false">BDD!G34</f>
        <v>12.73</v>
      </c>
      <c r="C37" s="408" t="str">
        <f aca="false">BDD!H34</f>
        <v>Pièce</v>
      </c>
      <c r="D37" s="409" t="str">
        <f aca="false">IF(BDD!I34="", "", "X")</f>
        <v/>
      </c>
      <c r="E37" s="409" t="str">
        <f aca="false">IF(BDD!J34="", "", "X")</f>
        <v/>
      </c>
      <c r="F37" s="409" t="str">
        <f aca="false">IF(BDD!K34="", "", "X")</f>
        <v/>
      </c>
      <c r="G37" s="409" t="str">
        <f aca="false">BDD!C34</f>
        <v>Hongrie</v>
      </c>
    </row>
    <row r="38" customFormat="false" ht="30" hidden="false" customHeight="true" outlineLevel="0" collapsed="false">
      <c r="A38" s="406" t="str">
        <f aca="false">BDD!B35</f>
        <v>Blette BIO</v>
      </c>
      <c r="B38" s="407" t="n">
        <f aca="false">BDD!G35</f>
        <v>5.45</v>
      </c>
      <c r="C38" s="408" t="str">
        <f aca="false">BDD!H35</f>
        <v>kg</v>
      </c>
      <c r="D38" s="409" t="str">
        <f aca="false">IF(BDD!I35="", "", "X")</f>
        <v/>
      </c>
      <c r="E38" s="409" t="str">
        <f aca="false">IF(BDD!J35="", "", "X")</f>
        <v/>
      </c>
      <c r="F38" s="409" t="str">
        <f aca="false">IF(BDD!K35="", "", "X")</f>
        <v/>
      </c>
      <c r="G38" s="409" t="str">
        <f aca="false">BDD!C35</f>
        <v>Grenade</v>
      </c>
    </row>
    <row r="39" customFormat="false" ht="30" hidden="false" customHeight="true" outlineLevel="0" collapsed="false">
      <c r="A39" s="406" t="str">
        <f aca="false">BDD!B36</f>
        <v>Cacao graine entière pelée CRU BIO
    - (paquet 1kg)</v>
      </c>
      <c r="B39" s="407" t="n">
        <f aca="false">BDD!G36</f>
        <v>21.89</v>
      </c>
      <c r="C39" s="408" t="str">
        <f aca="false">BDD!H36</f>
        <v>Pièce</v>
      </c>
      <c r="D39" s="409" t="str">
        <f aca="false">IF(BDD!I36="", "", "X")</f>
        <v>X</v>
      </c>
      <c r="E39" s="409" t="str">
        <f aca="false">IF(BDD!J36="", "", "X")</f>
        <v/>
      </c>
      <c r="F39" s="409" t="str">
        <f aca="false">IF(BDD!K36="", "", "X")</f>
        <v/>
      </c>
      <c r="G39" s="409" t="str">
        <f aca="false">BDD!C36</f>
        <v>Pérou</v>
      </c>
    </row>
    <row r="40" customFormat="false" ht="30" hidden="false" customHeight="true" outlineLevel="0" collapsed="false">
      <c r="A40" s="406" t="str">
        <f aca="false">BDD!B37</f>
        <v>Camu Camu en poudre BIO (sachet 250g)</v>
      </c>
      <c r="B40" s="407" t="n">
        <f aca="false">BDD!G37</f>
        <v>18.48</v>
      </c>
      <c r="C40" s="408" t="str">
        <f aca="false">BDD!H37</f>
        <v>Pièce</v>
      </c>
      <c r="D40" s="409" t="str">
        <f aca="false">IF(BDD!I37="", "", "X")</f>
        <v/>
      </c>
      <c r="E40" s="409" t="str">
        <f aca="false">IF(BDD!J37="", "", "X")</f>
        <v/>
      </c>
      <c r="F40" s="409" t="str">
        <f aca="false">IF(BDD!K37="", "", "X")</f>
        <v/>
      </c>
      <c r="G40" s="409" t="str">
        <f aca="false">BDD!C37</f>
        <v>Pérou</v>
      </c>
    </row>
    <row r="41" customFormat="false" ht="30" hidden="false" customHeight="true" outlineLevel="0" collapsed="false">
      <c r="A41" s="406" t="str">
        <f aca="false">BDD!B38</f>
        <v>Canne à sucre brune</v>
      </c>
      <c r="B41" s="407" t="n">
        <f aca="false">BDD!G38</f>
        <v>2.04</v>
      </c>
      <c r="C41" s="408" t="str">
        <f aca="false">BDD!H38</f>
        <v>kg</v>
      </c>
      <c r="D41" s="409" t="str">
        <f aca="false">IF(BDD!I38="", "", "X")</f>
        <v>X</v>
      </c>
      <c r="E41" s="409" t="str">
        <f aca="false">IF(BDD!J38="", "", "X")</f>
        <v>X</v>
      </c>
      <c r="F41" s="409" t="str">
        <f aca="false">IF(BDD!K38="", "", "X")</f>
        <v/>
      </c>
      <c r="G41" s="409" t="str">
        <f aca="false">BDD!C38</f>
        <v>Malagua</v>
      </c>
    </row>
    <row r="42" customFormat="false" ht="30" hidden="false" customHeight="true" outlineLevel="0" collapsed="false">
      <c r="A42" s="406" t="str">
        <f aca="false">BDD!B39</f>
        <v>Carambole / fruit étoilé</v>
      </c>
      <c r="B42" s="407" t="n">
        <f aca="false">BDD!G39</f>
        <v>4.92</v>
      </c>
      <c r="C42" s="408" t="str">
        <f aca="false">BDD!H39</f>
        <v>kg</v>
      </c>
      <c r="D42" s="409" t="str">
        <f aca="false">IF(BDD!I39="", "", "X")</f>
        <v>X</v>
      </c>
      <c r="E42" s="409" t="str">
        <f aca="false">IF(BDD!J39="", "", "X")</f>
        <v/>
      </c>
      <c r="F42" s="409" t="str">
        <f aca="false">IF(BDD!K39="", "", "X")</f>
        <v/>
      </c>
      <c r="G42" s="409" t="str">
        <f aca="false">BDD!C39</f>
        <v>Grenade</v>
      </c>
    </row>
    <row r="43" customFormat="false" ht="30" hidden="false" customHeight="true" outlineLevel="0" collapsed="false">
      <c r="A43" s="406" t="str">
        <f aca="false">BDD!B40</f>
        <v>Carotte avec fane</v>
      </c>
      <c r="B43" s="407" t="n">
        <f aca="false">BDD!G40</f>
        <v>3.14</v>
      </c>
      <c r="C43" s="408" t="str">
        <f aca="false">BDD!H40</f>
        <v>kg</v>
      </c>
      <c r="D43" s="409" t="str">
        <f aca="false">IF(BDD!I40="", "", "X")</f>
        <v>X</v>
      </c>
      <c r="E43" s="409" t="str">
        <f aca="false">IF(BDD!J40="", "", "X")</f>
        <v/>
      </c>
      <c r="F43" s="409" t="str">
        <f aca="false">IF(BDD!K40="", "", "X")</f>
        <v/>
      </c>
      <c r="G43" s="409" t="str">
        <f aca="false">BDD!C40</f>
        <v>Grenade</v>
      </c>
    </row>
    <row r="44" customFormat="false" ht="30" hidden="false" customHeight="true" outlineLevel="0" collapsed="false">
      <c r="A44" s="406" t="str">
        <f aca="false">BDD!B41</f>
        <v>Carotte BIO</v>
      </c>
      <c r="B44" s="407" t="n">
        <f aca="false">BDD!G41</f>
        <v>2.45</v>
      </c>
      <c r="C44" s="408" t="str">
        <f aca="false">BDD!H41</f>
        <v>kg</v>
      </c>
      <c r="D44" s="409" t="str">
        <f aca="false">IF(BDD!I41="", "", "X")</f>
        <v>X</v>
      </c>
      <c r="E44" s="409" t="str">
        <f aca="false">IF(BDD!J41="", "", "X")</f>
        <v>X</v>
      </c>
      <c r="F44" s="409" t="str">
        <f aca="false">IF(BDD!K41="", "", "X")</f>
        <v/>
      </c>
      <c r="G44" s="409" t="str">
        <f aca="false">BDD!C41</f>
        <v>Malagua</v>
      </c>
    </row>
    <row r="45" customFormat="false" ht="30" hidden="false" customHeight="true" outlineLevel="0" collapsed="false">
      <c r="A45" s="406" t="str">
        <f aca="false">BDD!B42</f>
        <v>Carotte sans fane</v>
      </c>
      <c r="B45" s="407" t="n">
        <f aca="false">BDD!G42</f>
        <v>1.9</v>
      </c>
      <c r="C45" s="408" t="str">
        <f aca="false">BDD!H42</f>
        <v>kg</v>
      </c>
      <c r="D45" s="409" t="str">
        <f aca="false">IF(BDD!I42="", "", "X")</f>
        <v>X</v>
      </c>
      <c r="E45" s="409" t="str">
        <f aca="false">IF(BDD!J42="", "", "X")</f>
        <v>X</v>
      </c>
      <c r="F45" s="409" t="str">
        <f aca="false">IF(BDD!K42="", "", "X")</f>
        <v>X</v>
      </c>
      <c r="G45" s="409" t="str">
        <f aca="false">BDD!C42</f>
        <v>Grenade</v>
      </c>
    </row>
    <row r="46" customFormat="false" ht="30" hidden="false" customHeight="true" outlineLevel="0" collapsed="false">
      <c r="A46" s="406" t="str">
        <f aca="false">BDD!B43</f>
        <v>Caroube biologique de l'Alpujarra</v>
      </c>
      <c r="B46" s="407" t="n">
        <f aca="false">BDD!G43</f>
        <v>2.32</v>
      </c>
      <c r="C46" s="408" t="str">
        <f aca="false">BDD!H43</f>
        <v>kg</v>
      </c>
      <c r="D46" s="409" t="str">
        <f aca="false">IF(BDD!I43="", "", "X")</f>
        <v>X</v>
      </c>
      <c r="E46" s="409" t="str">
        <f aca="false">IF(BDD!J43="", "", "X")</f>
        <v>X</v>
      </c>
      <c r="F46" s="409" t="str">
        <f aca="false">IF(BDD!K43="", "", "X")</f>
        <v/>
      </c>
      <c r="G46" s="409" t="str">
        <f aca="false">BDD!C43</f>
        <v>Grenade</v>
      </c>
    </row>
    <row r="47" customFormat="false" ht="30" hidden="false" customHeight="true" outlineLevel="0" collapsed="false">
      <c r="A47" s="406" t="str">
        <f aca="false">BDD!B44</f>
        <v>Celeri vert</v>
      </c>
      <c r="B47" s="407" t="n">
        <f aca="false">BDD!G44</f>
        <v>3.69</v>
      </c>
      <c r="C47" s="408" t="str">
        <f aca="false">BDD!H44</f>
        <v>kg</v>
      </c>
      <c r="D47" s="409" t="str">
        <f aca="false">IF(BDD!I44="", "", "X")</f>
        <v>X</v>
      </c>
      <c r="E47" s="409" t="str">
        <f aca="false">IF(BDD!J44="", "", "X")</f>
        <v/>
      </c>
      <c r="F47" s="409" t="str">
        <f aca="false">IF(BDD!K44="", "", "X")</f>
        <v/>
      </c>
      <c r="G47" s="409" t="str">
        <f aca="false">BDD!C44</f>
        <v>Grenade</v>
      </c>
    </row>
    <row r="48" customFormat="false" ht="30" hidden="false" customHeight="true" outlineLevel="0" collapsed="false">
      <c r="A48" s="406" t="str">
        <f aca="false">BDD!B45</f>
        <v>Céleri vert BIO</v>
      </c>
      <c r="B48" s="407" t="n">
        <f aca="false">BDD!G45</f>
        <v>3.96</v>
      </c>
      <c r="C48" s="408" t="str">
        <f aca="false">BDD!H45</f>
        <v>kg</v>
      </c>
      <c r="D48" s="409" t="str">
        <f aca="false">IF(BDD!I45="", "", "X")</f>
        <v>X</v>
      </c>
      <c r="E48" s="409" t="str">
        <f aca="false">IF(BDD!J45="", "", "X")</f>
        <v/>
      </c>
      <c r="F48" s="409" t="str">
        <f aca="false">IF(BDD!K45="", "", "X")</f>
        <v/>
      </c>
      <c r="G48" s="409" t="str">
        <f aca="false">BDD!C45</f>
        <v>Malagua</v>
      </c>
    </row>
    <row r="49" customFormat="false" ht="30" hidden="false" customHeight="true" outlineLevel="0" collapsed="false">
      <c r="A49" s="406" t="str">
        <f aca="false">BDD!B46</f>
        <v>Chia BIO (sachet 1kg)</v>
      </c>
      <c r="B49" s="407" t="n">
        <f aca="false">BDD!G46</f>
        <v>6.82</v>
      </c>
      <c r="C49" s="408" t="str">
        <f aca="false">BDD!H46</f>
        <v>Pièce</v>
      </c>
      <c r="D49" s="409" t="str">
        <f aca="false">IF(BDD!I46="", "", "X")</f>
        <v>X</v>
      </c>
      <c r="E49" s="409" t="str">
        <f aca="false">IF(BDD!J46="", "", "X")</f>
        <v/>
      </c>
      <c r="F49" s="409" t="str">
        <f aca="false">IF(BDD!K46="", "", "X")</f>
        <v/>
      </c>
      <c r="G49" s="409" t="str">
        <f aca="false">BDD!C46</f>
        <v>Bolivie</v>
      </c>
    </row>
    <row r="50" customFormat="false" ht="30" hidden="false" customHeight="true" outlineLevel="0" collapsed="false">
      <c r="A50" s="406" t="str">
        <f aca="false">BDD!B47</f>
        <v>Chips de coco CRU BIO (paquet 1kg)</v>
      </c>
      <c r="B50" s="407" t="n">
        <f aca="false">BDD!G47</f>
        <v>9.3</v>
      </c>
      <c r="C50" s="408" t="str">
        <f aca="false">BDD!H47</f>
        <v>Pièce</v>
      </c>
      <c r="D50" s="409" t="str">
        <f aca="false">IF(BDD!I47="", "", "X")</f>
        <v>X</v>
      </c>
      <c r="E50" s="409" t="str">
        <f aca="false">IF(BDD!J47="", "", "X")</f>
        <v>X</v>
      </c>
      <c r="F50" s="409" t="str">
        <f aca="false">IF(BDD!K47="", "", "X")</f>
        <v/>
      </c>
      <c r="G50" s="409" t="str">
        <f aca="false">BDD!C47</f>
        <v>Sri Lanka</v>
      </c>
    </row>
    <row r="51" customFormat="false" ht="30" hidden="false" customHeight="true" outlineLevel="0" collapsed="false">
      <c r="A51" s="406" t="str">
        <f aca="false">BDD!B48</f>
        <v>Chirimoya (grand)</v>
      </c>
      <c r="B51" s="407" t="n">
        <f aca="false">BDD!G48</f>
        <v>4.19</v>
      </c>
      <c r="C51" s="408" t="str">
        <f aca="false">BDD!H48</f>
        <v>kg</v>
      </c>
      <c r="D51" s="409" t="str">
        <f aca="false">IF(BDD!I48="", "", "X")</f>
        <v>X</v>
      </c>
      <c r="E51" s="409" t="str">
        <f aca="false">IF(BDD!J48="", "", "X")</f>
        <v>X</v>
      </c>
      <c r="F51" s="409" t="str">
        <f aca="false">IF(BDD!K48="", "", "X")</f>
        <v>X</v>
      </c>
      <c r="G51" s="409" t="str">
        <f aca="false">BDD!C48</f>
        <v>Grenade</v>
      </c>
    </row>
    <row r="52" customFormat="false" ht="30" hidden="false" customHeight="true" outlineLevel="0" collapsed="false">
      <c r="A52" s="406" t="str">
        <f aca="false">BDD!B49</f>
        <v>Chirimoya BIO (production Rufino)</v>
      </c>
      <c r="B52" s="407" t="n">
        <f aca="false">BDD!G49</f>
        <v>5.06</v>
      </c>
      <c r="C52" s="408" t="str">
        <f aca="false">BDD!H49</f>
        <v>kg</v>
      </c>
      <c r="D52" s="409" t="str">
        <f aca="false">IF(BDD!I49="", "", "X")</f>
        <v>X</v>
      </c>
      <c r="E52" s="409" t="str">
        <f aca="false">IF(BDD!J49="", "", "X")</f>
        <v>X</v>
      </c>
      <c r="F52" s="409" t="str">
        <f aca="false">IF(BDD!K49="", "", "X")</f>
        <v>X</v>
      </c>
      <c r="G52" s="409" t="str">
        <f aca="false">BDD!C49</f>
        <v>Grenade</v>
      </c>
    </row>
    <row r="53" customFormat="false" ht="30" hidden="false" customHeight="true" outlineLevel="0" collapsed="false">
      <c r="A53" s="406" t="str">
        <f aca="false">BDD!B50</f>
        <v>Chirimoya RECONVERSION (production Rufino)</v>
      </c>
      <c r="B53" s="407" t="n">
        <f aca="false">BDD!G50</f>
        <v>4.19</v>
      </c>
      <c r="C53" s="408" t="str">
        <f aca="false">BDD!H50</f>
        <v>kg</v>
      </c>
      <c r="D53" s="409" t="str">
        <f aca="false">IF(BDD!I50="", "", "X")</f>
        <v>X</v>
      </c>
      <c r="E53" s="409" t="str">
        <f aca="false">IF(BDD!J50="", "", "X")</f>
        <v>X</v>
      </c>
      <c r="F53" s="409" t="str">
        <f aca="false">IF(BDD!K50="", "", "X")</f>
        <v>X</v>
      </c>
      <c r="G53" s="409" t="str">
        <f aca="false">BDD!C50</f>
        <v>Grenade</v>
      </c>
    </row>
    <row r="54" customFormat="false" ht="30" hidden="false" customHeight="true" outlineLevel="0" collapsed="false">
      <c r="A54" s="406" t="str">
        <f aca="false">BDD!B51</f>
        <v>Chou Kale Winterbor Crespa BIO baby (Production de Rufino)</v>
      </c>
      <c r="B54" s="407" t="n">
        <f aca="false">BDD!G51</f>
        <v>6.82</v>
      </c>
      <c r="C54" s="408" t="str">
        <f aca="false">BDD!H51</f>
        <v>kg</v>
      </c>
      <c r="D54" s="409" t="str">
        <f aca="false">IF(BDD!I51="", "", "X")</f>
        <v/>
      </c>
      <c r="E54" s="409" t="str">
        <f aca="false">IF(BDD!J51="", "", "X")</f>
        <v/>
      </c>
      <c r="F54" s="409" t="str">
        <f aca="false">IF(BDD!K51="", "", "X")</f>
        <v/>
      </c>
      <c r="G54" s="409" t="str">
        <f aca="false">BDD!C51</f>
        <v>Grenade</v>
      </c>
    </row>
    <row r="55" customFormat="false" ht="30" hidden="false" customHeight="true" outlineLevel="0" collapsed="false">
      <c r="A55" s="406" t="str">
        <f aca="false">BDD!B52</f>
        <v>Chou vert BIO</v>
      </c>
      <c r="B55" s="407" t="n">
        <f aca="false">BDD!G52</f>
        <v>3</v>
      </c>
      <c r="C55" s="408" t="str">
        <f aca="false">BDD!H52</f>
        <v>kg</v>
      </c>
      <c r="D55" s="409" t="str">
        <f aca="false">IF(BDD!I52="", "", "X")</f>
        <v>X</v>
      </c>
      <c r="E55" s="409" t="str">
        <f aca="false">IF(BDD!J52="", "", "X")</f>
        <v/>
      </c>
      <c r="F55" s="409" t="str">
        <f aca="false">IF(BDD!K52="", "", "X")</f>
        <v/>
      </c>
      <c r="G55" s="409" t="str">
        <f aca="false">BDD!C52</f>
        <v>Malagua</v>
      </c>
    </row>
    <row r="56" customFormat="false" ht="30" hidden="false" customHeight="true" outlineLevel="0" collapsed="false">
      <c r="A56" s="406" t="str">
        <f aca="false">BDD!B53</f>
        <v>Citron Caviar (culture naturelle, plateau de 200g)</v>
      </c>
      <c r="B56" s="407" t="n">
        <f aca="false">BDD!G53</f>
        <v>10.93</v>
      </c>
      <c r="C56" s="408" t="str">
        <f aca="false">BDD!H53</f>
        <v>Pièce</v>
      </c>
      <c r="D56" s="409" t="str">
        <f aca="false">IF(BDD!I53="", "", "X")</f>
        <v/>
      </c>
      <c r="E56" s="409" t="str">
        <f aca="false">IF(BDD!J53="", "", "X")</f>
        <v/>
      </c>
      <c r="F56" s="409" t="str">
        <f aca="false">IF(BDD!K53="", "", "X")</f>
        <v/>
      </c>
      <c r="G56" s="409" t="str">
        <f aca="false">BDD!C53</f>
        <v>Salobrena</v>
      </c>
    </row>
    <row r="57" customFormat="false" ht="30" hidden="false" customHeight="true" outlineLevel="0" collapsed="false">
      <c r="A57" s="406" t="str">
        <f aca="false">BDD!B54</f>
        <v>Citron Caviar (culture naturelle, plateau de 500g)</v>
      </c>
      <c r="B57" s="407" t="n">
        <f aca="false">BDD!G54</f>
        <v>27.37</v>
      </c>
      <c r="C57" s="408" t="str">
        <f aca="false">BDD!H54</f>
        <v>Pièce</v>
      </c>
      <c r="D57" s="409" t="str">
        <f aca="false">IF(BDD!I54="", "", "X")</f>
        <v/>
      </c>
      <c r="E57" s="409" t="str">
        <f aca="false">IF(BDD!J54="", "", "X")</f>
        <v/>
      </c>
      <c r="F57" s="409" t="str">
        <f aca="false">IF(BDD!K54="", "", "X")</f>
        <v/>
      </c>
      <c r="G57" s="409" t="str">
        <f aca="false">BDD!C54</f>
        <v>Salobrena</v>
      </c>
    </row>
    <row r="58" customFormat="false" ht="30" hidden="false" customHeight="true" outlineLevel="0" collapsed="false">
      <c r="A58" s="406" t="str">
        <f aca="false">BDD!B55</f>
        <v>Citron caviar/citron australasica BIO
    - (plateau de 200 grs)</v>
      </c>
      <c r="B58" s="407" t="n">
        <f aca="false">BDD!G55</f>
        <v>12.3</v>
      </c>
      <c r="C58" s="408" t="str">
        <f aca="false">BDD!H55</f>
        <v>200g</v>
      </c>
      <c r="D58" s="409" t="str">
        <f aca="false">IF(BDD!I55="", "", "X")</f>
        <v/>
      </c>
      <c r="E58" s="409" t="str">
        <f aca="false">IF(BDD!J55="", "", "X")</f>
        <v/>
      </c>
      <c r="F58" s="409" t="str">
        <f aca="false">IF(BDD!K55="", "", "X")</f>
        <v/>
      </c>
      <c r="G58" s="409" t="str">
        <f aca="false">BDD!C55</f>
        <v>Grenade</v>
      </c>
    </row>
    <row r="59" customFormat="false" ht="30" hidden="false" customHeight="true" outlineLevel="0" collapsed="false">
      <c r="A59" s="406" t="str">
        <f aca="false">BDD!B56</f>
        <v>Citron caviar/citron australasica BIO
    - (plateau de 500 grs)</v>
      </c>
      <c r="B59" s="407" t="n">
        <f aca="false">BDD!G56</f>
        <v>20.98</v>
      </c>
      <c r="C59" s="408" t="str">
        <f aca="false">BDD!H56</f>
        <v>500g</v>
      </c>
      <c r="D59" s="409" t="str">
        <f aca="false">IF(BDD!I56="", "", "X")</f>
        <v/>
      </c>
      <c r="E59" s="409" t="str">
        <f aca="false">IF(BDD!J56="", "", "X")</f>
        <v/>
      </c>
      <c r="F59" s="409" t="str">
        <f aca="false">IF(BDD!K56="", "", "X")</f>
        <v/>
      </c>
      <c r="G59" s="409" t="str">
        <f aca="false">BDD!C56</f>
        <v>Grenade</v>
      </c>
    </row>
    <row r="60" customFormat="false" ht="30" hidden="false" customHeight="true" outlineLevel="0" collapsed="false">
      <c r="A60" s="406" t="str">
        <f aca="false">BDD!B57</f>
        <v>Citron jaune (mûri sur l'arbre)</v>
      </c>
      <c r="B60" s="407" t="n">
        <f aca="false">BDD!G57</f>
        <v>2.71</v>
      </c>
      <c r="C60" s="408" t="str">
        <f aca="false">BDD!H57</f>
        <v>kg</v>
      </c>
      <c r="D60" s="409" t="str">
        <f aca="false">IF(BDD!I57="", "", "X")</f>
        <v>X</v>
      </c>
      <c r="E60" s="409" t="str">
        <f aca="false">IF(BDD!J57="", "", "X")</f>
        <v>X</v>
      </c>
      <c r="F60" s="409" t="str">
        <f aca="false">IF(BDD!K57="", "", "X")</f>
        <v>X</v>
      </c>
      <c r="G60" s="409" t="str">
        <f aca="false">BDD!C57</f>
        <v>Grenade</v>
      </c>
    </row>
    <row r="61" customFormat="false" ht="30" hidden="false" customHeight="true" outlineLevel="0" collapsed="false">
      <c r="A61" s="406" t="str">
        <f aca="false">BDD!B58</f>
        <v>Citron jaune BIO (seconde catégorie)</v>
      </c>
      <c r="B61" s="407" t="n">
        <f aca="false">BDD!G58</f>
        <v>1.22</v>
      </c>
      <c r="C61" s="408" t="str">
        <f aca="false">BDD!H58</f>
        <v>kg</v>
      </c>
      <c r="D61" s="409" t="str">
        <f aca="false">IF(BDD!I58="", "", "X")</f>
        <v>X</v>
      </c>
      <c r="E61" s="409" t="str">
        <f aca="false">IF(BDD!J58="", "", "X")</f>
        <v>X</v>
      </c>
      <c r="F61" s="409" t="str">
        <f aca="false">IF(BDD!K58="", "", "X")</f>
        <v>X</v>
      </c>
      <c r="G61" s="409" t="str">
        <f aca="false">BDD!C58</f>
        <v>Malagua</v>
      </c>
    </row>
    <row r="62" customFormat="false" ht="30" hidden="false" customHeight="true" outlineLevel="0" collapsed="false">
      <c r="A62" s="406" t="str">
        <f aca="false">BDD!B59</f>
        <v>Citron jaune Verna BIO (mûri sur arbre)
    - (grand/moyen) </v>
      </c>
      <c r="B62" s="407" t="n">
        <f aca="false">BDD!G59</f>
        <v>3.14</v>
      </c>
      <c r="C62" s="408" t="str">
        <f aca="false">BDD!H59</f>
        <v>kg</v>
      </c>
      <c r="D62" s="409" t="str">
        <f aca="false">IF(BDD!I59="", "", "X")</f>
        <v>X</v>
      </c>
      <c r="E62" s="409" t="str">
        <f aca="false">IF(BDD!J59="", "", "X")</f>
        <v>X</v>
      </c>
      <c r="F62" s="409" t="str">
        <f aca="false">IF(BDD!K59="", "", "X")</f>
        <v>X</v>
      </c>
      <c r="G62" s="409" t="str">
        <f aca="false">BDD!C59</f>
        <v>Malagua</v>
      </c>
    </row>
    <row r="63" customFormat="false" ht="30" hidden="false" customHeight="true" outlineLevel="0" collapsed="false">
      <c r="A63" s="406" t="str">
        <f aca="false">BDD!B60</f>
        <v>Citron vert</v>
      </c>
      <c r="B63" s="407" t="n">
        <f aca="false">BDD!G60</f>
        <v>3.14</v>
      </c>
      <c r="C63" s="408" t="str">
        <f aca="false">BDD!H60</f>
        <v>kg</v>
      </c>
      <c r="D63" s="409" t="str">
        <f aca="false">IF(BDD!I60="", "", "X")</f>
        <v>X</v>
      </c>
      <c r="E63" s="409" t="str">
        <f aca="false">IF(BDD!J60="", "", "X")</f>
        <v>X</v>
      </c>
      <c r="F63" s="409" t="str">
        <f aca="false">IF(BDD!K60="", "", "X")</f>
        <v/>
      </c>
      <c r="G63" s="409" t="str">
        <f aca="false">BDD!C60</f>
        <v>Grenade</v>
      </c>
    </row>
    <row r="64" customFormat="false" ht="30" hidden="false" customHeight="true" outlineLevel="0" collapsed="false">
      <c r="A64" s="406" t="str">
        <f aca="false">BDD!B61</f>
        <v>Citron vert Variété indienne BIO
    - (récolté avec de la couleur)</v>
      </c>
      <c r="B64" s="407" t="n">
        <f aca="false">BDD!G61</f>
        <v>3.41</v>
      </c>
      <c r="C64" s="408" t="str">
        <f aca="false">BDD!H61</f>
        <v>kg</v>
      </c>
      <c r="D64" s="409" t="str">
        <f aca="false">IF(BDD!I61="", "", "X")</f>
        <v>X</v>
      </c>
      <c r="E64" s="409" t="str">
        <f aca="false">IF(BDD!J61="", "", "X")</f>
        <v>X</v>
      </c>
      <c r="F64" s="409" t="str">
        <f aca="false">IF(BDD!K61="", "", "X")</f>
        <v/>
      </c>
      <c r="G64" s="409" t="str">
        <f aca="false">BDD!C61</f>
        <v>Malagua</v>
      </c>
    </row>
    <row r="65" customFormat="false" ht="30" hidden="false" customHeight="true" outlineLevel="0" collapsed="false">
      <c r="A65" s="406" t="str">
        <f aca="false">BDD!B62</f>
        <v>Citronnelle BIO
    - (bouquet de 5 tiges) </v>
      </c>
      <c r="B65" s="407" t="n">
        <f aca="false">BDD!G62</f>
        <v>2.59</v>
      </c>
      <c r="C65" s="408" t="str">
        <f aca="false">BDD!H62</f>
        <v>Pièce</v>
      </c>
      <c r="D65" s="409" t="str">
        <f aca="false">IF(BDD!I62="", "", "X")</f>
        <v/>
      </c>
      <c r="E65" s="409" t="str">
        <f aca="false">IF(BDD!J62="", "", "X")</f>
        <v/>
      </c>
      <c r="F65" s="409" t="str">
        <f aca="false">IF(BDD!K62="", "", "X")</f>
        <v/>
      </c>
      <c r="G65" s="409" t="str">
        <f aca="false">BDD!C62</f>
        <v>Grenade</v>
      </c>
    </row>
    <row r="66" customFormat="false" ht="30" hidden="false" customHeight="true" outlineLevel="0" collapsed="false">
      <c r="A66" s="406" t="str">
        <f aca="false">BDD!B63</f>
        <v>Coco Pagode fraîche</v>
      </c>
      <c r="B66" s="407" t="n">
        <f aca="false">BDD!G63</f>
        <v>4.51</v>
      </c>
      <c r="C66" s="408" t="str">
        <f aca="false">BDD!H63</f>
        <v>Pièce</v>
      </c>
      <c r="D66" s="409" t="str">
        <f aca="false">IF(BDD!I63="", "", "X")</f>
        <v>X</v>
      </c>
      <c r="E66" s="409" t="str">
        <f aca="false">IF(BDD!J63="", "", "X")</f>
        <v>X</v>
      </c>
      <c r="F66" s="409" t="str">
        <f aca="false">IF(BDD!K63="", "", "X")</f>
        <v/>
      </c>
      <c r="G66" s="409" t="str">
        <f aca="false">BDD!C63</f>
        <v>Taîlande</v>
      </c>
    </row>
    <row r="67" customFormat="false" ht="30" hidden="false" customHeight="true" outlineLevel="0" collapsed="false">
      <c r="A67" s="406" t="str">
        <f aca="false">BDD!B64</f>
        <v>Concombre mini gourmet</v>
      </c>
      <c r="B67" s="407" t="n">
        <f aca="false">BDD!G64</f>
        <v>2.71</v>
      </c>
      <c r="C67" s="408" t="str">
        <f aca="false">BDD!H64</f>
        <v>kg</v>
      </c>
      <c r="D67" s="409" t="str">
        <f aca="false">IF(BDD!I64="", "", "X")</f>
        <v>X</v>
      </c>
      <c r="E67" s="409" t="str">
        <f aca="false">IF(BDD!J64="", "", "X")</f>
        <v>X</v>
      </c>
      <c r="F67" s="409" t="str">
        <f aca="false">IF(BDD!K64="", "", "X")</f>
        <v/>
      </c>
      <c r="G67" s="409" t="str">
        <f aca="false">BDD!C64</f>
        <v>Grenade</v>
      </c>
    </row>
    <row r="68" customFormat="false" ht="30" hidden="false" customHeight="true" outlineLevel="0" collapsed="false">
      <c r="A68" s="406" t="str">
        <f aca="false">BDD!B65</f>
        <v>Courge Butternut BIO</v>
      </c>
      <c r="B68" s="407" t="n">
        <f aca="false">BDD!G65</f>
        <v>1.63</v>
      </c>
      <c r="C68" s="408" t="str">
        <f aca="false">BDD!H65</f>
        <v>kg</v>
      </c>
      <c r="D68" s="409" t="str">
        <f aca="false">IF(BDD!I65="", "", "X")</f>
        <v>X</v>
      </c>
      <c r="E68" s="409" t="str">
        <f aca="false">IF(BDD!J65="", "", "X")</f>
        <v/>
      </c>
      <c r="F68" s="409" t="str">
        <f aca="false">IF(BDD!K65="", "", "X")</f>
        <v/>
      </c>
      <c r="G68" s="409" t="str">
        <f aca="false">BDD!C65</f>
        <v>Malagua</v>
      </c>
    </row>
    <row r="69" customFormat="false" ht="30" hidden="false" customHeight="true" outlineLevel="0" collapsed="false">
      <c r="A69" s="406" t="str">
        <f aca="false">BDD!B66</f>
        <v>Crackers déshydratés CRU BIO (sachet 200g)
    - (tomate, tournesol, sarrasin, lin, oignons, ...)</v>
      </c>
      <c r="B69" s="407" t="n">
        <f aca="false">BDD!G66</f>
        <v>7.38</v>
      </c>
      <c r="C69" s="408" t="str">
        <f aca="false">BDD!H66</f>
        <v>Pièce</v>
      </c>
      <c r="D69" s="409" t="str">
        <f aca="false">IF(BDD!I66="", "", "X")</f>
        <v/>
      </c>
      <c r="E69" s="409" t="str">
        <f aca="false">IF(BDD!J66="", "", "X")</f>
        <v/>
      </c>
      <c r="F69" s="409" t="str">
        <f aca="false">IF(BDD!K66="", "", "X")</f>
        <v/>
      </c>
      <c r="G69" s="409" t="str">
        <f aca="false">BDD!C66</f>
        <v>Espagne</v>
      </c>
    </row>
    <row r="70" customFormat="false" ht="30" hidden="false" customHeight="true" outlineLevel="0" collapsed="false">
      <c r="A70" s="406" t="str">
        <f aca="false">BDD!B67</f>
        <v>Curcuma frais BIO (paquet 500g)</v>
      </c>
      <c r="B70" s="407" t="n">
        <f aca="false">BDD!G67</f>
        <v>9.56</v>
      </c>
      <c r="C70" s="408" t="str">
        <f aca="false">BDD!H67</f>
        <v>Pièce</v>
      </c>
      <c r="D70" s="409" t="str">
        <f aca="false">IF(BDD!I67="", "", "X")</f>
        <v>X</v>
      </c>
      <c r="E70" s="409" t="str">
        <f aca="false">IF(BDD!J67="", "", "X")</f>
        <v/>
      </c>
      <c r="F70" s="409" t="str">
        <f aca="false">IF(BDD!K67="", "", "X")</f>
        <v/>
      </c>
      <c r="G70" s="409" t="str">
        <f aca="false">BDD!C67</f>
        <v>Pérou</v>
      </c>
    </row>
    <row r="71" customFormat="false" ht="30" hidden="false" customHeight="true" outlineLevel="0" collapsed="false">
      <c r="A71" s="406" t="str">
        <f aca="false">BDD!B68</f>
        <v>Date de Bahri fraîche</v>
      </c>
      <c r="B71" s="407" t="n">
        <f aca="false">BDD!G68</f>
        <v>8.89</v>
      </c>
      <c r="C71" s="408" t="str">
        <f aca="false">BDD!H68</f>
        <v>kg</v>
      </c>
      <c r="D71" s="409" t="str">
        <f aca="false">IF(BDD!I68="", "", "X")</f>
        <v>X</v>
      </c>
      <c r="E71" s="409" t="str">
        <f aca="false">IF(BDD!J68="", "", "X")</f>
        <v>X</v>
      </c>
      <c r="F71" s="409" t="str">
        <f aca="false">IF(BDD!K68="", "", "X")</f>
        <v/>
      </c>
      <c r="G71" s="409" t="str">
        <f aca="false">BDD!C68</f>
        <v>Israël</v>
      </c>
    </row>
    <row r="72" customFormat="false" ht="30" hidden="false" customHeight="true" outlineLevel="0" collapsed="false">
      <c r="A72" s="406" t="str">
        <f aca="false">BDD!B69</f>
        <v>Datte Deglet Nour sans rame BIO</v>
      </c>
      <c r="B72" s="407" t="n">
        <f aca="false">BDD!G69</f>
        <v>9.56</v>
      </c>
      <c r="C72" s="408" t="str">
        <f aca="false">BDD!H69</f>
        <v>kg</v>
      </c>
      <c r="D72" s="409" t="str">
        <f aca="false">IF(BDD!I69="", "", "X")</f>
        <v>X</v>
      </c>
      <c r="E72" s="409" t="str">
        <f aca="false">IF(BDD!J69="", "", "X")</f>
        <v>X</v>
      </c>
      <c r="F72" s="409" t="str">
        <f aca="false">IF(BDD!K69="", "", "X")</f>
        <v/>
      </c>
      <c r="G72" s="409" t="str">
        <f aca="false">BDD!C69</f>
        <v>Tunisie</v>
      </c>
    </row>
    <row r="73" customFormat="false" ht="30" hidden="false" customHeight="true" outlineLevel="0" collapsed="false">
      <c r="A73" s="406" t="str">
        <f aca="false">BDD!B70</f>
        <v>Dattes Deglet Nour en ravier BIO</v>
      </c>
      <c r="B73" s="407" t="n">
        <f aca="false">BDD!G70</f>
        <v>12.3</v>
      </c>
      <c r="C73" s="408" t="str">
        <f aca="false">BDD!H70</f>
        <v>kg</v>
      </c>
      <c r="D73" s="409" t="str">
        <f aca="false">IF(BDD!I70="", "", "X")</f>
        <v>X</v>
      </c>
      <c r="E73" s="409" t="str">
        <f aca="false">IF(BDD!J70="", "", "X")</f>
        <v>X</v>
      </c>
      <c r="F73" s="409" t="str">
        <f aca="false">IF(BDD!K70="", "", "X")</f>
        <v/>
      </c>
      <c r="G73" s="409" t="str">
        <f aca="false">BDD!C70</f>
        <v>Israël</v>
      </c>
    </row>
    <row r="74" customFormat="false" ht="30" hidden="false" customHeight="true" outlineLevel="0" collapsed="false">
      <c r="A74" s="406" t="str">
        <f aca="false">BDD!B71</f>
        <v>Dattes Deglet sans noyau BIO</v>
      </c>
      <c r="B74" s="407" t="n">
        <f aca="false">BDD!G71</f>
        <v>10.93</v>
      </c>
      <c r="C74" s="408" t="str">
        <f aca="false">BDD!H71</f>
        <v>kg</v>
      </c>
      <c r="D74" s="409" t="str">
        <f aca="false">IF(BDD!I71="", "", "X")</f>
        <v>X</v>
      </c>
      <c r="E74" s="409" t="str">
        <f aca="false">IF(BDD!J71="", "", "X")</f>
        <v/>
      </c>
      <c r="F74" s="409" t="str">
        <f aca="false">IF(BDD!K71="", "", "X")</f>
        <v/>
      </c>
      <c r="G74" s="409" t="str">
        <f aca="false">BDD!C71</f>
        <v>Tunisie</v>
      </c>
    </row>
    <row r="75" customFormat="false" ht="30" hidden="false" customHeight="true" outlineLevel="0" collapsed="false">
      <c r="A75" s="406" t="str">
        <f aca="false">BDD!B72</f>
        <v>Dattes Mazafati de Bam BIO (sachet de 250g)</v>
      </c>
      <c r="B75" s="407" t="n">
        <f aca="false">BDD!G72</f>
        <v>4.64</v>
      </c>
      <c r="C75" s="408" t="str">
        <f aca="false">BDD!H72</f>
        <v>Pièce</v>
      </c>
      <c r="D75" s="409" t="str">
        <f aca="false">IF(BDD!I72="", "", "X")</f>
        <v>X</v>
      </c>
      <c r="E75" s="409" t="str">
        <f aca="false">IF(BDD!J72="", "", "X")</f>
        <v>X</v>
      </c>
      <c r="F75" s="409" t="str">
        <f aca="false">IF(BDD!K72="", "", "X")</f>
        <v>X</v>
      </c>
      <c r="G75" s="409" t="str">
        <f aca="false">BDD!C72</f>
        <v>Iran</v>
      </c>
    </row>
    <row r="76" customFormat="false" ht="30" hidden="false" customHeight="true" outlineLevel="0" collapsed="false">
      <c r="A76" s="406" t="str">
        <f aca="false">BDD!B73</f>
        <v>Dattes Medjool semi-sèche BIO</v>
      </c>
      <c r="B76" s="407" t="n">
        <f aca="false">BDD!G73</f>
        <v>27.37</v>
      </c>
      <c r="C76" s="408" t="str">
        <f aca="false">BDD!H73</f>
        <v>kg</v>
      </c>
      <c r="D76" s="409" t="str">
        <f aca="false">IF(BDD!I73="", "", "X")</f>
        <v>X</v>
      </c>
      <c r="E76" s="409" t="str">
        <f aca="false">IF(BDD!J73="", "", "X")</f>
        <v/>
      </c>
      <c r="F76" s="409" t="str">
        <f aca="false">IF(BDD!K73="", "", "X")</f>
        <v/>
      </c>
      <c r="G76" s="409" t="str">
        <f aca="false">BDD!C73</f>
        <v>Israël</v>
      </c>
    </row>
    <row r="77" customFormat="false" ht="30" hidden="false" customHeight="true" outlineLevel="0" collapsed="false">
      <c r="A77" s="406" t="str">
        <f aca="false">BDD!B74</f>
        <v>Eau de mer micro-filtrée hypertonique
    - (n°2 : box 11L)</v>
      </c>
      <c r="B77" s="407" t="n">
        <f aca="false">BDD!G74</f>
        <v>30</v>
      </c>
      <c r="C77" s="408" t="str">
        <f aca="false">BDD!H74</f>
        <v>Pièce</v>
      </c>
      <c r="D77" s="409" t="str">
        <f aca="false">IF(BDD!I74="", "", "X")</f>
        <v/>
      </c>
      <c r="E77" s="409" t="str">
        <f aca="false">IF(BDD!J74="", "", "X")</f>
        <v/>
      </c>
      <c r="F77" s="409" t="str">
        <f aca="false">IF(BDD!K74="", "", "X")</f>
        <v/>
      </c>
      <c r="G77" s="409" t="str">
        <f aca="false">BDD!C74</f>
        <v>Ibiza</v>
      </c>
    </row>
    <row r="78" customFormat="false" ht="30" hidden="false" customHeight="true" outlineLevel="0" collapsed="false">
      <c r="A78" s="406" t="str">
        <f aca="false">BDD!B75</f>
        <v>Eau de mer micro-filtrée hypertonique
    - (n°3 : box 20L)</v>
      </c>
      <c r="B78" s="407" t="n">
        <f aca="false">BDD!G75</f>
        <v>45</v>
      </c>
      <c r="C78" s="408" t="str">
        <f aca="false">BDD!H75</f>
        <v>Pièce</v>
      </c>
      <c r="D78" s="409" t="str">
        <f aca="false">IF(BDD!I75="", "", "X")</f>
        <v/>
      </c>
      <c r="E78" s="409" t="str">
        <f aca="false">IF(BDD!J75="", "", "X")</f>
        <v/>
      </c>
      <c r="F78" s="409" t="str">
        <f aca="false">IF(BDD!K75="", "", "X")</f>
        <v/>
      </c>
      <c r="G78" s="409" t="str">
        <f aca="false">BDD!C75</f>
        <v>Ibiza</v>
      </c>
    </row>
    <row r="79" customFormat="false" ht="30" hidden="false" customHeight="true" outlineLevel="0" collapsed="false">
      <c r="A79" s="406" t="str">
        <f aca="false">BDD!B76</f>
        <v>Echalottes (env. 500g, petite production, qualité spéciale)</v>
      </c>
      <c r="B79" s="407" t="n">
        <f aca="false">BDD!G76</f>
        <v>1.34</v>
      </c>
      <c r="C79" s="408" t="str">
        <f aca="false">BDD!H76</f>
        <v>Pièce</v>
      </c>
      <c r="D79" s="409" t="str">
        <f aca="false">IF(BDD!I76="", "", "X")</f>
        <v/>
      </c>
      <c r="E79" s="409" t="str">
        <f aca="false">IF(BDD!J76="", "", "X")</f>
        <v/>
      </c>
      <c r="F79" s="409" t="str">
        <f aca="false">IF(BDD!K76="", "", "X")</f>
        <v/>
      </c>
      <c r="G79" s="409" t="str">
        <f aca="false">BDD!C76</f>
        <v>Grenade</v>
      </c>
    </row>
    <row r="80" customFormat="false" ht="30" hidden="false" customHeight="true" outlineLevel="0" collapsed="false">
      <c r="A80" s="406" t="str">
        <f aca="false">BDD!B77</f>
        <v>Epi de maïs doux frais</v>
      </c>
      <c r="B80" s="407" t="n">
        <f aca="false">BDD!G77</f>
        <v>1.34</v>
      </c>
      <c r="C80" s="408" t="str">
        <f aca="false">BDD!H77</f>
        <v>Pièce</v>
      </c>
      <c r="D80" s="409" t="str">
        <f aca="false">IF(BDD!I77="", "", "X")</f>
        <v/>
      </c>
      <c r="E80" s="409" t="str">
        <f aca="false">IF(BDD!J77="", "", "X")</f>
        <v/>
      </c>
      <c r="F80" s="409" t="str">
        <f aca="false">IF(BDD!K77="", "", "X")</f>
        <v/>
      </c>
      <c r="G80" s="409" t="str">
        <f aca="false">BDD!C77</f>
        <v>Malagua</v>
      </c>
    </row>
    <row r="81" customFormat="false" ht="30" hidden="false" customHeight="true" outlineLevel="0" collapsed="false">
      <c r="A81" s="406" t="str">
        <f aca="false">BDD!B78</f>
        <v>Extracteur de jus ANGEL 5500</v>
      </c>
      <c r="B81" s="407" t="n">
        <f aca="false">BDD!G78</f>
        <v>1000</v>
      </c>
      <c r="C81" s="408" t="str">
        <f aca="false">BDD!H78</f>
        <v>Pièce</v>
      </c>
      <c r="D81" s="409" t="str">
        <f aca="false">IF(BDD!I78="", "", "X")</f>
        <v/>
      </c>
      <c r="E81" s="409" t="str">
        <f aca="false">IF(BDD!J78="", "", "X")</f>
        <v/>
      </c>
      <c r="F81" s="409" t="str">
        <f aca="false">IF(BDD!K78="", "", "X")</f>
        <v/>
      </c>
      <c r="G81" s="409" t="str">
        <f aca="false">BDD!C78</f>
        <v>Union européenne</v>
      </c>
    </row>
    <row r="82" customFormat="false" ht="30" hidden="false" customHeight="true" outlineLevel="0" collapsed="false">
      <c r="A82" s="406" t="str">
        <f aca="false">BDD!B79</f>
        <v>Fenugrec en graines BIO (sachet 500g)</v>
      </c>
      <c r="B82" s="407" t="n">
        <f aca="false">BDD!G79</f>
        <v>12.3</v>
      </c>
      <c r="C82" s="408" t="str">
        <f aca="false">BDD!H79</f>
        <v>Pièce</v>
      </c>
      <c r="D82" s="409" t="str">
        <f aca="false">IF(BDD!I79="", "", "X")</f>
        <v/>
      </c>
      <c r="E82" s="409" t="str">
        <f aca="false">IF(BDD!J79="", "", "X")</f>
        <v/>
      </c>
      <c r="F82" s="409" t="str">
        <f aca="false">IF(BDD!K79="", "", "X")</f>
        <v/>
      </c>
      <c r="G82" s="409" t="str">
        <f aca="false">BDD!C79</f>
        <v>Égypte</v>
      </c>
    </row>
    <row r="83" customFormat="false" ht="30" hidden="false" customHeight="true" outlineLevel="0" collapsed="false">
      <c r="A83" s="406" t="str">
        <f aca="false">BDD!B80</f>
        <v>Figue Coup de Dame semi sèche</v>
      </c>
      <c r="B83" s="407" t="n">
        <f aca="false">BDD!G80</f>
        <v>8.34</v>
      </c>
      <c r="C83" s="408" t="str">
        <f aca="false">BDD!H80</f>
        <v>kg</v>
      </c>
      <c r="D83" s="409" t="str">
        <f aca="false">IF(BDD!I80="", "", "X")</f>
        <v>X</v>
      </c>
      <c r="E83" s="409" t="str">
        <f aca="false">IF(BDD!J80="", "", "X")</f>
        <v/>
      </c>
      <c r="F83" s="409" t="str">
        <f aca="false">IF(BDD!K80="", "", "X")</f>
        <v/>
      </c>
      <c r="G83" s="409" t="str">
        <f aca="false">BDD!C80</f>
        <v>Castillle/Leon</v>
      </c>
    </row>
    <row r="84" customFormat="false" ht="30" hidden="false" customHeight="true" outlineLevel="0" collapsed="false">
      <c r="A84" s="406" t="str">
        <f aca="false">BDD!B81</f>
        <v>Figue de Barbarie</v>
      </c>
      <c r="B84" s="407" t="n">
        <f aca="false">BDD!G81</f>
        <v>5.45</v>
      </c>
      <c r="C84" s="408" t="str">
        <f aca="false">BDD!H81</f>
        <v>kg</v>
      </c>
      <c r="D84" s="409" t="str">
        <f aca="false">IF(BDD!I81="", "", "X")</f>
        <v>X</v>
      </c>
      <c r="E84" s="409" t="str">
        <f aca="false">IF(BDD!J81="", "", "X")</f>
        <v>X</v>
      </c>
      <c r="F84" s="409" t="str">
        <f aca="false">IF(BDD!K81="", "", "X")</f>
        <v/>
      </c>
      <c r="G84" s="409" t="str">
        <f aca="false">BDD!C81</f>
        <v>Grenade</v>
      </c>
    </row>
    <row r="85" customFormat="false" ht="30" hidden="false" customHeight="true" outlineLevel="0" collapsed="false">
      <c r="A85" s="406" t="str">
        <f aca="false">BDD!B82</f>
        <v>Figue fraîche BIO</v>
      </c>
      <c r="B85" s="407" t="n">
        <f aca="false">BDD!G82</f>
        <v>8.19</v>
      </c>
      <c r="C85" s="408" t="str">
        <f aca="false">BDD!H82</f>
        <v>kg</v>
      </c>
      <c r="D85" s="409" t="str">
        <f aca="false">IF(BDD!I82="", "", "X")</f>
        <v/>
      </c>
      <c r="E85" s="409" t="str">
        <f aca="false">IF(BDD!J82="", "", "X")</f>
        <v/>
      </c>
      <c r="F85" s="409" t="str">
        <f aca="false">IF(BDD!K82="", "", "X")</f>
        <v/>
      </c>
      <c r="G85" s="409" t="str">
        <f aca="false">BDD!C82</f>
        <v>Grenade</v>
      </c>
    </row>
    <row r="86" customFormat="false" ht="30" hidden="false" customHeight="true" outlineLevel="0" collapsed="false">
      <c r="A86" s="406" t="str">
        <f aca="false">BDD!B83</f>
        <v>Figue semi-sèche biologique de miel d'Alpujarra  
    - (moyen)</v>
      </c>
      <c r="B86" s="407" t="n">
        <f aca="false">BDD!G83</f>
        <v>6.82</v>
      </c>
      <c r="C86" s="408" t="str">
        <f aca="false">BDD!H83</f>
        <v>kg</v>
      </c>
      <c r="D86" s="409" t="str">
        <f aca="false">IF(BDD!I83="", "", "X")</f>
        <v>X</v>
      </c>
      <c r="E86" s="409" t="str">
        <f aca="false">IF(BDD!J83="", "", "X")</f>
        <v/>
      </c>
      <c r="F86" s="409" t="str">
        <f aca="false">IF(BDD!K83="", "", "X")</f>
        <v/>
      </c>
      <c r="G86" s="409" t="str">
        <f aca="false">BDD!C83</f>
        <v>Grenade</v>
      </c>
    </row>
    <row r="87" customFormat="false" ht="30" hidden="false" customHeight="true" outlineLevel="0" collapsed="false">
      <c r="A87" s="406" t="str">
        <f aca="false">BDD!B84</f>
        <v>Figue semi-sèche de miel BIO de l'Alpujarra
     - (grand) </v>
      </c>
      <c r="B87" s="407" t="n">
        <f aca="false">BDD!G84</f>
        <v>7.52</v>
      </c>
      <c r="C87" s="408" t="str">
        <f aca="false">BDD!H84</f>
        <v>kg</v>
      </c>
      <c r="D87" s="409" t="str">
        <f aca="false">IF(BDD!I84="", "", "X")</f>
        <v>X</v>
      </c>
      <c r="E87" s="409" t="str">
        <f aca="false">IF(BDD!J84="", "", "X")</f>
        <v/>
      </c>
      <c r="F87" s="409" t="str">
        <f aca="false">IF(BDD!K84="", "", "X")</f>
        <v/>
      </c>
      <c r="G87" s="409" t="str">
        <f aca="false">BDD!C84</f>
        <v>Grenade</v>
      </c>
    </row>
    <row r="88" customFormat="false" ht="30" hidden="false" customHeight="true" outlineLevel="0" collapsed="false">
      <c r="A88" s="406" t="str">
        <f aca="false">BDD!B85</f>
        <v>Figue semi-sèche de miel BIO de l'Alpujarra 
    - (grand, boite de 375g)</v>
      </c>
      <c r="B88" s="407" t="n">
        <f aca="false">BDD!G85</f>
        <v>3.41</v>
      </c>
      <c r="C88" s="408" t="str">
        <f aca="false">BDD!H85</f>
        <v>Pièce</v>
      </c>
      <c r="D88" s="409" t="str">
        <f aca="false">IF(BDD!I85="", "", "X")</f>
        <v/>
      </c>
      <c r="E88" s="409" t="str">
        <f aca="false">IF(BDD!J85="", "", "X")</f>
        <v/>
      </c>
      <c r="F88" s="409" t="str">
        <f aca="false">IF(BDD!K85="", "", "X")</f>
        <v/>
      </c>
      <c r="G88" s="409" t="str">
        <f aca="false">BDD!C85</f>
        <v>Grenade</v>
      </c>
    </row>
    <row r="89" customFormat="false" ht="30" hidden="false" customHeight="true" outlineLevel="0" collapsed="false">
      <c r="A89" s="406" t="str">
        <f aca="false">BDD!B86</f>
        <v>Figues sèches BIO</v>
      </c>
      <c r="B89" s="407" t="n">
        <f aca="false">BDD!G86</f>
        <v>10.4</v>
      </c>
      <c r="C89" s="408" t="str">
        <f aca="false">BDD!H86</f>
        <v>kg</v>
      </c>
      <c r="D89" s="409" t="str">
        <f aca="false">IF(BDD!I86="", "", "X")</f>
        <v>X</v>
      </c>
      <c r="E89" s="409" t="str">
        <f aca="false">IF(BDD!J86="", "", "X")</f>
        <v/>
      </c>
      <c r="F89" s="409" t="str">
        <f aca="false">IF(BDD!K86="", "", "X")</f>
        <v/>
      </c>
      <c r="G89" s="409" t="str">
        <f aca="false">BDD!C86</f>
        <v>Turquie</v>
      </c>
    </row>
    <row r="90" customFormat="false" ht="30" hidden="false" customHeight="true" outlineLevel="0" collapsed="false">
      <c r="A90" s="406" t="str">
        <f aca="false">BDD!B87</f>
        <v>Fruits du Baobab en poudre BIO</v>
      </c>
      <c r="B90" s="407" t="n">
        <f aca="false">BDD!G87</f>
        <v>36.5</v>
      </c>
      <c r="C90" s="408" t="str">
        <f aca="false">BDD!H87</f>
        <v>kg</v>
      </c>
      <c r="D90" s="409" t="str">
        <f aca="false">IF(BDD!I87="", "", "X")</f>
        <v/>
      </c>
      <c r="E90" s="409" t="str">
        <f aca="false">IF(BDD!J87="", "", "X")</f>
        <v/>
      </c>
      <c r="F90" s="409" t="str">
        <f aca="false">IF(BDD!K87="", "", "X")</f>
        <v/>
      </c>
      <c r="G90" s="409" t="str">
        <f aca="false">BDD!C87</f>
        <v>Import</v>
      </c>
    </row>
    <row r="91" customFormat="false" ht="30" hidden="false" customHeight="true" outlineLevel="0" collapsed="false">
      <c r="A91" s="406" t="str">
        <f aca="false">BDD!B88</f>
        <v>Gingembre BIO</v>
      </c>
      <c r="B91" s="407" t="n">
        <f aca="false">BDD!G88</f>
        <v>7.25</v>
      </c>
      <c r="C91" s="408" t="str">
        <f aca="false">BDD!H88</f>
        <v>kg</v>
      </c>
      <c r="D91" s="409" t="str">
        <f aca="false">IF(BDD!I88="", "", "X")</f>
        <v>X</v>
      </c>
      <c r="E91" s="409" t="str">
        <f aca="false">IF(BDD!J88="", "", "X")</f>
        <v>X</v>
      </c>
      <c r="F91" s="409" t="str">
        <f aca="false">IF(BDD!K88="", "", "X")</f>
        <v/>
      </c>
      <c r="G91" s="409" t="str">
        <f aca="false">BDD!C88</f>
        <v>Pérou</v>
      </c>
    </row>
    <row r="92" customFormat="false" ht="30" hidden="false" customHeight="true" outlineLevel="0" collapsed="false">
      <c r="A92" s="406" t="str">
        <f aca="false">BDD!B89</f>
        <v>Goyave</v>
      </c>
      <c r="B92" s="407" t="n">
        <f aca="false">BDD!G89</f>
        <v>5.12</v>
      </c>
      <c r="C92" s="408" t="str">
        <f aca="false">BDD!H89</f>
        <v>kg</v>
      </c>
      <c r="D92" s="409" t="str">
        <f aca="false">IF(BDD!I89="", "", "X")</f>
        <v>X</v>
      </c>
      <c r="E92" s="409" t="str">
        <f aca="false">IF(BDD!J89="", "", "X")</f>
        <v>X</v>
      </c>
      <c r="F92" s="409" t="str">
        <f aca="false">IF(BDD!K89="", "", "X")</f>
        <v/>
      </c>
      <c r="G92" s="409" t="str">
        <f aca="false">BDD!C89</f>
        <v>Grenade</v>
      </c>
    </row>
    <row r="93" customFormat="false" ht="30" hidden="false" customHeight="true" outlineLevel="0" collapsed="false">
      <c r="A93" s="406" t="str">
        <f aca="false">BDD!B90</f>
        <v>Graines de chanvre crues pelées BIO
    - (sachet de 1 kg)</v>
      </c>
      <c r="B93" s="407" t="n">
        <f aca="false">BDD!G90</f>
        <v>17.78</v>
      </c>
      <c r="C93" s="408" t="str">
        <f aca="false">BDD!H90</f>
        <v>kg</v>
      </c>
      <c r="D93" s="409" t="str">
        <f aca="false">IF(BDD!I90="", "", "X")</f>
        <v>X</v>
      </c>
      <c r="E93" s="409" t="str">
        <f aca="false">IF(BDD!J90="", "", "X")</f>
        <v/>
      </c>
      <c r="F93" s="409" t="str">
        <f aca="false">IF(BDD!K90="", "", "X")</f>
        <v/>
      </c>
      <c r="G93" s="409" t="str">
        <f aca="false">BDD!C90</f>
        <v>Chine</v>
      </c>
    </row>
    <row r="94" customFormat="false" ht="30" hidden="false" customHeight="true" outlineLevel="0" collapsed="false">
      <c r="A94" s="406" t="str">
        <f aca="false">BDD!B91</f>
        <v>Graines de tournesol sans coque CRUES et BIO (env. 1kg)</v>
      </c>
      <c r="B94" s="407" t="n">
        <f aca="false">BDD!G91</f>
        <v>4.37</v>
      </c>
      <c r="C94" s="408" t="str">
        <f aca="false">BDD!H91</f>
        <v>kg</v>
      </c>
      <c r="D94" s="409" t="str">
        <f aca="false">IF(BDD!I91="", "", "X")</f>
        <v>X</v>
      </c>
      <c r="E94" s="409" t="str">
        <f aca="false">IF(BDD!J91="", "", "X")</f>
        <v>X</v>
      </c>
      <c r="F94" s="409" t="str">
        <f aca="false">IF(BDD!K91="", "", "X")</f>
        <v/>
      </c>
      <c r="G94" s="409" t="str">
        <f aca="false">BDD!C91</f>
        <v>Bulgarie</v>
      </c>
    </row>
    <row r="95" customFormat="false" ht="30" hidden="false" customHeight="true" outlineLevel="0" collapsed="false">
      <c r="A95" s="406" t="str">
        <f aca="false">BDD!B92</f>
        <v>Graines de tournesol sans coque CRUES et BIO (env. 500g)</v>
      </c>
      <c r="B95" s="407" t="n">
        <f aca="false">BDD!G92</f>
        <v>2.86</v>
      </c>
      <c r="C95" s="408" t="str">
        <f aca="false">BDD!H92</f>
        <v>Pièce</v>
      </c>
      <c r="D95" s="409" t="str">
        <f aca="false">IF(BDD!I92="", "", "X")</f>
        <v/>
      </c>
      <c r="E95" s="409" t="str">
        <f aca="false">IF(BDD!J92="", "", "X")</f>
        <v/>
      </c>
      <c r="F95" s="409" t="str">
        <f aca="false">IF(BDD!K92="", "", "X")</f>
        <v/>
      </c>
      <c r="G95" s="409" t="str">
        <f aca="false">BDD!C92</f>
        <v>Bulgarie</v>
      </c>
    </row>
    <row r="96" customFormat="false" ht="30" hidden="false" customHeight="true" outlineLevel="0" collapsed="false">
      <c r="A96" s="406" t="str">
        <f aca="false">BDD!B93</f>
        <v>Grenada</v>
      </c>
      <c r="B96" s="407" t="n">
        <f aca="false">BDD!G93</f>
        <v>2.59</v>
      </c>
      <c r="C96" s="408" t="str">
        <f aca="false">BDD!H93</f>
        <v>kg</v>
      </c>
      <c r="D96" s="409" t="str">
        <f aca="false">IF(BDD!I93="", "", "X")</f>
        <v>X</v>
      </c>
      <c r="E96" s="409" t="str">
        <f aca="false">IF(BDD!J93="", "", "X")</f>
        <v>X</v>
      </c>
      <c r="F96" s="409" t="str">
        <f aca="false">IF(BDD!K93="", "", "X")</f>
        <v>X</v>
      </c>
      <c r="G96" s="409" t="str">
        <f aca="false">BDD!C93</f>
        <v>Grenade</v>
      </c>
    </row>
    <row r="97" customFormat="false" ht="30" hidden="false" customHeight="true" outlineLevel="0" collapsed="false">
      <c r="A97" s="406" t="str">
        <f aca="false">BDD!B94</f>
        <v>Grenade BIO</v>
      </c>
      <c r="B97" s="407" t="n">
        <f aca="false">BDD!G94</f>
        <v>3.82</v>
      </c>
      <c r="C97" s="408" t="str">
        <f aca="false">BDD!H94</f>
        <v>kg</v>
      </c>
      <c r="D97" s="409" t="str">
        <f aca="false">IF(BDD!I94="", "", "X")</f>
        <v>X</v>
      </c>
      <c r="E97" s="409" t="str">
        <f aca="false">IF(BDD!J94="", "", "X")</f>
        <v>X</v>
      </c>
      <c r="F97" s="409" t="str">
        <f aca="false">IF(BDD!K94="", "", "X")</f>
        <v>X</v>
      </c>
      <c r="G97" s="409" t="str">
        <f aca="false">BDD!C94</f>
        <v>Grenade</v>
      </c>
    </row>
    <row r="98" customFormat="false" ht="30" hidden="false" customHeight="true" outlineLevel="0" collapsed="false">
      <c r="A98" s="406" t="str">
        <f aca="false">BDD!B95</f>
        <v>Grenade Purple Queen BIO </v>
      </c>
      <c r="B98" s="407" t="n">
        <f aca="false">BDD!G95</f>
        <v>3.82</v>
      </c>
      <c r="C98" s="408" t="str">
        <f aca="false">BDD!H95</f>
        <v>kg</v>
      </c>
      <c r="D98" s="409" t="str">
        <f aca="false">IF(BDD!I95="", "", "X")</f>
        <v>X</v>
      </c>
      <c r="E98" s="409" t="str">
        <f aca="false">IF(BDD!J95="", "", "X")</f>
        <v>X</v>
      </c>
      <c r="F98" s="409" t="str">
        <f aca="false">IF(BDD!K95="", "", "X")</f>
        <v>X</v>
      </c>
      <c r="G98" s="409" t="str">
        <f aca="false">BDD!C95</f>
        <v>Malaga</v>
      </c>
    </row>
    <row r="99" customFormat="false" ht="30" hidden="false" customHeight="true" outlineLevel="0" collapsed="false">
      <c r="A99" s="406" t="str">
        <f aca="false">BDD!B96</f>
        <v>Haricot</v>
      </c>
      <c r="B99" s="407" t="n">
        <f aca="false">BDD!G96</f>
        <v>4.08</v>
      </c>
      <c r="C99" s="408" t="str">
        <f aca="false">BDD!H96</f>
        <v>kg</v>
      </c>
      <c r="D99" s="409" t="str">
        <f aca="false">IF(BDD!I96="", "", "X")</f>
        <v/>
      </c>
      <c r="E99" s="409" t="str">
        <f aca="false">IF(BDD!J96="", "", "X")</f>
        <v/>
      </c>
      <c r="F99" s="409" t="str">
        <f aca="false">IF(BDD!K96="", "", "X")</f>
        <v/>
      </c>
      <c r="G99" s="409" t="str">
        <f aca="false">BDD!C96</f>
        <v>Grenade</v>
      </c>
    </row>
    <row r="100" customFormat="false" ht="30" hidden="false" customHeight="true" outlineLevel="0" collapsed="false">
      <c r="A100" s="406" t="str">
        <f aca="false">BDD!B97</f>
        <v>Huile d'olive Aloreña 5L BIO</v>
      </c>
      <c r="B100" s="407" t="n">
        <f aca="false">BDD!G97</f>
        <v>41.07</v>
      </c>
      <c r="C100" s="408" t="str">
        <f aca="false">BDD!H97</f>
        <v>5l</v>
      </c>
      <c r="D100" s="409" t="str">
        <f aca="false">IF(BDD!I97="", "", "X")</f>
        <v/>
      </c>
      <c r="E100" s="409" t="str">
        <f aca="false">IF(BDD!J97="", "", "X")</f>
        <v/>
      </c>
      <c r="F100" s="409" t="str">
        <f aca="false">IF(BDD!K97="", "", "X")</f>
        <v/>
      </c>
      <c r="G100" s="409" t="str">
        <f aca="false">BDD!C97</f>
        <v>Malagua</v>
      </c>
    </row>
    <row r="101" customFormat="false" ht="30" hidden="false" customHeight="true" outlineLevel="0" collapsed="false">
      <c r="A101" s="406" t="str">
        <f aca="false">BDD!B98</f>
        <v>Jujube</v>
      </c>
      <c r="B101" s="407" t="n">
        <f aca="false">BDD!G98</f>
        <v>5.88</v>
      </c>
      <c r="C101" s="408" t="str">
        <f aca="false">BDD!H98</f>
        <v>kg</v>
      </c>
      <c r="D101" s="409" t="str">
        <f aca="false">IF(BDD!I98="", "", "X")</f>
        <v>X</v>
      </c>
      <c r="E101" s="409" t="str">
        <f aca="false">IF(BDD!J98="", "", "X")</f>
        <v>X</v>
      </c>
      <c r="F101" s="409" t="str">
        <f aca="false">IF(BDD!K98="", "", "X")</f>
        <v/>
      </c>
      <c r="G101" s="409" t="str">
        <f aca="false">BDD!C98</f>
        <v>Grenade</v>
      </c>
    </row>
    <row r="102" customFormat="false" ht="30" hidden="false" customHeight="true" outlineLevel="0" collapsed="false">
      <c r="A102" s="406" t="str">
        <f aca="false">BDD!B99</f>
        <v>Kaki différentes variétés</v>
      </c>
      <c r="B102" s="407" t="n">
        <f aca="false">BDD!G99</f>
        <v>3.41</v>
      </c>
      <c r="C102" s="408" t="str">
        <f aca="false">BDD!H99</f>
        <v>kg</v>
      </c>
      <c r="D102" s="409" t="str">
        <f aca="false">IF(BDD!I99="", "", "X")</f>
        <v>X</v>
      </c>
      <c r="E102" s="409" t="str">
        <f aca="false">IF(BDD!J99="", "", "X")</f>
        <v>X</v>
      </c>
      <c r="F102" s="409" t="str">
        <f aca="false">IF(BDD!K99="", "", "X")</f>
        <v/>
      </c>
      <c r="G102" s="409" t="str">
        <f aca="false">BDD!C99</f>
        <v>Grenade</v>
      </c>
    </row>
    <row r="103" customFormat="false" ht="30" hidden="false" customHeight="true" outlineLevel="0" collapsed="false">
      <c r="A103" s="406" t="str">
        <f aca="false">BDD!B100</f>
        <v>Kaki Fuyu</v>
      </c>
      <c r="B103" s="407" t="n">
        <f aca="false">BDD!G100</f>
        <v>3.55</v>
      </c>
      <c r="C103" s="408" t="str">
        <f aca="false">BDD!H100</f>
        <v>kg</v>
      </c>
      <c r="D103" s="409" t="str">
        <f aca="false">IF(BDD!I100="", "", "X")</f>
        <v>X</v>
      </c>
      <c r="E103" s="409" t="str">
        <f aca="false">IF(BDD!J100="", "", "X")</f>
        <v>X</v>
      </c>
      <c r="F103" s="409" t="str">
        <f aca="false">IF(BDD!K100="", "", "X")</f>
        <v/>
      </c>
      <c r="G103" s="409" t="str">
        <f aca="false">BDD!C100</f>
        <v>Grenade</v>
      </c>
    </row>
    <row r="104" customFormat="false" ht="30" hidden="false" customHeight="true" outlineLevel="0" collapsed="false">
      <c r="A104" s="406" t="str">
        <f aca="false">BDD!B101</f>
        <v>Kaki Fuyu BIO</v>
      </c>
      <c r="B104" s="407" t="n">
        <f aca="false">BDD!G101</f>
        <v>4.23</v>
      </c>
      <c r="C104" s="408" t="str">
        <f aca="false">BDD!H101</f>
        <v>kg</v>
      </c>
      <c r="D104" s="409" t="str">
        <f aca="false">IF(BDD!I101="", "", "X")</f>
        <v>X</v>
      </c>
      <c r="E104" s="409" t="str">
        <f aca="false">IF(BDD!J101="", "", "X")</f>
        <v>X</v>
      </c>
      <c r="F104" s="409" t="str">
        <f aca="false">IF(BDD!K101="", "", "X")</f>
        <v/>
      </c>
      <c r="G104" s="409" t="str">
        <f aca="false">BDD!C101</f>
        <v>Grenade</v>
      </c>
    </row>
    <row r="105" customFormat="false" ht="30" hidden="false" customHeight="true" outlineLevel="0" collapsed="false">
      <c r="A105" s="406" t="str">
        <f aca="false">BDD!B102</f>
        <v>Kiwano </v>
      </c>
      <c r="B105" s="407" t="n">
        <f aca="false">BDD!G102</f>
        <v>5.33</v>
      </c>
      <c r="C105" s="408" t="str">
        <f aca="false">BDD!H102</f>
        <v>kg</v>
      </c>
      <c r="D105" s="409" t="str">
        <f aca="false">IF(BDD!I102="", "", "X")</f>
        <v>X</v>
      </c>
      <c r="E105" s="409" t="str">
        <f aca="false">IF(BDD!J102="", "", "X")</f>
        <v>X</v>
      </c>
      <c r="F105" s="409" t="str">
        <f aca="false">IF(BDD!K102="", "", "X")</f>
        <v/>
      </c>
      <c r="G105" s="409" t="str">
        <f aca="false">BDD!C102</f>
        <v>Grenade</v>
      </c>
    </row>
    <row r="106" customFormat="false" ht="30" hidden="false" customHeight="true" outlineLevel="0" collapsed="false">
      <c r="A106" s="406" t="str">
        <f aca="false">BDD!B103</f>
        <v>Kiwi </v>
      </c>
      <c r="B106" s="407" t="n">
        <f aca="false">BDD!G103</f>
        <v>5.45</v>
      </c>
      <c r="C106" s="408" t="str">
        <f aca="false">BDD!H103</f>
        <v>kg</v>
      </c>
      <c r="D106" s="409" t="str">
        <f aca="false">IF(BDD!I103="", "", "X")</f>
        <v>X</v>
      </c>
      <c r="E106" s="409" t="str">
        <f aca="false">IF(BDD!J103="", "", "X")</f>
        <v>X</v>
      </c>
      <c r="F106" s="409" t="str">
        <f aca="false">IF(BDD!K103="", "", "X")</f>
        <v/>
      </c>
      <c r="G106" s="409" t="str">
        <f aca="false">BDD!C103</f>
        <v>Grenade</v>
      </c>
    </row>
    <row r="107" customFormat="false" ht="30" hidden="false" customHeight="true" outlineLevel="0" collapsed="false">
      <c r="A107" s="406" t="str">
        <f aca="false">BDD!B104</f>
        <v>Kiwi Sun Gold</v>
      </c>
      <c r="B107" s="407" t="n">
        <f aca="false">BDD!G104</f>
        <v>9.44</v>
      </c>
      <c r="C107" s="408" t="str">
        <f aca="false">BDD!H104</f>
        <v>kg</v>
      </c>
      <c r="D107" s="409" t="str">
        <f aca="false">IF(BDD!I104="", "", "X")</f>
        <v/>
      </c>
      <c r="E107" s="409" t="str">
        <f aca="false">IF(BDD!J104="", "", "X")</f>
        <v/>
      </c>
      <c r="F107" s="409" t="str">
        <f aca="false">IF(BDD!K104="", "", "X")</f>
        <v/>
      </c>
      <c r="G107" s="409" t="str">
        <f aca="false">BDD!C104</f>
        <v>Nouvelle
Zélande</v>
      </c>
    </row>
    <row r="108" customFormat="false" ht="30" hidden="false" customHeight="true" outlineLevel="0" collapsed="false">
      <c r="A108" s="406" t="str">
        <f aca="false">BDD!B105</f>
        <v>Kiwi Zespri BIO</v>
      </c>
      <c r="B108" s="407" t="n">
        <f aca="false">BDD!G105</f>
        <v>6.82</v>
      </c>
      <c r="C108" s="408" t="str">
        <f aca="false">BDD!H105</f>
        <v>kg</v>
      </c>
      <c r="D108" s="409" t="str">
        <f aca="false">IF(BDD!I105="", "", "X")</f>
        <v>X</v>
      </c>
      <c r="E108" s="409" t="str">
        <f aca="false">IF(BDD!J105="", "", "X")</f>
        <v/>
      </c>
      <c r="F108" s="409" t="str">
        <f aca="false">IF(BDD!K105="", "", "X")</f>
        <v/>
      </c>
      <c r="G108" s="409" t="str">
        <f aca="false">BDD!C105</f>
        <v>Nouvelle Zélande</v>
      </c>
    </row>
    <row r="109" customFormat="false" ht="30" hidden="false" customHeight="true" outlineLevel="0" collapsed="false">
      <c r="A109" s="406" t="str">
        <f aca="false">BDD!B106</f>
        <v>Lait de coco en poudre BIO CRU (1kg)</v>
      </c>
      <c r="B109" s="407" t="n">
        <f aca="false">BDD!G106</f>
        <v>34.22</v>
      </c>
      <c r="C109" s="408" t="str">
        <f aca="false">BDD!H106</f>
        <v>kg</v>
      </c>
      <c r="D109" s="409" t="str">
        <f aca="false">IF(BDD!I106="", "", "X")</f>
        <v>X</v>
      </c>
      <c r="E109" s="409" t="str">
        <f aca="false">IF(BDD!J106="", "", "X")</f>
        <v/>
      </c>
      <c r="F109" s="409" t="str">
        <f aca="false">IF(BDD!K106="", "", "X")</f>
        <v/>
      </c>
      <c r="G109" s="409" t="str">
        <f aca="false">BDD!C106</f>
        <v>Sri Lanka</v>
      </c>
    </row>
    <row r="110" customFormat="false" ht="30" hidden="false" customHeight="true" outlineLevel="0" collapsed="false">
      <c r="A110" s="406" t="str">
        <f aca="false">BDD!B107</f>
        <v>Lait de coco en poudre BIO CRU (500g)</v>
      </c>
      <c r="B110" s="407" t="n">
        <f aca="false">BDD!G107</f>
        <v>17.78</v>
      </c>
      <c r="C110" s="408" t="str">
        <f aca="false">BDD!H107</f>
        <v>kg</v>
      </c>
      <c r="D110" s="409" t="str">
        <f aca="false">IF(BDD!I107="", "", "X")</f>
        <v/>
      </c>
      <c r="E110" s="409" t="str">
        <f aca="false">IF(BDD!J107="", "", "X")</f>
        <v/>
      </c>
      <c r="F110" s="409" t="str">
        <f aca="false">IF(BDD!K107="", "", "X")</f>
        <v/>
      </c>
      <c r="G110" s="409" t="str">
        <f aca="false">BDD!C107</f>
        <v>Sri Lanka</v>
      </c>
    </row>
    <row r="111" customFormat="false" ht="30" hidden="false" customHeight="true" outlineLevel="0" collapsed="false">
      <c r="A111" s="406" t="str">
        <f aca="false">BDD!B108</f>
        <v>Lin marron BIO (sachet de 500g)</v>
      </c>
      <c r="B111" s="407" t="n">
        <f aca="false">BDD!G108</f>
        <v>2.69</v>
      </c>
      <c r="C111" s="408" t="str">
        <f aca="false">BDD!H108</f>
        <v>Pièce</v>
      </c>
      <c r="D111" s="409" t="str">
        <f aca="false">IF(BDD!I108="", "", "X")</f>
        <v>X</v>
      </c>
      <c r="E111" s="409" t="str">
        <f aca="false">IF(BDD!J108="", "", "X")</f>
        <v/>
      </c>
      <c r="F111" s="409" t="str">
        <f aca="false">IF(BDD!K108="", "", "X")</f>
        <v/>
      </c>
      <c r="G111" s="409" t="str">
        <f aca="false">BDD!C108</f>
        <v>Import</v>
      </c>
    </row>
    <row r="112" customFormat="false" ht="30" hidden="false" customHeight="true" outlineLevel="0" collapsed="false">
      <c r="A112" s="406" t="str">
        <f aca="false">BDD!B109</f>
        <v>Lucuma cru en poudre BIO
    - (sachet de 1 kg)</v>
      </c>
      <c r="B112" s="407" t="n">
        <f aca="false">BDD!G109</f>
        <v>32.85</v>
      </c>
      <c r="C112" s="408" t="str">
        <f aca="false">BDD!H109</f>
        <v>Pièce</v>
      </c>
      <c r="D112" s="409" t="str">
        <f aca="false">IF(BDD!I109="", "", "X")</f>
        <v/>
      </c>
      <c r="E112" s="409" t="str">
        <f aca="false">IF(BDD!J109="", "", "X")</f>
        <v/>
      </c>
      <c r="F112" s="409" t="str">
        <f aca="false">IF(BDD!K109="", "", "X")</f>
        <v/>
      </c>
      <c r="G112" s="409" t="str">
        <f aca="false">BDD!C109</f>
        <v>Pérou</v>
      </c>
    </row>
    <row r="113" customFormat="false" ht="30" hidden="false" customHeight="true" outlineLevel="0" collapsed="false">
      <c r="A113" s="406" t="str">
        <f aca="false">BDD!B110</f>
        <v>Maca brute en poudre BIO (sachet 1kg)</v>
      </c>
      <c r="B113" s="407" t="n">
        <f aca="false">BDD!G110</f>
        <v>16.41</v>
      </c>
      <c r="C113" s="408" t="str">
        <f aca="false">BDD!H110</f>
        <v>Pièce</v>
      </c>
      <c r="D113" s="409" t="str">
        <f aca="false">IF(BDD!I110="", "", "X")</f>
        <v>X</v>
      </c>
      <c r="E113" s="409" t="str">
        <f aca="false">IF(BDD!J110="", "", "X")</f>
        <v/>
      </c>
      <c r="F113" s="409" t="str">
        <f aca="false">IF(BDD!K110="", "", "X")</f>
        <v/>
      </c>
      <c r="G113" s="409" t="str">
        <f aca="false">BDD!C110</f>
        <v>Pérou</v>
      </c>
    </row>
    <row r="114" customFormat="false" ht="30" hidden="false" customHeight="true" outlineLevel="0" collapsed="false">
      <c r="A114" s="406" t="str">
        <f aca="false">BDD!B111</f>
        <v>Maca brute en poudre BIO (sachet 500g)</v>
      </c>
      <c r="B114" s="407" t="n">
        <f aca="false">BDD!G111</f>
        <v>8.89</v>
      </c>
      <c r="C114" s="408" t="str">
        <f aca="false">BDD!H111</f>
        <v>Pièce</v>
      </c>
      <c r="D114" s="409" t="str">
        <f aca="false">IF(BDD!I111="", "", "X")</f>
        <v/>
      </c>
      <c r="E114" s="409" t="str">
        <f aca="false">IF(BDD!J111="", "", "X")</f>
        <v/>
      </c>
      <c r="F114" s="409" t="str">
        <f aca="false">IF(BDD!K111="", "", "X")</f>
        <v/>
      </c>
      <c r="G114" s="409" t="str">
        <f aca="false">BDD!C111</f>
        <v>Pérou</v>
      </c>
    </row>
    <row r="115" customFormat="false" ht="30" hidden="false" customHeight="true" outlineLevel="0" collapsed="false">
      <c r="A115" s="406" t="str">
        <f aca="false">BDD!B112</f>
        <v>Maca noire BIO (env. 1kg)</v>
      </c>
      <c r="B115" s="407" t="n">
        <f aca="false">BDD!G112</f>
        <v>28.74</v>
      </c>
      <c r="C115" s="408" t="str">
        <f aca="false">BDD!H112</f>
        <v>Pièce</v>
      </c>
      <c r="D115" s="409" t="str">
        <f aca="false">IF(BDD!I112="", "", "X")</f>
        <v/>
      </c>
      <c r="E115" s="409" t="str">
        <f aca="false">IF(BDD!J112="", "", "X")</f>
        <v/>
      </c>
      <c r="F115" s="409" t="str">
        <f aca="false">IF(BDD!K112="", "", "X")</f>
        <v/>
      </c>
      <c r="G115" s="409" t="str">
        <f aca="false">BDD!C112</f>
        <v>Pérou</v>
      </c>
    </row>
    <row r="116" customFormat="false" ht="30" hidden="false" customHeight="true" outlineLevel="0" collapsed="false">
      <c r="A116" s="406" t="str">
        <f aca="false">BDD!B113</f>
        <v>Maca noire BIO (env. 500g)</v>
      </c>
      <c r="B116" s="407" t="n">
        <f aca="false">BDD!G113</f>
        <v>15.04</v>
      </c>
      <c r="C116" s="408" t="str">
        <f aca="false">BDD!H113</f>
        <v>Pièce</v>
      </c>
      <c r="D116" s="409" t="str">
        <f aca="false">IF(BDD!I113="", "", "X")</f>
        <v/>
      </c>
      <c r="E116" s="409" t="str">
        <f aca="false">IF(BDD!J113="", "", "X")</f>
        <v/>
      </c>
      <c r="F116" s="409" t="str">
        <f aca="false">IF(BDD!K113="", "", "X")</f>
        <v/>
      </c>
      <c r="G116" s="409" t="str">
        <f aca="false">BDD!C113</f>
        <v>Pérou</v>
      </c>
    </row>
    <row r="117" customFormat="false" ht="30" hidden="false" customHeight="true" outlineLevel="0" collapsed="false">
      <c r="A117" s="406" t="str">
        <f aca="false">BDD!B114</f>
        <v>Maïs doux frais (plateau de 2 pièces)</v>
      </c>
      <c r="B117" s="407" t="n">
        <f aca="false">BDD!G114</f>
        <v>3.14</v>
      </c>
      <c r="C117" s="408" t="str">
        <f aca="false">BDD!H114</f>
        <v>Pièce</v>
      </c>
      <c r="D117" s="409" t="str">
        <f aca="false">IF(BDD!I114="", "", "X")</f>
        <v/>
      </c>
      <c r="E117" s="409" t="str">
        <f aca="false">IF(BDD!J114="", "", "X")</f>
        <v/>
      </c>
      <c r="F117" s="409" t="str">
        <f aca="false">IF(BDD!K114="", "", "X")</f>
        <v/>
      </c>
      <c r="G117" s="409" t="str">
        <f aca="false">BDD!C114</f>
        <v>Malaga</v>
      </c>
    </row>
    <row r="118" customFormat="false" ht="30" hidden="false" customHeight="true" outlineLevel="0" collapsed="false">
      <c r="A118" s="406" t="str">
        <f aca="false">BDD!B115</f>
        <v>Mandarine Marisol</v>
      </c>
      <c r="B118" s="407" t="n">
        <f aca="false">BDD!G115</f>
        <v>3.55</v>
      </c>
      <c r="C118" s="408" t="str">
        <f aca="false">BDD!H115</f>
        <v>kg</v>
      </c>
      <c r="D118" s="409" t="str">
        <f aca="false">IF(BDD!I115="", "", "X")</f>
        <v>X</v>
      </c>
      <c r="E118" s="409" t="str">
        <f aca="false">IF(BDD!J115="", "", "X")</f>
        <v>X</v>
      </c>
      <c r="F118" s="409" t="str">
        <f aca="false">IF(BDD!K115="", "", "X")</f>
        <v/>
      </c>
      <c r="G118" s="409" t="str">
        <f aca="false">BDD!C115</f>
        <v>Grenade</v>
      </c>
    </row>
    <row r="119" customFormat="false" ht="30" hidden="false" customHeight="true" outlineLevel="0" collapsed="false">
      <c r="A119" s="406" t="str">
        <f aca="false">BDD!B116</f>
        <v>Mangue Bandai BIO</v>
      </c>
      <c r="B119" s="407" t="n">
        <f aca="false">BDD!G116</f>
        <v>5.33</v>
      </c>
      <c r="C119" s="408" t="str">
        <f aca="false">BDD!H116</f>
        <v>kg</v>
      </c>
      <c r="D119" s="409" t="str">
        <f aca="false">IF(BDD!I116="", "", "X")</f>
        <v>X</v>
      </c>
      <c r="E119" s="409" t="str">
        <f aca="false">IF(BDD!J116="", "", "X")</f>
        <v>X</v>
      </c>
      <c r="F119" s="409" t="str">
        <f aca="false">IF(BDD!K116="", "", "X")</f>
        <v/>
      </c>
      <c r="G119" s="409" t="str">
        <f aca="false">BDD!C116</f>
        <v>Grenade</v>
      </c>
    </row>
    <row r="120" customFormat="false" ht="30" hidden="false" customHeight="true" outlineLevel="0" collapsed="false">
      <c r="A120" s="406" t="str">
        <f aca="false">BDD!B117</f>
        <v>Mangue gourmet Irwin déshydratée à basse température (CRU, tranches)</v>
      </c>
      <c r="B120" s="407" t="n">
        <f aca="false">BDD!G117</f>
        <v>53.4</v>
      </c>
      <c r="C120" s="408" t="str">
        <f aca="false">BDD!H117</f>
        <v>kg</v>
      </c>
      <c r="D120" s="409" t="str">
        <f aca="false">IF(BDD!I117="", "", "X")</f>
        <v/>
      </c>
      <c r="E120" s="409" t="str">
        <f aca="false">IF(BDD!J117="", "", "X")</f>
        <v/>
      </c>
      <c r="F120" s="409" t="str">
        <f aca="false">IF(BDD!K117="", "", "X")</f>
        <v/>
      </c>
      <c r="G120" s="409" t="str">
        <f aca="false">BDD!C117</f>
        <v>Grenade</v>
      </c>
    </row>
    <row r="121" customFormat="false" ht="30" hidden="false" customHeight="true" outlineLevel="0" collapsed="false">
      <c r="A121" s="406" t="str">
        <f aca="false">BDD!B118</f>
        <v>Mangue Haden</v>
      </c>
      <c r="B121" s="407" t="n">
        <f aca="false">BDD!G118</f>
        <v>4.78</v>
      </c>
      <c r="C121" s="408" t="str">
        <f aca="false">BDD!H118</f>
        <v>kg</v>
      </c>
      <c r="D121" s="409" t="str">
        <f aca="false">IF(BDD!I118="", "", "X")</f>
        <v>X</v>
      </c>
      <c r="E121" s="409" t="str">
        <f aca="false">IF(BDD!J118="", "", "X")</f>
        <v>X</v>
      </c>
      <c r="F121" s="409" t="str">
        <f aca="false">IF(BDD!K118="", "", "X")</f>
        <v/>
      </c>
      <c r="G121" s="409" t="str">
        <f aca="false">BDD!C118</f>
        <v>Grenade</v>
      </c>
    </row>
    <row r="122" customFormat="false" ht="30" hidden="false" customHeight="true" outlineLevel="0" collapsed="false">
      <c r="A122" s="406" t="str">
        <f aca="false">BDD!B119</f>
        <v>Mangue Irwin (grande)</v>
      </c>
      <c r="B122" s="407" t="n">
        <f aca="false">BDD!G119</f>
        <v>7.25</v>
      </c>
      <c r="C122" s="408" t="str">
        <f aca="false">BDD!H119</f>
        <v>kg</v>
      </c>
      <c r="D122" s="409" t="str">
        <f aca="false">IF(BDD!I119="", "", "X")</f>
        <v>X</v>
      </c>
      <c r="E122" s="409" t="str">
        <f aca="false">IF(BDD!J119="", "", "X")</f>
        <v>X</v>
      </c>
      <c r="F122" s="409" t="str">
        <f aca="false">IF(BDD!K119="", "", "X")</f>
        <v/>
      </c>
      <c r="G122" s="409" t="str">
        <f aca="false">BDD!C119</f>
        <v>Malagua</v>
      </c>
    </row>
    <row r="123" customFormat="false" ht="30" hidden="false" customHeight="true" outlineLevel="0" collapsed="false">
      <c r="A123" s="406" t="str">
        <f aca="false">BDD!B120</f>
        <v>Mangue Keitt</v>
      </c>
      <c r="B123" s="407" t="n">
        <f aca="false">BDD!G120</f>
        <v>4.78</v>
      </c>
      <c r="C123" s="408" t="str">
        <f aca="false">BDD!H120</f>
        <v>kg</v>
      </c>
      <c r="D123" s="409" t="str">
        <f aca="false">IF(BDD!I120="", "", "X")</f>
        <v>X</v>
      </c>
      <c r="E123" s="409" t="str">
        <f aca="false">IF(BDD!J120="", "", "X")</f>
        <v>X</v>
      </c>
      <c r="F123" s="409" t="str">
        <f aca="false">IF(BDD!K120="", "", "X")</f>
        <v>X</v>
      </c>
      <c r="G123" s="409" t="str">
        <f aca="false">BDD!C120</f>
        <v>Grenade</v>
      </c>
    </row>
    <row r="124" customFormat="false" ht="30" hidden="false" customHeight="true" outlineLevel="0" collapsed="false">
      <c r="A124" s="406" t="str">
        <f aca="false">BDD!B121</f>
        <v>Mangue Keitt BIO</v>
      </c>
      <c r="B124" s="407" t="n">
        <f aca="false">BDD!G121</f>
        <v>5.19</v>
      </c>
      <c r="C124" s="408" t="str">
        <f aca="false">BDD!H121</f>
        <v>kg</v>
      </c>
      <c r="D124" s="409" t="str">
        <f aca="false">IF(BDD!I121="", "", "X")</f>
        <v>X</v>
      </c>
      <c r="E124" s="409" t="str">
        <f aca="false">IF(BDD!J121="", "", "X")</f>
        <v>X</v>
      </c>
      <c r="F124" s="409" t="str">
        <f aca="false">IF(BDD!K121="", "", "X")</f>
        <v>X</v>
      </c>
      <c r="G124" s="409" t="str">
        <f aca="false">BDD!C121</f>
        <v>Grenade</v>
      </c>
    </row>
    <row r="125" customFormat="false" ht="30" hidden="false" customHeight="true" outlineLevel="0" collapsed="false">
      <c r="A125" s="406" t="str">
        <f aca="false">BDD!B122</f>
        <v>Mangue Kent </v>
      </c>
      <c r="B125" s="407" t="n">
        <f aca="false">BDD!G122</f>
        <v>5.45</v>
      </c>
      <c r="C125" s="408" t="str">
        <f aca="false">BDD!H122</f>
        <v>kg</v>
      </c>
      <c r="D125" s="409" t="str">
        <f aca="false">IF(BDD!I122="", "", "X")</f>
        <v>X</v>
      </c>
      <c r="E125" s="409" t="str">
        <f aca="false">IF(BDD!J122="", "", "X")</f>
        <v>X</v>
      </c>
      <c r="F125" s="409" t="str">
        <f aca="false">IF(BDD!K122="", "", "X")</f>
        <v>X</v>
      </c>
      <c r="G125" s="409" t="str">
        <f aca="false">BDD!C122</f>
        <v>Malaga</v>
      </c>
    </row>
    <row r="126" customFormat="false" ht="30" hidden="false" customHeight="true" outlineLevel="0" collapsed="false">
      <c r="A126" s="406" t="str">
        <f aca="false">BDD!B123</f>
        <v>Mangue Kent Bio (légères brûlures superficielles à côté de la tige produites par le soleil)</v>
      </c>
      <c r="B126" s="407" t="n">
        <f aca="false">BDD!G123</f>
        <v>2.86</v>
      </c>
      <c r="C126" s="408" t="str">
        <f aca="false">BDD!H123</f>
        <v>kg</v>
      </c>
      <c r="D126" s="409" t="str">
        <f aca="false">IF(BDD!I123="", "", "X")</f>
        <v>X</v>
      </c>
      <c r="E126" s="409" t="str">
        <f aca="false">IF(BDD!J123="", "", "X")</f>
        <v>X</v>
      </c>
      <c r="F126" s="409" t="str">
        <f aca="false">IF(BDD!K123="", "", "X")</f>
        <v>X</v>
      </c>
      <c r="G126" s="409" t="str">
        <f aca="false">BDD!C123</f>
        <v>Malaga</v>
      </c>
    </row>
    <row r="127" customFormat="false" ht="30" hidden="false" customHeight="true" outlineLevel="0" collapsed="false">
      <c r="A127" s="406" t="str">
        <f aca="false">BDD!B124</f>
        <v>Mangue Kent BIO (Qualité supérieure)</v>
      </c>
      <c r="B127" s="407" t="n">
        <f aca="false">BDD!G124</f>
        <v>4.08</v>
      </c>
      <c r="C127" s="408" t="str">
        <f aca="false">BDD!H124</f>
        <v>kg</v>
      </c>
      <c r="D127" s="409" t="str">
        <f aca="false">IF(BDD!I124="", "", "X")</f>
        <v>X</v>
      </c>
      <c r="E127" s="409" t="str">
        <f aca="false">IF(BDD!J124="", "", "X")</f>
        <v>X</v>
      </c>
      <c r="F127" s="409" t="str">
        <f aca="false">IF(BDD!K124="", "", "X")</f>
        <v/>
      </c>
      <c r="G127" s="409" t="str">
        <f aca="false">BDD!C124</f>
        <v>Malaga</v>
      </c>
    </row>
    <row r="128" customFormat="false" ht="30" hidden="false" customHeight="true" outlineLevel="0" collapsed="false">
      <c r="A128" s="406" t="str">
        <f aca="false">BDD!B125</f>
        <v>Mangue Kent Gourmet BIO</v>
      </c>
      <c r="B128" s="407" t="n">
        <f aca="false">BDD!G125</f>
        <v>3.69</v>
      </c>
      <c r="C128" s="408" t="str">
        <f aca="false">BDD!H125</f>
        <v>kg</v>
      </c>
      <c r="D128" s="409" t="str">
        <f aca="false">IF(BDD!I125="", "", "X")</f>
        <v>X</v>
      </c>
      <c r="E128" s="409" t="str">
        <f aca="false">IF(BDD!J125="", "", "X")</f>
        <v>X</v>
      </c>
      <c r="F128" s="409" t="str">
        <f aca="false">IF(BDD!K125="", "", "X")</f>
        <v>X</v>
      </c>
      <c r="G128" s="409" t="str">
        <f aca="false">BDD!C125</f>
        <v>Malaga</v>
      </c>
    </row>
    <row r="129" customFormat="false" ht="30" hidden="false" customHeight="true" outlineLevel="0" collapsed="false">
      <c r="A129" s="406" t="str">
        <f aca="false">BDD!B126</f>
        <v>Mangue Lipens</v>
      </c>
      <c r="B129" s="407" t="n">
        <f aca="false">BDD!G126</f>
        <v>3.82</v>
      </c>
      <c r="C129" s="408" t="str">
        <f aca="false">BDD!H126</f>
        <v>kg</v>
      </c>
      <c r="D129" s="409" t="str">
        <f aca="false">IF(BDD!I126="", "", "X")</f>
        <v>X</v>
      </c>
      <c r="E129" s="409" t="str">
        <f aca="false">IF(BDD!J126="", "", "X")</f>
        <v>X</v>
      </c>
      <c r="F129" s="409" t="str">
        <f aca="false">IF(BDD!K126="", "", "X")</f>
        <v>X</v>
      </c>
      <c r="G129" s="409" t="str">
        <f aca="false">BDD!C126</f>
        <v>Grenade</v>
      </c>
    </row>
    <row r="130" customFormat="false" ht="30" hidden="false" customHeight="true" outlineLevel="0" collapsed="false">
      <c r="A130" s="406" t="str">
        <f aca="false">BDD!B127</f>
        <v>Mangue Lipens BIO</v>
      </c>
      <c r="B130" s="407" t="n">
        <f aca="false">BDD!G127</f>
        <v>5.45</v>
      </c>
      <c r="C130" s="408" t="str">
        <f aca="false">BDD!H127</f>
        <v>kg</v>
      </c>
      <c r="D130" s="409" t="str">
        <f aca="false">IF(BDD!I127="", "", "X")</f>
        <v>X</v>
      </c>
      <c r="E130" s="409" t="str">
        <f aca="false">IF(BDD!J127="", "", "X")</f>
        <v>X</v>
      </c>
      <c r="F130" s="409" t="str">
        <f aca="false">IF(BDD!K127="", "", "X")</f>
        <v>X</v>
      </c>
      <c r="G130" s="409" t="str">
        <f aca="false">BDD!C127</f>
        <v>Grenade</v>
      </c>
    </row>
    <row r="131" customFormat="false" ht="30" hidden="false" customHeight="true" outlineLevel="0" collapsed="false">
      <c r="A131" s="406" t="str">
        <f aca="false">BDD!B128</f>
        <v>Mangue Manzanillo Nuñez</v>
      </c>
      <c r="B131" s="407" t="n">
        <f aca="false">BDD!G128</f>
        <v>5.45</v>
      </c>
      <c r="C131" s="408" t="str">
        <f aca="false">BDD!H128</f>
        <v>kg</v>
      </c>
      <c r="D131" s="409" t="str">
        <f aca="false">IF(BDD!I128="", "", "X")</f>
        <v>X</v>
      </c>
      <c r="E131" s="409" t="str">
        <f aca="false">IF(BDD!J128="", "", "X")</f>
        <v>X</v>
      </c>
      <c r="F131" s="409" t="str">
        <f aca="false">IF(BDD!K128="", "", "X")</f>
        <v/>
      </c>
      <c r="G131" s="409" t="str">
        <f aca="false">BDD!C128</f>
        <v>Grenade</v>
      </c>
    </row>
    <row r="132" customFormat="false" ht="30" hidden="false" customHeight="true" outlineLevel="0" collapsed="false">
      <c r="A132" s="406" t="str">
        <f aca="false">BDD!B129</f>
        <v>Mangue mini gourmet Osteen BIO</v>
      </c>
      <c r="B132" s="407" t="n">
        <f aca="false">BDD!G129</f>
        <v>3.69</v>
      </c>
      <c r="C132" s="408" t="str">
        <f aca="false">BDD!H129</f>
        <v>kg</v>
      </c>
      <c r="D132" s="409" t="str">
        <f aca="false">IF(BDD!I129="", "", "X")</f>
        <v>X</v>
      </c>
      <c r="E132" s="409" t="str">
        <f aca="false">IF(BDD!J129="", "", "X")</f>
        <v>X</v>
      </c>
      <c r="F132" s="409" t="str">
        <f aca="false">IF(BDD!K129="", "", "X")</f>
        <v>X</v>
      </c>
      <c r="G132" s="409" t="str">
        <f aca="false">BDD!C129</f>
        <v>Malaga</v>
      </c>
    </row>
    <row r="133" customFormat="false" ht="30" hidden="false" customHeight="true" outlineLevel="0" collapsed="false">
      <c r="A133" s="406" t="str">
        <f aca="false">BDD!B130</f>
        <v>Mangue Osteen (culture naturelle)</v>
      </c>
      <c r="B133" s="407" t="n">
        <f aca="false">BDD!G130</f>
        <v>5.19</v>
      </c>
      <c r="C133" s="408" t="str">
        <f aca="false">BDD!H130</f>
        <v>kg</v>
      </c>
      <c r="D133" s="409" t="str">
        <f aca="false">IF(BDD!I130="", "", "X")</f>
        <v>X</v>
      </c>
      <c r="E133" s="409" t="str">
        <f aca="false">IF(BDD!J130="", "", "X")</f>
        <v>X</v>
      </c>
      <c r="F133" s="409" t="str">
        <f aca="false">IF(BDD!K130="", "", "X")</f>
        <v>X</v>
      </c>
      <c r="G133" s="409" t="str">
        <f aca="false">BDD!C130</f>
        <v>Grenade</v>
      </c>
    </row>
    <row r="134" customFormat="false" ht="30" hidden="false" customHeight="true" outlineLevel="0" collapsed="false">
      <c r="A134" s="406" t="str">
        <f aca="false">BDD!B131</f>
        <v>Mangue Osteen (Ferme Eparadise, mûrie sur arbre, récoltée quotidiennement)</v>
      </c>
      <c r="B134" s="407" t="n">
        <f aca="false">BDD!G131</f>
        <v>5.45</v>
      </c>
      <c r="C134" s="408" t="str">
        <f aca="false">BDD!H131</f>
        <v>kg</v>
      </c>
      <c r="D134" s="409" t="str">
        <f aca="false">IF(BDD!I131="", "", "X")</f>
        <v>X</v>
      </c>
      <c r="E134" s="409" t="str">
        <f aca="false">IF(BDD!J131="", "", "X")</f>
        <v>X</v>
      </c>
      <c r="F134" s="409" t="str">
        <f aca="false">IF(BDD!K131="", "", "X")</f>
        <v>X</v>
      </c>
      <c r="G134" s="409" t="str">
        <f aca="false">BDD!C131</f>
        <v>Grenade</v>
      </c>
    </row>
    <row r="135" customFormat="false" ht="30" hidden="false" customHeight="true" outlineLevel="0" collapsed="false">
      <c r="A135" s="406" t="str">
        <f aca="false">BDD!B132</f>
        <v>Mangue Osteen (Production écologique sans certificat)</v>
      </c>
      <c r="B135" s="407" t="n">
        <f aca="false">BDD!G132</f>
        <v>5.19</v>
      </c>
      <c r="C135" s="408" t="str">
        <f aca="false">BDD!H132</f>
        <v>kg</v>
      </c>
      <c r="D135" s="409" t="str">
        <f aca="false">IF(BDD!I132="", "", "X")</f>
        <v>X</v>
      </c>
      <c r="E135" s="409" t="str">
        <f aca="false">IF(BDD!J132="", "", "X")</f>
        <v>X</v>
      </c>
      <c r="F135" s="409" t="str">
        <f aca="false">IF(BDD!K132="", "", "X")</f>
        <v>X</v>
      </c>
      <c r="G135" s="409" t="str">
        <f aca="false">BDD!C132</f>
        <v>Grenade</v>
      </c>
    </row>
    <row r="136" customFormat="false" ht="30" hidden="false" customHeight="true" outlineLevel="0" collapsed="false">
      <c r="A136" s="406" t="str">
        <f aca="false">BDD!B133</f>
        <v>Mangue Osteen BIO (Imperfection sur la peau, tâche noir proche de la tige)</v>
      </c>
      <c r="B136" s="407" t="n">
        <f aca="false">BDD!G133</f>
        <v>3</v>
      </c>
      <c r="C136" s="408" t="str">
        <f aca="false">BDD!H133</f>
        <v>kg</v>
      </c>
      <c r="D136" s="409" t="str">
        <f aca="false">IF(BDD!I133="", "", "X")</f>
        <v>X</v>
      </c>
      <c r="E136" s="409" t="str">
        <f aca="false">IF(BDD!J133="", "", "X")</f>
        <v>X</v>
      </c>
      <c r="F136" s="409" t="str">
        <f aca="false">IF(BDD!K133="", "", "X")</f>
        <v>X</v>
      </c>
      <c r="G136" s="409" t="str">
        <f aca="false">BDD!C133</f>
        <v>Malaga</v>
      </c>
    </row>
    <row r="137" customFormat="false" ht="30" hidden="false" customHeight="true" outlineLevel="0" collapsed="false">
      <c r="A137" s="406" t="str">
        <f aca="false">BDD!B134</f>
        <v>Mangue Osteen BIO (Qualité supérieure, pûrie sur plante)</v>
      </c>
      <c r="B137" s="407" t="n">
        <f aca="false">BDD!G134</f>
        <v>5.06</v>
      </c>
      <c r="C137" s="408" t="str">
        <f aca="false">BDD!H134</f>
        <v>kg</v>
      </c>
      <c r="D137" s="409" t="str">
        <f aca="false">IF(BDD!I134="", "", "X")</f>
        <v>X</v>
      </c>
      <c r="E137" s="409" t="str">
        <f aca="false">IF(BDD!J134="", "", "X")</f>
        <v>X</v>
      </c>
      <c r="F137" s="409" t="str">
        <f aca="false">IF(BDD!K134="", "", "X")</f>
        <v>X</v>
      </c>
      <c r="G137" s="409" t="str">
        <f aca="false">BDD!C134</f>
        <v>Salobrena</v>
      </c>
    </row>
    <row r="138" customFormat="false" ht="30" hidden="false" customHeight="true" outlineLevel="0" collapsed="false">
      <c r="A138" s="406" t="str">
        <f aca="false">BDD!B135</f>
        <v>Mangue Palmer Rouge BIO (Grand)</v>
      </c>
      <c r="B138" s="407" t="n">
        <f aca="false">BDD!G135</f>
        <v>5.06</v>
      </c>
      <c r="C138" s="408" t="str">
        <f aca="false">BDD!H135</f>
        <v>kg</v>
      </c>
      <c r="D138" s="409" t="str">
        <f aca="false">IF(BDD!I135="", "", "X")</f>
        <v>X</v>
      </c>
      <c r="E138" s="409" t="str">
        <f aca="false">IF(BDD!J135="", "", "X")</f>
        <v>X</v>
      </c>
      <c r="F138" s="409" t="str">
        <f aca="false">IF(BDD!K135="", "", "X")</f>
        <v/>
      </c>
      <c r="G138" s="409" t="str">
        <f aca="false">BDD!C135</f>
        <v>Grenade</v>
      </c>
    </row>
    <row r="139" customFormat="false" ht="30" hidden="false" customHeight="true" outlineLevel="0" collapsed="false">
      <c r="A139" s="406" t="str">
        <f aca="false">BDD!B136</f>
        <v>Mangue rouge Palmer semi-sèche déshydratée de fabrication artisanale (Sachet 500g)</v>
      </c>
      <c r="B139" s="407" t="n">
        <f aca="false">BDD!G136</f>
        <v>11.63</v>
      </c>
      <c r="C139" s="408" t="str">
        <f aca="false">BDD!H136</f>
        <v>Pièce</v>
      </c>
      <c r="D139" s="409" t="str">
        <f aca="false">IF(BDD!I136="", "", "X")</f>
        <v/>
      </c>
      <c r="E139" s="409" t="str">
        <f aca="false">IF(BDD!J136="", "", "X")</f>
        <v/>
      </c>
      <c r="F139" s="409" t="str">
        <f aca="false">IF(BDD!K136="", "", "X")</f>
        <v/>
      </c>
      <c r="G139" s="409" t="str">
        <f aca="false">BDD!C136</f>
        <v>Grenade</v>
      </c>
    </row>
    <row r="140" customFormat="false" ht="30" hidden="false" customHeight="true" outlineLevel="0" collapsed="false">
      <c r="A140" s="406" t="str">
        <f aca="false">BDD!B137</f>
        <v>Mangue Sensation</v>
      </c>
      <c r="B140" s="407" t="n">
        <f aca="false">BDD!G137</f>
        <v>5.06</v>
      </c>
      <c r="C140" s="408" t="str">
        <f aca="false">BDD!H137</f>
        <v>kg</v>
      </c>
      <c r="D140" s="409" t="str">
        <f aca="false">IF(BDD!I137="", "", "X")</f>
        <v>X</v>
      </c>
      <c r="E140" s="409" t="str">
        <f aca="false">IF(BDD!J137="", "", "X")</f>
        <v>X</v>
      </c>
      <c r="F140" s="409" t="str">
        <f aca="false">IF(BDD!K137="", "", "X")</f>
        <v/>
      </c>
      <c r="G140" s="409" t="str">
        <f aca="false">BDD!C137</f>
        <v>Grenade</v>
      </c>
    </row>
    <row r="141" customFormat="false" ht="30" hidden="false" customHeight="true" outlineLevel="0" collapsed="false">
      <c r="A141" s="406" t="str">
        <f aca="false">BDD!B138</f>
        <v>Mangue Super Haden </v>
      </c>
      <c r="B141" s="407" t="n">
        <f aca="false">BDD!G138</f>
        <v>4.08</v>
      </c>
      <c r="C141" s="408" t="str">
        <f aca="false">BDD!H138</f>
        <v>kg</v>
      </c>
      <c r="D141" s="409" t="str">
        <f aca="false">IF(BDD!I138="", "", "X")</f>
        <v>X</v>
      </c>
      <c r="E141" s="409" t="str">
        <f aca="false">IF(BDD!J138="", "", "X")</f>
        <v>X</v>
      </c>
      <c r="F141" s="409" t="str">
        <f aca="false">IF(BDD!K138="", "", "X")</f>
        <v>X</v>
      </c>
      <c r="G141" s="409" t="str">
        <f aca="false">BDD!C138</f>
        <v>Grenade</v>
      </c>
    </row>
    <row r="142" customFormat="false" ht="30" hidden="false" customHeight="true" outlineLevel="0" collapsed="false">
      <c r="A142" s="406" t="str">
        <f aca="false">BDD!B139</f>
        <v>Mangue Zill </v>
      </c>
      <c r="B142" s="407" t="n">
        <f aca="false">BDD!G139</f>
        <v>5.45</v>
      </c>
      <c r="C142" s="408" t="str">
        <f aca="false">BDD!H139</f>
        <v>kg</v>
      </c>
      <c r="D142" s="409" t="str">
        <f aca="false">IF(BDD!I139="", "", "X")</f>
        <v>X</v>
      </c>
      <c r="E142" s="409" t="str">
        <f aca="false">IF(BDD!J139="", "", "X")</f>
        <v>X</v>
      </c>
      <c r="F142" s="409" t="str">
        <f aca="false">IF(BDD!K139="", "", "X")</f>
        <v>X</v>
      </c>
      <c r="G142" s="409" t="str">
        <f aca="false">BDD!C139</f>
        <v>Grenade</v>
      </c>
    </row>
    <row r="143" customFormat="false" ht="30" hidden="false" customHeight="true" outlineLevel="0" collapsed="false">
      <c r="A143" s="406" t="str">
        <f aca="false">BDD!B140</f>
        <v>Melon peau de crapaud</v>
      </c>
      <c r="B143" s="407" t="n">
        <f aca="false">BDD!G140</f>
        <v>1.9</v>
      </c>
      <c r="C143" s="408" t="str">
        <f aca="false">BDD!H140</f>
        <v>kg</v>
      </c>
      <c r="D143" s="409" t="str">
        <f aca="false">IF(BDD!I140="", "", "X")</f>
        <v>X</v>
      </c>
      <c r="E143" s="409" t="str">
        <f aca="false">IF(BDD!J140="", "", "X")</f>
        <v>X</v>
      </c>
      <c r="F143" s="409" t="str">
        <f aca="false">IF(BDD!K140="", "", "X")</f>
        <v>X</v>
      </c>
      <c r="G143" s="409" t="str">
        <f aca="false">BDD!C140</f>
        <v>Cordova</v>
      </c>
    </row>
    <row r="144" customFormat="false" ht="30" hidden="false" customHeight="true" outlineLevel="0" collapsed="false">
      <c r="A144" s="406" t="str">
        <f aca="false">BDD!B141</f>
        <v>Melon peau de crapaud BIO</v>
      </c>
      <c r="B144" s="407" t="n">
        <f aca="false">BDD!G141</f>
        <v>2.71</v>
      </c>
      <c r="C144" s="408" t="str">
        <f aca="false">BDD!H141</f>
        <v>kg</v>
      </c>
      <c r="D144" s="409" t="str">
        <f aca="false">IF(BDD!I141="", "", "X")</f>
        <v>X</v>
      </c>
      <c r="E144" s="409" t="str">
        <f aca="false">IF(BDD!J141="", "", "X")</f>
        <v>X</v>
      </c>
      <c r="F144" s="409" t="str">
        <f aca="false">IF(BDD!K141="", "", "X")</f>
        <v/>
      </c>
      <c r="G144" s="409" t="str">
        <f aca="false">BDD!C141</f>
        <v>Andalousie</v>
      </c>
    </row>
    <row r="145" customFormat="false" ht="30" hidden="false" customHeight="true" outlineLevel="0" collapsed="false">
      <c r="A145" s="406" t="str">
        <f aca="false">BDD!B142</f>
        <v>Miel d'avocat (Bocal en verre 1kg)</v>
      </c>
      <c r="B145" s="407" t="n">
        <f aca="false">BDD!G142</f>
        <v>12.73</v>
      </c>
      <c r="C145" s="408" t="str">
        <f aca="false">BDD!H142</f>
        <v>Pièce</v>
      </c>
      <c r="D145" s="409" t="str">
        <f aca="false">IF(BDD!I142="", "", "X")</f>
        <v>X</v>
      </c>
      <c r="E145" s="409" t="str">
        <f aca="false">IF(BDD!J142="", "", "X")</f>
        <v/>
      </c>
      <c r="F145" s="409" t="str">
        <f aca="false">IF(BDD!K142="", "", "X")</f>
        <v/>
      </c>
      <c r="G145" s="409" t="str">
        <f aca="false">BDD!C142</f>
        <v>Grenade</v>
      </c>
    </row>
    <row r="146" customFormat="false" ht="30" hidden="false" customHeight="true" outlineLevel="0" collapsed="false">
      <c r="A146" s="406" t="str">
        <f aca="false">BDD!B143</f>
        <v>Miel d'eucalyptus BIO (Bocal en verre 1kg)</v>
      </c>
      <c r="B146" s="407" t="n">
        <f aca="false">BDD!G143</f>
        <v>19.85</v>
      </c>
      <c r="C146" s="408" t="str">
        <f aca="false">BDD!H143</f>
        <v>Pièce</v>
      </c>
      <c r="D146" s="409" t="str">
        <f aca="false">IF(BDD!I143="", "", "X")</f>
        <v>X</v>
      </c>
      <c r="E146" s="409" t="str">
        <f aca="false">IF(BDD!J143="", "", "X")</f>
        <v/>
      </c>
      <c r="F146" s="409" t="str">
        <f aca="false">IF(BDD!K143="", "", "X")</f>
        <v/>
      </c>
      <c r="G146" s="409" t="str">
        <f aca="false">BDD!C143</f>
        <v>Huelva</v>
      </c>
    </row>
    <row r="147" customFormat="false" ht="30" hidden="false" customHeight="true" outlineLevel="0" collapsed="false">
      <c r="A147" s="406" t="str">
        <f aca="false">BDD!B144</f>
        <v>Miel de Fleur d'oranger (Bocal en verre 1kg)</v>
      </c>
      <c r="B147" s="407" t="n">
        <f aca="false">BDD!G144</f>
        <v>12.73</v>
      </c>
      <c r="C147" s="408" t="str">
        <f aca="false">BDD!H144</f>
        <v>Pièce</v>
      </c>
      <c r="D147" s="409" t="str">
        <f aca="false">IF(BDD!I144="", "", "X")</f>
        <v>X</v>
      </c>
      <c r="E147" s="409" t="str">
        <f aca="false">IF(BDD!J144="", "", "X")</f>
        <v/>
      </c>
      <c r="F147" s="409" t="str">
        <f aca="false">IF(BDD!K144="", "", "X")</f>
        <v/>
      </c>
      <c r="G147" s="409" t="str">
        <f aca="false">BDD!C144</f>
        <v>Grenade</v>
      </c>
    </row>
    <row r="148" customFormat="false" ht="30" hidden="false" customHeight="true" outlineLevel="0" collapsed="false">
      <c r="A148" s="406" t="str">
        <f aca="false">BDD!B145</f>
        <v>Miel de Huelva multifleurs sans filtration CRU BIO  
    - (Bocal en verre 1kg)</v>
      </c>
      <c r="B148" s="407" t="n">
        <f aca="false">BDD!G145</f>
        <v>15.04</v>
      </c>
      <c r="C148" s="408" t="str">
        <f aca="false">BDD!H145</f>
        <v>Pièce</v>
      </c>
      <c r="D148" s="409" t="str">
        <f aca="false">IF(BDD!I145="", "", "X")</f>
        <v>X</v>
      </c>
      <c r="E148" s="409" t="str">
        <f aca="false">IF(BDD!J145="", "", "X")</f>
        <v/>
      </c>
      <c r="F148" s="409" t="str">
        <f aca="false">IF(BDD!K145="", "", "X")</f>
        <v/>
      </c>
      <c r="G148" s="409" t="str">
        <f aca="false">BDD!C145</f>
        <v>Huelva</v>
      </c>
    </row>
    <row r="149" customFormat="false" ht="30" hidden="false" customHeight="true" outlineLevel="0" collapsed="false">
      <c r="A149" s="406" t="str">
        <f aca="false">BDD!B146</f>
        <v>Miel de montagne (Bocal en verre 1kg)</v>
      </c>
      <c r="B149" s="407" t="n">
        <f aca="false">BDD!G146</f>
        <v>12.73</v>
      </c>
      <c r="C149" s="408" t="str">
        <f aca="false">BDD!H146</f>
        <v>Pièce</v>
      </c>
      <c r="D149" s="409" t="str">
        <f aca="false">IF(BDD!I146="", "", "X")</f>
        <v>X</v>
      </c>
      <c r="E149" s="409" t="str">
        <f aca="false">IF(BDD!J146="", "", "X")</f>
        <v/>
      </c>
      <c r="F149" s="409" t="str">
        <f aca="false">IF(BDD!K146="", "", "X")</f>
        <v/>
      </c>
      <c r="G149" s="409" t="str">
        <f aca="false">BDD!C146</f>
        <v>Grenade</v>
      </c>
    </row>
    <row r="150" customFormat="false" ht="30" hidden="false" customHeight="true" outlineLevel="0" collapsed="false">
      <c r="A150" s="406" t="str">
        <f aca="false">BDD!B147</f>
        <v>Miel de Romarin (Bocal en verre 1kg)</v>
      </c>
      <c r="B150" s="407" t="n">
        <f aca="false">BDD!G147</f>
        <v>12.73</v>
      </c>
      <c r="C150" s="408" t="str">
        <f aca="false">BDD!H147</f>
        <v>Pièce</v>
      </c>
      <c r="D150" s="409" t="str">
        <f aca="false">IF(BDD!I147="", "", "X")</f>
        <v>X</v>
      </c>
      <c r="E150" s="409" t="str">
        <f aca="false">IF(BDD!J147="", "", "X")</f>
        <v/>
      </c>
      <c r="F150" s="409" t="str">
        <f aca="false">IF(BDD!K147="", "", "X")</f>
        <v/>
      </c>
      <c r="G150" s="409" t="str">
        <f aca="false">BDD!C147</f>
        <v>Grenade</v>
      </c>
    </row>
    <row r="151" customFormat="false" ht="30" hidden="false" customHeight="true" outlineLevel="0" collapsed="false">
      <c r="A151" s="406" t="str">
        <f aca="false">BDD!B148</f>
        <v>Miel Multi-fleurs (Bocal en verre 1kg)</v>
      </c>
      <c r="B151" s="407" t="n">
        <f aca="false">BDD!G148</f>
        <v>10.67</v>
      </c>
      <c r="C151" s="408" t="str">
        <f aca="false">BDD!H148</f>
        <v>Pièce</v>
      </c>
      <c r="D151" s="409" t="str">
        <f aca="false">IF(BDD!I148="", "", "X")</f>
        <v>X</v>
      </c>
      <c r="E151" s="409" t="str">
        <f aca="false">IF(BDD!J148="", "", "X")</f>
        <v/>
      </c>
      <c r="F151" s="409" t="str">
        <f aca="false">IF(BDD!K148="", "", "X")</f>
        <v/>
      </c>
      <c r="G151" s="409" t="str">
        <f aca="false">BDD!C148</f>
        <v>Grenade</v>
      </c>
    </row>
    <row r="152" customFormat="false" ht="30" hidden="false" customHeight="true" outlineLevel="0" collapsed="false">
      <c r="A152" s="406" t="str">
        <f aca="false">BDD!B149</f>
        <v>Noisette sans coque CRU BIO (Sachet 1kg)</v>
      </c>
      <c r="B152" s="407" t="n">
        <f aca="false">BDD!G149</f>
        <v>23.26</v>
      </c>
      <c r="C152" s="408" t="str">
        <f aca="false">BDD!H149</f>
        <v>Pièce</v>
      </c>
      <c r="D152" s="409" t="str">
        <f aca="false">IF(BDD!I149="", "", "X")</f>
        <v>X</v>
      </c>
      <c r="E152" s="409" t="str">
        <f aca="false">IF(BDD!J149="", "", "X")</f>
        <v/>
      </c>
      <c r="F152" s="409" t="str">
        <f aca="false">IF(BDD!K149="", "", "X")</f>
        <v/>
      </c>
      <c r="G152" s="409" t="str">
        <f aca="false">BDD!C149</f>
        <v>Turquie</v>
      </c>
    </row>
    <row r="153" customFormat="false" ht="30" hidden="false" customHeight="true" outlineLevel="0" collapsed="false">
      <c r="A153" s="406" t="str">
        <f aca="false">BDD!B150</f>
        <v>Noix de cajou BIO (Sachet 1kg)</v>
      </c>
      <c r="B153" s="407" t="n">
        <f aca="false">BDD!G150</f>
        <v>20.52</v>
      </c>
      <c r="C153" s="408" t="str">
        <f aca="false">BDD!H150</f>
        <v>Pièce</v>
      </c>
      <c r="D153" s="409" t="str">
        <f aca="false">IF(BDD!I150="", "", "X")</f>
        <v>X</v>
      </c>
      <c r="E153" s="409" t="str">
        <f aca="false">IF(BDD!J150="", "", "X")</f>
        <v>X</v>
      </c>
      <c r="F153" s="409" t="str">
        <f aca="false">IF(BDD!K150="", "", "X")</f>
        <v/>
      </c>
      <c r="G153" s="409" t="str">
        <f aca="false">BDD!C150</f>
        <v>Indes</v>
      </c>
    </row>
    <row r="154" customFormat="false" ht="30" hidden="false" customHeight="true" outlineLevel="0" collapsed="false">
      <c r="A154" s="406" t="str">
        <f aca="false">BDD!B151</f>
        <v>Noix de Macadamia sans coque BIO
    - (Sachet 1kg)</v>
      </c>
      <c r="B154" s="407" t="n">
        <f aca="false">BDD!G151</f>
        <v>43.81</v>
      </c>
      <c r="C154" s="408" t="str">
        <f aca="false">BDD!H151</f>
        <v>Pièce</v>
      </c>
      <c r="D154" s="409" t="str">
        <f aca="false">IF(BDD!I151="", "", "X")</f>
        <v/>
      </c>
      <c r="E154" s="409" t="str">
        <f aca="false">IF(BDD!J151="", "", "X")</f>
        <v/>
      </c>
      <c r="F154" s="409" t="str">
        <f aca="false">IF(BDD!K151="", "", "X")</f>
        <v/>
      </c>
      <c r="G154" s="409" t="str">
        <f aca="false">BDD!C151</f>
        <v>Kenya</v>
      </c>
    </row>
    <row r="155" customFormat="false" ht="30" hidden="false" customHeight="true" outlineLevel="0" collapsed="false">
      <c r="A155" s="406" t="str">
        <f aca="false">BDD!B152</f>
        <v>Noix de Macadamia sans coque BIO
    - (Sachet 500g)</v>
      </c>
      <c r="B155" s="407" t="n">
        <f aca="false">BDD!G152</f>
        <v>22.59</v>
      </c>
      <c r="C155" s="408" t="str">
        <f aca="false">BDD!H152</f>
        <v>Pièce</v>
      </c>
      <c r="D155" s="409" t="str">
        <f aca="false">IF(BDD!I152="", "", "X")</f>
        <v/>
      </c>
      <c r="E155" s="409" t="str">
        <f aca="false">IF(BDD!J152="", "", "X")</f>
        <v/>
      </c>
      <c r="F155" s="409" t="str">
        <f aca="false">IF(BDD!K152="", "", "X")</f>
        <v/>
      </c>
      <c r="G155" s="409" t="str">
        <f aca="false">BDD!C152</f>
        <v>Kenya</v>
      </c>
    </row>
    <row r="156" customFormat="false" ht="30" hidden="false" customHeight="true" outlineLevel="0" collapsed="false">
      <c r="A156" s="406" t="str">
        <f aca="false">BDD!B153</f>
        <v>Noix de Pécan sans coque BIO (Sachet 1kg)</v>
      </c>
      <c r="B156" s="407" t="n">
        <f aca="false">BDD!G153</f>
        <v>36.96</v>
      </c>
      <c r="C156" s="408" t="str">
        <f aca="false">BDD!H153</f>
        <v>Pièce</v>
      </c>
      <c r="D156" s="409" t="str">
        <f aca="false">IF(BDD!I153="", "", "X")</f>
        <v>X</v>
      </c>
      <c r="E156" s="409" t="str">
        <f aca="false">IF(BDD!J153="", "", "X")</f>
        <v/>
      </c>
      <c r="F156" s="409" t="str">
        <f aca="false">IF(BDD!K153="", "", "X")</f>
        <v/>
      </c>
      <c r="G156" s="409" t="str">
        <f aca="false">BDD!C153</f>
        <v>Mexique</v>
      </c>
    </row>
    <row r="157" customFormat="false" ht="30" hidden="false" customHeight="true" outlineLevel="0" collapsed="false">
      <c r="A157" s="406" t="str">
        <f aca="false">BDD!B154</f>
        <v>Noix de Pécan sans coque BIO (Sachet 500g)</v>
      </c>
      <c r="B157" s="407" t="n">
        <f aca="false">BDD!G154</f>
        <v>19.15</v>
      </c>
      <c r="C157" s="408" t="str">
        <f aca="false">BDD!H154</f>
        <v>Pièce</v>
      </c>
      <c r="D157" s="409" t="str">
        <f aca="false">IF(BDD!I154="", "", "X")</f>
        <v/>
      </c>
      <c r="E157" s="409" t="str">
        <f aca="false">IF(BDD!J154="", "", "X")</f>
        <v/>
      </c>
      <c r="F157" s="409" t="str">
        <f aca="false">IF(BDD!K154="", "", "X")</f>
        <v/>
      </c>
      <c r="G157" s="409" t="str">
        <f aca="false">BDD!C154</f>
        <v>Mexique</v>
      </c>
    </row>
    <row r="158" customFormat="false" ht="30" hidden="false" customHeight="true" outlineLevel="0" collapsed="false">
      <c r="A158" s="406" t="str">
        <f aca="false">BDD!B155</f>
        <v>Oignon blanc BIO</v>
      </c>
      <c r="B158" s="407" t="n">
        <f aca="false">BDD!G155</f>
        <v>2.04</v>
      </c>
      <c r="C158" s="408" t="str">
        <f aca="false">BDD!H155</f>
        <v>kg</v>
      </c>
      <c r="D158" s="409" t="str">
        <f aca="false">IF(BDD!I155="", "", "X")</f>
        <v>X</v>
      </c>
      <c r="E158" s="409" t="str">
        <f aca="false">IF(BDD!J155="", "", "X")</f>
        <v>X</v>
      </c>
      <c r="F158" s="409" t="str">
        <f aca="false">IF(BDD!K155="", "", "X")</f>
        <v/>
      </c>
      <c r="G158" s="409" t="str">
        <f aca="false">BDD!C155</f>
        <v>Malagua</v>
      </c>
    </row>
    <row r="159" customFormat="false" ht="30" hidden="false" customHeight="true" outlineLevel="0" collapsed="false">
      <c r="A159" s="406" t="str">
        <f aca="false">BDD!B156</f>
        <v>Oignon rouge BIO</v>
      </c>
      <c r="B159" s="407" t="n">
        <f aca="false">BDD!G156</f>
        <v>2.18</v>
      </c>
      <c r="C159" s="408" t="str">
        <f aca="false">BDD!H156</f>
        <v>kg</v>
      </c>
      <c r="D159" s="409" t="str">
        <f aca="false">IF(BDD!I156="", "", "X")</f>
        <v>X</v>
      </c>
      <c r="E159" s="409" t="str">
        <f aca="false">IF(BDD!J156="", "", "X")</f>
        <v>X</v>
      </c>
      <c r="F159" s="409" t="str">
        <f aca="false">IF(BDD!K156="", "", "X")</f>
        <v/>
      </c>
      <c r="G159" s="409" t="str">
        <f aca="false">BDD!C156</f>
        <v>Malagua</v>
      </c>
    </row>
    <row r="160" customFormat="false" ht="30" hidden="false" customHeight="true" outlineLevel="0" collapsed="false">
      <c r="A160" s="406" t="str">
        <f aca="false">BDD!B157</f>
        <v>Olives Aloreña biologiques avec vinaigrette, non pasteurisées (Bocal 800g)</v>
      </c>
      <c r="B160" s="407" t="n">
        <f aca="false">BDD!G157</f>
        <v>5.45</v>
      </c>
      <c r="C160" s="408" t="str">
        <f aca="false">BDD!H157</f>
        <v>Pièce</v>
      </c>
      <c r="D160" s="409" t="str">
        <f aca="false">IF(BDD!I157="", "", "X")</f>
        <v>X</v>
      </c>
      <c r="E160" s="409" t="str">
        <f aca="false">IF(BDD!J157="", "", "X")</f>
        <v/>
      </c>
      <c r="F160" s="409" t="str">
        <f aca="false">IF(BDD!K157="", "", "X")</f>
        <v/>
      </c>
      <c r="G160" s="409" t="str">
        <f aca="false">BDD!C157</f>
        <v>Malagua</v>
      </c>
    </row>
    <row r="161" customFormat="false" ht="30" hidden="false" customHeight="true" outlineLevel="0" collapsed="false">
      <c r="A161" s="406" t="str">
        <f aca="false">BDD!B158</f>
        <v>Olives fermentées BIO non pasteurisées (Bocal en verre 450g) (Fraîches, semi-sèches, sèches, au choix) (sans sel, sans eau et sans autres ajouts)</v>
      </c>
      <c r="B161" s="407" t="n">
        <f aca="false">BDD!G158</f>
        <v>10.12</v>
      </c>
      <c r="C161" s="408" t="str">
        <f aca="false">BDD!H158</f>
        <v>Pièce</v>
      </c>
      <c r="D161" s="409" t="str">
        <f aca="false">IF(BDD!I158="", "", "X")</f>
        <v/>
      </c>
      <c r="E161" s="409" t="str">
        <f aca="false">IF(BDD!J158="", "", "X")</f>
        <v/>
      </c>
      <c r="F161" s="409" t="str">
        <f aca="false">IF(BDD!K158="", "", "X")</f>
        <v/>
      </c>
      <c r="G161" s="409" t="str">
        <f aca="false">BDD!C158</f>
        <v>Valence</v>
      </c>
    </row>
    <row r="162" customFormat="false" ht="30" hidden="false" customHeight="true" outlineLevel="0" collapsed="false">
      <c r="A162" s="406" t="str">
        <f aca="false">BDD!B159</f>
        <v>Olives noires BIO (sans noyau, semi-séchées, non pasteurisées) (Bocal 500g) </v>
      </c>
      <c r="B162" s="407" t="n">
        <f aca="false">BDD!G159</f>
        <v>9.03</v>
      </c>
      <c r="C162" s="408" t="str">
        <f aca="false">BDD!H159</f>
        <v>Pièce</v>
      </c>
      <c r="D162" s="409" t="str">
        <f aca="false">IF(BDD!I159="", "", "X")</f>
        <v/>
      </c>
      <c r="E162" s="409" t="str">
        <f aca="false">IF(BDD!J159="", "", "X")</f>
        <v/>
      </c>
      <c r="F162" s="409" t="str">
        <f aca="false">IF(BDD!K159="", "", "X")</f>
        <v/>
      </c>
      <c r="G162" s="409" t="str">
        <f aca="false">BDD!C159</f>
        <v>Import</v>
      </c>
    </row>
    <row r="163" customFormat="false" ht="30" hidden="false" customHeight="true" outlineLevel="0" collapsed="false">
      <c r="A163" s="406" t="str">
        <f aca="false">BDD!B160</f>
        <v>Olives vertes Gordal Manzanilla fraîches</v>
      </c>
      <c r="B163" s="407" t="n">
        <f aca="false">BDD!G160</f>
        <v>4.08</v>
      </c>
      <c r="C163" s="408" t="str">
        <f aca="false">BDD!H160</f>
        <v>kg</v>
      </c>
      <c r="D163" s="409" t="str">
        <f aca="false">IF(BDD!I160="", "", "X")</f>
        <v>X</v>
      </c>
      <c r="E163" s="409" t="str">
        <f aca="false">IF(BDD!J160="", "", "X")</f>
        <v/>
      </c>
      <c r="F163" s="409" t="str">
        <f aca="false">IF(BDD!K160="", "", "X")</f>
        <v/>
      </c>
      <c r="G163" s="409" t="str">
        <f aca="false">BDD!C160</f>
        <v>Grenade</v>
      </c>
    </row>
    <row r="164" customFormat="false" ht="30" hidden="false" customHeight="true" outlineLevel="0" collapsed="false">
      <c r="A164" s="406" t="str">
        <f aca="false">BDD!B161</f>
        <v>Orange Valencialate</v>
      </c>
      <c r="B164" s="407" t="n">
        <f aca="false">BDD!G161</f>
        <v>3.27</v>
      </c>
      <c r="C164" s="408" t="str">
        <f aca="false">BDD!H161</f>
        <v>kg</v>
      </c>
      <c r="D164" s="409" t="str">
        <f aca="false">IF(BDD!I161="", "", "X")</f>
        <v>X</v>
      </c>
      <c r="E164" s="409" t="str">
        <f aca="false">IF(BDD!J161="", "", "X")</f>
        <v>X</v>
      </c>
      <c r="F164" s="409" t="str">
        <f aca="false">IF(BDD!K161="", "", "X")</f>
        <v/>
      </c>
      <c r="G164" s="409" t="str">
        <f aca="false">BDD!C161</f>
        <v>Andalousie</v>
      </c>
    </row>
    <row r="165" customFormat="false" ht="30" hidden="false" customHeight="true" outlineLevel="0" collapsed="false">
      <c r="A165" s="406" t="str">
        <f aca="false">BDD!B162</f>
        <v>Pamplemousse Star Ruby</v>
      </c>
      <c r="B165" s="407" t="n">
        <f aca="false">BDD!G162</f>
        <v>3.55</v>
      </c>
      <c r="C165" s="408" t="str">
        <f aca="false">BDD!H162</f>
        <v>kg</v>
      </c>
      <c r="D165" s="409" t="str">
        <f aca="false">IF(BDD!I162="", "", "X")</f>
        <v>X</v>
      </c>
      <c r="E165" s="409" t="str">
        <f aca="false">IF(BDD!J162="", "", "X")</f>
        <v>X</v>
      </c>
      <c r="F165" s="409" t="str">
        <f aca="false">IF(BDD!K162="", "", "X")</f>
        <v/>
      </c>
      <c r="G165" s="409" t="str">
        <f aca="false">BDD!C162</f>
        <v>Afrique
du Sud</v>
      </c>
    </row>
    <row r="166" customFormat="false" ht="30" hidden="false" customHeight="true" outlineLevel="0" collapsed="false">
      <c r="A166" s="406" t="str">
        <f aca="false">BDD!B163</f>
        <v>Pamplemousse Star Ruby BIO</v>
      </c>
      <c r="B166" s="407" t="n">
        <f aca="false">BDD!G163</f>
        <v>3.96</v>
      </c>
      <c r="C166" s="408" t="str">
        <f aca="false">BDD!H163</f>
        <v>kg</v>
      </c>
      <c r="D166" s="409" t="str">
        <f aca="false">IF(BDD!I163="", "", "X")</f>
        <v>X</v>
      </c>
      <c r="E166" s="409" t="str">
        <f aca="false">IF(BDD!J163="", "", "X")</f>
        <v>X</v>
      </c>
      <c r="F166" s="409" t="str">
        <f aca="false">IF(BDD!K163="", "", "X")</f>
        <v/>
      </c>
      <c r="G166" s="409" t="str">
        <f aca="false">BDD!C163</f>
        <v>Malagua</v>
      </c>
    </row>
    <row r="167" customFormat="false" ht="30" hidden="false" customHeight="true" outlineLevel="0" collapsed="false">
      <c r="A167" s="406" t="str">
        <f aca="false">BDD!B164</f>
        <v>Papaye Intenzza/Siluet (Rouge à l'intérieur)</v>
      </c>
      <c r="B167" s="407" t="n">
        <f aca="false">BDD!G164</f>
        <v>4.06</v>
      </c>
      <c r="C167" s="408" t="str">
        <f aca="false">BDD!H164</f>
        <v>kg</v>
      </c>
      <c r="D167" s="409" t="str">
        <f aca="false">IF(BDD!I164="", "", "X")</f>
        <v>X</v>
      </c>
      <c r="E167" s="409" t="str">
        <f aca="false">IF(BDD!J164="", "", "X")</f>
        <v>X</v>
      </c>
      <c r="F167" s="409" t="str">
        <f aca="false">IF(BDD!K164="", "", "X")</f>
        <v>X</v>
      </c>
      <c r="G167" s="409" t="str">
        <f aca="false">BDD!C164</f>
        <v>Grenade</v>
      </c>
    </row>
    <row r="168" customFormat="false" ht="30" hidden="false" customHeight="true" outlineLevel="0" collapsed="false">
      <c r="A168" s="406" t="str">
        <f aca="false">BDD!B165</f>
        <v>Patate douce BIO (Grande)</v>
      </c>
      <c r="B168" s="407" t="n">
        <f aca="false">BDD!G165</f>
        <v>2.59</v>
      </c>
      <c r="C168" s="408" t="str">
        <f aca="false">BDD!H165</f>
        <v>kg</v>
      </c>
      <c r="D168" s="409" t="str">
        <f aca="false">IF(BDD!I165="", "", "X")</f>
        <v>X</v>
      </c>
      <c r="E168" s="409" t="str">
        <f aca="false">IF(BDD!J165="", "", "X")</f>
        <v>X</v>
      </c>
      <c r="F168" s="409" t="str">
        <f aca="false">IF(BDD!K165="", "", "X")</f>
        <v>X</v>
      </c>
      <c r="G168" s="409" t="str">
        <f aca="false">BDD!C165</f>
        <v>Malaga</v>
      </c>
    </row>
    <row r="169" customFormat="false" ht="30" hidden="false" customHeight="true" outlineLevel="0" collapsed="false">
      <c r="A169" s="406" t="str">
        <f aca="false">BDD!B166</f>
        <v>Patate douce BIO (Moyenne)</v>
      </c>
      <c r="B169" s="407" t="n">
        <f aca="false">BDD!G166</f>
        <v>2.32</v>
      </c>
      <c r="C169" s="408" t="str">
        <f aca="false">BDD!H166</f>
        <v>kg</v>
      </c>
      <c r="D169" s="409" t="str">
        <f aca="false">IF(BDD!I166="", "", "X")</f>
        <v>X</v>
      </c>
      <c r="E169" s="409" t="str">
        <f aca="false">IF(BDD!J166="", "", "X")</f>
        <v>X</v>
      </c>
      <c r="F169" s="409" t="str">
        <f aca="false">IF(BDD!K166="", "", "X")</f>
        <v>X</v>
      </c>
      <c r="G169" s="409" t="str">
        <f aca="false">BDD!C166</f>
        <v>Malaga</v>
      </c>
    </row>
    <row r="170" customFormat="false" ht="30" hidden="false" customHeight="true" outlineLevel="0" collapsed="false">
      <c r="A170" s="406" t="str">
        <f aca="false">BDD!B167</f>
        <v>Patate Douce Violette BIO (Moyenne, grande)</v>
      </c>
      <c r="B170" s="407" t="n">
        <f aca="false">BDD!G167</f>
        <v>3.69</v>
      </c>
      <c r="C170" s="408" t="str">
        <f aca="false">BDD!H167</f>
        <v>kg</v>
      </c>
      <c r="D170" s="409" t="str">
        <f aca="false">IF(BDD!I167="", "", "X")</f>
        <v/>
      </c>
      <c r="E170" s="409" t="str">
        <f aca="false">IF(BDD!J167="", "", "X")</f>
        <v/>
      </c>
      <c r="F170" s="409" t="str">
        <f aca="false">IF(BDD!K167="", "", "X")</f>
        <v/>
      </c>
      <c r="G170" s="409" t="str">
        <f aca="false">BDD!C167</f>
        <v>Malaga</v>
      </c>
    </row>
    <row r="171" customFormat="false" ht="30" hidden="false" customHeight="true" outlineLevel="0" collapsed="false">
      <c r="A171" s="406" t="str">
        <f aca="false">BDD!B168</f>
        <v>Piment frais Rouge/Vert/Jaune (500g)</v>
      </c>
      <c r="B171" s="407" t="n">
        <f aca="false">BDD!G168</f>
        <v>1.49</v>
      </c>
      <c r="C171" s="408" t="str">
        <f aca="false">BDD!H168</f>
        <v>Pièce</v>
      </c>
      <c r="D171" s="409" t="str">
        <f aca="false">IF(BDD!I168="", "", "X")</f>
        <v/>
      </c>
      <c r="E171" s="409" t="str">
        <f aca="false">IF(BDD!J168="", "", "X")</f>
        <v/>
      </c>
      <c r="F171" s="409" t="str">
        <f aca="false">IF(BDD!K168="", "", "X")</f>
        <v/>
      </c>
      <c r="G171" s="409" t="str">
        <f aca="false">BDD!C168</f>
        <v>Grenade</v>
      </c>
    </row>
    <row r="172" customFormat="false" ht="30" hidden="false" customHeight="true" outlineLevel="0" collapsed="false">
      <c r="A172" s="406" t="str">
        <f aca="false">BDD!B169</f>
        <v>Pitahaya différentes variétés (rouge, blanche, violette (grand)</v>
      </c>
      <c r="B172" s="407" t="n">
        <f aca="false">BDD!G169</f>
        <v>10.54</v>
      </c>
      <c r="C172" s="408" t="str">
        <f aca="false">BDD!H169</f>
        <v>kg</v>
      </c>
      <c r="D172" s="409" t="str">
        <f aca="false">IF(BDD!I169="", "", "X")</f>
        <v>X</v>
      </c>
      <c r="E172" s="409" t="str">
        <f aca="false">IF(BDD!J169="", "", "X")</f>
        <v>X</v>
      </c>
      <c r="F172" s="409" t="str">
        <f aca="false">IF(BDD!K169="", "", "X")</f>
        <v/>
      </c>
      <c r="G172" s="409" t="str">
        <f aca="false">BDD!C169</f>
        <v>Malaga</v>
      </c>
    </row>
    <row r="173" customFormat="false" ht="30" hidden="false" customHeight="true" outlineLevel="0" collapsed="false">
      <c r="A173" s="406" t="str">
        <f aca="false">BDD!B170</f>
        <v>Pitahaya rouge BIO</v>
      </c>
      <c r="B173" s="407" t="n">
        <f aca="false">BDD!G170</f>
        <v>13.67</v>
      </c>
      <c r="C173" s="408" t="str">
        <f aca="false">BDD!H170</f>
        <v>kg</v>
      </c>
      <c r="D173" s="409" t="str">
        <f aca="false">IF(BDD!I170="", "", "X")</f>
        <v>X</v>
      </c>
      <c r="E173" s="409" t="str">
        <f aca="false">IF(BDD!J170="", "", "X")</f>
        <v/>
      </c>
      <c r="F173" s="409" t="str">
        <f aca="false">IF(BDD!K170="", "", "X")</f>
        <v/>
      </c>
      <c r="G173" s="409" t="str">
        <f aca="false">BDD!C170</f>
        <v>Grenade</v>
      </c>
    </row>
    <row r="174" customFormat="false" ht="30" hidden="false" customHeight="true" outlineLevel="0" collapsed="false">
      <c r="A174" s="406" t="str">
        <f aca="false">BDD!B171</f>
        <v>Poire Conférence  </v>
      </c>
      <c r="B174" s="407" t="n">
        <f aca="false">BDD!G171</f>
        <v>3.41</v>
      </c>
      <c r="C174" s="408" t="str">
        <f aca="false">BDD!H171</f>
        <v>kg</v>
      </c>
      <c r="D174" s="409" t="str">
        <f aca="false">IF(BDD!I171="", "", "X")</f>
        <v>X</v>
      </c>
      <c r="E174" s="409" t="str">
        <f aca="false">IF(BDD!J171="", "", "X")</f>
        <v>X</v>
      </c>
      <c r="F174" s="409" t="str">
        <f aca="false">IF(BDD!K171="", "", "X")</f>
        <v/>
      </c>
      <c r="G174" s="409" t="str">
        <f aca="false">BDD!C171</f>
        <v>Espagne</v>
      </c>
    </row>
    <row r="175" customFormat="false" ht="30" hidden="false" customHeight="true" outlineLevel="0" collapsed="false">
      <c r="A175" s="406" t="str">
        <f aca="false">BDD!B172</f>
        <v>Poire Conférence BIO</v>
      </c>
      <c r="B175" s="407" t="n">
        <f aca="false">BDD!G172</f>
        <v>3.82</v>
      </c>
      <c r="C175" s="408" t="str">
        <f aca="false">BDD!H172</f>
        <v>kg</v>
      </c>
      <c r="D175" s="409" t="str">
        <f aca="false">IF(BDD!I172="", "", "X")</f>
        <v>X</v>
      </c>
      <c r="E175" s="409" t="str">
        <f aca="false">IF(BDD!J172="", "", "X")</f>
        <v>X</v>
      </c>
      <c r="F175" s="409" t="str">
        <f aca="false">IF(BDD!K172="", "", "X")</f>
        <v/>
      </c>
      <c r="G175" s="409" t="str">
        <f aca="false">BDD!C172</f>
        <v>Espagne</v>
      </c>
    </row>
    <row r="176" customFormat="false" ht="30" hidden="false" customHeight="true" outlineLevel="0" collapsed="false">
      <c r="A176" s="406" t="str">
        <f aca="false">BDD!B173</f>
        <v>Poireau BIO</v>
      </c>
      <c r="B176" s="407" t="n">
        <f aca="false">BDD!G173</f>
        <v>3.41</v>
      </c>
      <c r="C176" s="408" t="str">
        <f aca="false">BDD!H173</f>
        <v>kg</v>
      </c>
      <c r="D176" s="409" t="str">
        <f aca="false">IF(BDD!I173="", "", "X")</f>
        <v>X</v>
      </c>
      <c r="E176" s="409" t="str">
        <f aca="false">IF(BDD!J173="", "", "X")</f>
        <v/>
      </c>
      <c r="F176" s="409" t="str">
        <f aca="false">IF(BDD!K173="", "", "X")</f>
        <v/>
      </c>
      <c r="G176" s="409" t="str">
        <f aca="false">BDD!C173</f>
        <v>Malaga</v>
      </c>
    </row>
    <row r="177" customFormat="false" ht="30" hidden="false" customHeight="true" outlineLevel="0" collapsed="false">
      <c r="A177" s="406" t="str">
        <f aca="false">BDD!B174</f>
        <v>Poivron mini en couleur</v>
      </c>
      <c r="B177" s="407" t="n">
        <f aca="false">BDD!G174</f>
        <v>3.27</v>
      </c>
      <c r="C177" s="408" t="str">
        <f aca="false">BDD!H174</f>
        <v>kg</v>
      </c>
      <c r="D177" s="409" t="str">
        <f aca="false">IF(BDD!I174="", "", "X")</f>
        <v>X</v>
      </c>
      <c r="E177" s="409" t="str">
        <f aca="false">IF(BDD!J174="", "", "X")</f>
        <v>X</v>
      </c>
      <c r="F177" s="409" t="str">
        <f aca="false">IF(BDD!K174="", "", "X")</f>
        <v/>
      </c>
      <c r="G177" s="409" t="str">
        <f aca="false">BDD!C174</f>
        <v>Grenade</v>
      </c>
    </row>
    <row r="178" customFormat="false" ht="30" hidden="false" customHeight="true" outlineLevel="0" collapsed="false">
      <c r="A178" s="406" t="str">
        <f aca="false">BDD!B175</f>
        <v>Poivron rouge California </v>
      </c>
      <c r="B178" s="407" t="n">
        <f aca="false">BDD!G175</f>
        <v>2.59</v>
      </c>
      <c r="C178" s="408" t="str">
        <f aca="false">BDD!H175</f>
        <v>kg</v>
      </c>
      <c r="D178" s="409" t="str">
        <f aca="false">IF(BDD!I175="", "", "X")</f>
        <v>X</v>
      </c>
      <c r="E178" s="409" t="str">
        <f aca="false">IF(BDD!J175="", "", "X")</f>
        <v>X</v>
      </c>
      <c r="F178" s="409" t="str">
        <f aca="false">IF(BDD!K175="", "", "X")</f>
        <v/>
      </c>
      <c r="G178" s="409" t="str">
        <f aca="false">BDD!C175</f>
        <v>Grenade</v>
      </c>
    </row>
    <row r="179" customFormat="false" ht="30" hidden="false" customHeight="true" outlineLevel="0" collapsed="false">
      <c r="A179" s="406" t="str">
        <f aca="false">BDD!B176</f>
        <v>Poivron rouge Ramiro BIO</v>
      </c>
      <c r="B179" s="407" t="n">
        <f aca="false">BDD!G176</f>
        <v>4.78</v>
      </c>
      <c r="C179" s="408" t="str">
        <f aca="false">BDD!H176</f>
        <v>kg</v>
      </c>
      <c r="D179" s="409" t="str">
        <f aca="false">IF(BDD!I176="", "", "X")</f>
        <v>X</v>
      </c>
      <c r="E179" s="409" t="str">
        <f aca="false">IF(BDD!J176="", "", "X")</f>
        <v/>
      </c>
      <c r="F179" s="409" t="str">
        <f aca="false">IF(BDD!K176="", "", "X")</f>
        <v/>
      </c>
      <c r="G179" s="409" t="str">
        <f aca="false">BDD!C176</f>
        <v>Malaga</v>
      </c>
    </row>
    <row r="180" customFormat="false" ht="30" hidden="false" customHeight="true" outlineLevel="0" collapsed="false">
      <c r="A180" s="406" t="str">
        <f aca="false">BDD!B177</f>
        <v>Polen Frais BIO (Bocal 500g)</v>
      </c>
      <c r="B180" s="407" t="n">
        <f aca="false">BDD!G177</f>
        <v>17.78</v>
      </c>
      <c r="C180" s="408" t="str">
        <f aca="false">BDD!H177</f>
        <v>Pièce</v>
      </c>
      <c r="D180" s="409" t="str">
        <f aca="false">IF(BDD!I177="", "", "X")</f>
        <v/>
      </c>
      <c r="E180" s="409" t="str">
        <f aca="false">IF(BDD!J177="", "", "X")</f>
        <v/>
      </c>
      <c r="F180" s="409" t="str">
        <f aca="false">IF(BDD!K177="", "", "X")</f>
        <v/>
      </c>
      <c r="G180" s="409" t="str">
        <f aca="false">BDD!C177</f>
        <v>Cordoue</v>
      </c>
    </row>
    <row r="181" customFormat="false" ht="30" hidden="false" customHeight="true" outlineLevel="0" collapsed="false">
      <c r="A181" s="406" t="str">
        <f aca="false">BDD!B178</f>
        <v>Polen sec BIO (Bocal 500g)</v>
      </c>
      <c r="B181" s="407" t="n">
        <f aca="false">BDD!G178</f>
        <v>18.48</v>
      </c>
      <c r="C181" s="408" t="str">
        <f aca="false">BDD!H178</f>
        <v>Pièce</v>
      </c>
      <c r="D181" s="409" t="str">
        <f aca="false">IF(BDD!I178="", "", "X")</f>
        <v/>
      </c>
      <c r="E181" s="409" t="str">
        <f aca="false">IF(BDD!J178="", "", "X")</f>
        <v/>
      </c>
      <c r="F181" s="409" t="str">
        <f aca="false">IF(BDD!K178="", "", "X")</f>
        <v/>
      </c>
      <c r="G181" s="409" t="str">
        <f aca="false">BDD!C178</f>
        <v>Huelva</v>
      </c>
    </row>
    <row r="182" customFormat="false" ht="30" hidden="false" customHeight="true" outlineLevel="0" collapsed="false">
      <c r="A182" s="406" t="str">
        <f aca="false">BDD!B179</f>
        <v>Pomme de terre rouge BIO</v>
      </c>
      <c r="B182" s="407" t="n">
        <f aca="false">BDD!G179</f>
        <v>2.32</v>
      </c>
      <c r="C182" s="408" t="str">
        <f aca="false">BDD!H179</f>
        <v>kg</v>
      </c>
      <c r="D182" s="409" t="str">
        <f aca="false">IF(BDD!I179="", "", "X")</f>
        <v>X</v>
      </c>
      <c r="E182" s="409" t="str">
        <f aca="false">IF(BDD!J179="", "", "X")</f>
        <v>X</v>
      </c>
      <c r="F182" s="409" t="str">
        <f aca="false">IF(BDD!K179="", "", "X")</f>
        <v/>
      </c>
      <c r="G182" s="409" t="str">
        <f aca="false">BDD!C179</f>
        <v>Grenade</v>
      </c>
    </row>
    <row r="183" customFormat="false" ht="30" hidden="false" customHeight="true" outlineLevel="0" collapsed="false">
      <c r="A183" s="406" t="str">
        <f aca="false">BDD!B180</f>
        <v>Pomme Golden (Nouvelle récolte!!)</v>
      </c>
      <c r="B183" s="407" t="n">
        <f aca="false">BDD!G180</f>
        <v>2.32</v>
      </c>
      <c r="C183" s="408" t="str">
        <f aca="false">BDD!H180</f>
        <v>kg</v>
      </c>
      <c r="D183" s="409" t="str">
        <f aca="false">IF(BDD!I180="", "", "X")</f>
        <v>X</v>
      </c>
      <c r="E183" s="409" t="str">
        <f aca="false">IF(BDD!J180="", "", "X")</f>
        <v>X</v>
      </c>
      <c r="F183" s="409" t="str">
        <f aca="false">IF(BDD!K180="", "", "X")</f>
        <v/>
      </c>
      <c r="G183" s="409" t="str">
        <f aca="false">BDD!C180</f>
        <v>Grenade</v>
      </c>
    </row>
    <row r="184" customFormat="false" ht="30" hidden="false" customHeight="true" outlineLevel="0" collapsed="false">
      <c r="A184" s="406" t="str">
        <f aca="false">BDD!B181</f>
        <v>Pomme Reineta Sierra Nevada</v>
      </c>
      <c r="B184" s="407" t="n">
        <f aca="false">BDD!G181</f>
        <v>2.45</v>
      </c>
      <c r="C184" s="408" t="str">
        <f aca="false">BDD!H181</f>
        <v>kg</v>
      </c>
      <c r="D184" s="409" t="str">
        <f aca="false">IF(BDD!I181="", "", "X")</f>
        <v>X</v>
      </c>
      <c r="E184" s="409" t="str">
        <f aca="false">IF(BDD!J181="", "", "X")</f>
        <v>X</v>
      </c>
      <c r="F184" s="409" t="str">
        <f aca="false">IF(BDD!K181="", "", "X")</f>
        <v/>
      </c>
      <c r="G184" s="409" t="str">
        <f aca="false">BDD!C181</f>
        <v>Grenade</v>
      </c>
    </row>
    <row r="185" customFormat="false" ht="30" hidden="false" customHeight="true" outlineLevel="0" collapsed="false">
      <c r="A185" s="406" t="str">
        <f aca="false">BDD!B182</f>
        <v>Pomme rouge Starky Sierra Nevada</v>
      </c>
      <c r="B185" s="407" t="n">
        <f aca="false">BDD!G182</f>
        <v>2.45</v>
      </c>
      <c r="C185" s="408" t="str">
        <f aca="false">BDD!H182</f>
        <v>kg</v>
      </c>
      <c r="D185" s="409" t="str">
        <f aca="false">IF(BDD!I182="", "", "X")</f>
        <v>X</v>
      </c>
      <c r="E185" s="409" t="str">
        <f aca="false">IF(BDD!J182="", "", "X")</f>
        <v>X</v>
      </c>
      <c r="F185" s="409" t="str">
        <f aca="false">IF(BDD!K182="", "", "X")</f>
        <v/>
      </c>
      <c r="G185" s="409" t="str">
        <f aca="false">BDD!C182</f>
        <v>Grenade</v>
      </c>
    </row>
    <row r="186" customFormat="false" ht="30" hidden="false" customHeight="true" outlineLevel="0" collapsed="false">
      <c r="A186" s="406" t="str">
        <f aca="false">BDD!B183</f>
        <v>Pomme rouge Top Sierra Nevada</v>
      </c>
      <c r="B186" s="407" t="n">
        <f aca="false">BDD!G183</f>
        <v>2.45</v>
      </c>
      <c r="C186" s="408" t="str">
        <f aca="false">BDD!H183</f>
        <v>kg</v>
      </c>
      <c r="D186" s="409" t="str">
        <f aca="false">IF(BDD!I183="", "", "X")</f>
        <v/>
      </c>
      <c r="E186" s="409" t="str">
        <f aca="false">IF(BDD!J183="", "", "X")</f>
        <v/>
      </c>
      <c r="F186" s="409" t="str">
        <f aca="false">IF(BDD!K183="", "", "X")</f>
        <v/>
      </c>
      <c r="G186" s="409" t="str">
        <f aca="false">BDD!C183</f>
        <v>Grenade</v>
      </c>
    </row>
    <row r="187" customFormat="false" ht="30" hidden="false" customHeight="true" outlineLevel="0" collapsed="false">
      <c r="A187" s="406" t="str">
        <f aca="false">BDD!B184</f>
        <v>Pomme variété ancienne de Sierra Nevada</v>
      </c>
      <c r="B187" s="407" t="n">
        <f aca="false">BDD!G184</f>
        <v>2.45</v>
      </c>
      <c r="C187" s="408" t="str">
        <f aca="false">BDD!H184</f>
        <v>kg</v>
      </c>
      <c r="D187" s="409" t="str">
        <f aca="false">IF(BDD!I184="", "", "X")</f>
        <v/>
      </c>
      <c r="E187" s="409" t="str">
        <f aca="false">IF(BDD!J184="", "", "X")</f>
        <v/>
      </c>
      <c r="F187" s="409" t="str">
        <f aca="false">IF(BDD!K184="", "", "X")</f>
        <v/>
      </c>
      <c r="G187" s="409" t="str">
        <f aca="false">BDD!C184</f>
        <v>Grenade</v>
      </c>
    </row>
    <row r="188" customFormat="false" ht="30" hidden="false" customHeight="true" outlineLevel="0" collapsed="false">
      <c r="A188" s="406" t="str">
        <f aca="false">BDD!B185</f>
        <v>Radis Daikon</v>
      </c>
      <c r="B188" s="407" t="n">
        <f aca="false">BDD!G185</f>
        <v>2.45</v>
      </c>
      <c r="C188" s="408" t="str">
        <f aca="false">BDD!H185</f>
        <v>kg</v>
      </c>
      <c r="D188" s="409" t="str">
        <f aca="false">IF(BDD!I185="", "", "X")</f>
        <v>X</v>
      </c>
      <c r="E188" s="409" t="str">
        <f aca="false">IF(BDD!J185="", "", "X")</f>
        <v/>
      </c>
      <c r="F188" s="409" t="str">
        <f aca="false">IF(BDD!K185="", "", "X")</f>
        <v/>
      </c>
      <c r="G188" s="409" t="str">
        <f aca="false">BDD!C185</f>
        <v>Espagne</v>
      </c>
    </row>
    <row r="189" customFormat="false" ht="30" hidden="false" customHeight="true" outlineLevel="0" collapsed="false">
      <c r="A189" s="406" t="str">
        <f aca="false">BDD!B186</f>
        <v>Raisin blanc italien avec pépins BIO</v>
      </c>
      <c r="B189" s="407" t="n">
        <f aca="false">BDD!G186</f>
        <v>3.92</v>
      </c>
      <c r="C189" s="408" t="str">
        <f aca="false">BDD!H186</f>
        <v>kg</v>
      </c>
      <c r="D189" s="409" t="str">
        <f aca="false">IF(BDD!I186="", "", "X")</f>
        <v>X</v>
      </c>
      <c r="E189" s="409" t="str">
        <f aca="false">IF(BDD!J186="", "", "X")</f>
        <v>X</v>
      </c>
      <c r="F189" s="409" t="str">
        <f aca="false">IF(BDD!K186="", "", "X")</f>
        <v/>
      </c>
      <c r="G189" s="409" t="str">
        <f aca="false">BDD!C186</f>
        <v>Grenade</v>
      </c>
    </row>
    <row r="190" customFormat="false" ht="30" hidden="false" customHeight="true" outlineLevel="0" collapsed="false">
      <c r="A190" s="406" t="str">
        <f aca="false">BDD!B187</f>
        <v>Raisin Muscat Blanc</v>
      </c>
      <c r="B190" s="407" t="n">
        <f aca="false">BDD!G187</f>
        <v>4.92</v>
      </c>
      <c r="C190" s="408" t="str">
        <f aca="false">BDD!H187</f>
        <v>kg</v>
      </c>
      <c r="D190" s="409" t="str">
        <f aca="false">IF(BDD!I187="", "", "X")</f>
        <v>X</v>
      </c>
      <c r="E190" s="409" t="str">
        <f aca="false">IF(BDD!J187="", "", "X")</f>
        <v>X</v>
      </c>
      <c r="F190" s="409" t="str">
        <f aca="false">IF(BDD!K187="", "", "X")</f>
        <v/>
      </c>
      <c r="G190" s="409" t="str">
        <f aca="false">BDD!C187</f>
        <v>Malaga</v>
      </c>
    </row>
    <row r="191" customFormat="false" ht="30" hidden="false" customHeight="true" outlineLevel="0" collapsed="false">
      <c r="A191" s="406" t="str">
        <f aca="false">BDD!B188</f>
        <v>Raisin noir d'automne Royal sans pépins BIO</v>
      </c>
      <c r="B191" s="407" t="n">
        <f aca="false">BDD!G188</f>
        <v>4.23</v>
      </c>
      <c r="C191" s="408" t="str">
        <f aca="false">BDD!H188</f>
        <v>kg</v>
      </c>
      <c r="D191" s="409" t="str">
        <f aca="false">IF(BDD!I188="", "", "X")</f>
        <v>X</v>
      </c>
      <c r="E191" s="409" t="str">
        <f aca="false">IF(BDD!J188="", "", "X")</f>
        <v>X</v>
      </c>
      <c r="F191" s="409" t="str">
        <f aca="false">IF(BDD!K188="", "", "X")</f>
        <v/>
      </c>
      <c r="G191" s="409" t="str">
        <f aca="false">BDD!C188</f>
        <v>Grenade</v>
      </c>
    </row>
    <row r="192" customFormat="false" ht="30" hidden="false" customHeight="true" outlineLevel="0" collapsed="false">
      <c r="A192" s="406" t="str">
        <f aca="false">BDD!B189</f>
        <v>Raisin rouge crimson BIO</v>
      </c>
      <c r="B192" s="407" t="n">
        <f aca="false">BDD!G189</f>
        <v>4.44</v>
      </c>
      <c r="C192" s="408" t="str">
        <f aca="false">BDD!H189</f>
        <v>kg</v>
      </c>
      <c r="D192" s="409" t="str">
        <f aca="false">IF(BDD!I189="", "", "X")</f>
        <v>X</v>
      </c>
      <c r="E192" s="409" t="str">
        <f aca="false">IF(BDD!J189="", "", "X")</f>
        <v>X</v>
      </c>
      <c r="F192" s="409" t="str">
        <f aca="false">IF(BDD!K189="", "", "X")</f>
        <v/>
      </c>
      <c r="G192" s="409" t="str">
        <f aca="false">BDD!C189</f>
        <v>Grenade</v>
      </c>
    </row>
    <row r="193" customFormat="false" ht="30" hidden="false" customHeight="true" outlineLevel="0" collapsed="false">
      <c r="A193" s="406" t="str">
        <f aca="false">BDD!B190</f>
        <v>Raisin sec Sultana BIO
    - (Sachet 1kg)</v>
      </c>
      <c r="B193" s="407" t="n">
        <f aca="false">BDD!G190</f>
        <v>6.82</v>
      </c>
      <c r="C193" s="408" t="str">
        <f aca="false">BDD!H190</f>
        <v>Pièce</v>
      </c>
      <c r="D193" s="409" t="str">
        <f aca="false">IF(BDD!I190="", "", "X")</f>
        <v>X</v>
      </c>
      <c r="E193" s="409" t="str">
        <f aca="false">IF(BDD!J190="", "", "X")</f>
        <v>X</v>
      </c>
      <c r="F193" s="409" t="str">
        <f aca="false">IF(BDD!K190="", "", "X")</f>
        <v/>
      </c>
      <c r="G193" s="409" t="str">
        <f aca="false">BDD!C190</f>
        <v>Turquie</v>
      </c>
    </row>
    <row r="194" customFormat="false" ht="30" hidden="false" customHeight="true" outlineLevel="0" collapsed="false">
      <c r="A194" s="406" t="str">
        <f aca="false">BDD!B191</f>
        <v>Raisins secs Muscat en grains
    - (Sachet 500g)</v>
      </c>
      <c r="B194" s="407" t="n">
        <f aca="false">BDD!G191</f>
        <v>5.88</v>
      </c>
      <c r="C194" s="408" t="str">
        <f aca="false">BDD!H191</f>
        <v>Pièce</v>
      </c>
      <c r="D194" s="409" t="str">
        <f aca="false">IF(BDD!I191="", "", "X")</f>
        <v/>
      </c>
      <c r="E194" s="409" t="str">
        <f aca="false">IF(BDD!J191="", "", "X")</f>
        <v/>
      </c>
      <c r="F194" s="409" t="str">
        <f aca="false">IF(BDD!K191="", "", "X")</f>
        <v/>
      </c>
      <c r="G194" s="409" t="str">
        <f aca="false">BDD!C191</f>
        <v>Malaga</v>
      </c>
    </row>
    <row r="195" customFormat="false" ht="30" hidden="false" customHeight="true" outlineLevel="0" collapsed="false">
      <c r="A195" s="406" t="str">
        <f aca="false">BDD!B192</f>
        <v>Sel rose de l'Himalaya moulu
    - (Sachet 1kg)</v>
      </c>
      <c r="B195" s="407" t="n">
        <f aca="false">BDD!G192</f>
        <v>2.45</v>
      </c>
      <c r="C195" s="408" t="str">
        <f aca="false">BDD!H192</f>
        <v>kg</v>
      </c>
      <c r="D195" s="409" t="str">
        <f aca="false">IF(BDD!I192="", "", "X")</f>
        <v>X</v>
      </c>
      <c r="E195" s="409" t="str">
        <f aca="false">IF(BDD!J192="", "", "X")</f>
        <v/>
      </c>
      <c r="F195" s="409" t="str">
        <f aca="false">IF(BDD!K192="", "", "X")</f>
        <v/>
      </c>
      <c r="G195" s="409" t="str">
        <f aca="false">BDD!C192</f>
        <v>Pakistan</v>
      </c>
    </row>
    <row r="196" customFormat="false" ht="30" hidden="false" customHeight="true" outlineLevel="0" collapsed="false">
      <c r="A196" s="406" t="str">
        <f aca="false">BDD!B193</f>
        <v>Sésame CRU BIO (Sachet 1kg)</v>
      </c>
      <c r="B196" s="407" t="n">
        <f aca="false">BDD!G193</f>
        <v>6.7</v>
      </c>
      <c r="C196" s="408" t="str">
        <f aca="false">BDD!H193</f>
        <v>Pièce</v>
      </c>
      <c r="D196" s="409" t="str">
        <f aca="false">IF(BDD!I193="", "", "X")</f>
        <v>X</v>
      </c>
      <c r="E196" s="409" t="str">
        <f aca="false">IF(BDD!J193="", "", "X")</f>
        <v/>
      </c>
      <c r="F196" s="409" t="str">
        <f aca="false">IF(BDD!K193="", "", "X")</f>
        <v/>
      </c>
      <c r="G196" s="409" t="str">
        <f aca="false">BDD!C193</f>
        <v>Paraguay
Egypte</v>
      </c>
    </row>
    <row r="197" customFormat="false" ht="30" hidden="false" customHeight="true" outlineLevel="0" collapsed="false">
      <c r="A197" s="406" t="str">
        <f aca="false">BDD!B194</f>
        <v>Souchet BIO (Sachet 1kg)</v>
      </c>
      <c r="B197" s="407" t="n">
        <f aca="false">BDD!G194</f>
        <v>8.19</v>
      </c>
      <c r="C197" s="408" t="str">
        <f aca="false">BDD!H194</f>
        <v>Pièce</v>
      </c>
      <c r="D197" s="409" t="str">
        <f aca="false">IF(BDD!I194="", "", "X")</f>
        <v>X</v>
      </c>
      <c r="E197" s="409" t="str">
        <f aca="false">IF(BDD!J194="", "", "X")</f>
        <v>X</v>
      </c>
      <c r="F197" s="409" t="str">
        <f aca="false">IF(BDD!K194="", "", "X")</f>
        <v/>
      </c>
      <c r="G197" s="409" t="str">
        <f aca="false">BDD!C194</f>
        <v>Import</v>
      </c>
    </row>
    <row r="198" customFormat="false" ht="30" hidden="false" customHeight="true" outlineLevel="0" collapsed="false">
      <c r="A198" s="406" t="str">
        <f aca="false">BDD!B195</f>
        <v>Spaguetti de mer déshydraté BIO (Sachet 1kg)</v>
      </c>
      <c r="B198" s="407" t="n">
        <f aca="false">BDD!G195</f>
        <v>37.66</v>
      </c>
      <c r="C198" s="408" t="str">
        <f aca="false">BDD!H195</f>
        <v>Pièce</v>
      </c>
      <c r="D198" s="409" t="str">
        <f aca="false">IF(BDD!I195="", "", "X")</f>
        <v/>
      </c>
      <c r="E198" s="409" t="str">
        <f aca="false">IF(BDD!J195="", "", "X")</f>
        <v/>
      </c>
      <c r="F198" s="409" t="str">
        <f aca="false">IF(BDD!K195="", "", "X")</f>
        <v/>
      </c>
      <c r="G198" s="409" t="str">
        <f aca="false">BDD!C195</f>
        <v>Galice</v>
      </c>
    </row>
    <row r="199" customFormat="false" ht="30" hidden="false" customHeight="true" outlineLevel="0" collapsed="false">
      <c r="A199" s="406" t="str">
        <f aca="false">BDD!B196</f>
        <v>Spaguetti de mer déshydraté BIO (Sachet 500g)</v>
      </c>
      <c r="B199" s="407" t="n">
        <f aca="false">BDD!G196</f>
        <v>19.58</v>
      </c>
      <c r="C199" s="408" t="str">
        <f aca="false">BDD!H196</f>
        <v>Pièce</v>
      </c>
      <c r="D199" s="409" t="str">
        <f aca="false">IF(BDD!I196="", "", "X")</f>
        <v/>
      </c>
      <c r="E199" s="409" t="str">
        <f aca="false">IF(BDD!J196="", "", "X")</f>
        <v/>
      </c>
      <c r="F199" s="409" t="str">
        <f aca="false">IF(BDD!K196="", "", "X")</f>
        <v/>
      </c>
      <c r="G199" s="409" t="str">
        <f aca="false">BDD!C196</f>
        <v>Galice</v>
      </c>
    </row>
    <row r="200" customFormat="false" ht="30" hidden="false" customHeight="true" outlineLevel="0" collapsed="false">
      <c r="A200" s="406" t="str">
        <f aca="false">BDD!B197</f>
        <v>Sucre de coco BIO (Sachet 1kg)</v>
      </c>
      <c r="B200" s="407" t="n">
        <f aca="false">BDD!G197</f>
        <v>11.91</v>
      </c>
      <c r="C200" s="408" t="str">
        <f aca="false">BDD!H197</f>
        <v>Pièce</v>
      </c>
      <c r="D200" s="409" t="str">
        <f aca="false">IF(BDD!I197="", "", "X")</f>
        <v>X</v>
      </c>
      <c r="E200" s="409" t="str">
        <f aca="false">IF(BDD!J197="", "", "X")</f>
        <v/>
      </c>
      <c r="F200" s="409" t="str">
        <f aca="false">IF(BDD!K197="", "", "X")</f>
        <v/>
      </c>
      <c r="G200" s="409" t="str">
        <f aca="false">BDD!C197</f>
        <v>Indonésie</v>
      </c>
    </row>
    <row r="201" customFormat="false" ht="30" hidden="false" customHeight="true" outlineLevel="0" collapsed="false">
      <c r="A201" s="406" t="str">
        <f aca="false">BDD!B198</f>
        <v>Tomate déshydratée CRU BIO (à basse température 35º, qualité supérieure)</v>
      </c>
      <c r="B201" s="407" t="n">
        <f aca="false">BDD!G198</f>
        <v>7.25</v>
      </c>
      <c r="C201" s="408" t="str">
        <f aca="false">BDD!H198</f>
        <v>Pièce</v>
      </c>
      <c r="D201" s="409" t="str">
        <f aca="false">IF(BDD!I198="", "", "X")</f>
        <v/>
      </c>
      <c r="E201" s="409" t="str">
        <f aca="false">IF(BDD!J198="", "", "X")</f>
        <v/>
      </c>
      <c r="F201" s="409" t="str">
        <f aca="false">IF(BDD!K198="", "", "X")</f>
        <v/>
      </c>
      <c r="G201" s="409" t="str">
        <f aca="false">BDD!C198</f>
        <v>Espagne</v>
      </c>
    </row>
    <row r="202" customFormat="false" ht="30" hidden="false" customHeight="true" outlineLevel="0" collapsed="false">
      <c r="A202" s="406" t="str">
        <f aca="false">BDD!B199</f>
        <v>Tomate déshydratée CRU BIO (à basse température 35º, qualité supérieure)</v>
      </c>
      <c r="B202" s="407" t="n">
        <f aca="false">BDD!G199</f>
        <v>32.85</v>
      </c>
      <c r="C202" s="408" t="str">
        <f aca="false">BDD!H199</f>
        <v>Pièce</v>
      </c>
      <c r="D202" s="409" t="str">
        <f aca="false">IF(BDD!I199="", "", "X")</f>
        <v/>
      </c>
      <c r="E202" s="409" t="str">
        <f aca="false">IF(BDD!J199="", "", "X")</f>
        <v/>
      </c>
      <c r="F202" s="409" t="str">
        <f aca="false">IF(BDD!K199="", "", "X")</f>
        <v/>
      </c>
      <c r="G202" s="409" t="str">
        <f aca="false">BDD!C199</f>
        <v>Espagne</v>
      </c>
    </row>
    <row r="203" customFormat="false" ht="30" hidden="false" customHeight="true" outlineLevel="0" collapsed="false">
      <c r="A203" s="406" t="n">
        <f aca="false">BDD!B200</f>
        <v>0</v>
      </c>
      <c r="B203" s="407" t="n">
        <f aca="false">BDD!G200</f>
        <v>0</v>
      </c>
      <c r="C203" s="408" t="n">
        <f aca="false">BDD!H200</f>
        <v>0</v>
      </c>
      <c r="D203" s="409" t="str">
        <f aca="false">IF(BDD!I200="", "", "X")</f>
        <v/>
      </c>
      <c r="E203" s="409" t="str">
        <f aca="false">IF(BDD!J200="", "", "X")</f>
        <v/>
      </c>
      <c r="F203" s="409" t="str">
        <f aca="false">IF(BDD!K200="", "", "X")</f>
        <v/>
      </c>
      <c r="G203" s="409" t="n">
        <f aca="false">BDD!C200</f>
        <v>0</v>
      </c>
    </row>
    <row r="204" customFormat="false" ht="30" hidden="false" customHeight="true" outlineLevel="0" collapsed="false">
      <c r="A204" s="406" t="n">
        <f aca="false">BDD!B201</f>
        <v>0</v>
      </c>
      <c r="B204" s="407" t="n">
        <f aca="false">BDD!G201</f>
        <v>0</v>
      </c>
      <c r="C204" s="408" t="n">
        <f aca="false">BDD!H201</f>
        <v>0</v>
      </c>
      <c r="D204" s="409" t="str">
        <f aca="false">IF(BDD!I201="", "", "X")</f>
        <v/>
      </c>
      <c r="E204" s="409" t="str">
        <f aca="false">IF(BDD!J201="", "", "X")</f>
        <v/>
      </c>
      <c r="F204" s="409" t="str">
        <f aca="false">IF(BDD!K201="", "", "X")</f>
        <v/>
      </c>
      <c r="G204" s="409" t="n">
        <f aca="false">BDD!C201</f>
        <v>0</v>
      </c>
    </row>
    <row r="205" customFormat="false" ht="30" hidden="false" customHeight="true" outlineLevel="0" collapsed="false">
      <c r="A205" s="406" t="n">
        <f aca="false">BDD!B202</f>
        <v>0</v>
      </c>
      <c r="B205" s="407" t="n">
        <f aca="false">BDD!G202</f>
        <v>0</v>
      </c>
      <c r="C205" s="408" t="n">
        <f aca="false">BDD!H202</f>
        <v>0</v>
      </c>
      <c r="D205" s="409" t="str">
        <f aca="false">IF(BDD!I202="", "", "X")</f>
        <v/>
      </c>
      <c r="E205" s="409" t="str">
        <f aca="false">IF(BDD!J202="", "", "X")</f>
        <v/>
      </c>
      <c r="F205" s="409" t="str">
        <f aca="false">IF(BDD!K202="", "", "X")</f>
        <v/>
      </c>
      <c r="G205" s="409" t="n">
        <f aca="false">BDD!C202</f>
        <v>0</v>
      </c>
    </row>
    <row r="206" customFormat="false" ht="30" hidden="false" customHeight="true" outlineLevel="0" collapsed="false">
      <c r="A206" s="406" t="n">
        <f aca="false">BDD!B203</f>
        <v>0</v>
      </c>
      <c r="B206" s="407" t="n">
        <f aca="false">BDD!G203</f>
        <v>0</v>
      </c>
      <c r="C206" s="408" t="n">
        <f aca="false">BDD!H203</f>
        <v>0</v>
      </c>
      <c r="D206" s="409" t="str">
        <f aca="false">IF(BDD!I203="", "", "X")</f>
        <v/>
      </c>
      <c r="E206" s="409" t="str">
        <f aca="false">IF(BDD!J203="", "", "X")</f>
        <v/>
      </c>
      <c r="F206" s="409" t="str">
        <f aca="false">IF(BDD!K203="", "", "X")</f>
        <v/>
      </c>
      <c r="G206" s="409" t="n">
        <f aca="false">BDD!C203</f>
        <v>0</v>
      </c>
    </row>
    <row r="207" customFormat="false" ht="30" hidden="false" customHeight="true" outlineLevel="0" collapsed="false">
      <c r="A207" s="406" t="n">
        <f aca="false">BDD!B204</f>
        <v>0</v>
      </c>
      <c r="B207" s="407" t="n">
        <f aca="false">BDD!G204</f>
        <v>0</v>
      </c>
      <c r="C207" s="408" t="n">
        <f aca="false">BDD!H204</f>
        <v>0</v>
      </c>
      <c r="D207" s="409" t="str">
        <f aca="false">IF(BDD!I204="", "", "X")</f>
        <v/>
      </c>
      <c r="E207" s="409" t="str">
        <f aca="false">IF(BDD!J204="", "", "X")</f>
        <v/>
      </c>
      <c r="F207" s="409" t="str">
        <f aca="false">IF(BDD!K204="", "", "X")</f>
        <v/>
      </c>
      <c r="G207" s="409" t="n">
        <f aca="false">BDD!C204</f>
        <v>0</v>
      </c>
    </row>
    <row r="208" customFormat="false" ht="30" hidden="false" customHeight="true" outlineLevel="0" collapsed="false">
      <c r="A208" s="406" t="n">
        <f aca="false">BDD!B205</f>
        <v>0</v>
      </c>
      <c r="B208" s="407" t="n">
        <f aca="false">BDD!G205</f>
        <v>0</v>
      </c>
      <c r="C208" s="408" t="n">
        <f aca="false">BDD!H205</f>
        <v>0</v>
      </c>
      <c r="D208" s="409" t="str">
        <f aca="false">IF(BDD!I205="", "", "X")</f>
        <v/>
      </c>
      <c r="E208" s="409" t="str">
        <f aca="false">IF(BDD!J205="", "", "X")</f>
        <v/>
      </c>
      <c r="F208" s="409" t="str">
        <f aca="false">IF(BDD!K205="", "", "X")</f>
        <v/>
      </c>
      <c r="G208" s="409" t="n">
        <f aca="false">BDD!C205</f>
        <v>0</v>
      </c>
    </row>
    <row r="209" customFormat="false" ht="30" hidden="false" customHeight="true" outlineLevel="0" collapsed="false">
      <c r="A209" s="406" t="n">
        <f aca="false">BDD!B206</f>
        <v>0</v>
      </c>
      <c r="B209" s="407" t="n">
        <f aca="false">BDD!G206</f>
        <v>0</v>
      </c>
      <c r="C209" s="408" t="n">
        <f aca="false">BDD!H206</f>
        <v>0</v>
      </c>
      <c r="D209" s="409" t="str">
        <f aca="false">IF(BDD!I206="", "", "X")</f>
        <v/>
      </c>
      <c r="E209" s="409" t="str">
        <f aca="false">IF(BDD!J206="", "", "X")</f>
        <v/>
      </c>
      <c r="F209" s="409" t="str">
        <f aca="false">IF(BDD!K206="", "", "X")</f>
        <v/>
      </c>
      <c r="G209" s="409" t="n">
        <f aca="false">BDD!C206</f>
        <v>0</v>
      </c>
    </row>
    <row r="210" customFormat="false" ht="30" hidden="false" customHeight="true" outlineLevel="0" collapsed="false">
      <c r="A210" s="406" t="n">
        <f aca="false">BDD!B207</f>
        <v>0</v>
      </c>
      <c r="B210" s="407" t="n">
        <f aca="false">BDD!G207</f>
        <v>0</v>
      </c>
      <c r="C210" s="408" t="n">
        <f aca="false">BDD!H207</f>
        <v>0</v>
      </c>
      <c r="D210" s="409" t="str">
        <f aca="false">IF(BDD!I207="", "", "X")</f>
        <v/>
      </c>
      <c r="E210" s="409" t="str">
        <f aca="false">IF(BDD!J207="", "", "X")</f>
        <v/>
      </c>
      <c r="F210" s="409" t="str">
        <f aca="false">IF(BDD!K207="", "", "X")</f>
        <v/>
      </c>
      <c r="G210" s="409" t="n">
        <f aca="false">BDD!C207</f>
        <v>0</v>
      </c>
    </row>
    <row r="211" customFormat="false" ht="30" hidden="false" customHeight="true" outlineLevel="0" collapsed="false">
      <c r="A211" s="406" t="n">
        <f aca="false">BDD!B208</f>
        <v>0</v>
      </c>
      <c r="B211" s="407" t="n">
        <f aca="false">BDD!G208</f>
        <v>0</v>
      </c>
      <c r="C211" s="408" t="n">
        <f aca="false">BDD!H208</f>
        <v>0</v>
      </c>
      <c r="D211" s="409" t="str">
        <f aca="false">IF(BDD!I208="", "", "X")</f>
        <v/>
      </c>
      <c r="E211" s="409" t="str">
        <f aca="false">IF(BDD!J208="", "", "X")</f>
        <v/>
      </c>
      <c r="F211" s="409" t="str">
        <f aca="false">IF(BDD!K208="", "", "X")</f>
        <v/>
      </c>
      <c r="G211" s="409" t="n">
        <f aca="false">BDD!C208</f>
        <v>0</v>
      </c>
    </row>
    <row r="212" customFormat="false" ht="30" hidden="false" customHeight="true" outlineLevel="0" collapsed="false">
      <c r="A212" s="406" t="n">
        <f aca="false">BDD!B209</f>
        <v>0</v>
      </c>
      <c r="B212" s="407" t="n">
        <f aca="false">BDD!G209</f>
        <v>0</v>
      </c>
      <c r="C212" s="408" t="n">
        <f aca="false">BDD!H209</f>
        <v>0</v>
      </c>
      <c r="D212" s="409" t="str">
        <f aca="false">IF(BDD!I209="", "", "X")</f>
        <v/>
      </c>
      <c r="E212" s="409" t="str">
        <f aca="false">IF(BDD!J209="", "", "X")</f>
        <v/>
      </c>
      <c r="F212" s="409" t="str">
        <f aca="false">IF(BDD!K209="", "", "X")</f>
        <v/>
      </c>
      <c r="G212" s="409" t="n">
        <f aca="false">BDD!C209</f>
        <v>0</v>
      </c>
    </row>
    <row r="213" customFormat="false" ht="30" hidden="false" customHeight="true" outlineLevel="0" collapsed="false">
      <c r="A213" s="406" t="n">
        <f aca="false">BDD!B210</f>
        <v>0</v>
      </c>
      <c r="B213" s="407" t="n">
        <f aca="false">BDD!G210</f>
        <v>0</v>
      </c>
      <c r="C213" s="408" t="n">
        <f aca="false">BDD!H210</f>
        <v>0</v>
      </c>
      <c r="D213" s="409" t="str">
        <f aca="false">IF(BDD!I210="", "", "X")</f>
        <v/>
      </c>
      <c r="E213" s="409" t="str">
        <f aca="false">IF(BDD!J210="", "", "X")</f>
        <v/>
      </c>
      <c r="F213" s="409" t="str">
        <f aca="false">IF(BDD!K210="", "", "X")</f>
        <v/>
      </c>
      <c r="G213" s="409" t="n">
        <f aca="false">BDD!C210</f>
        <v>0</v>
      </c>
    </row>
    <row r="214" customFormat="false" ht="30" hidden="false" customHeight="true" outlineLevel="0" collapsed="false">
      <c r="A214" s="406" t="n">
        <f aca="false">BDD!B211</f>
        <v>0</v>
      </c>
      <c r="B214" s="407" t="n">
        <f aca="false">BDD!G211</f>
        <v>0</v>
      </c>
      <c r="C214" s="408" t="n">
        <f aca="false">BDD!H211</f>
        <v>0</v>
      </c>
      <c r="D214" s="409" t="str">
        <f aca="false">IF(BDD!I211="", "", "X")</f>
        <v/>
      </c>
      <c r="E214" s="409" t="str">
        <f aca="false">IF(BDD!J211="", "", "X")</f>
        <v/>
      </c>
      <c r="F214" s="409" t="str">
        <f aca="false">IF(BDD!K211="", "", "X")</f>
        <v/>
      </c>
      <c r="G214" s="409" t="n">
        <f aca="false">BDD!C211</f>
        <v>0</v>
      </c>
    </row>
    <row r="215" customFormat="false" ht="30" hidden="false" customHeight="true" outlineLevel="0" collapsed="false">
      <c r="A215" s="406" t="n">
        <f aca="false">BDD!B212</f>
        <v>0</v>
      </c>
      <c r="B215" s="407" t="n">
        <f aca="false">BDD!G212</f>
        <v>0</v>
      </c>
      <c r="C215" s="408" t="n">
        <f aca="false">BDD!H212</f>
        <v>0</v>
      </c>
      <c r="D215" s="409" t="str">
        <f aca="false">IF(BDD!I212="", "", "X")</f>
        <v/>
      </c>
      <c r="E215" s="409" t="str">
        <f aca="false">IF(BDD!J212="", "", "X")</f>
        <v/>
      </c>
      <c r="F215" s="409" t="str">
        <f aca="false">IF(BDD!K212="", "", "X")</f>
        <v/>
      </c>
      <c r="G215" s="409" t="n">
        <f aca="false">BDD!C212</f>
        <v>0</v>
      </c>
    </row>
    <row r="216" customFormat="false" ht="30" hidden="false" customHeight="true" outlineLevel="0" collapsed="false">
      <c r="A216" s="406" t="n">
        <f aca="false">BDD!B213</f>
        <v>0</v>
      </c>
      <c r="B216" s="407" t="n">
        <f aca="false">BDD!G213</f>
        <v>0</v>
      </c>
      <c r="C216" s="408" t="n">
        <f aca="false">BDD!H213</f>
        <v>0</v>
      </c>
      <c r="D216" s="409" t="str">
        <f aca="false">IF(BDD!I213="", "", "X")</f>
        <v/>
      </c>
      <c r="E216" s="409" t="str">
        <f aca="false">IF(BDD!J213="", "", "X")</f>
        <v/>
      </c>
      <c r="F216" s="409" t="str">
        <f aca="false">IF(BDD!K213="", "", "X")</f>
        <v/>
      </c>
      <c r="G216" s="409" t="n">
        <f aca="false">BDD!C213</f>
        <v>0</v>
      </c>
    </row>
    <row r="217" customFormat="false" ht="11.25" hidden="false" customHeight="false" outlineLevel="0" collapsed="false">
      <c r="A217" s="406" t="n">
        <f aca="false">BDD!B214</f>
        <v>0</v>
      </c>
      <c r="B217" s="407" t="n">
        <f aca="false">BDD!G214</f>
        <v>0</v>
      </c>
      <c r="C217" s="408" t="n">
        <f aca="false">BDD!H214</f>
        <v>0</v>
      </c>
      <c r="D217" s="409" t="str">
        <f aca="false">IF(BDD!I214="", "", "X")</f>
        <v/>
      </c>
      <c r="E217" s="409" t="str">
        <f aca="false">IF(BDD!J214="", "", "X")</f>
        <v/>
      </c>
      <c r="F217" s="409" t="str">
        <f aca="false">IF(BDD!K214="", "", "X")</f>
        <v/>
      </c>
      <c r="G217" s="409" t="n">
        <f aca="false">BDD!C214</f>
        <v>0</v>
      </c>
    </row>
    <row r="218" customFormat="false" ht="11.25" hidden="false" customHeight="false" outlineLevel="0" collapsed="false">
      <c r="A218" s="406" t="n">
        <f aca="false">BDD!B215</f>
        <v>0</v>
      </c>
      <c r="B218" s="407" t="n">
        <f aca="false">BDD!G215</f>
        <v>0</v>
      </c>
      <c r="C218" s="408" t="n">
        <f aca="false">BDD!H215</f>
        <v>0</v>
      </c>
      <c r="D218" s="409" t="str">
        <f aca="false">IF(BDD!I215="", "", "X")</f>
        <v/>
      </c>
      <c r="E218" s="409" t="str">
        <f aca="false">IF(BDD!J215="", "", "X")</f>
        <v/>
      </c>
      <c r="F218" s="409" t="str">
        <f aca="false">IF(BDD!K215="", "", "X")</f>
        <v/>
      </c>
      <c r="G218" s="409" t="n">
        <f aca="false">BDD!C215</f>
        <v>0</v>
      </c>
    </row>
    <row r="219" customFormat="false" ht="11.25" hidden="false" customHeight="false" outlineLevel="0" collapsed="false">
      <c r="A219" s="406" t="n">
        <f aca="false">BDD!B216</f>
        <v>0</v>
      </c>
      <c r="B219" s="407" t="n">
        <f aca="false">BDD!G216</f>
        <v>0</v>
      </c>
      <c r="C219" s="408" t="n">
        <f aca="false">BDD!H216</f>
        <v>0</v>
      </c>
      <c r="D219" s="409" t="str">
        <f aca="false">IF(BDD!I216="", "", "X")</f>
        <v/>
      </c>
      <c r="E219" s="409" t="str">
        <f aca="false">IF(BDD!J216="", "", "X")</f>
        <v/>
      </c>
      <c r="F219" s="409" t="str">
        <f aca="false">IF(BDD!K216="", "", "X")</f>
        <v/>
      </c>
      <c r="G219" s="409" t="n">
        <f aca="false">BDD!C216</f>
        <v>0</v>
      </c>
    </row>
    <row r="220" customFormat="false" ht="11.25" hidden="false" customHeight="false" outlineLevel="0" collapsed="false">
      <c r="A220" s="406" t="n">
        <f aca="false">BDD!B217</f>
        <v>0</v>
      </c>
      <c r="B220" s="407" t="n">
        <f aca="false">BDD!G217</f>
        <v>0</v>
      </c>
      <c r="C220" s="408" t="n">
        <f aca="false">BDD!H217</f>
        <v>0</v>
      </c>
      <c r="D220" s="409" t="str">
        <f aca="false">IF(BDD!I217="", "", "X")</f>
        <v/>
      </c>
      <c r="E220" s="409" t="str">
        <f aca="false">IF(BDD!J217="", "", "X")</f>
        <v/>
      </c>
      <c r="F220" s="409" t="str">
        <f aca="false">IF(BDD!K217="", "", "X")</f>
        <v/>
      </c>
      <c r="G220" s="409" t="n">
        <f aca="false">BDD!C217</f>
        <v>0</v>
      </c>
    </row>
    <row r="221" customFormat="false" ht="11.25" hidden="false" customHeight="false" outlineLevel="0" collapsed="false">
      <c r="A221" s="406" t="n">
        <f aca="false">BDD!B218</f>
        <v>0</v>
      </c>
      <c r="B221" s="407" t="n">
        <f aca="false">BDD!G218</f>
        <v>0</v>
      </c>
      <c r="C221" s="408" t="n">
        <f aca="false">BDD!H218</f>
        <v>0</v>
      </c>
      <c r="D221" s="409" t="str">
        <f aca="false">IF(BDD!I218="", "", "X")</f>
        <v/>
      </c>
      <c r="E221" s="409" t="str">
        <f aca="false">IF(BDD!J218="", "", "X")</f>
        <v/>
      </c>
      <c r="F221" s="409" t="str">
        <f aca="false">IF(BDD!K218="", "", "X")</f>
        <v/>
      </c>
      <c r="G221" s="409" t="n">
        <f aca="false">BDD!C218</f>
        <v>0</v>
      </c>
    </row>
    <row r="222" customFormat="false" ht="11.25" hidden="false" customHeight="false" outlineLevel="0" collapsed="false">
      <c r="A222" s="406" t="n">
        <f aca="false">BDD!B219</f>
        <v>0</v>
      </c>
      <c r="B222" s="407" t="n">
        <f aca="false">BDD!G219</f>
        <v>0</v>
      </c>
      <c r="C222" s="408" t="n">
        <f aca="false">BDD!H219</f>
        <v>0</v>
      </c>
      <c r="D222" s="409" t="str">
        <f aca="false">IF(BDD!I219="", "", "X")</f>
        <v/>
      </c>
      <c r="E222" s="409" t="str">
        <f aca="false">IF(BDD!J219="", "", "X")</f>
        <v/>
      </c>
      <c r="F222" s="409" t="str">
        <f aca="false">IF(BDD!K219="", "", "X")</f>
        <v/>
      </c>
      <c r="G222" s="409" t="n">
        <f aca="false">BDD!C219</f>
        <v>0</v>
      </c>
    </row>
    <row r="223" customFormat="false" ht="11.25" hidden="false" customHeight="false" outlineLevel="0" collapsed="false">
      <c r="A223" s="406" t="n">
        <f aca="false">BDD!B220</f>
        <v>0</v>
      </c>
      <c r="B223" s="407" t="n">
        <f aca="false">BDD!G220</f>
        <v>0</v>
      </c>
      <c r="C223" s="408" t="n">
        <f aca="false">BDD!H220</f>
        <v>0</v>
      </c>
      <c r="D223" s="409" t="str">
        <f aca="false">IF(BDD!I220="", "", "X")</f>
        <v/>
      </c>
      <c r="E223" s="409" t="str">
        <f aca="false">IF(BDD!J220="", "", "X")</f>
        <v/>
      </c>
      <c r="F223" s="409" t="str">
        <f aca="false">IF(BDD!K220="", "", "X")</f>
        <v/>
      </c>
      <c r="G223" s="409" t="n">
        <f aca="false">BDD!C220</f>
        <v>0</v>
      </c>
    </row>
    <row r="224" customFormat="false" ht="11.25" hidden="false" customHeight="false" outlineLevel="0" collapsed="false">
      <c r="A224" s="406" t="n">
        <f aca="false">BDD!B221</f>
        <v>0</v>
      </c>
      <c r="B224" s="407" t="n">
        <f aca="false">BDD!G221</f>
        <v>0</v>
      </c>
      <c r="C224" s="408" t="n">
        <f aca="false">BDD!H221</f>
        <v>0</v>
      </c>
      <c r="D224" s="409" t="str">
        <f aca="false">IF(BDD!I221="", "", "X")</f>
        <v/>
      </c>
      <c r="E224" s="409" t="str">
        <f aca="false">IF(BDD!J221="", "", "X")</f>
        <v/>
      </c>
      <c r="F224" s="409" t="str">
        <f aca="false">IF(BDD!K221="", "", "X")</f>
        <v/>
      </c>
      <c r="G224" s="409" t="n">
        <f aca="false">BDD!C221</f>
        <v>0</v>
      </c>
    </row>
    <row r="225" customFormat="false" ht="11.25" hidden="false" customHeight="false" outlineLevel="0" collapsed="false">
      <c r="A225" s="406" t="n">
        <f aca="false">BDD!B222</f>
        <v>0</v>
      </c>
      <c r="B225" s="407" t="n">
        <f aca="false">BDD!G222</f>
        <v>0</v>
      </c>
      <c r="C225" s="408" t="n">
        <f aca="false">BDD!H222</f>
        <v>0</v>
      </c>
      <c r="D225" s="409" t="str">
        <f aca="false">IF(BDD!I222="", "", "X")</f>
        <v/>
      </c>
      <c r="E225" s="409" t="str">
        <f aca="false">IF(BDD!J222="", "", "X")</f>
        <v/>
      </c>
      <c r="F225" s="409" t="str">
        <f aca="false">IF(BDD!K222="", "", "X")</f>
        <v/>
      </c>
      <c r="G225" s="409" t="n">
        <f aca="false">BDD!C222</f>
        <v>0</v>
      </c>
    </row>
    <row r="226" customFormat="false" ht="11.25" hidden="false" customHeight="false" outlineLevel="0" collapsed="false">
      <c r="A226" s="406" t="n">
        <f aca="false">BDD!B223</f>
        <v>0</v>
      </c>
      <c r="B226" s="407" t="n">
        <f aca="false">BDD!G223</f>
        <v>0</v>
      </c>
      <c r="C226" s="408" t="n">
        <f aca="false">BDD!H223</f>
        <v>0</v>
      </c>
      <c r="D226" s="409" t="str">
        <f aca="false">IF(BDD!I223="", "", "X")</f>
        <v/>
      </c>
      <c r="E226" s="409" t="str">
        <f aca="false">IF(BDD!J223="", "", "X")</f>
        <v/>
      </c>
      <c r="F226" s="409" t="str">
        <f aca="false">IF(BDD!K223="", "", "X")</f>
        <v/>
      </c>
      <c r="G226" s="409" t="n">
        <f aca="false">BDD!C223</f>
        <v>0</v>
      </c>
    </row>
    <row r="227" customFormat="false" ht="11.25" hidden="false" customHeight="false" outlineLevel="0" collapsed="false">
      <c r="A227" s="406" t="n">
        <f aca="false">BDD!B224</f>
        <v>0</v>
      </c>
      <c r="B227" s="407" t="n">
        <f aca="false">BDD!G224</f>
        <v>0</v>
      </c>
      <c r="C227" s="408" t="n">
        <f aca="false">BDD!H224</f>
        <v>0</v>
      </c>
      <c r="D227" s="409" t="str">
        <f aca="false">IF(BDD!I224="", "", "X")</f>
        <v/>
      </c>
      <c r="E227" s="409" t="str">
        <f aca="false">IF(BDD!J224="", "", "X")</f>
        <v/>
      </c>
      <c r="F227" s="409" t="str">
        <f aca="false">IF(BDD!K224="", "", "X")</f>
        <v/>
      </c>
      <c r="G227" s="409" t="n">
        <f aca="false">BDD!C224</f>
        <v>0</v>
      </c>
    </row>
    <row r="228" customFormat="false" ht="11.25" hidden="false" customHeight="false" outlineLevel="0" collapsed="false">
      <c r="A228" s="406" t="n">
        <f aca="false">BDD!B225</f>
        <v>0</v>
      </c>
      <c r="B228" s="407" t="n">
        <f aca="false">BDD!G225</f>
        <v>0</v>
      </c>
      <c r="C228" s="408" t="n">
        <f aca="false">BDD!H225</f>
        <v>0</v>
      </c>
      <c r="D228" s="409" t="str">
        <f aca="false">IF(BDD!I225="", "", "X")</f>
        <v/>
      </c>
      <c r="E228" s="409" t="str">
        <f aca="false">IF(BDD!J225="", "", "X")</f>
        <v/>
      </c>
      <c r="F228" s="409" t="str">
        <f aca="false">IF(BDD!K225="", "", "X")</f>
        <v/>
      </c>
      <c r="G228" s="409" t="n">
        <f aca="false">BDD!C225</f>
        <v>0</v>
      </c>
    </row>
    <row r="229" customFormat="false" ht="11.25" hidden="false" customHeight="false" outlineLevel="0" collapsed="false">
      <c r="A229" s="406" t="n">
        <f aca="false">BDD!B226</f>
        <v>0</v>
      </c>
      <c r="B229" s="407" t="n">
        <f aca="false">BDD!G226</f>
        <v>0</v>
      </c>
      <c r="C229" s="408" t="n">
        <f aca="false">BDD!H226</f>
        <v>0</v>
      </c>
      <c r="D229" s="409" t="str">
        <f aca="false">IF(BDD!I226="", "", "X")</f>
        <v/>
      </c>
      <c r="E229" s="409" t="str">
        <f aca="false">IF(BDD!J226="", "", "X")</f>
        <v/>
      </c>
      <c r="F229" s="409" t="str">
        <f aca="false">IF(BDD!K226="", "", "X")</f>
        <v/>
      </c>
      <c r="G229" s="409" t="n">
        <f aca="false">BDD!C226</f>
        <v>0</v>
      </c>
    </row>
    <row r="230" customFormat="false" ht="11.25" hidden="false" customHeight="false" outlineLevel="0" collapsed="false">
      <c r="A230" s="406" t="n">
        <f aca="false">BDD!B227</f>
        <v>0</v>
      </c>
      <c r="B230" s="407" t="n">
        <f aca="false">BDD!G227</f>
        <v>0</v>
      </c>
      <c r="C230" s="408" t="n">
        <f aca="false">BDD!H227</f>
        <v>0</v>
      </c>
      <c r="D230" s="409" t="str">
        <f aca="false">IF(BDD!I227="", "", "X")</f>
        <v/>
      </c>
      <c r="E230" s="409" t="str">
        <f aca="false">IF(BDD!J227="", "", "X")</f>
        <v/>
      </c>
      <c r="F230" s="409" t="str">
        <f aca="false">IF(BDD!K227="", "", "X")</f>
        <v/>
      </c>
      <c r="G230" s="409" t="n">
        <f aca="false">BDD!C227</f>
        <v>0</v>
      </c>
    </row>
    <row r="231" customFormat="false" ht="11.25" hidden="false" customHeight="false" outlineLevel="0" collapsed="false">
      <c r="A231" s="406" t="n">
        <f aca="false">BDD!B228</f>
        <v>0</v>
      </c>
      <c r="B231" s="407" t="n">
        <f aca="false">BDD!G228</f>
        <v>0</v>
      </c>
      <c r="C231" s="408" t="n">
        <f aca="false">BDD!H228</f>
        <v>0</v>
      </c>
      <c r="D231" s="409" t="str">
        <f aca="false">IF(BDD!I228="", "", "X")</f>
        <v/>
      </c>
      <c r="E231" s="409" t="str">
        <f aca="false">IF(BDD!J228="", "", "X")</f>
        <v/>
      </c>
      <c r="F231" s="409" t="str">
        <f aca="false">IF(BDD!K228="", "", "X")</f>
        <v/>
      </c>
      <c r="G231" s="409" t="n">
        <f aca="false">BDD!C228</f>
        <v>0</v>
      </c>
    </row>
    <row r="232" customFormat="false" ht="11.25" hidden="false" customHeight="false" outlineLevel="0" collapsed="false">
      <c r="A232" s="406" t="n">
        <f aca="false">BDD!B229</f>
        <v>0</v>
      </c>
      <c r="B232" s="407" t="n">
        <f aca="false">BDD!G229</f>
        <v>0</v>
      </c>
      <c r="C232" s="408" t="n">
        <f aca="false">BDD!H229</f>
        <v>0</v>
      </c>
      <c r="D232" s="409" t="str">
        <f aca="false">IF(BDD!I229="", "", "X")</f>
        <v/>
      </c>
      <c r="E232" s="409" t="str">
        <f aca="false">IF(BDD!J229="", "", "X")</f>
        <v/>
      </c>
      <c r="F232" s="409" t="str">
        <f aca="false">IF(BDD!K229="", "", "X")</f>
        <v/>
      </c>
      <c r="G232" s="409" t="n">
        <f aca="false">BDD!C229</f>
        <v>0</v>
      </c>
    </row>
    <row r="233" customFormat="false" ht="11.25" hidden="false" customHeight="false" outlineLevel="0" collapsed="false">
      <c r="A233" s="406" t="n">
        <f aca="false">BDD!B230</f>
        <v>0</v>
      </c>
      <c r="B233" s="407" t="n">
        <f aca="false">BDD!G230</f>
        <v>0</v>
      </c>
      <c r="C233" s="408" t="n">
        <f aca="false">BDD!H230</f>
        <v>0</v>
      </c>
      <c r="D233" s="409" t="str">
        <f aca="false">IF(BDD!I230="", "", "X")</f>
        <v/>
      </c>
      <c r="E233" s="409" t="str">
        <f aca="false">IF(BDD!J230="", "", "X")</f>
        <v/>
      </c>
      <c r="F233" s="409" t="str">
        <f aca="false">IF(BDD!K230="", "", "X")</f>
        <v/>
      </c>
      <c r="G233" s="409" t="n">
        <f aca="false">BDD!C230</f>
        <v>0</v>
      </c>
    </row>
    <row r="234" customFormat="false" ht="11.25" hidden="false" customHeight="false" outlineLevel="0" collapsed="false">
      <c r="A234" s="406" t="n">
        <f aca="false">BDD!B231</f>
        <v>0</v>
      </c>
      <c r="B234" s="407" t="n">
        <f aca="false">BDD!G231</f>
        <v>0</v>
      </c>
      <c r="C234" s="408" t="n">
        <f aca="false">BDD!H231</f>
        <v>0</v>
      </c>
      <c r="D234" s="409" t="str">
        <f aca="false">IF(BDD!I231="", "", "X")</f>
        <v/>
      </c>
      <c r="E234" s="409" t="str">
        <f aca="false">IF(BDD!J231="", "", "X")</f>
        <v/>
      </c>
      <c r="F234" s="409" t="str">
        <f aca="false">IF(BDD!K231="", "", "X")</f>
        <v/>
      </c>
      <c r="G234" s="409" t="n">
        <f aca="false">BDD!C231</f>
        <v>0</v>
      </c>
    </row>
    <row r="235" customFormat="false" ht="11.25" hidden="false" customHeight="false" outlineLevel="0" collapsed="false">
      <c r="A235" s="406" t="n">
        <f aca="false">BDD!B232</f>
        <v>0</v>
      </c>
      <c r="B235" s="407" t="n">
        <f aca="false">BDD!G232</f>
        <v>0</v>
      </c>
      <c r="C235" s="408" t="n">
        <f aca="false">BDD!H232</f>
        <v>0</v>
      </c>
      <c r="D235" s="409" t="str">
        <f aca="false">IF(BDD!I232="", "", "X")</f>
        <v/>
      </c>
      <c r="E235" s="409" t="str">
        <f aca="false">IF(BDD!J232="", "", "X")</f>
        <v/>
      </c>
      <c r="F235" s="409" t="str">
        <f aca="false">IF(BDD!K232="", "", "X")</f>
        <v/>
      </c>
      <c r="G235" s="409" t="n">
        <f aca="false">BDD!C232</f>
        <v>0</v>
      </c>
    </row>
    <row r="236" customFormat="false" ht="11.25" hidden="false" customHeight="false" outlineLevel="0" collapsed="false">
      <c r="A236" s="406" t="n">
        <f aca="false">BDD!B233</f>
        <v>0</v>
      </c>
      <c r="B236" s="407" t="n">
        <f aca="false">BDD!G233</f>
        <v>0</v>
      </c>
      <c r="C236" s="408" t="n">
        <f aca="false">BDD!H233</f>
        <v>0</v>
      </c>
      <c r="D236" s="409" t="str">
        <f aca="false">IF(BDD!I233="", "", "X")</f>
        <v/>
      </c>
      <c r="E236" s="409" t="str">
        <f aca="false">IF(BDD!J233="", "", "X")</f>
        <v/>
      </c>
      <c r="F236" s="409" t="str">
        <f aca="false">IF(BDD!K233="", "", "X")</f>
        <v/>
      </c>
      <c r="G236" s="409" t="n">
        <f aca="false">BDD!C233</f>
        <v>0</v>
      </c>
    </row>
    <row r="237" customFormat="false" ht="11.25" hidden="false" customHeight="false" outlineLevel="0" collapsed="false">
      <c r="A237" s="406" t="n">
        <f aca="false">BDD!B234</f>
        <v>0</v>
      </c>
      <c r="B237" s="407" t="n">
        <f aca="false">BDD!G234</f>
        <v>0</v>
      </c>
      <c r="C237" s="408" t="n">
        <f aca="false">BDD!H234</f>
        <v>0</v>
      </c>
      <c r="D237" s="409" t="str">
        <f aca="false">IF(BDD!I234="", "", "X")</f>
        <v/>
      </c>
      <c r="E237" s="409" t="str">
        <f aca="false">IF(BDD!J234="", "", "X")</f>
        <v/>
      </c>
      <c r="F237" s="409" t="str">
        <f aca="false">IF(BDD!K234="", "", "X")</f>
        <v/>
      </c>
      <c r="G237" s="409" t="n">
        <f aca="false">BDD!C234</f>
        <v>0</v>
      </c>
    </row>
    <row r="238" customFormat="false" ht="11.25" hidden="false" customHeight="false" outlineLevel="0" collapsed="false">
      <c r="A238" s="406" t="n">
        <f aca="false">BDD!B235</f>
        <v>0</v>
      </c>
      <c r="B238" s="407" t="n">
        <f aca="false">BDD!G235</f>
        <v>0</v>
      </c>
      <c r="C238" s="408" t="n">
        <f aca="false">BDD!H235</f>
        <v>0</v>
      </c>
      <c r="D238" s="409" t="str">
        <f aca="false">IF(BDD!I235="", "", "X")</f>
        <v/>
      </c>
      <c r="E238" s="409" t="str">
        <f aca="false">IF(BDD!J235="", "", "X")</f>
        <v/>
      </c>
      <c r="F238" s="409" t="str">
        <f aca="false">IF(BDD!K235="", "", "X")</f>
        <v/>
      </c>
      <c r="G238" s="409" t="n">
        <f aca="false">BDD!C235</f>
        <v>0</v>
      </c>
    </row>
    <row r="239" customFormat="false" ht="11.25" hidden="false" customHeight="false" outlineLevel="0" collapsed="false">
      <c r="A239" s="406" t="n">
        <f aca="false">BDD!B236</f>
        <v>0</v>
      </c>
      <c r="B239" s="407" t="n">
        <f aca="false">BDD!G236</f>
        <v>0</v>
      </c>
      <c r="C239" s="408" t="n">
        <f aca="false">BDD!H236</f>
        <v>0</v>
      </c>
      <c r="D239" s="409" t="str">
        <f aca="false">IF(BDD!I236="", "", "X")</f>
        <v/>
      </c>
      <c r="E239" s="409" t="str">
        <f aca="false">IF(BDD!J236="", "", "X")</f>
        <v/>
      </c>
      <c r="F239" s="409" t="str">
        <f aca="false">IF(BDD!K236="", "", "X")</f>
        <v/>
      </c>
      <c r="G239" s="409" t="n">
        <f aca="false">BDD!C236</f>
        <v>0</v>
      </c>
    </row>
    <row r="240" customFormat="false" ht="11.25" hidden="false" customHeight="false" outlineLevel="0" collapsed="false">
      <c r="A240" s="406" t="n">
        <f aca="false">BDD!B237</f>
        <v>0</v>
      </c>
      <c r="B240" s="407" t="n">
        <f aca="false">BDD!G237</f>
        <v>0</v>
      </c>
      <c r="C240" s="408" t="n">
        <f aca="false">BDD!H237</f>
        <v>0</v>
      </c>
      <c r="D240" s="409" t="str">
        <f aca="false">IF(BDD!I237="", "", "X")</f>
        <v/>
      </c>
      <c r="E240" s="409" t="str">
        <f aca="false">IF(BDD!J237="", "", "X")</f>
        <v/>
      </c>
      <c r="F240" s="409" t="str">
        <f aca="false">IF(BDD!K237="", "", "X")</f>
        <v/>
      </c>
      <c r="G240" s="409" t="n">
        <f aca="false">BDD!C237</f>
        <v>0</v>
      </c>
    </row>
    <row r="241" customFormat="false" ht="11.25" hidden="false" customHeight="false" outlineLevel="0" collapsed="false">
      <c r="A241" s="406" t="n">
        <f aca="false">BDD!B238</f>
        <v>0</v>
      </c>
      <c r="B241" s="407" t="n">
        <f aca="false">BDD!G238</f>
        <v>0</v>
      </c>
      <c r="C241" s="408" t="n">
        <f aca="false">BDD!H238</f>
        <v>0</v>
      </c>
      <c r="D241" s="409" t="str">
        <f aca="false">IF(BDD!I238="", "", "X")</f>
        <v/>
      </c>
      <c r="E241" s="409" t="str">
        <f aca="false">IF(BDD!J238="", "", "X")</f>
        <v/>
      </c>
      <c r="F241" s="409" t="str">
        <f aca="false">IF(BDD!K238="", "", "X")</f>
        <v/>
      </c>
      <c r="G241" s="409" t="n">
        <f aca="false">BDD!C238</f>
        <v>0</v>
      </c>
    </row>
    <row r="242" customFormat="false" ht="11.25" hidden="false" customHeight="false" outlineLevel="0" collapsed="false">
      <c r="A242" s="406" t="n">
        <f aca="false">BDD!B239</f>
        <v>0</v>
      </c>
      <c r="B242" s="407" t="n">
        <f aca="false">BDD!G239</f>
        <v>0</v>
      </c>
      <c r="C242" s="408" t="n">
        <f aca="false">BDD!H239</f>
        <v>0</v>
      </c>
      <c r="D242" s="409" t="str">
        <f aca="false">IF(BDD!I239="", "", "X")</f>
        <v/>
      </c>
      <c r="E242" s="409" t="str">
        <f aca="false">IF(BDD!J239="", "", "X")</f>
        <v/>
      </c>
      <c r="F242" s="409" t="str">
        <f aca="false">IF(BDD!K239="", "", "X")</f>
        <v/>
      </c>
      <c r="G242" s="409" t="n">
        <f aca="false">BDD!C239</f>
        <v>0</v>
      </c>
    </row>
    <row r="243" customFormat="false" ht="11.25" hidden="false" customHeight="false" outlineLevel="0" collapsed="false">
      <c r="A243" s="406" t="n">
        <f aca="false">BDD!B240</f>
        <v>0</v>
      </c>
      <c r="B243" s="407" t="n">
        <f aca="false">BDD!G240</f>
        <v>0</v>
      </c>
      <c r="C243" s="408" t="n">
        <f aca="false">BDD!H240</f>
        <v>0</v>
      </c>
      <c r="D243" s="409" t="str">
        <f aca="false">IF(BDD!I240="", "", "X")</f>
        <v/>
      </c>
      <c r="E243" s="409" t="str">
        <f aca="false">IF(BDD!J240="", "", "X")</f>
        <v/>
      </c>
      <c r="F243" s="409" t="str">
        <f aca="false">IF(BDD!K240="", "", "X")</f>
        <v/>
      </c>
      <c r="G243" s="409" t="n">
        <f aca="false">BDD!C240</f>
        <v>0</v>
      </c>
    </row>
    <row r="244" customFormat="false" ht="11.25" hidden="false" customHeight="false" outlineLevel="0" collapsed="false">
      <c r="A244" s="406" t="n">
        <f aca="false">BDD!B241</f>
        <v>0</v>
      </c>
      <c r="B244" s="407" t="n">
        <f aca="false">BDD!G241</f>
        <v>0</v>
      </c>
      <c r="C244" s="408" t="n">
        <f aca="false">BDD!H241</f>
        <v>0</v>
      </c>
      <c r="D244" s="409" t="str">
        <f aca="false">IF(BDD!I241="", "", "X")</f>
        <v/>
      </c>
      <c r="E244" s="409" t="str">
        <f aca="false">IF(BDD!J241="", "", "X")</f>
        <v/>
      </c>
      <c r="F244" s="409" t="str">
        <f aca="false">IF(BDD!K241="", "", "X")</f>
        <v/>
      </c>
      <c r="G244" s="409" t="n">
        <f aca="false">BDD!C241</f>
        <v>0</v>
      </c>
    </row>
    <row r="245" customFormat="false" ht="11.25" hidden="false" customHeight="false" outlineLevel="0" collapsed="false">
      <c r="A245" s="406" t="n">
        <f aca="false">BDD!B242</f>
        <v>0</v>
      </c>
      <c r="B245" s="407" t="n">
        <f aca="false">BDD!G242</f>
        <v>0</v>
      </c>
      <c r="C245" s="408" t="n">
        <f aca="false">BDD!H242</f>
        <v>0</v>
      </c>
      <c r="D245" s="409" t="str">
        <f aca="false">IF(BDD!I242="", "", "X")</f>
        <v/>
      </c>
      <c r="E245" s="409" t="str">
        <f aca="false">IF(BDD!J242="", "", "X")</f>
        <v/>
      </c>
      <c r="F245" s="409" t="str">
        <f aca="false">IF(BDD!K242="", "", "X")</f>
        <v/>
      </c>
      <c r="G245" s="409" t="n">
        <f aca="false">BDD!C242</f>
        <v>0</v>
      </c>
    </row>
    <row r="246" customFormat="false" ht="11.25" hidden="false" customHeight="false" outlineLevel="0" collapsed="false">
      <c r="A246" s="406" t="n">
        <f aca="false">BDD!B243</f>
        <v>0</v>
      </c>
      <c r="B246" s="407" t="n">
        <f aca="false">BDD!G243</f>
        <v>0</v>
      </c>
      <c r="C246" s="408" t="n">
        <f aca="false">BDD!H243</f>
        <v>0</v>
      </c>
      <c r="D246" s="409" t="str">
        <f aca="false">IF(BDD!I243="", "", "X")</f>
        <v/>
      </c>
      <c r="E246" s="409" t="str">
        <f aca="false">IF(BDD!J243="", "", "X")</f>
        <v/>
      </c>
      <c r="F246" s="409" t="str">
        <f aca="false">IF(BDD!K243="", "", "X")</f>
        <v/>
      </c>
      <c r="G246" s="409" t="n">
        <f aca="false">BDD!C243</f>
        <v>0</v>
      </c>
    </row>
    <row r="247" customFormat="false" ht="11.25" hidden="false" customHeight="false" outlineLevel="0" collapsed="false">
      <c r="A247" s="406" t="n">
        <f aca="false">BDD!B244</f>
        <v>0</v>
      </c>
      <c r="B247" s="407" t="n">
        <f aca="false">BDD!G244</f>
        <v>0</v>
      </c>
      <c r="C247" s="408" t="n">
        <f aca="false">BDD!H244</f>
        <v>0</v>
      </c>
      <c r="D247" s="409" t="str">
        <f aca="false">IF(BDD!I244="", "", "X")</f>
        <v/>
      </c>
      <c r="E247" s="409" t="str">
        <f aca="false">IF(BDD!J244="", "", "X")</f>
        <v/>
      </c>
      <c r="F247" s="409" t="str">
        <f aca="false">IF(BDD!K244="", "", "X")</f>
        <v/>
      </c>
      <c r="G247" s="409" t="n">
        <f aca="false">BDD!C244</f>
        <v>0</v>
      </c>
    </row>
    <row r="248" customFormat="false" ht="11.25" hidden="false" customHeight="false" outlineLevel="0" collapsed="false">
      <c r="A248" s="406" t="n">
        <f aca="false">BDD!B245</f>
        <v>0</v>
      </c>
      <c r="B248" s="407" t="n">
        <f aca="false">BDD!G245</f>
        <v>0</v>
      </c>
      <c r="C248" s="408" t="n">
        <f aca="false">BDD!H245</f>
        <v>0</v>
      </c>
      <c r="D248" s="409" t="str">
        <f aca="false">IF(BDD!I245="", "", "X")</f>
        <v/>
      </c>
      <c r="E248" s="409" t="str">
        <f aca="false">IF(BDD!J245="", "", "X")</f>
        <v/>
      </c>
      <c r="F248" s="409" t="str">
        <f aca="false">IF(BDD!K245="", "", "X")</f>
        <v/>
      </c>
      <c r="G248" s="409" t="n">
        <f aca="false">BDD!C245</f>
        <v>0</v>
      </c>
    </row>
    <row r="249" customFormat="false" ht="11.25" hidden="false" customHeight="false" outlineLevel="0" collapsed="false">
      <c r="A249" s="406" t="n">
        <f aca="false">BDD!B246</f>
        <v>0</v>
      </c>
      <c r="B249" s="407" t="n">
        <f aca="false">BDD!G246</f>
        <v>0</v>
      </c>
      <c r="C249" s="408" t="n">
        <f aca="false">BDD!H246</f>
        <v>0</v>
      </c>
      <c r="D249" s="409" t="str">
        <f aca="false">IF(BDD!I246="", "", "X")</f>
        <v/>
      </c>
      <c r="E249" s="409" t="str">
        <f aca="false">IF(BDD!J246="", "", "X")</f>
        <v/>
      </c>
      <c r="F249" s="409" t="str">
        <f aca="false">IF(BDD!K246="", "", "X")</f>
        <v/>
      </c>
      <c r="G249" s="409" t="n">
        <f aca="false">BDD!C246</f>
        <v>0</v>
      </c>
    </row>
    <row r="250" customFormat="false" ht="11.25" hidden="false" customHeight="false" outlineLevel="0" collapsed="false">
      <c r="A250" s="406" t="n">
        <f aca="false">BDD!B247</f>
        <v>0</v>
      </c>
      <c r="B250" s="407" t="n">
        <f aca="false">BDD!G247</f>
        <v>0</v>
      </c>
      <c r="C250" s="408" t="n">
        <f aca="false">BDD!H247</f>
        <v>0</v>
      </c>
      <c r="D250" s="409" t="str">
        <f aca="false">IF(BDD!I247="", "", "X")</f>
        <v/>
      </c>
      <c r="E250" s="409" t="str">
        <f aca="false">IF(BDD!J247="", "", "X")</f>
        <v/>
      </c>
      <c r="F250" s="409" t="str">
        <f aca="false">IF(BDD!K247="", "", "X")</f>
        <v/>
      </c>
      <c r="G250" s="409" t="n">
        <f aca="false">BDD!C247</f>
        <v>0</v>
      </c>
    </row>
    <row r="251" customFormat="false" ht="11.25" hidden="false" customHeight="false" outlineLevel="0" collapsed="false">
      <c r="A251" s="406" t="n">
        <f aca="false">BDD!B248</f>
        <v>0</v>
      </c>
      <c r="B251" s="407" t="n">
        <f aca="false">BDD!G248</f>
        <v>0</v>
      </c>
      <c r="C251" s="408" t="n">
        <f aca="false">BDD!H248</f>
        <v>0</v>
      </c>
      <c r="D251" s="409" t="str">
        <f aca="false">IF(BDD!I248="", "", "X")</f>
        <v/>
      </c>
      <c r="E251" s="409" t="str">
        <f aca="false">IF(BDD!J248="", "", "X")</f>
        <v/>
      </c>
      <c r="F251" s="409" t="str">
        <f aca="false">IF(BDD!K248="", "", "X")</f>
        <v/>
      </c>
      <c r="G251" s="409" t="n">
        <f aca="false">BDD!C248</f>
        <v>0</v>
      </c>
    </row>
    <row r="252" customFormat="false" ht="11.25" hidden="false" customHeight="false" outlineLevel="0" collapsed="false">
      <c r="A252" s="406" t="n">
        <f aca="false">BDD!B249</f>
        <v>0</v>
      </c>
      <c r="B252" s="407" t="n">
        <f aca="false">BDD!G249</f>
        <v>0</v>
      </c>
      <c r="C252" s="408" t="n">
        <f aca="false">BDD!H249</f>
        <v>0</v>
      </c>
      <c r="D252" s="409" t="str">
        <f aca="false">IF(BDD!I249="", "", "X")</f>
        <v/>
      </c>
      <c r="E252" s="409" t="str">
        <f aca="false">IF(BDD!J249="", "", "X")</f>
        <v/>
      </c>
      <c r="F252" s="409" t="str">
        <f aca="false">IF(BDD!K249="", "", "X")</f>
        <v/>
      </c>
      <c r="G252" s="409" t="n">
        <f aca="false">BDD!C249</f>
        <v>0</v>
      </c>
    </row>
    <row r="253" customFormat="false" ht="11.25" hidden="false" customHeight="false" outlineLevel="0" collapsed="false">
      <c r="A253" s="406" t="n">
        <f aca="false">BDD!B250</f>
        <v>0</v>
      </c>
      <c r="B253" s="407" t="n">
        <f aca="false">BDD!G250</f>
        <v>0</v>
      </c>
      <c r="C253" s="408" t="n">
        <f aca="false">BDD!H250</f>
        <v>0</v>
      </c>
      <c r="D253" s="409" t="str">
        <f aca="false">IF(BDD!I250="", "", "X")</f>
        <v/>
      </c>
      <c r="E253" s="409" t="str">
        <f aca="false">IF(BDD!J250="", "", "X")</f>
        <v/>
      </c>
      <c r="F253" s="409" t="str">
        <f aca="false">IF(BDD!K250="", "", "X")</f>
        <v/>
      </c>
      <c r="G253" s="409" t="n">
        <f aca="false">BDD!C250</f>
        <v>0</v>
      </c>
    </row>
    <row r="254" customFormat="false" ht="11.25" hidden="false" customHeight="false" outlineLevel="0" collapsed="false">
      <c r="D254" s="409" t="str">
        <f aca="false">IF(BDD!I250="", "", "X")</f>
        <v/>
      </c>
    </row>
  </sheetData>
  <sheetProtection algorithmName="SHA-512" hashValue="WWQL8vZSVLEVAl5SOu76GTzt7acZxwMK0pDRuvEWBLlRMInh07f53NWbQSLb9TcoBgtaM/Veus0Dc2JWoDunzg==" saltValue="I3zk9+xhA1F354QcokN0Mg==" spinCount="100000" sheet="true" objects="true" scenarios="true"/>
  <autoFilter ref="A4:F254"/>
  <mergeCells count="3">
    <mergeCell ref="A1:G1"/>
    <mergeCell ref="A2:G2"/>
    <mergeCell ref="A3:G3"/>
  </mergeCells>
  <printOptions headings="false" gridLines="false" gridLinesSet="true" horizontalCentered="true" verticalCentered="false"/>
  <pageMargins left="0.25" right="0.25" top="0.75" bottom="0.75" header="0.511805555555555" footer="0.511805555555555"/>
  <pageSetup paperSize="9" scale="1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7" activeCellId="0" sqref="E17"/>
    </sheetView>
  </sheetViews>
  <sheetFormatPr defaultColWidth="11.43359375" defaultRowHeight="15" zeroHeight="tru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1.99"/>
    <col collapsed="false" customWidth="true" hidden="false" outlineLevel="0" max="3" min="3" style="0" width="27.42"/>
    <col collapsed="false" customWidth="true" hidden="false" outlineLevel="0" max="4" min="4" style="0" width="2.42"/>
    <col collapsed="false" customWidth="true" hidden="false" outlineLevel="0" max="5" min="5" style="410" width="13.86"/>
    <col collapsed="false" customWidth="false" hidden="false" outlineLevel="0" max="6" min="6" style="410" width="11.42"/>
    <col collapsed="false" customWidth="true" hidden="false" outlineLevel="0" max="7" min="7" style="410" width="27.42"/>
    <col collapsed="false" customWidth="false" hidden="false" outlineLevel="0" max="8" min="8" style="410" width="11.42"/>
    <col collapsed="false" customWidth="true" hidden="true" outlineLevel="0" max="9" min="9" style="0" width="11.52"/>
    <col collapsed="false" customWidth="false" hidden="true" outlineLevel="0" max="1024" min="10" style="0" width="11.42"/>
  </cols>
  <sheetData>
    <row r="1" customFormat="false" ht="15" hidden="false" customHeight="false" outlineLevel="0" collapsed="false">
      <c r="B1" s="411" t="s">
        <v>163</v>
      </c>
      <c r="C1" s="412" t="s">
        <v>106</v>
      </c>
      <c r="F1" s="413" t="s">
        <v>673</v>
      </c>
      <c r="G1" s="414" t="s">
        <v>165</v>
      </c>
    </row>
    <row r="2" customFormat="false" ht="15" hidden="false" customHeight="false" outlineLevel="0" collapsed="false">
      <c r="B2" s="411"/>
      <c r="C2" s="415" t="e">
        <f aca="false">ADMIN1!AO9</f>
        <v>#DIV/0!</v>
      </c>
      <c r="F2" s="413"/>
      <c r="G2" s="414"/>
      <c r="H2" s="306"/>
    </row>
    <row r="3" customFormat="false" ht="15" hidden="false" customHeight="false" outlineLevel="0" collapsed="false">
      <c r="A3" s="416" t="s">
        <v>674</v>
      </c>
      <c r="B3" s="416" t="n">
        <v>1</v>
      </c>
      <c r="C3" s="417" t="str">
        <f aca="false">ADMIN1!AQ11</f>
        <v>"À REMPLIR"</v>
      </c>
      <c r="D3" s="418"/>
      <c r="E3" s="419" t="n">
        <f aca="false">ADMIN1!AS7</f>
        <v>0</v>
      </c>
      <c r="F3" s="420" t="n">
        <v>1</v>
      </c>
      <c r="G3" s="421" t="str">
        <f aca="false">COMMANDE!N8</f>
        <v>"À REMPLIR"</v>
      </c>
      <c r="H3" s="422"/>
    </row>
    <row r="4" customFormat="false" ht="15" hidden="false" customHeight="false" outlineLevel="0" collapsed="false">
      <c r="A4" s="416" t="s">
        <v>675</v>
      </c>
      <c r="B4" s="423" t="n">
        <v>2</v>
      </c>
      <c r="C4" s="424" t="str">
        <f aca="false">ADMIN1!AT10</f>
        <v>"Prénom NOM"</v>
      </c>
      <c r="D4" s="425"/>
      <c r="E4" s="426" t="n">
        <f aca="false">ADMIN1!AV9</f>
        <v>0</v>
      </c>
      <c r="F4" s="427" t="n">
        <v>2</v>
      </c>
      <c r="G4" s="428" t="str">
        <f aca="false">COMMANDE!P$8</f>
        <v>"Email"</v>
      </c>
      <c r="H4" s="422"/>
    </row>
    <row r="5" customFormat="false" ht="15" hidden="false" customHeight="false" outlineLevel="0" collapsed="false">
      <c r="A5" s="416"/>
      <c r="B5" s="416" t="n">
        <v>3</v>
      </c>
      <c r="C5" s="417" t="str">
        <f aca="false">ADMIN1!AW10</f>
        <v>"Prénom NOM"</v>
      </c>
      <c r="D5" s="418"/>
      <c r="E5" s="419" t="n">
        <f aca="false">ADMIN1!AY9</f>
        <v>0</v>
      </c>
      <c r="F5" s="420" t="n">
        <v>3</v>
      </c>
      <c r="G5" s="429" t="str">
        <f aca="false">COMMANDE!R8</f>
        <v>"Email"</v>
      </c>
      <c r="H5" s="422"/>
    </row>
    <row r="6" customFormat="false" ht="15" hidden="false" customHeight="false" outlineLevel="0" collapsed="false">
      <c r="A6" s="416"/>
      <c r="B6" s="423" t="n">
        <v>4</v>
      </c>
      <c r="C6" s="424" t="str">
        <f aca="false">ADMIN1!AZ10</f>
        <v>"Prénom NOM"</v>
      </c>
      <c r="D6" s="425"/>
      <c r="E6" s="426" t="n">
        <f aca="false">ADMIN1!BB9</f>
        <v>0</v>
      </c>
      <c r="F6" s="427" t="n">
        <v>4</v>
      </c>
      <c r="G6" s="428" t="str">
        <f aca="false">COMMANDE!T8</f>
        <v>"Email"</v>
      </c>
      <c r="H6" s="422"/>
    </row>
    <row r="7" customFormat="false" ht="15" hidden="false" customHeight="false" outlineLevel="0" collapsed="false">
      <c r="A7" s="416"/>
      <c r="B7" s="416" t="n">
        <v>5</v>
      </c>
      <c r="C7" s="417" t="str">
        <f aca="false">ADMIN1!BC10</f>
        <v>"Prénom NOM"</v>
      </c>
      <c r="D7" s="418"/>
      <c r="E7" s="419" t="n">
        <f aca="false">ADMIN1!BE9</f>
        <v>0</v>
      </c>
      <c r="F7" s="420" t="n">
        <v>5</v>
      </c>
      <c r="G7" s="429" t="str">
        <f aca="false">COMMANDE!V8</f>
        <v>"Email"</v>
      </c>
      <c r="H7" s="422"/>
    </row>
    <row r="8" customFormat="false" ht="15" hidden="false" customHeight="false" outlineLevel="0" collapsed="false">
      <c r="A8" s="416"/>
      <c r="B8" s="423" t="n">
        <v>6</v>
      </c>
      <c r="C8" s="424" t="str">
        <f aca="false">ADMIN1!BF10</f>
        <v>"Prénom NOM"</v>
      </c>
      <c r="D8" s="425"/>
      <c r="E8" s="426" t="n">
        <f aca="false">ADMIN1!BH9</f>
        <v>0</v>
      </c>
      <c r="F8" s="427" t="n">
        <v>6</v>
      </c>
      <c r="G8" s="428" t="str">
        <f aca="false">COMMANDE!X8</f>
        <v>"Email"</v>
      </c>
      <c r="H8" s="422"/>
    </row>
    <row r="9" customFormat="false" ht="15" hidden="false" customHeight="false" outlineLevel="0" collapsed="false">
      <c r="A9" s="416"/>
      <c r="B9" s="416" t="n">
        <v>7</v>
      </c>
      <c r="C9" s="417" t="str">
        <f aca="false">ADMIN1!BI10</f>
        <v>"Prénom NOM"</v>
      </c>
      <c r="D9" s="418"/>
      <c r="E9" s="419" t="n">
        <f aca="false">ADMIN1!BK9</f>
        <v>0</v>
      </c>
      <c r="F9" s="420" t="n">
        <v>7</v>
      </c>
      <c r="G9" s="429" t="str">
        <f aca="false">COMMANDE!Z8</f>
        <v>"Email"</v>
      </c>
      <c r="H9" s="422"/>
    </row>
    <row r="10" customFormat="false" ht="15" hidden="false" customHeight="false" outlineLevel="0" collapsed="false">
      <c r="A10" s="416"/>
      <c r="B10" s="423" t="n">
        <v>8</v>
      </c>
      <c r="C10" s="424" t="str">
        <f aca="false">ADMIN1!BL10</f>
        <v>"Prénom NOM"</v>
      </c>
      <c r="D10" s="425"/>
      <c r="E10" s="426" t="n">
        <f aca="false">ADMIN1!BN9</f>
        <v>0</v>
      </c>
      <c r="F10" s="427" t="n">
        <v>8</v>
      </c>
      <c r="G10" s="428" t="str">
        <f aca="false">COMMANDE!AB8</f>
        <v>"Email"</v>
      </c>
      <c r="H10" s="422"/>
    </row>
    <row r="11" customFormat="false" ht="15" hidden="false" customHeight="false" outlineLevel="0" collapsed="false">
      <c r="A11" s="416"/>
      <c r="B11" s="416" t="n">
        <v>9</v>
      </c>
      <c r="C11" s="417" t="str">
        <f aca="false">ADMIN1!BO10</f>
        <v>"Prénom NOM"</v>
      </c>
      <c r="D11" s="418"/>
      <c r="E11" s="419" t="n">
        <f aca="false">ADMIN1!BQ9</f>
        <v>0</v>
      </c>
      <c r="F11" s="420" t="n">
        <v>9</v>
      </c>
      <c r="G11" s="429" t="str">
        <f aca="false">COMMANDE!AD8</f>
        <v>"Email"</v>
      </c>
      <c r="H11" s="422"/>
    </row>
    <row r="12" customFormat="false" ht="15" hidden="false" customHeight="false" outlineLevel="0" collapsed="false">
      <c r="A12" s="416"/>
      <c r="B12" s="423" t="n">
        <v>10</v>
      </c>
      <c r="C12" s="424" t="str">
        <f aca="false">ADMIN1!BR10</f>
        <v>"Prénom NOM"</v>
      </c>
      <c r="D12" s="425"/>
      <c r="E12" s="426" t="n">
        <f aca="false">ADMIN1!BT9</f>
        <v>0</v>
      </c>
      <c r="F12" s="427" t="n">
        <v>10</v>
      </c>
      <c r="G12" s="428" t="str">
        <f aca="false">COMMANDE!AF8</f>
        <v>"Email"</v>
      </c>
      <c r="H12" s="422"/>
    </row>
    <row r="13" customFormat="false" ht="15" hidden="false" customHeight="false" outlineLevel="0" collapsed="false">
      <c r="A13" s="416"/>
      <c r="B13" s="416" t="n">
        <v>11</v>
      </c>
      <c r="C13" s="417" t="str">
        <f aca="false">ADMIN1!BU10</f>
        <v>"Prénom NOM"</v>
      </c>
      <c r="D13" s="418"/>
      <c r="E13" s="419" t="n">
        <f aca="false">ADMIN1!BW9</f>
        <v>0</v>
      </c>
      <c r="F13" s="420" t="n">
        <v>11</v>
      </c>
      <c r="G13" s="429" t="str">
        <f aca="false">COMMANDE!AH8</f>
        <v>"Email"</v>
      </c>
      <c r="H13" s="422"/>
    </row>
    <row r="14" customFormat="false" ht="15" hidden="false" customHeight="false" outlineLevel="0" collapsed="false">
      <c r="A14" s="416"/>
      <c r="B14" s="423" t="n">
        <v>12</v>
      </c>
      <c r="C14" s="424" t="str">
        <f aca="false">ADMIN1!BX10</f>
        <v>"Prénom NOM"</v>
      </c>
      <c r="D14" s="425"/>
      <c r="E14" s="426" t="n">
        <f aca="false">ADMIN1!BZ9</f>
        <v>0</v>
      </c>
      <c r="F14" s="427" t="n">
        <v>12</v>
      </c>
      <c r="G14" s="428" t="str">
        <f aca="false">COMMANDE!AJ8</f>
        <v>"Email"</v>
      </c>
      <c r="H14" s="422"/>
    </row>
    <row r="15" customFormat="false" ht="15" hidden="false" customHeight="false" outlineLevel="0" collapsed="false">
      <c r="A15" s="416"/>
      <c r="B15" s="416" t="n">
        <v>13</v>
      </c>
      <c r="C15" s="417" t="str">
        <f aca="false">ADMIN1!CA10</f>
        <v>"Prénom NOM"</v>
      </c>
      <c r="D15" s="418"/>
      <c r="E15" s="419" t="n">
        <f aca="false">ADMIN1!CC9</f>
        <v>0</v>
      </c>
      <c r="F15" s="420" t="n">
        <v>13</v>
      </c>
      <c r="G15" s="429" t="str">
        <f aca="false">COMMANDE!AL8</f>
        <v>"Email"</v>
      </c>
      <c r="H15" s="422"/>
    </row>
    <row r="16" customFormat="false" ht="15" hidden="false" customHeight="false" outlineLevel="0" collapsed="false">
      <c r="A16" s="416"/>
      <c r="B16" s="423" t="n">
        <v>14</v>
      </c>
      <c r="C16" s="424" t="str">
        <f aca="false">ADMIN1!CD10</f>
        <v>"Prénom NOM"</v>
      </c>
      <c r="D16" s="425"/>
      <c r="E16" s="426" t="n">
        <f aca="false">ADMIN1!CF9</f>
        <v>0</v>
      </c>
      <c r="F16" s="427" t="n">
        <v>14</v>
      </c>
      <c r="G16" s="428" t="str">
        <f aca="false">COMMANDE!AN8</f>
        <v>"Email"</v>
      </c>
      <c r="H16" s="422"/>
    </row>
    <row r="17" customFormat="false" ht="15" hidden="false" customHeight="false" outlineLevel="0" collapsed="false">
      <c r="A17" s="416"/>
      <c r="B17" s="416" t="n">
        <v>15</v>
      </c>
      <c r="C17" s="417" t="str">
        <f aca="false">ADMIN1!CG10</f>
        <v>"Prénom NOM"</v>
      </c>
      <c r="D17" s="418"/>
      <c r="E17" s="419" t="n">
        <f aca="false">ADMIN1!CI9</f>
        <v>0</v>
      </c>
      <c r="F17" s="420" t="n">
        <v>15</v>
      </c>
      <c r="G17" s="429" t="str">
        <f aca="false">COMMANDE!AP8</f>
        <v>"Email"</v>
      </c>
      <c r="H17" s="422"/>
    </row>
    <row r="18" customFormat="false" ht="15" hidden="false" customHeight="false" outlineLevel="0" collapsed="false"/>
  </sheetData>
  <sheetProtection algorithmName="SHA-512" hashValue="1ekuVgOpcbe3YPrH3J9O7sdPp6EMO7R49ClYalLkWZ2RZKvrtx8PPQUxdrsTD23D8uvRFYnBQ9CsxT2G6blT+A==" saltValue="9O/bO5cDc2Kfo9G6efzHrQ==" spinCount="100000" sheet="true" objects="true" scenarios="true"/>
  <mergeCells count="4">
    <mergeCell ref="B1:B2"/>
    <mergeCell ref="F1:F2"/>
    <mergeCell ref="G1:G2"/>
    <mergeCell ref="A4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2019-02-13T21:12:38Z</dcterms:created>
  <dc:creator>FRUITSTOCK</dc:creator>
  <dc:description/>
  <dc:language>fr-FR</dc:language>
  <cp:lastModifiedBy/>
  <dcterms:modified xsi:type="dcterms:W3CDTF">2020-10-23T00:47:38Z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