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anna\Desktop\Nancssee\Others\Inchoi\"/>
    </mc:Choice>
  </mc:AlternateContent>
  <xr:revisionPtr revIDLastSave="0" documentId="13_ncr:1_{F59C03CE-D525-45A7-AB7E-2AAC6A624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1" r:id="rId1"/>
    <sheet name="Notes" sheetId="2" r:id="rId2"/>
  </sheets>
  <definedNames>
    <definedName name="_xlnm._FilterDatabase" localSheetId="0" hidden="1">Analysis!$A$1:$H$501</definedName>
    <definedName name="_xlcn.WorksheetConnection_Abnormal_Trading_Template_Excel_Dataset.xlsxRecords_180520251" hidden="1">Records_18052025[]</definedName>
  </definedNames>
  <calcPr calcId="191029"/>
  <pivotCaches>
    <pivotCache cacheId="7" r:id="rId3"/>
  </pivotCaches>
  <extLst>
    <ext xmlns:x15="http://schemas.microsoft.com/office/spreadsheetml/2010/11/main" uri="{FCE2AD5D-F65C-4FA6-A056-5C36A1767C68}">
      <x15:dataModel>
        <x15:modelTables>
          <x15:modelTable id="Table7_91e18a65-f513-47ba-9f58-d00935ac2cb3" name="Table7" connection="Query - Table7"/>
          <x15:modelTable id="Records_18052025" name="Records_18052025" connection="WorksheetConnection_Abnormal_Trading_Template_Excel_Dataset.xlsx!Records_18052025"/>
        </x15:modelTables>
        <x15:extLst>
          <ext xmlns:x16="http://schemas.microsoft.com/office/spreadsheetml/2014/11/main" uri="{9835A34E-60A6-4A7C-AAB8-D5F71C897F49}">
            <x16:modelTimeGroupings>
              <x16:modelTimeGrouping tableName="Table7" columnName="trade_time" columnId="trade_time">
                <x16:calculatedTimeColumn columnName="trade_time (Hour)" columnId="trade_time (Hour)" contentType="hours" isSelected="1"/>
                <x16:calculatedTimeColumn columnName="trade_time (Minute)" columnId="trade_time (Minute)" contentType="minute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M2" i="1"/>
  <c r="L3" i="1" a="1"/>
  <c r="L3" i="1" s="1"/>
  <c r="L2" i="1" a="1"/>
  <c r="L2" i="1" s="1"/>
  <c r="V2" i="1" a="1"/>
  <c r="V2" i="1" s="1"/>
  <c r="Y2" i="1" s="1" a="1"/>
  <c r="Y2" i="1" s="1"/>
  <c r="X2" i="1"/>
  <c r="W2" i="1"/>
  <c r="T2" i="1"/>
  <c r="U2" i="1" s="1"/>
  <c r="Q2" i="1"/>
  <c r="O2" i="1"/>
  <c r="K2" i="1"/>
  <c r="I2" i="1"/>
  <c r="J2" i="1" s="1"/>
  <c r="V12" i="1" a="1"/>
  <c r="V1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 s="1"/>
  <c r="V359" i="1" a="1"/>
  <c r="V359" i="1" s="1"/>
  <c r="V360" i="1" a="1"/>
  <c r="V360" i="1" s="1"/>
  <c r="V361" i="1" a="1"/>
  <c r="V361" i="1" s="1"/>
  <c r="V362" i="1" a="1"/>
  <c r="V362" i="1" s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 s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 s="1"/>
  <c r="V401" i="1" a="1"/>
  <c r="V401" i="1" s="1"/>
  <c r="V402" i="1" a="1"/>
  <c r="V402" i="1" s="1"/>
  <c r="V403" i="1" a="1"/>
  <c r="V403" i="1" s="1"/>
  <c r="V404" i="1" a="1"/>
  <c r="V404" i="1" s="1"/>
  <c r="V405" i="1" a="1"/>
  <c r="V405" i="1" s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 s="1"/>
  <c r="V430" i="1" a="1"/>
  <c r="V430" i="1" s="1"/>
  <c r="V431" i="1" a="1"/>
  <c r="V431" i="1" s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 s="1"/>
  <c r="V446" i="1" a="1"/>
  <c r="V446" i="1" s="1"/>
  <c r="V447" i="1" a="1"/>
  <c r="V447" i="1" s="1"/>
  <c r="V448" i="1" a="1"/>
  <c r="V448" i="1" s="1"/>
  <c r="V449" i="1" a="1"/>
  <c r="V449" i="1" s="1"/>
  <c r="V450" i="1" a="1"/>
  <c r="V450" i="1" s="1"/>
  <c r="V451" i="1" a="1"/>
  <c r="V451" i="1" s="1"/>
  <c r="V452" i="1" a="1"/>
  <c r="V452" i="1" s="1"/>
  <c r="V453" i="1" a="1"/>
  <c r="V453" i="1" s="1"/>
  <c r="V454" i="1" a="1"/>
  <c r="V454" i="1" s="1"/>
  <c r="V455" i="1" a="1"/>
  <c r="V455" i="1" s="1"/>
  <c r="V456" i="1" a="1"/>
  <c r="V456" i="1" s="1"/>
  <c r="V457" i="1" a="1"/>
  <c r="V457" i="1" s="1"/>
  <c r="V458" i="1" a="1"/>
  <c r="V458" i="1" s="1"/>
  <c r="V459" i="1" a="1"/>
  <c r="V459" i="1" s="1"/>
  <c r="V460" i="1" a="1"/>
  <c r="V460" i="1" s="1"/>
  <c r="V461" i="1" a="1"/>
  <c r="V461" i="1" s="1"/>
  <c r="V462" i="1" a="1"/>
  <c r="V462" i="1" s="1"/>
  <c r="V463" i="1" a="1"/>
  <c r="V463" i="1" s="1"/>
  <c r="V464" i="1" a="1"/>
  <c r="V464" i="1" s="1"/>
  <c r="V465" i="1" a="1"/>
  <c r="V465" i="1" s="1"/>
  <c r="V466" i="1" a="1"/>
  <c r="V466" i="1" s="1"/>
  <c r="V467" i="1" a="1"/>
  <c r="V467" i="1" s="1"/>
  <c r="V468" i="1" a="1"/>
  <c r="V468" i="1" s="1"/>
  <c r="V469" i="1" a="1"/>
  <c r="V469" i="1" s="1"/>
  <c r="V470" i="1" a="1"/>
  <c r="V470" i="1" s="1"/>
  <c r="V471" i="1" a="1"/>
  <c r="V471" i="1" s="1"/>
  <c r="V472" i="1" a="1"/>
  <c r="V472" i="1" s="1"/>
  <c r="V473" i="1" a="1"/>
  <c r="V473" i="1" s="1"/>
  <c r="V474" i="1" a="1"/>
  <c r="V474" i="1" s="1"/>
  <c r="V475" i="1" a="1"/>
  <c r="V475" i="1" s="1"/>
  <c r="V476" i="1" a="1"/>
  <c r="V476" i="1" s="1"/>
  <c r="V477" i="1" a="1"/>
  <c r="V477" i="1" s="1"/>
  <c r="V478" i="1" a="1"/>
  <c r="V478" i="1" s="1"/>
  <c r="V479" i="1" a="1"/>
  <c r="V479" i="1" s="1"/>
  <c r="V480" i="1" a="1"/>
  <c r="V480" i="1" s="1"/>
  <c r="V481" i="1" a="1"/>
  <c r="V481" i="1" s="1"/>
  <c r="V482" i="1" a="1"/>
  <c r="V482" i="1" s="1"/>
  <c r="V483" i="1" a="1"/>
  <c r="V483" i="1" s="1"/>
  <c r="V484" i="1" a="1"/>
  <c r="V484" i="1" s="1"/>
  <c r="V485" i="1" a="1"/>
  <c r="V485" i="1" s="1"/>
  <c r="V486" i="1" a="1"/>
  <c r="V486" i="1" s="1"/>
  <c r="V487" i="1" a="1"/>
  <c r="V487" i="1" s="1"/>
  <c r="V488" i="1" a="1"/>
  <c r="V488" i="1" s="1"/>
  <c r="V489" i="1" a="1"/>
  <c r="V489" i="1" s="1"/>
  <c r="V490" i="1" a="1"/>
  <c r="V490" i="1" s="1"/>
  <c r="V491" i="1" a="1"/>
  <c r="V491" i="1" s="1"/>
  <c r="V492" i="1" a="1"/>
  <c r="V492" i="1" s="1"/>
  <c r="V493" i="1" a="1"/>
  <c r="V493" i="1" s="1"/>
  <c r="V494" i="1" a="1"/>
  <c r="V494" i="1" s="1"/>
  <c r="Y494" i="1" s="1" a="1"/>
  <c r="Y494" i="1" s="1"/>
  <c r="V495" i="1" a="1"/>
  <c r="V495" i="1" s="1"/>
  <c r="V496" i="1" a="1"/>
  <c r="V496" i="1" s="1"/>
  <c r="V497" i="1" a="1"/>
  <c r="V497" i="1" s="1"/>
  <c r="V498" i="1" a="1"/>
  <c r="V498" i="1" s="1"/>
  <c r="V499" i="1" a="1"/>
  <c r="V499" i="1" s="1"/>
  <c r="V500" i="1" a="1"/>
  <c r="V500" i="1" s="1"/>
  <c r="V501" i="1" a="1"/>
  <c r="V501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I497" i="1"/>
  <c r="J497" i="1" s="1"/>
  <c r="O15" i="1"/>
  <c r="P15" i="1" s="1"/>
  <c r="O3" i="1"/>
  <c r="P3" i="1" s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P29" i="1" s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P43" i="1" s="1"/>
  <c r="O44" i="1"/>
  <c r="O45" i="1"/>
  <c r="O46" i="1"/>
  <c r="O47" i="1"/>
  <c r="O48" i="1"/>
  <c r="O49" i="1"/>
  <c r="O50" i="1"/>
  <c r="O51" i="1"/>
  <c r="O52" i="1"/>
  <c r="O53" i="1"/>
  <c r="O54" i="1"/>
  <c r="O55" i="1"/>
  <c r="P55" i="1" s="1"/>
  <c r="O56" i="1"/>
  <c r="O57" i="1"/>
  <c r="O58" i="1"/>
  <c r="O59" i="1"/>
  <c r="O60" i="1"/>
  <c r="O61" i="1"/>
  <c r="O62" i="1"/>
  <c r="O63" i="1"/>
  <c r="O64" i="1"/>
  <c r="P64" i="1" s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P79" i="1" s="1"/>
  <c r="O80" i="1"/>
  <c r="O81" i="1"/>
  <c r="O82" i="1"/>
  <c r="P82" i="1" s="1"/>
  <c r="O83" i="1"/>
  <c r="O84" i="1"/>
  <c r="O85" i="1"/>
  <c r="O86" i="1"/>
  <c r="O87" i="1"/>
  <c r="O88" i="1"/>
  <c r="O89" i="1"/>
  <c r="O90" i="1"/>
  <c r="P90" i="1" s="1"/>
  <c r="O91" i="1"/>
  <c r="O92" i="1"/>
  <c r="O93" i="1"/>
  <c r="O94" i="1"/>
  <c r="O95" i="1"/>
  <c r="O96" i="1"/>
  <c r="P96" i="1" s="1"/>
  <c r="O97" i="1"/>
  <c r="O98" i="1"/>
  <c r="O99" i="1"/>
  <c r="O100" i="1"/>
  <c r="O101" i="1"/>
  <c r="O102" i="1"/>
  <c r="O103" i="1"/>
  <c r="O104" i="1"/>
  <c r="O105" i="1"/>
  <c r="P105" i="1" s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P119" i="1" s="1"/>
  <c r="O120" i="1"/>
  <c r="O121" i="1"/>
  <c r="O122" i="1"/>
  <c r="O123" i="1"/>
  <c r="O124" i="1"/>
  <c r="O125" i="1"/>
  <c r="O126" i="1"/>
  <c r="O127" i="1"/>
  <c r="O128" i="1"/>
  <c r="O129" i="1"/>
  <c r="P129" i="1" s="1"/>
  <c r="O130" i="1"/>
  <c r="O131" i="1"/>
  <c r="O132" i="1"/>
  <c r="O133" i="1"/>
  <c r="O134" i="1"/>
  <c r="O135" i="1"/>
  <c r="O136" i="1"/>
  <c r="O137" i="1"/>
  <c r="O138" i="1"/>
  <c r="O139" i="1"/>
  <c r="O140" i="1"/>
  <c r="O141" i="1"/>
  <c r="P141" i="1" s="1"/>
  <c r="O142" i="1"/>
  <c r="O143" i="1"/>
  <c r="O144" i="1"/>
  <c r="O145" i="1"/>
  <c r="O146" i="1"/>
  <c r="O147" i="1"/>
  <c r="O148" i="1"/>
  <c r="O149" i="1"/>
  <c r="O150" i="1"/>
  <c r="O151" i="1"/>
  <c r="O152" i="1"/>
  <c r="P152" i="1" s="1"/>
  <c r="O153" i="1"/>
  <c r="O154" i="1"/>
  <c r="O155" i="1"/>
  <c r="O156" i="1"/>
  <c r="O157" i="1"/>
  <c r="O158" i="1"/>
  <c r="O159" i="1"/>
  <c r="O160" i="1"/>
  <c r="O161" i="1"/>
  <c r="O162" i="1"/>
  <c r="P162" i="1" s="1"/>
  <c r="O163" i="1"/>
  <c r="O164" i="1"/>
  <c r="O165" i="1"/>
  <c r="O166" i="1"/>
  <c r="O167" i="1"/>
  <c r="O168" i="1"/>
  <c r="O169" i="1"/>
  <c r="O170" i="1"/>
  <c r="P170" i="1" s="1"/>
  <c r="O171" i="1"/>
  <c r="O172" i="1"/>
  <c r="O173" i="1"/>
  <c r="O174" i="1"/>
  <c r="O175" i="1"/>
  <c r="O176" i="1"/>
  <c r="O177" i="1"/>
  <c r="O178" i="1"/>
  <c r="O179" i="1"/>
  <c r="O180" i="1"/>
  <c r="O181" i="1"/>
  <c r="O182" i="1"/>
  <c r="P182" i="1" s="1"/>
  <c r="O183" i="1"/>
  <c r="O184" i="1"/>
  <c r="O185" i="1"/>
  <c r="O186" i="1"/>
  <c r="O187" i="1"/>
  <c r="O188" i="1"/>
  <c r="O189" i="1"/>
  <c r="O190" i="1"/>
  <c r="O191" i="1"/>
  <c r="P191" i="1" s="1"/>
  <c r="O192" i="1"/>
  <c r="O193" i="1"/>
  <c r="O194" i="1"/>
  <c r="O195" i="1"/>
  <c r="O196" i="1"/>
  <c r="O197" i="1"/>
  <c r="O198" i="1"/>
  <c r="O199" i="1"/>
  <c r="O200" i="1"/>
  <c r="O201" i="1"/>
  <c r="O202" i="1"/>
  <c r="O203" i="1"/>
  <c r="P203" i="1" s="1"/>
  <c r="O204" i="1"/>
  <c r="O205" i="1"/>
  <c r="O206" i="1"/>
  <c r="O207" i="1"/>
  <c r="O208" i="1"/>
  <c r="O209" i="1"/>
  <c r="O210" i="1"/>
  <c r="P210" i="1" s="1"/>
  <c r="O211" i="1"/>
  <c r="O212" i="1"/>
  <c r="O213" i="1"/>
  <c r="O214" i="1"/>
  <c r="P214" i="1" s="1"/>
  <c r="O215" i="1"/>
  <c r="O216" i="1"/>
  <c r="O217" i="1"/>
  <c r="O218" i="1"/>
  <c r="O219" i="1"/>
  <c r="O220" i="1"/>
  <c r="O221" i="1"/>
  <c r="O222" i="1"/>
  <c r="O223" i="1"/>
  <c r="P223" i="1" s="1"/>
  <c r="O224" i="1"/>
  <c r="O225" i="1"/>
  <c r="O226" i="1"/>
  <c r="O227" i="1"/>
  <c r="O228" i="1"/>
  <c r="O229" i="1"/>
  <c r="O230" i="1"/>
  <c r="O231" i="1"/>
  <c r="O232" i="1"/>
  <c r="P232" i="1" s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P246" i="1" s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P259" i="1" s="1"/>
  <c r="O260" i="1"/>
  <c r="O261" i="1"/>
  <c r="O262" i="1"/>
  <c r="O263" i="1"/>
  <c r="O264" i="1"/>
  <c r="O265" i="1"/>
  <c r="O266" i="1"/>
  <c r="O267" i="1"/>
  <c r="O268" i="1"/>
  <c r="P268" i="1" s="1"/>
  <c r="O269" i="1"/>
  <c r="O270" i="1"/>
  <c r="O271" i="1"/>
  <c r="O272" i="1"/>
  <c r="O273" i="1"/>
  <c r="O274" i="1"/>
  <c r="O275" i="1"/>
  <c r="P275" i="1" s="1"/>
  <c r="O276" i="1"/>
  <c r="O277" i="1"/>
  <c r="O278" i="1"/>
  <c r="O279" i="1"/>
  <c r="O280" i="1"/>
  <c r="P280" i="1" s="1"/>
  <c r="O281" i="1"/>
  <c r="O282" i="1"/>
  <c r="O283" i="1"/>
  <c r="O284" i="1"/>
  <c r="O285" i="1"/>
  <c r="O286" i="1"/>
  <c r="O287" i="1"/>
  <c r="O288" i="1"/>
  <c r="O289" i="1"/>
  <c r="O290" i="1"/>
  <c r="O291" i="1"/>
  <c r="O292" i="1"/>
  <c r="P292" i="1" s="1"/>
  <c r="O293" i="1"/>
  <c r="O294" i="1"/>
  <c r="O295" i="1"/>
  <c r="O296" i="1"/>
  <c r="O297" i="1"/>
  <c r="O298" i="1"/>
  <c r="P298" i="1" s="1"/>
  <c r="O299" i="1"/>
  <c r="O300" i="1"/>
  <c r="O301" i="1"/>
  <c r="O302" i="1"/>
  <c r="O303" i="1"/>
  <c r="P303" i="1" s="1"/>
  <c r="O304" i="1"/>
  <c r="O305" i="1"/>
  <c r="O306" i="1"/>
  <c r="O307" i="1"/>
  <c r="O308" i="1"/>
  <c r="O309" i="1"/>
  <c r="O310" i="1"/>
  <c r="O311" i="1"/>
  <c r="O312" i="1"/>
  <c r="O313" i="1"/>
  <c r="O314" i="1"/>
  <c r="O315" i="1"/>
  <c r="P315" i="1" s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P329" i="1" s="1"/>
  <c r="O330" i="1"/>
  <c r="O331" i="1"/>
  <c r="O332" i="1"/>
  <c r="O333" i="1"/>
  <c r="O334" i="1"/>
  <c r="O335" i="1"/>
  <c r="O336" i="1"/>
  <c r="O337" i="1"/>
  <c r="O338" i="1"/>
  <c r="P338" i="1" s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P353" i="1" s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P367" i="1" s="1"/>
  <c r="O368" i="1"/>
  <c r="O369" i="1"/>
  <c r="O370" i="1"/>
  <c r="O371" i="1"/>
  <c r="O372" i="1"/>
  <c r="O373" i="1"/>
  <c r="O374" i="1"/>
  <c r="O375" i="1"/>
  <c r="O376" i="1"/>
  <c r="O377" i="1"/>
  <c r="P377" i="1" s="1"/>
  <c r="O378" i="1"/>
  <c r="O379" i="1"/>
  <c r="O380" i="1"/>
  <c r="O381" i="1"/>
  <c r="O382" i="1"/>
  <c r="O383" i="1"/>
  <c r="O384" i="1"/>
  <c r="O385" i="1"/>
  <c r="O386" i="1"/>
  <c r="O387" i="1"/>
  <c r="P387" i="1" s="1"/>
  <c r="O388" i="1"/>
  <c r="O389" i="1"/>
  <c r="O390" i="1"/>
  <c r="O391" i="1"/>
  <c r="O392" i="1"/>
  <c r="O393" i="1"/>
  <c r="O394" i="1"/>
  <c r="P394" i="1" s="1"/>
  <c r="O395" i="1"/>
  <c r="O396" i="1"/>
  <c r="O397" i="1"/>
  <c r="O398" i="1"/>
  <c r="O399" i="1"/>
  <c r="O400" i="1"/>
  <c r="O401" i="1"/>
  <c r="O402" i="1"/>
  <c r="O403" i="1"/>
  <c r="O404" i="1"/>
  <c r="P404" i="1" s="1"/>
  <c r="O405" i="1"/>
  <c r="O406" i="1"/>
  <c r="O407" i="1"/>
  <c r="O408" i="1"/>
  <c r="O409" i="1"/>
  <c r="P409" i="1" s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P423" i="1" s="1"/>
  <c r="O424" i="1"/>
  <c r="O425" i="1"/>
  <c r="O426" i="1"/>
  <c r="O427" i="1"/>
  <c r="O428" i="1"/>
  <c r="O429" i="1"/>
  <c r="O430" i="1"/>
  <c r="O431" i="1"/>
  <c r="O432" i="1"/>
  <c r="O433" i="1"/>
  <c r="O434" i="1"/>
  <c r="P434" i="1" s="1"/>
  <c r="O435" i="1"/>
  <c r="O436" i="1"/>
  <c r="P436" i="1" s="1"/>
  <c r="O437" i="1"/>
  <c r="O438" i="1"/>
  <c r="O439" i="1"/>
  <c r="O440" i="1"/>
  <c r="O441" i="1"/>
  <c r="O442" i="1"/>
  <c r="O443" i="1"/>
  <c r="O444" i="1"/>
  <c r="O445" i="1"/>
  <c r="O446" i="1"/>
  <c r="O447" i="1"/>
  <c r="O448" i="1"/>
  <c r="P448" i="1" s="1"/>
  <c r="O449" i="1"/>
  <c r="O450" i="1"/>
  <c r="O451" i="1"/>
  <c r="O452" i="1"/>
  <c r="O453" i="1"/>
  <c r="O454" i="1"/>
  <c r="O455" i="1"/>
  <c r="O456" i="1"/>
  <c r="O457" i="1"/>
  <c r="O458" i="1"/>
  <c r="O459" i="1"/>
  <c r="P459" i="1" s="1"/>
  <c r="O460" i="1"/>
  <c r="O461" i="1"/>
  <c r="O462" i="1"/>
  <c r="O463" i="1"/>
  <c r="O464" i="1"/>
  <c r="O465" i="1"/>
  <c r="O466" i="1"/>
  <c r="P466" i="1" s="1"/>
  <c r="O467" i="1"/>
  <c r="O468" i="1"/>
  <c r="O469" i="1"/>
  <c r="O470" i="1"/>
  <c r="O471" i="1"/>
  <c r="O472" i="1"/>
  <c r="O473" i="1"/>
  <c r="O474" i="1"/>
  <c r="O475" i="1"/>
  <c r="O476" i="1"/>
  <c r="O477" i="1"/>
  <c r="P477" i="1" s="1"/>
  <c r="O478" i="1"/>
  <c r="O479" i="1"/>
  <c r="O480" i="1"/>
  <c r="O481" i="1"/>
  <c r="O482" i="1"/>
  <c r="O483" i="1"/>
  <c r="O484" i="1"/>
  <c r="O485" i="1"/>
  <c r="O486" i="1"/>
  <c r="O487" i="1"/>
  <c r="O488" i="1"/>
  <c r="O489" i="1"/>
  <c r="P489" i="1" s="1"/>
  <c r="O490" i="1"/>
  <c r="O491" i="1"/>
  <c r="O492" i="1"/>
  <c r="O493" i="1"/>
  <c r="O494" i="1"/>
  <c r="O495" i="1"/>
  <c r="O496" i="1"/>
  <c r="O497" i="1"/>
  <c r="O498" i="1"/>
  <c r="O499" i="1"/>
  <c r="O500" i="1"/>
  <c r="O501" i="1"/>
  <c r="K344" i="1"/>
  <c r="K167" i="1"/>
  <c r="K393" i="1"/>
  <c r="K240" i="1"/>
  <c r="K311" i="1"/>
  <c r="K490" i="1"/>
  <c r="K121" i="1"/>
  <c r="K324" i="1"/>
  <c r="K371" i="1"/>
  <c r="K215" i="1"/>
  <c r="K169" i="1"/>
  <c r="K391" i="1"/>
  <c r="K402" i="1"/>
  <c r="K119" i="1"/>
  <c r="K295" i="1"/>
  <c r="K219" i="1"/>
  <c r="K88" i="1"/>
  <c r="K375" i="1"/>
  <c r="K264" i="1"/>
  <c r="K94" i="1"/>
  <c r="K224" i="1"/>
  <c r="K18" i="1"/>
  <c r="K501" i="1"/>
  <c r="K275" i="1"/>
  <c r="K428" i="1"/>
  <c r="K20" i="1"/>
  <c r="K469" i="1"/>
  <c r="K159" i="1"/>
  <c r="K320" i="1"/>
  <c r="K205" i="1"/>
  <c r="K415" i="1"/>
  <c r="K147" i="1"/>
  <c r="K223" i="1"/>
  <c r="K144" i="1"/>
  <c r="K349" i="1"/>
  <c r="K228" i="1"/>
  <c r="K404" i="1"/>
  <c r="K335" i="1"/>
  <c r="K84" i="1"/>
  <c r="K197" i="1"/>
  <c r="K423" i="1"/>
  <c r="K81" i="1"/>
  <c r="K487" i="1"/>
  <c r="K407" i="1"/>
  <c r="K457" i="1"/>
  <c r="K247" i="1"/>
  <c r="K86" i="1"/>
  <c r="K200" i="1"/>
  <c r="K342" i="1"/>
  <c r="K388" i="1"/>
  <c r="K130" i="1"/>
  <c r="K10" i="1"/>
  <c r="K181" i="1"/>
  <c r="K65" i="1"/>
  <c r="K395" i="1"/>
  <c r="K177" i="1"/>
  <c r="K101" i="1"/>
  <c r="K279" i="1"/>
  <c r="K274" i="1"/>
  <c r="K495" i="1"/>
  <c r="K184" i="1"/>
  <c r="K262" i="1"/>
  <c r="K87" i="1"/>
  <c r="K482" i="1"/>
  <c r="K85" i="1"/>
  <c r="K472" i="1"/>
  <c r="K191" i="1"/>
  <c r="K403" i="1"/>
  <c r="K339" i="1"/>
  <c r="K433" i="1"/>
  <c r="K389" i="1"/>
  <c r="K232" i="1"/>
  <c r="K75" i="1"/>
  <c r="K252" i="1"/>
  <c r="K376" i="1"/>
  <c r="K499" i="1"/>
  <c r="K440" i="1"/>
  <c r="K406" i="1"/>
  <c r="K26" i="1"/>
  <c r="K405" i="1"/>
  <c r="K303" i="1"/>
  <c r="K432" i="1"/>
  <c r="K372" i="1"/>
  <c r="K12" i="1"/>
  <c r="K396" i="1"/>
  <c r="K374" i="1"/>
  <c r="K124" i="1"/>
  <c r="K46" i="1"/>
  <c r="K400" i="1"/>
  <c r="K132" i="1"/>
  <c r="K105" i="1"/>
  <c r="K42" i="1"/>
  <c r="K257" i="1"/>
  <c r="K463" i="1"/>
  <c r="K314" i="1"/>
  <c r="K489" i="1"/>
  <c r="K409" i="1"/>
  <c r="K308" i="1"/>
  <c r="K418" i="1"/>
  <c r="K366" i="1"/>
  <c r="K76" i="1"/>
  <c r="K43" i="1"/>
  <c r="K322" i="1"/>
  <c r="K338" i="1"/>
  <c r="K399" i="1"/>
  <c r="K253" i="1"/>
  <c r="K151" i="1"/>
  <c r="K354" i="1"/>
  <c r="K283" i="1"/>
  <c r="K161" i="1"/>
  <c r="K37" i="1"/>
  <c r="K122" i="1"/>
  <c r="K212" i="1"/>
  <c r="K117" i="1"/>
  <c r="K50" i="1"/>
  <c r="K210" i="1"/>
  <c r="K496" i="1"/>
  <c r="K340" i="1"/>
  <c r="K334" i="1"/>
  <c r="K438" i="1"/>
  <c r="K468" i="1"/>
  <c r="K477" i="1"/>
  <c r="K137" i="1"/>
  <c r="K309" i="1"/>
  <c r="K29" i="1"/>
  <c r="K176" i="1"/>
  <c r="K179" i="1"/>
  <c r="K227" i="1"/>
  <c r="K333" i="1"/>
  <c r="K351" i="1"/>
  <c r="K204" i="1"/>
  <c r="K310" i="1"/>
  <c r="K120" i="1"/>
  <c r="K281" i="1"/>
  <c r="K77" i="1"/>
  <c r="K474" i="1"/>
  <c r="K419" i="1"/>
  <c r="K258" i="1"/>
  <c r="K291" i="1"/>
  <c r="K187" i="1"/>
  <c r="K488" i="1"/>
  <c r="K327" i="1"/>
  <c r="K430" i="1"/>
  <c r="K304" i="1"/>
  <c r="K47" i="1"/>
  <c r="K54" i="1"/>
  <c r="K442" i="1"/>
  <c r="K445" i="1"/>
  <c r="K172" i="1"/>
  <c r="K413" i="1"/>
  <c r="K106" i="1"/>
  <c r="K346" i="1"/>
  <c r="K276" i="1"/>
  <c r="K392" i="1"/>
  <c r="K422" i="1"/>
  <c r="K237" i="1"/>
  <c r="K51" i="1"/>
  <c r="K114" i="1"/>
  <c r="K491" i="1"/>
  <c r="K369" i="1"/>
  <c r="K282" i="1"/>
  <c r="K368" i="1"/>
  <c r="K429" i="1"/>
  <c r="K168" i="1"/>
  <c r="K36" i="1"/>
  <c r="K27" i="1"/>
  <c r="K460" i="1"/>
  <c r="K208" i="1"/>
  <c r="K329" i="1"/>
  <c r="K91" i="1"/>
  <c r="K135" i="1"/>
  <c r="K9" i="1"/>
  <c r="K236" i="1"/>
  <c r="K58" i="1"/>
  <c r="K381" i="1"/>
  <c r="K38" i="1"/>
  <c r="K63" i="1"/>
  <c r="K71" i="1"/>
  <c r="K103" i="1"/>
  <c r="K263" i="1"/>
  <c r="K343" i="1"/>
  <c r="K248" i="1"/>
  <c r="K23" i="1"/>
  <c r="K41" i="1"/>
  <c r="K160" i="1"/>
  <c r="K104" i="1"/>
  <c r="K244" i="1"/>
  <c r="K470" i="1"/>
  <c r="K290" i="1"/>
  <c r="K328" i="1"/>
  <c r="K194" i="1"/>
  <c r="K348" i="1"/>
  <c r="K398" i="1"/>
  <c r="K24" i="1"/>
  <c r="K288" i="1"/>
  <c r="K355" i="1"/>
  <c r="K218" i="1"/>
  <c r="K201" i="1"/>
  <c r="K92" i="1"/>
  <c r="K272" i="1"/>
  <c r="K296" i="1"/>
  <c r="K52" i="1"/>
  <c r="K444" i="1"/>
  <c r="K273" i="1"/>
  <c r="K154" i="1"/>
  <c r="K182" i="1"/>
  <c r="K165" i="1"/>
  <c r="K150" i="1"/>
  <c r="K451" i="1"/>
  <c r="K152" i="1"/>
  <c r="K146" i="1"/>
  <c r="K207" i="1"/>
  <c r="K325" i="1"/>
  <c r="K175" i="1"/>
  <c r="K434" i="1"/>
  <c r="K30" i="1"/>
  <c r="K386" i="1"/>
  <c r="K332" i="1"/>
  <c r="K98" i="1"/>
  <c r="K378" i="1"/>
  <c r="K13" i="1"/>
  <c r="K424" i="1"/>
  <c r="K447" i="1"/>
  <c r="K96" i="1"/>
  <c r="K299" i="1"/>
  <c r="K476" i="1"/>
  <c r="K158" i="1"/>
  <c r="K331" i="1"/>
  <c r="K459" i="1"/>
  <c r="K412" i="1"/>
  <c r="K174" i="1"/>
  <c r="K35" i="1"/>
  <c r="K69" i="1"/>
  <c r="K61" i="1"/>
  <c r="K241" i="1"/>
  <c r="K245" i="1"/>
  <c r="K326" i="1"/>
  <c r="K410" i="1"/>
  <c r="K426" i="1"/>
  <c r="K116" i="1"/>
  <c r="K113" i="1"/>
  <c r="K156" i="1"/>
  <c r="K209" i="1"/>
  <c r="K365" i="1"/>
  <c r="K259" i="1"/>
  <c r="K363" i="1"/>
  <c r="K34" i="1"/>
  <c r="K362" i="1"/>
  <c r="K193" i="1"/>
  <c r="K16" i="1"/>
  <c r="K360" i="1"/>
  <c r="K170" i="1"/>
  <c r="K277" i="1"/>
  <c r="K373" i="1"/>
  <c r="K190" i="1"/>
  <c r="K148" i="1"/>
  <c r="K427" i="1"/>
  <c r="K129" i="1"/>
  <c r="K436" i="1"/>
  <c r="K68" i="1"/>
  <c r="K67" i="1"/>
  <c r="K93" i="1"/>
  <c r="K284" i="1"/>
  <c r="K108" i="1"/>
  <c r="K443" i="1"/>
  <c r="K164" i="1"/>
  <c r="K60" i="1"/>
  <c r="K202" i="1"/>
  <c r="K19" i="1"/>
  <c r="K235" i="1"/>
  <c r="K192" i="1"/>
  <c r="K380" i="1"/>
  <c r="K379" i="1"/>
  <c r="K323" i="1"/>
  <c r="K136" i="1"/>
  <c r="K56" i="1"/>
  <c r="K5" i="1"/>
  <c r="K127" i="1"/>
  <c r="K289" i="1"/>
  <c r="K341" i="1"/>
  <c r="K271" i="1"/>
  <c r="K294" i="1"/>
  <c r="K292" i="1"/>
  <c r="K145" i="1"/>
  <c r="K267" i="1"/>
  <c r="K377" i="1"/>
  <c r="K74" i="1"/>
  <c r="K238" i="1"/>
  <c r="K53" i="1"/>
  <c r="K45" i="1"/>
  <c r="K220" i="1"/>
  <c r="K110" i="1"/>
  <c r="K163" i="1"/>
  <c r="K155" i="1"/>
  <c r="K55" i="1"/>
  <c r="K62" i="1"/>
  <c r="K233" i="1"/>
  <c r="K266" i="1"/>
  <c r="K142" i="1"/>
  <c r="K414" i="1"/>
  <c r="K249" i="1"/>
  <c r="K387" i="1"/>
  <c r="K44" i="1"/>
  <c r="K221" i="1"/>
  <c r="K131" i="1"/>
  <c r="K185" i="1"/>
  <c r="K255" i="1"/>
  <c r="K336" i="1"/>
  <c r="K21" i="1"/>
  <c r="K125" i="1"/>
  <c r="K72" i="1"/>
  <c r="K431" i="1"/>
  <c r="K452" i="1"/>
  <c r="K285" i="1"/>
  <c r="K450" i="1"/>
  <c r="K123" i="1"/>
  <c r="K367" i="1"/>
  <c r="K401" i="1"/>
  <c r="K97" i="1"/>
  <c r="K287" i="1"/>
  <c r="K319" i="1"/>
  <c r="K70" i="1"/>
  <c r="K479" i="1"/>
  <c r="K99" i="1"/>
  <c r="K458" i="1"/>
  <c r="K59" i="1"/>
  <c r="K361" i="1"/>
  <c r="K33" i="1"/>
  <c r="K435" i="1"/>
  <c r="K260" i="1"/>
  <c r="K306" i="1"/>
  <c r="K461" i="1"/>
  <c r="K300" i="1"/>
  <c r="K453" i="1"/>
  <c r="K109" i="1"/>
  <c r="K79" i="1"/>
  <c r="K416" i="1"/>
  <c r="K358" i="1"/>
  <c r="K497" i="1"/>
  <c r="K347" i="1"/>
  <c r="K425" i="1"/>
  <c r="K195" i="1"/>
  <c r="K203" i="1"/>
  <c r="K17" i="1"/>
  <c r="K397" i="1"/>
  <c r="K138" i="1"/>
  <c r="K317" i="1"/>
  <c r="K95" i="1"/>
  <c r="K100" i="1"/>
  <c r="K313" i="1"/>
  <c r="K269" i="1"/>
  <c r="K111" i="1"/>
  <c r="K421" i="1"/>
  <c r="K483" i="1"/>
  <c r="K286" i="1"/>
  <c r="K465" i="1"/>
  <c r="K462" i="1"/>
  <c r="K261" i="1"/>
  <c r="K25" i="1"/>
  <c r="K162" i="1"/>
  <c r="K455" i="1"/>
  <c r="K270" i="1"/>
  <c r="K278" i="1"/>
  <c r="K230" i="1"/>
  <c r="K6" i="1"/>
  <c r="K370" i="1"/>
  <c r="K231" i="1"/>
  <c r="K216" i="1"/>
  <c r="K307" i="1"/>
  <c r="K180" i="1"/>
  <c r="K293" i="1"/>
  <c r="K178" i="1"/>
  <c r="K157" i="1"/>
  <c r="K302" i="1"/>
  <c r="K385" i="1"/>
  <c r="K188" i="1"/>
  <c r="K83" i="1"/>
  <c r="K471" i="1"/>
  <c r="K140" i="1"/>
  <c r="K40" i="1"/>
  <c r="K382" i="1"/>
  <c r="K115" i="1"/>
  <c r="K464" i="1"/>
  <c r="K330" i="1"/>
  <c r="K498" i="1"/>
  <c r="K239" i="1"/>
  <c r="K486" i="1"/>
  <c r="K217" i="1"/>
  <c r="K305" i="1"/>
  <c r="K411" i="1"/>
  <c r="K226" i="1"/>
  <c r="K14" i="1"/>
  <c r="K466" i="1"/>
  <c r="K449" i="1"/>
  <c r="K11" i="1"/>
  <c r="K90" i="1"/>
  <c r="K280" i="1"/>
  <c r="K408" i="1"/>
  <c r="K364" i="1"/>
  <c r="K225" i="1"/>
  <c r="K39" i="1"/>
  <c r="K337" i="1"/>
  <c r="K214" i="1"/>
  <c r="K265" i="1"/>
  <c r="K318" i="1"/>
  <c r="K141" i="1"/>
  <c r="K473" i="1"/>
  <c r="K107" i="1"/>
  <c r="K213" i="1"/>
  <c r="K297" i="1"/>
  <c r="K417" i="1"/>
  <c r="K251" i="1"/>
  <c r="K48" i="1"/>
  <c r="K189" i="1"/>
  <c r="K242" i="1"/>
  <c r="K456" i="1"/>
  <c r="K492" i="1"/>
  <c r="K246" i="1"/>
  <c r="K352" i="1"/>
  <c r="K198" i="1"/>
  <c r="K4" i="1"/>
  <c r="K229" i="1"/>
  <c r="K316" i="1"/>
  <c r="K478" i="1"/>
  <c r="K494" i="1"/>
  <c r="K268" i="1"/>
  <c r="K243" i="1"/>
  <c r="K196" i="1"/>
  <c r="K64" i="1"/>
  <c r="K186" i="1"/>
  <c r="K480" i="1"/>
  <c r="K485" i="1"/>
  <c r="K153" i="1"/>
  <c r="K500" i="1"/>
  <c r="K28" i="1"/>
  <c r="K359" i="1"/>
  <c r="K222" i="1"/>
  <c r="K206" i="1"/>
  <c r="K383" i="1"/>
  <c r="K350" i="1"/>
  <c r="K73" i="1"/>
  <c r="K57" i="1"/>
  <c r="K166" i="1"/>
  <c r="K356" i="1"/>
  <c r="K78" i="1"/>
  <c r="K112" i="1"/>
  <c r="K3" i="1"/>
  <c r="K32" i="1"/>
  <c r="K128" i="1"/>
  <c r="K234" i="1"/>
  <c r="K126" i="1"/>
  <c r="K8" i="1"/>
  <c r="K31" i="1"/>
  <c r="K394" i="1"/>
  <c r="K467" i="1"/>
  <c r="K66" i="1"/>
  <c r="K134" i="1"/>
  <c r="K89" i="1"/>
  <c r="K118" i="1"/>
  <c r="K321" i="1"/>
  <c r="K49" i="1"/>
  <c r="K481" i="1"/>
  <c r="K384" i="1"/>
  <c r="K493" i="1"/>
  <c r="K454" i="1"/>
  <c r="K484" i="1"/>
  <c r="K102" i="1"/>
  <c r="K139" i="1"/>
  <c r="K437" i="1"/>
  <c r="K312" i="1"/>
  <c r="K199" i="1"/>
  <c r="K475" i="1"/>
  <c r="K211" i="1"/>
  <c r="K82" i="1"/>
  <c r="K357" i="1"/>
  <c r="K183" i="1"/>
  <c r="K439" i="1"/>
  <c r="K256" i="1"/>
  <c r="K446" i="1"/>
  <c r="K173" i="1"/>
  <c r="K448" i="1"/>
  <c r="K250" i="1"/>
  <c r="K420" i="1"/>
  <c r="K353" i="1"/>
  <c r="K133" i="1"/>
  <c r="K22" i="1"/>
  <c r="K143" i="1"/>
  <c r="K171" i="1"/>
  <c r="K80" i="1"/>
  <c r="K7" i="1"/>
  <c r="K315" i="1"/>
  <c r="K390" i="1"/>
  <c r="K345" i="1"/>
  <c r="K254" i="1"/>
  <c r="K15" i="1"/>
  <c r="K298" i="1"/>
  <c r="K301" i="1"/>
  <c r="K441" i="1"/>
  <c r="K149" i="1"/>
  <c r="L344" i="1" a="1"/>
  <c r="L344" i="1" s="1"/>
  <c r="L167" i="1" a="1"/>
  <c r="L167" i="1" s="1"/>
  <c r="L393" i="1" a="1"/>
  <c r="L393" i="1" s="1"/>
  <c r="L240" i="1" a="1"/>
  <c r="L240" i="1" s="1"/>
  <c r="L311" i="1" a="1"/>
  <c r="L311" i="1" s="1"/>
  <c r="L490" i="1" a="1"/>
  <c r="L490" i="1" s="1"/>
  <c r="L121" i="1" a="1"/>
  <c r="L121" i="1" s="1"/>
  <c r="L324" i="1" a="1"/>
  <c r="L324" i="1" s="1"/>
  <c r="L371" i="1" a="1"/>
  <c r="L371" i="1" s="1"/>
  <c r="L215" i="1" a="1"/>
  <c r="L215" i="1" s="1"/>
  <c r="L169" i="1" a="1"/>
  <c r="L169" i="1" s="1"/>
  <c r="L391" i="1" a="1"/>
  <c r="L391" i="1" s="1"/>
  <c r="L402" i="1" a="1"/>
  <c r="L402" i="1" s="1"/>
  <c r="L119" i="1" a="1"/>
  <c r="L119" i="1" s="1"/>
  <c r="L295" i="1" a="1"/>
  <c r="L295" i="1" s="1"/>
  <c r="L219" i="1" a="1"/>
  <c r="L219" i="1" s="1"/>
  <c r="L88" i="1" a="1"/>
  <c r="L88" i="1" s="1"/>
  <c r="L375" i="1" a="1"/>
  <c r="L375" i="1" s="1"/>
  <c r="L264" i="1" a="1"/>
  <c r="L264" i="1" s="1"/>
  <c r="L94" i="1" a="1"/>
  <c r="L94" i="1" s="1"/>
  <c r="L224" i="1" a="1"/>
  <c r="L224" i="1" s="1"/>
  <c r="L18" i="1" a="1"/>
  <c r="L18" i="1" s="1"/>
  <c r="L501" i="1" a="1"/>
  <c r="L501" i="1" s="1"/>
  <c r="L275" i="1" a="1"/>
  <c r="L275" i="1" s="1"/>
  <c r="L428" i="1" a="1"/>
  <c r="L428" i="1" s="1"/>
  <c r="L20" i="1" a="1"/>
  <c r="L20" i="1" s="1"/>
  <c r="L469" i="1" a="1"/>
  <c r="L469" i="1" s="1"/>
  <c r="L159" i="1" a="1"/>
  <c r="L159" i="1" s="1"/>
  <c r="L320" i="1" a="1"/>
  <c r="L320" i="1" s="1"/>
  <c r="L205" i="1" a="1"/>
  <c r="L205" i="1" s="1"/>
  <c r="L415" i="1" a="1"/>
  <c r="L415" i="1" s="1"/>
  <c r="L147" i="1" a="1"/>
  <c r="L147" i="1" s="1"/>
  <c r="L223" i="1" a="1"/>
  <c r="L223" i="1" s="1"/>
  <c r="L144" i="1" a="1"/>
  <c r="L144" i="1" s="1"/>
  <c r="L349" i="1" a="1"/>
  <c r="L349" i="1" s="1"/>
  <c r="L228" i="1" a="1"/>
  <c r="L228" i="1" s="1"/>
  <c r="L404" i="1" a="1"/>
  <c r="L404" i="1" s="1"/>
  <c r="L335" i="1" a="1"/>
  <c r="L335" i="1" s="1"/>
  <c r="L84" i="1" a="1"/>
  <c r="L84" i="1" s="1"/>
  <c r="L197" i="1" a="1"/>
  <c r="L197" i="1" s="1"/>
  <c r="L423" i="1" a="1"/>
  <c r="L423" i="1" s="1"/>
  <c r="L81" i="1" a="1"/>
  <c r="L81" i="1" s="1"/>
  <c r="L487" i="1" a="1"/>
  <c r="L487" i="1" s="1"/>
  <c r="L407" i="1" a="1"/>
  <c r="L407" i="1" s="1"/>
  <c r="L457" i="1" a="1"/>
  <c r="L457" i="1" s="1"/>
  <c r="L247" i="1" a="1"/>
  <c r="L247" i="1" s="1"/>
  <c r="L86" i="1" a="1"/>
  <c r="L86" i="1" s="1"/>
  <c r="L200" i="1" a="1"/>
  <c r="L200" i="1" s="1"/>
  <c r="L342" i="1" a="1"/>
  <c r="L342" i="1" s="1"/>
  <c r="L388" i="1" a="1"/>
  <c r="L388" i="1" s="1"/>
  <c r="L130" i="1" a="1"/>
  <c r="L130" i="1" s="1"/>
  <c r="L10" i="1" a="1"/>
  <c r="L10" i="1" s="1"/>
  <c r="L181" i="1" a="1"/>
  <c r="L181" i="1" s="1"/>
  <c r="L65" i="1" a="1"/>
  <c r="L65" i="1" s="1"/>
  <c r="L395" i="1" a="1"/>
  <c r="L395" i="1" s="1"/>
  <c r="L177" i="1" a="1"/>
  <c r="L177" i="1" s="1"/>
  <c r="L101" i="1" a="1"/>
  <c r="L101" i="1" s="1"/>
  <c r="L279" i="1" a="1"/>
  <c r="L279" i="1" s="1"/>
  <c r="L274" i="1" a="1"/>
  <c r="L274" i="1" s="1"/>
  <c r="L495" i="1" a="1"/>
  <c r="L495" i="1" s="1"/>
  <c r="L184" i="1" a="1"/>
  <c r="L184" i="1" s="1"/>
  <c r="L262" i="1" a="1"/>
  <c r="L262" i="1" s="1"/>
  <c r="L87" i="1" a="1"/>
  <c r="L87" i="1" s="1"/>
  <c r="L482" i="1" a="1"/>
  <c r="L482" i="1" s="1"/>
  <c r="L85" i="1" a="1"/>
  <c r="L85" i="1" s="1"/>
  <c r="L472" i="1" a="1"/>
  <c r="L472" i="1" s="1"/>
  <c r="L191" i="1" a="1"/>
  <c r="L191" i="1" s="1"/>
  <c r="L403" i="1" a="1"/>
  <c r="L403" i="1" s="1"/>
  <c r="L339" i="1" a="1"/>
  <c r="L339" i="1" s="1"/>
  <c r="L433" i="1" a="1"/>
  <c r="L433" i="1" s="1"/>
  <c r="L389" i="1" a="1"/>
  <c r="L389" i="1" s="1"/>
  <c r="L232" i="1" a="1"/>
  <c r="L232" i="1" s="1"/>
  <c r="L75" i="1" a="1"/>
  <c r="L75" i="1" s="1"/>
  <c r="L252" i="1" a="1"/>
  <c r="L252" i="1" s="1"/>
  <c r="L376" i="1" a="1"/>
  <c r="L376" i="1" s="1"/>
  <c r="L499" i="1" a="1"/>
  <c r="L499" i="1" s="1"/>
  <c r="L440" i="1" a="1"/>
  <c r="L440" i="1" s="1"/>
  <c r="L406" i="1" a="1"/>
  <c r="L406" i="1" s="1"/>
  <c r="L26" i="1" a="1"/>
  <c r="L26" i="1" s="1"/>
  <c r="L405" i="1" a="1"/>
  <c r="L405" i="1" s="1"/>
  <c r="L303" i="1" a="1"/>
  <c r="L303" i="1" s="1"/>
  <c r="L432" i="1" a="1"/>
  <c r="L432" i="1" s="1"/>
  <c r="L372" i="1" a="1"/>
  <c r="L372" i="1" s="1"/>
  <c r="L12" i="1" a="1"/>
  <c r="L12" i="1" s="1"/>
  <c r="L396" i="1" a="1"/>
  <c r="L396" i="1" s="1"/>
  <c r="L374" i="1" a="1"/>
  <c r="L374" i="1" s="1"/>
  <c r="L124" i="1" a="1"/>
  <c r="L124" i="1" s="1"/>
  <c r="L46" i="1" a="1"/>
  <c r="L46" i="1" s="1"/>
  <c r="L400" i="1" a="1"/>
  <c r="L400" i="1" s="1"/>
  <c r="L132" i="1" a="1"/>
  <c r="L132" i="1" s="1"/>
  <c r="L105" i="1" a="1"/>
  <c r="L105" i="1" s="1"/>
  <c r="L42" i="1" a="1"/>
  <c r="L42" i="1" s="1"/>
  <c r="L257" i="1" a="1"/>
  <c r="L257" i="1" s="1"/>
  <c r="L463" i="1" a="1"/>
  <c r="L463" i="1" s="1"/>
  <c r="L314" i="1" a="1"/>
  <c r="L314" i="1" s="1"/>
  <c r="L489" i="1" a="1"/>
  <c r="L489" i="1" s="1"/>
  <c r="L409" i="1" a="1"/>
  <c r="L409" i="1" s="1"/>
  <c r="L308" i="1" a="1"/>
  <c r="L308" i="1" s="1"/>
  <c r="L418" i="1" a="1"/>
  <c r="L418" i="1" s="1"/>
  <c r="L366" i="1" a="1"/>
  <c r="L366" i="1" s="1"/>
  <c r="L76" i="1" a="1"/>
  <c r="L76" i="1" s="1"/>
  <c r="L43" i="1" a="1"/>
  <c r="L43" i="1" s="1"/>
  <c r="L322" i="1" a="1"/>
  <c r="L322" i="1" s="1"/>
  <c r="L338" i="1" a="1"/>
  <c r="L338" i="1" s="1"/>
  <c r="L399" i="1" a="1"/>
  <c r="L399" i="1" s="1"/>
  <c r="L253" i="1" a="1"/>
  <c r="L253" i="1" s="1"/>
  <c r="L151" i="1" a="1"/>
  <c r="L151" i="1" s="1"/>
  <c r="L354" i="1" a="1"/>
  <c r="L354" i="1" s="1"/>
  <c r="L283" i="1" a="1"/>
  <c r="L283" i="1" s="1"/>
  <c r="L161" i="1" a="1"/>
  <c r="L161" i="1" s="1"/>
  <c r="L37" i="1" a="1"/>
  <c r="L37" i="1" s="1"/>
  <c r="L122" i="1" a="1"/>
  <c r="L122" i="1" s="1"/>
  <c r="L212" i="1" a="1"/>
  <c r="L212" i="1" s="1"/>
  <c r="L117" i="1" a="1"/>
  <c r="L117" i="1" s="1"/>
  <c r="L50" i="1" a="1"/>
  <c r="L50" i="1" s="1"/>
  <c r="L210" i="1" a="1"/>
  <c r="L210" i="1" s="1"/>
  <c r="L496" i="1" a="1"/>
  <c r="L496" i="1" s="1"/>
  <c r="L340" i="1" a="1"/>
  <c r="L340" i="1" s="1"/>
  <c r="L334" i="1" a="1"/>
  <c r="L334" i="1" s="1"/>
  <c r="L438" i="1" a="1"/>
  <c r="L438" i="1" s="1"/>
  <c r="L468" i="1" a="1"/>
  <c r="L468" i="1" s="1"/>
  <c r="L477" i="1" a="1"/>
  <c r="L477" i="1" s="1"/>
  <c r="L137" i="1" a="1"/>
  <c r="L137" i="1" s="1"/>
  <c r="L309" i="1" a="1"/>
  <c r="L309" i="1" s="1"/>
  <c r="L29" i="1" a="1"/>
  <c r="L29" i="1" s="1"/>
  <c r="L176" i="1" a="1"/>
  <c r="L176" i="1" s="1"/>
  <c r="L179" i="1" a="1"/>
  <c r="L179" i="1" s="1"/>
  <c r="L227" i="1" a="1"/>
  <c r="L227" i="1" s="1"/>
  <c r="L333" i="1" a="1"/>
  <c r="L333" i="1" s="1"/>
  <c r="L351" i="1" a="1"/>
  <c r="L351" i="1" s="1"/>
  <c r="L204" i="1" a="1"/>
  <c r="L204" i="1" s="1"/>
  <c r="L310" i="1" a="1"/>
  <c r="L310" i="1" s="1"/>
  <c r="L120" i="1" a="1"/>
  <c r="L120" i="1" s="1"/>
  <c r="L281" i="1" a="1"/>
  <c r="L281" i="1" s="1"/>
  <c r="L77" i="1" a="1"/>
  <c r="L77" i="1" s="1"/>
  <c r="L474" i="1" a="1"/>
  <c r="L474" i="1" s="1"/>
  <c r="L419" i="1" a="1"/>
  <c r="L419" i="1" s="1"/>
  <c r="L258" i="1" a="1"/>
  <c r="L258" i="1" s="1"/>
  <c r="L291" i="1" a="1"/>
  <c r="L291" i="1" s="1"/>
  <c r="L187" i="1" a="1"/>
  <c r="L187" i="1" s="1"/>
  <c r="L488" i="1" a="1"/>
  <c r="L488" i="1" s="1"/>
  <c r="L327" i="1" a="1"/>
  <c r="L327" i="1" s="1"/>
  <c r="L430" i="1" a="1"/>
  <c r="L430" i="1" s="1"/>
  <c r="L304" i="1" a="1"/>
  <c r="L304" i="1" s="1"/>
  <c r="L47" i="1" a="1"/>
  <c r="L47" i="1" s="1"/>
  <c r="L54" i="1" a="1"/>
  <c r="L54" i="1" s="1"/>
  <c r="L442" i="1" a="1"/>
  <c r="L442" i="1" s="1"/>
  <c r="L445" i="1" a="1"/>
  <c r="L445" i="1" s="1"/>
  <c r="L172" i="1" a="1"/>
  <c r="L172" i="1" s="1"/>
  <c r="L413" i="1" a="1"/>
  <c r="L413" i="1" s="1"/>
  <c r="L106" i="1" a="1"/>
  <c r="L106" i="1" s="1"/>
  <c r="L346" i="1" a="1"/>
  <c r="L346" i="1" s="1"/>
  <c r="L276" i="1" a="1"/>
  <c r="L276" i="1" s="1"/>
  <c r="L392" i="1" a="1"/>
  <c r="L392" i="1" s="1"/>
  <c r="L422" i="1" a="1"/>
  <c r="L422" i="1" s="1"/>
  <c r="L237" i="1" a="1"/>
  <c r="L237" i="1" s="1"/>
  <c r="L51" i="1" a="1"/>
  <c r="L51" i="1" s="1"/>
  <c r="L114" i="1" a="1"/>
  <c r="L114" i="1" s="1"/>
  <c r="L491" i="1" a="1"/>
  <c r="L491" i="1" s="1"/>
  <c r="L369" i="1" a="1"/>
  <c r="L369" i="1" s="1"/>
  <c r="L282" i="1" a="1"/>
  <c r="L282" i="1" s="1"/>
  <c r="L368" i="1" a="1"/>
  <c r="L368" i="1" s="1"/>
  <c r="L429" i="1" a="1"/>
  <c r="L429" i="1" s="1"/>
  <c r="L168" i="1" a="1"/>
  <c r="L168" i="1" s="1"/>
  <c r="L36" i="1" a="1"/>
  <c r="L36" i="1" s="1"/>
  <c r="L27" i="1" a="1"/>
  <c r="L27" i="1" s="1"/>
  <c r="L460" i="1" a="1"/>
  <c r="L460" i="1" s="1"/>
  <c r="L208" i="1" a="1"/>
  <c r="L208" i="1" s="1"/>
  <c r="L329" i="1" a="1"/>
  <c r="L329" i="1" s="1"/>
  <c r="L91" i="1" a="1"/>
  <c r="L91" i="1" s="1"/>
  <c r="L135" i="1" a="1"/>
  <c r="L135" i="1" s="1"/>
  <c r="L9" i="1" a="1"/>
  <c r="L9" i="1" s="1"/>
  <c r="L236" i="1" a="1"/>
  <c r="L236" i="1" s="1"/>
  <c r="L58" i="1" a="1"/>
  <c r="L58" i="1" s="1"/>
  <c r="L381" i="1" a="1"/>
  <c r="L381" i="1" s="1"/>
  <c r="L38" i="1" a="1"/>
  <c r="L38" i="1" s="1"/>
  <c r="L63" i="1" a="1"/>
  <c r="L63" i="1" s="1"/>
  <c r="L71" i="1" a="1"/>
  <c r="L71" i="1" s="1"/>
  <c r="L103" i="1" a="1"/>
  <c r="L103" i="1" s="1"/>
  <c r="L263" i="1" a="1"/>
  <c r="L263" i="1" s="1"/>
  <c r="L343" i="1" a="1"/>
  <c r="L343" i="1" s="1"/>
  <c r="L248" i="1" a="1"/>
  <c r="L248" i="1" s="1"/>
  <c r="L23" i="1" a="1"/>
  <c r="L23" i="1" s="1"/>
  <c r="L41" i="1" a="1"/>
  <c r="L41" i="1" s="1"/>
  <c r="L160" i="1" a="1"/>
  <c r="L160" i="1" s="1"/>
  <c r="L104" i="1" a="1"/>
  <c r="L104" i="1" s="1"/>
  <c r="L244" i="1" a="1"/>
  <c r="L244" i="1" s="1"/>
  <c r="L470" i="1" a="1"/>
  <c r="L470" i="1" s="1"/>
  <c r="L290" i="1" a="1"/>
  <c r="L290" i="1" s="1"/>
  <c r="L328" i="1" a="1"/>
  <c r="L328" i="1" s="1"/>
  <c r="L194" i="1" a="1"/>
  <c r="L194" i="1" s="1"/>
  <c r="L348" i="1" a="1"/>
  <c r="L348" i="1" s="1"/>
  <c r="L398" i="1" a="1"/>
  <c r="L398" i="1" s="1"/>
  <c r="L24" i="1" a="1"/>
  <c r="L24" i="1" s="1"/>
  <c r="L288" i="1" a="1"/>
  <c r="L288" i="1" s="1"/>
  <c r="L355" i="1" a="1"/>
  <c r="L355" i="1" s="1"/>
  <c r="L218" i="1" a="1"/>
  <c r="L218" i="1" s="1"/>
  <c r="L201" i="1" a="1"/>
  <c r="L201" i="1" s="1"/>
  <c r="L92" i="1" a="1"/>
  <c r="L92" i="1" s="1"/>
  <c r="L272" i="1" a="1"/>
  <c r="L272" i="1" s="1"/>
  <c r="L296" i="1" a="1"/>
  <c r="L296" i="1" s="1"/>
  <c r="L52" i="1" a="1"/>
  <c r="L52" i="1" s="1"/>
  <c r="L444" i="1" a="1"/>
  <c r="L444" i="1" s="1"/>
  <c r="L273" i="1" a="1"/>
  <c r="L273" i="1" s="1"/>
  <c r="L154" i="1" a="1"/>
  <c r="L154" i="1" s="1"/>
  <c r="L182" i="1" a="1"/>
  <c r="L182" i="1" s="1"/>
  <c r="L165" i="1" a="1"/>
  <c r="L165" i="1" s="1"/>
  <c r="L150" i="1" a="1"/>
  <c r="L150" i="1" s="1"/>
  <c r="L451" i="1" a="1"/>
  <c r="L451" i="1" s="1"/>
  <c r="L152" i="1" a="1"/>
  <c r="L152" i="1" s="1"/>
  <c r="L146" i="1" a="1"/>
  <c r="L146" i="1" s="1"/>
  <c r="L207" i="1" a="1"/>
  <c r="L207" i="1" s="1"/>
  <c r="L325" i="1" a="1"/>
  <c r="L325" i="1" s="1"/>
  <c r="L175" i="1" a="1"/>
  <c r="L175" i="1" s="1"/>
  <c r="L434" i="1" a="1"/>
  <c r="L434" i="1" s="1"/>
  <c r="L30" i="1" a="1"/>
  <c r="L30" i="1" s="1"/>
  <c r="L386" i="1" a="1"/>
  <c r="L386" i="1" s="1"/>
  <c r="L332" i="1" a="1"/>
  <c r="L332" i="1" s="1"/>
  <c r="L98" i="1" a="1"/>
  <c r="L98" i="1" s="1"/>
  <c r="L378" i="1" a="1"/>
  <c r="L378" i="1" s="1"/>
  <c r="L13" i="1" a="1"/>
  <c r="L13" i="1" s="1"/>
  <c r="L424" i="1" a="1"/>
  <c r="L424" i="1" s="1"/>
  <c r="L447" i="1" a="1"/>
  <c r="L447" i="1" s="1"/>
  <c r="L96" i="1" a="1"/>
  <c r="L96" i="1" s="1"/>
  <c r="L299" i="1" a="1"/>
  <c r="L299" i="1" s="1"/>
  <c r="L476" i="1" a="1"/>
  <c r="L476" i="1" s="1"/>
  <c r="L158" i="1" a="1"/>
  <c r="L158" i="1" s="1"/>
  <c r="L331" i="1" a="1"/>
  <c r="L331" i="1" s="1"/>
  <c r="L459" i="1" a="1"/>
  <c r="L459" i="1" s="1"/>
  <c r="L412" i="1" a="1"/>
  <c r="L412" i="1" s="1"/>
  <c r="L174" i="1" a="1"/>
  <c r="L174" i="1" s="1"/>
  <c r="L35" i="1" a="1"/>
  <c r="L35" i="1" s="1"/>
  <c r="L69" i="1" a="1"/>
  <c r="L69" i="1" s="1"/>
  <c r="L61" i="1" a="1"/>
  <c r="L61" i="1" s="1"/>
  <c r="L241" i="1" a="1"/>
  <c r="L241" i="1" s="1"/>
  <c r="L245" i="1" a="1"/>
  <c r="L245" i="1" s="1"/>
  <c r="L326" i="1" a="1"/>
  <c r="L326" i="1" s="1"/>
  <c r="L410" i="1" a="1"/>
  <c r="L410" i="1" s="1"/>
  <c r="L426" i="1" a="1"/>
  <c r="L426" i="1" s="1"/>
  <c r="L116" i="1" a="1"/>
  <c r="L116" i="1" s="1"/>
  <c r="L113" i="1" a="1"/>
  <c r="L113" i="1" s="1"/>
  <c r="L156" i="1" a="1"/>
  <c r="L156" i="1" s="1"/>
  <c r="L209" i="1" a="1"/>
  <c r="L209" i="1" s="1"/>
  <c r="L365" i="1" a="1"/>
  <c r="L365" i="1" s="1"/>
  <c r="L259" i="1" a="1"/>
  <c r="L259" i="1" s="1"/>
  <c r="L363" i="1" a="1"/>
  <c r="L363" i="1" s="1"/>
  <c r="L34" i="1" a="1"/>
  <c r="L34" i="1" s="1"/>
  <c r="L362" i="1" a="1"/>
  <c r="L362" i="1" s="1"/>
  <c r="L193" i="1" a="1"/>
  <c r="L193" i="1" s="1"/>
  <c r="L16" i="1" a="1"/>
  <c r="L16" i="1" s="1"/>
  <c r="L360" i="1" a="1"/>
  <c r="L360" i="1" s="1"/>
  <c r="L170" i="1" a="1"/>
  <c r="L170" i="1" s="1"/>
  <c r="L277" i="1" a="1"/>
  <c r="L277" i="1" s="1"/>
  <c r="L373" i="1" a="1"/>
  <c r="L373" i="1" s="1"/>
  <c r="L190" i="1" a="1"/>
  <c r="L190" i="1" s="1"/>
  <c r="L148" i="1" a="1"/>
  <c r="L148" i="1" s="1"/>
  <c r="L427" i="1" a="1"/>
  <c r="L427" i="1" s="1"/>
  <c r="L129" i="1" a="1"/>
  <c r="L129" i="1" s="1"/>
  <c r="L436" i="1" a="1"/>
  <c r="L436" i="1" s="1"/>
  <c r="L68" i="1" a="1"/>
  <c r="L68" i="1" s="1"/>
  <c r="L67" i="1" a="1"/>
  <c r="L67" i="1" s="1"/>
  <c r="L93" i="1" a="1"/>
  <c r="L93" i="1" s="1"/>
  <c r="L284" i="1" a="1"/>
  <c r="L284" i="1" s="1"/>
  <c r="L108" i="1" a="1"/>
  <c r="L108" i="1" s="1"/>
  <c r="L443" i="1" a="1"/>
  <c r="L443" i="1" s="1"/>
  <c r="L164" i="1" a="1"/>
  <c r="L164" i="1" s="1"/>
  <c r="L60" i="1" a="1"/>
  <c r="L60" i="1" s="1"/>
  <c r="L202" i="1" a="1"/>
  <c r="L202" i="1" s="1"/>
  <c r="L19" i="1" a="1"/>
  <c r="L19" i="1" s="1"/>
  <c r="L235" i="1" a="1"/>
  <c r="L235" i="1" s="1"/>
  <c r="L192" i="1" a="1"/>
  <c r="L192" i="1" s="1"/>
  <c r="L380" i="1" a="1"/>
  <c r="L380" i="1" s="1"/>
  <c r="L379" i="1" a="1"/>
  <c r="L379" i="1" s="1"/>
  <c r="L323" i="1" a="1"/>
  <c r="L323" i="1" s="1"/>
  <c r="L136" i="1" a="1"/>
  <c r="L136" i="1" s="1"/>
  <c r="L56" i="1" a="1"/>
  <c r="L56" i="1" s="1"/>
  <c r="L5" i="1" a="1"/>
  <c r="L5" i="1" s="1"/>
  <c r="L127" i="1" a="1"/>
  <c r="L127" i="1" s="1"/>
  <c r="L289" i="1" a="1"/>
  <c r="L289" i="1" s="1"/>
  <c r="L341" i="1" a="1"/>
  <c r="L341" i="1" s="1"/>
  <c r="L271" i="1" a="1"/>
  <c r="L271" i="1" s="1"/>
  <c r="L294" i="1" a="1"/>
  <c r="L294" i="1" s="1"/>
  <c r="L292" i="1" a="1"/>
  <c r="L292" i="1" s="1"/>
  <c r="L145" i="1" a="1"/>
  <c r="L145" i="1" s="1"/>
  <c r="L267" i="1" a="1"/>
  <c r="L267" i="1" s="1"/>
  <c r="L377" i="1" a="1"/>
  <c r="L377" i="1" s="1"/>
  <c r="L74" i="1" a="1"/>
  <c r="L74" i="1" s="1"/>
  <c r="L238" i="1" a="1"/>
  <c r="L238" i="1" s="1"/>
  <c r="L53" i="1" a="1"/>
  <c r="L53" i="1" s="1"/>
  <c r="L45" i="1" a="1"/>
  <c r="L45" i="1" s="1"/>
  <c r="L220" i="1" a="1"/>
  <c r="L220" i="1" s="1"/>
  <c r="L110" i="1" a="1"/>
  <c r="L110" i="1" s="1"/>
  <c r="L163" i="1" a="1"/>
  <c r="L163" i="1" s="1"/>
  <c r="L155" i="1" a="1"/>
  <c r="L155" i="1" s="1"/>
  <c r="L55" i="1" a="1"/>
  <c r="L55" i="1" s="1"/>
  <c r="L62" i="1" a="1"/>
  <c r="L62" i="1" s="1"/>
  <c r="L233" i="1" a="1"/>
  <c r="L233" i="1" s="1"/>
  <c r="L266" i="1" a="1"/>
  <c r="L266" i="1" s="1"/>
  <c r="L142" i="1" a="1"/>
  <c r="L142" i="1" s="1"/>
  <c r="L414" i="1" a="1"/>
  <c r="L414" i="1" s="1"/>
  <c r="L249" i="1" a="1"/>
  <c r="L249" i="1" s="1"/>
  <c r="L387" i="1" a="1"/>
  <c r="L387" i="1" s="1"/>
  <c r="L44" i="1" a="1"/>
  <c r="L44" i="1" s="1"/>
  <c r="L221" i="1" a="1"/>
  <c r="L221" i="1" s="1"/>
  <c r="L131" i="1" a="1"/>
  <c r="L131" i="1" s="1"/>
  <c r="L185" i="1" a="1"/>
  <c r="L185" i="1" s="1"/>
  <c r="L255" i="1" a="1"/>
  <c r="L255" i="1" s="1"/>
  <c r="L336" i="1" a="1"/>
  <c r="L336" i="1" s="1"/>
  <c r="L21" i="1" a="1"/>
  <c r="L21" i="1" s="1"/>
  <c r="L125" i="1" a="1"/>
  <c r="L125" i="1" s="1"/>
  <c r="L72" i="1" a="1"/>
  <c r="L72" i="1" s="1"/>
  <c r="L431" i="1" a="1"/>
  <c r="L431" i="1" s="1"/>
  <c r="L452" i="1" a="1"/>
  <c r="L452" i="1" s="1"/>
  <c r="L285" i="1" a="1"/>
  <c r="L285" i="1" s="1"/>
  <c r="L450" i="1" a="1"/>
  <c r="L450" i="1" s="1"/>
  <c r="L123" i="1" a="1"/>
  <c r="L123" i="1" s="1"/>
  <c r="L367" i="1" a="1"/>
  <c r="L367" i="1" s="1"/>
  <c r="L401" i="1" a="1"/>
  <c r="L401" i="1" s="1"/>
  <c r="L97" i="1" a="1"/>
  <c r="L97" i="1" s="1"/>
  <c r="L287" i="1" a="1"/>
  <c r="L287" i="1" s="1"/>
  <c r="L319" i="1" a="1"/>
  <c r="L319" i="1" s="1"/>
  <c r="L70" i="1" a="1"/>
  <c r="L70" i="1" s="1"/>
  <c r="L479" i="1" a="1"/>
  <c r="L479" i="1" s="1"/>
  <c r="L99" i="1" a="1"/>
  <c r="L99" i="1" s="1"/>
  <c r="L458" i="1" a="1"/>
  <c r="L458" i="1" s="1"/>
  <c r="L59" i="1" a="1"/>
  <c r="L59" i="1" s="1"/>
  <c r="L361" i="1" a="1"/>
  <c r="L361" i="1" s="1"/>
  <c r="L33" i="1" a="1"/>
  <c r="L33" i="1" s="1"/>
  <c r="L435" i="1" a="1"/>
  <c r="L435" i="1" s="1"/>
  <c r="L260" i="1" a="1"/>
  <c r="L260" i="1" s="1"/>
  <c r="L306" i="1" a="1"/>
  <c r="L306" i="1" s="1"/>
  <c r="L461" i="1" a="1"/>
  <c r="L461" i="1" s="1"/>
  <c r="L300" i="1" a="1"/>
  <c r="L300" i="1" s="1"/>
  <c r="L453" i="1" a="1"/>
  <c r="L453" i="1" s="1"/>
  <c r="L109" i="1" a="1"/>
  <c r="L109" i="1" s="1"/>
  <c r="L79" i="1" a="1"/>
  <c r="L79" i="1" s="1"/>
  <c r="L416" i="1" a="1"/>
  <c r="L416" i="1" s="1"/>
  <c r="L358" i="1" a="1"/>
  <c r="L358" i="1" s="1"/>
  <c r="L497" i="1" a="1"/>
  <c r="L497" i="1" s="1"/>
  <c r="L347" i="1" a="1"/>
  <c r="L347" i="1" s="1"/>
  <c r="L425" i="1" a="1"/>
  <c r="L425" i="1" s="1"/>
  <c r="L195" i="1" a="1"/>
  <c r="L195" i="1" s="1"/>
  <c r="L203" i="1" a="1"/>
  <c r="L203" i="1" s="1"/>
  <c r="L17" i="1" a="1"/>
  <c r="L17" i="1" s="1"/>
  <c r="L397" i="1" a="1"/>
  <c r="L397" i="1" s="1"/>
  <c r="L138" i="1" a="1"/>
  <c r="L138" i="1" s="1"/>
  <c r="L317" i="1" a="1"/>
  <c r="L317" i="1" s="1"/>
  <c r="L95" i="1" a="1"/>
  <c r="L95" i="1" s="1"/>
  <c r="L100" i="1" a="1"/>
  <c r="L100" i="1" s="1"/>
  <c r="L313" i="1" a="1"/>
  <c r="L313" i="1" s="1"/>
  <c r="L269" i="1" a="1"/>
  <c r="L269" i="1" s="1"/>
  <c r="L111" i="1" a="1"/>
  <c r="L111" i="1" s="1"/>
  <c r="L421" i="1" a="1"/>
  <c r="L421" i="1" s="1"/>
  <c r="L483" i="1" a="1"/>
  <c r="L483" i="1" s="1"/>
  <c r="L286" i="1" a="1"/>
  <c r="L286" i="1" s="1"/>
  <c r="L465" i="1" a="1"/>
  <c r="L465" i="1" s="1"/>
  <c r="L462" i="1" a="1"/>
  <c r="L462" i="1" s="1"/>
  <c r="L261" i="1" a="1"/>
  <c r="L261" i="1" s="1"/>
  <c r="L25" i="1" a="1"/>
  <c r="L25" i="1" s="1"/>
  <c r="L162" i="1" a="1"/>
  <c r="L162" i="1" s="1"/>
  <c r="L455" i="1" a="1"/>
  <c r="L455" i="1" s="1"/>
  <c r="L270" i="1" a="1"/>
  <c r="L270" i="1" s="1"/>
  <c r="L278" i="1" a="1"/>
  <c r="L278" i="1" s="1"/>
  <c r="L230" i="1" a="1"/>
  <c r="L230" i="1" s="1"/>
  <c r="L6" i="1" a="1"/>
  <c r="L6" i="1" s="1"/>
  <c r="L370" i="1" a="1"/>
  <c r="L370" i="1" s="1"/>
  <c r="L231" i="1" a="1"/>
  <c r="L231" i="1" s="1"/>
  <c r="L216" i="1" a="1"/>
  <c r="L216" i="1" s="1"/>
  <c r="L307" i="1" a="1"/>
  <c r="L307" i="1" s="1"/>
  <c r="L180" i="1" a="1"/>
  <c r="L180" i="1" s="1"/>
  <c r="L293" i="1" a="1"/>
  <c r="L293" i="1" s="1"/>
  <c r="L178" i="1" a="1"/>
  <c r="L178" i="1" s="1"/>
  <c r="L157" i="1" a="1"/>
  <c r="L157" i="1" s="1"/>
  <c r="L302" i="1" a="1"/>
  <c r="L302" i="1" s="1"/>
  <c r="L385" i="1" a="1"/>
  <c r="L385" i="1" s="1"/>
  <c r="L188" i="1" a="1"/>
  <c r="L188" i="1" s="1"/>
  <c r="L83" i="1" a="1"/>
  <c r="L83" i="1" s="1"/>
  <c r="L471" i="1" a="1"/>
  <c r="L471" i="1" s="1"/>
  <c r="L140" i="1" a="1"/>
  <c r="L140" i="1" s="1"/>
  <c r="L40" i="1" a="1"/>
  <c r="L40" i="1" s="1"/>
  <c r="L382" i="1" a="1"/>
  <c r="L382" i="1" s="1"/>
  <c r="L115" i="1" a="1"/>
  <c r="L115" i="1" s="1"/>
  <c r="L464" i="1" a="1"/>
  <c r="L464" i="1" s="1"/>
  <c r="L330" i="1" a="1"/>
  <c r="L330" i="1" s="1"/>
  <c r="L498" i="1" a="1"/>
  <c r="L498" i="1" s="1"/>
  <c r="L239" i="1" a="1"/>
  <c r="L239" i="1" s="1"/>
  <c r="L486" i="1" a="1"/>
  <c r="L486" i="1" s="1"/>
  <c r="L217" i="1" a="1"/>
  <c r="L217" i="1" s="1"/>
  <c r="L305" i="1" a="1"/>
  <c r="L305" i="1" s="1"/>
  <c r="L411" i="1" a="1"/>
  <c r="L411" i="1" s="1"/>
  <c r="L226" i="1" a="1"/>
  <c r="L226" i="1" s="1"/>
  <c r="L14" i="1" a="1"/>
  <c r="L14" i="1" s="1"/>
  <c r="L466" i="1" a="1"/>
  <c r="L466" i="1" s="1"/>
  <c r="L449" i="1" a="1"/>
  <c r="L449" i="1" s="1"/>
  <c r="L11" i="1" a="1"/>
  <c r="L11" i="1" s="1"/>
  <c r="L90" i="1" a="1"/>
  <c r="L90" i="1" s="1"/>
  <c r="L280" i="1" a="1"/>
  <c r="L280" i="1" s="1"/>
  <c r="L408" i="1" a="1"/>
  <c r="L408" i="1" s="1"/>
  <c r="L364" i="1" a="1"/>
  <c r="L364" i="1" s="1"/>
  <c r="L225" i="1" a="1"/>
  <c r="L225" i="1" s="1"/>
  <c r="L39" i="1" a="1"/>
  <c r="L39" i="1" s="1"/>
  <c r="L337" i="1" a="1"/>
  <c r="L337" i="1" s="1"/>
  <c r="L214" i="1" a="1"/>
  <c r="L214" i="1" s="1"/>
  <c r="L265" i="1" a="1"/>
  <c r="L265" i="1" s="1"/>
  <c r="L318" i="1" a="1"/>
  <c r="L318" i="1" s="1"/>
  <c r="L141" i="1" a="1"/>
  <c r="L141" i="1" s="1"/>
  <c r="L473" i="1" a="1"/>
  <c r="L473" i="1" s="1"/>
  <c r="L107" i="1" a="1"/>
  <c r="L107" i="1" s="1"/>
  <c r="L213" i="1" a="1"/>
  <c r="L213" i="1" s="1"/>
  <c r="L297" i="1" a="1"/>
  <c r="L297" i="1" s="1"/>
  <c r="L417" i="1" a="1"/>
  <c r="L417" i="1" s="1"/>
  <c r="L251" i="1" a="1"/>
  <c r="L251" i="1" s="1"/>
  <c r="L48" i="1" a="1"/>
  <c r="L48" i="1" s="1"/>
  <c r="L189" i="1" a="1"/>
  <c r="L189" i="1" s="1"/>
  <c r="L242" i="1" a="1"/>
  <c r="L242" i="1" s="1"/>
  <c r="L456" i="1" a="1"/>
  <c r="L456" i="1" s="1"/>
  <c r="L492" i="1" a="1"/>
  <c r="L492" i="1" s="1"/>
  <c r="L246" i="1" a="1"/>
  <c r="L246" i="1" s="1"/>
  <c r="L352" i="1" a="1"/>
  <c r="L352" i="1" s="1"/>
  <c r="L198" i="1" a="1"/>
  <c r="L198" i="1" s="1"/>
  <c r="L4" i="1" a="1"/>
  <c r="L4" i="1" s="1"/>
  <c r="L229" i="1" a="1"/>
  <c r="L229" i="1" s="1"/>
  <c r="L316" i="1" a="1"/>
  <c r="L316" i="1" s="1"/>
  <c r="L478" i="1" a="1"/>
  <c r="L478" i="1" s="1"/>
  <c r="L494" i="1" a="1"/>
  <c r="L494" i="1" s="1"/>
  <c r="L268" i="1" a="1"/>
  <c r="L268" i="1" s="1"/>
  <c r="L243" i="1" a="1"/>
  <c r="L243" i="1" s="1"/>
  <c r="L196" i="1" a="1"/>
  <c r="L196" i="1" s="1"/>
  <c r="L64" i="1" a="1"/>
  <c r="L64" i="1" s="1"/>
  <c r="L186" i="1" a="1"/>
  <c r="L186" i="1" s="1"/>
  <c r="L480" i="1" a="1"/>
  <c r="L480" i="1" s="1"/>
  <c r="L485" i="1" a="1"/>
  <c r="L485" i="1" s="1"/>
  <c r="L153" i="1" a="1"/>
  <c r="L153" i="1" s="1"/>
  <c r="L500" i="1" a="1"/>
  <c r="L500" i="1" s="1"/>
  <c r="L28" i="1" a="1"/>
  <c r="L28" i="1" s="1"/>
  <c r="L359" i="1" a="1"/>
  <c r="L359" i="1" s="1"/>
  <c r="L222" i="1" a="1"/>
  <c r="L222" i="1" s="1"/>
  <c r="L206" i="1" a="1"/>
  <c r="L206" i="1" s="1"/>
  <c r="L383" i="1" a="1"/>
  <c r="L383" i="1" s="1"/>
  <c r="L350" i="1" a="1"/>
  <c r="L350" i="1" s="1"/>
  <c r="L73" i="1" a="1"/>
  <c r="L73" i="1" s="1"/>
  <c r="L57" i="1" a="1"/>
  <c r="L57" i="1" s="1"/>
  <c r="L166" i="1" a="1"/>
  <c r="L166" i="1" s="1"/>
  <c r="L356" i="1" a="1"/>
  <c r="L356" i="1" s="1"/>
  <c r="L78" i="1" a="1"/>
  <c r="L78" i="1" s="1"/>
  <c r="L112" i="1" a="1"/>
  <c r="L112" i="1" s="1"/>
  <c r="L32" i="1" a="1"/>
  <c r="L32" i="1" s="1"/>
  <c r="L128" i="1" a="1"/>
  <c r="L128" i="1" s="1"/>
  <c r="L234" i="1" a="1"/>
  <c r="L234" i="1" s="1"/>
  <c r="L126" i="1" a="1"/>
  <c r="L126" i="1" s="1"/>
  <c r="L8" i="1" a="1"/>
  <c r="L8" i="1" s="1"/>
  <c r="L31" i="1" a="1"/>
  <c r="L31" i="1" s="1"/>
  <c r="L394" i="1" a="1"/>
  <c r="L394" i="1" s="1"/>
  <c r="L467" i="1" a="1"/>
  <c r="L467" i="1" s="1"/>
  <c r="L66" i="1" a="1"/>
  <c r="L66" i="1" s="1"/>
  <c r="L134" i="1" a="1"/>
  <c r="L134" i="1" s="1"/>
  <c r="L89" i="1" a="1"/>
  <c r="L89" i="1" s="1"/>
  <c r="L118" i="1" a="1"/>
  <c r="L118" i="1" s="1"/>
  <c r="L321" i="1" a="1"/>
  <c r="L321" i="1" s="1"/>
  <c r="L49" i="1" a="1"/>
  <c r="L49" i="1" s="1"/>
  <c r="L481" i="1" a="1"/>
  <c r="L481" i="1" s="1"/>
  <c r="L384" i="1" a="1"/>
  <c r="L384" i="1" s="1"/>
  <c r="L493" i="1" a="1"/>
  <c r="L493" i="1" s="1"/>
  <c r="L454" i="1" a="1"/>
  <c r="L454" i="1" s="1"/>
  <c r="L484" i="1" a="1"/>
  <c r="L484" i="1" s="1"/>
  <c r="L102" i="1" a="1"/>
  <c r="L102" i="1" s="1"/>
  <c r="L139" i="1" a="1"/>
  <c r="L139" i="1" s="1"/>
  <c r="L437" i="1" a="1"/>
  <c r="L437" i="1" s="1"/>
  <c r="L312" i="1" a="1"/>
  <c r="L312" i="1" s="1"/>
  <c r="L199" i="1" a="1"/>
  <c r="L199" i="1" s="1"/>
  <c r="L475" i="1" a="1"/>
  <c r="L475" i="1" s="1"/>
  <c r="L211" i="1" a="1"/>
  <c r="L211" i="1" s="1"/>
  <c r="L82" i="1" a="1"/>
  <c r="L82" i="1" s="1"/>
  <c r="L357" i="1" a="1"/>
  <c r="L357" i="1" s="1"/>
  <c r="L183" i="1" a="1"/>
  <c r="L183" i="1" s="1"/>
  <c r="L439" i="1" a="1"/>
  <c r="L439" i="1" s="1"/>
  <c r="L256" i="1" a="1"/>
  <c r="L256" i="1" s="1"/>
  <c r="L446" i="1" a="1"/>
  <c r="L446" i="1" s="1"/>
  <c r="L173" i="1" a="1"/>
  <c r="L173" i="1" s="1"/>
  <c r="L448" i="1" a="1"/>
  <c r="L448" i="1" s="1"/>
  <c r="L250" i="1" a="1"/>
  <c r="L250" i="1" s="1"/>
  <c r="L420" i="1" a="1"/>
  <c r="L420" i="1" s="1"/>
  <c r="L353" i="1" a="1"/>
  <c r="L353" i="1" s="1"/>
  <c r="L133" i="1" a="1"/>
  <c r="L133" i="1" s="1"/>
  <c r="L22" i="1" a="1"/>
  <c r="L22" i="1" s="1"/>
  <c r="L143" i="1" a="1"/>
  <c r="L143" i="1" s="1"/>
  <c r="L171" i="1" a="1"/>
  <c r="L171" i="1" s="1"/>
  <c r="L80" i="1" a="1"/>
  <c r="L80" i="1" s="1"/>
  <c r="L7" i="1" a="1"/>
  <c r="L7" i="1" s="1"/>
  <c r="L315" i="1" a="1"/>
  <c r="L315" i="1" s="1"/>
  <c r="L390" i="1" a="1"/>
  <c r="L390" i="1" s="1"/>
  <c r="L345" i="1" a="1"/>
  <c r="L345" i="1" s="1"/>
  <c r="L254" i="1" a="1"/>
  <c r="L254" i="1" s="1"/>
  <c r="L15" i="1" a="1"/>
  <c r="L15" i="1" s="1"/>
  <c r="L298" i="1" a="1"/>
  <c r="L298" i="1" s="1"/>
  <c r="L301" i="1" a="1"/>
  <c r="L301" i="1" s="1"/>
  <c r="L441" i="1" a="1"/>
  <c r="L441" i="1" s="1"/>
  <c r="L149" i="1" a="1"/>
  <c r="L149" i="1" s="1"/>
  <c r="I344" i="1"/>
  <c r="J344" i="1" s="1"/>
  <c r="I167" i="1"/>
  <c r="J167" i="1" s="1"/>
  <c r="I393" i="1"/>
  <c r="J393" i="1" s="1"/>
  <c r="I240" i="1"/>
  <c r="J240" i="1" s="1"/>
  <c r="I311" i="1"/>
  <c r="J311" i="1" s="1"/>
  <c r="I490" i="1"/>
  <c r="J490" i="1" s="1"/>
  <c r="I121" i="1"/>
  <c r="J121" i="1" s="1"/>
  <c r="I324" i="1"/>
  <c r="J324" i="1" s="1"/>
  <c r="I371" i="1"/>
  <c r="J371" i="1" s="1"/>
  <c r="I215" i="1"/>
  <c r="J215" i="1" s="1"/>
  <c r="I169" i="1"/>
  <c r="J169" i="1" s="1"/>
  <c r="I391" i="1"/>
  <c r="J391" i="1" s="1"/>
  <c r="I402" i="1"/>
  <c r="J402" i="1" s="1"/>
  <c r="I119" i="1"/>
  <c r="J119" i="1" s="1"/>
  <c r="I295" i="1"/>
  <c r="J295" i="1" s="1"/>
  <c r="I219" i="1"/>
  <c r="J219" i="1" s="1"/>
  <c r="I88" i="1"/>
  <c r="J88" i="1" s="1"/>
  <c r="I375" i="1"/>
  <c r="J375" i="1" s="1"/>
  <c r="I264" i="1"/>
  <c r="J264" i="1" s="1"/>
  <c r="I94" i="1"/>
  <c r="J94" i="1" s="1"/>
  <c r="I224" i="1"/>
  <c r="J224" i="1" s="1"/>
  <c r="I18" i="1"/>
  <c r="J18" i="1" s="1"/>
  <c r="I501" i="1"/>
  <c r="J501" i="1" s="1"/>
  <c r="I275" i="1"/>
  <c r="J275" i="1" s="1"/>
  <c r="I428" i="1"/>
  <c r="J428" i="1" s="1"/>
  <c r="I20" i="1"/>
  <c r="J20" i="1" s="1"/>
  <c r="I469" i="1"/>
  <c r="J469" i="1" s="1"/>
  <c r="I159" i="1"/>
  <c r="J159" i="1" s="1"/>
  <c r="I320" i="1"/>
  <c r="J320" i="1" s="1"/>
  <c r="I205" i="1"/>
  <c r="J205" i="1" s="1"/>
  <c r="I415" i="1"/>
  <c r="J415" i="1" s="1"/>
  <c r="I147" i="1"/>
  <c r="J147" i="1" s="1"/>
  <c r="I223" i="1"/>
  <c r="J223" i="1" s="1"/>
  <c r="I144" i="1"/>
  <c r="J144" i="1" s="1"/>
  <c r="I349" i="1"/>
  <c r="J349" i="1" s="1"/>
  <c r="I228" i="1"/>
  <c r="J228" i="1" s="1"/>
  <c r="I404" i="1"/>
  <c r="J404" i="1" s="1"/>
  <c r="I335" i="1"/>
  <c r="J335" i="1" s="1"/>
  <c r="I84" i="1"/>
  <c r="J84" i="1" s="1"/>
  <c r="I197" i="1"/>
  <c r="J197" i="1" s="1"/>
  <c r="I423" i="1"/>
  <c r="J423" i="1" s="1"/>
  <c r="I81" i="1"/>
  <c r="J81" i="1" s="1"/>
  <c r="I487" i="1"/>
  <c r="J487" i="1" s="1"/>
  <c r="I407" i="1"/>
  <c r="J407" i="1" s="1"/>
  <c r="I457" i="1"/>
  <c r="J457" i="1" s="1"/>
  <c r="I247" i="1"/>
  <c r="J247" i="1" s="1"/>
  <c r="I86" i="1"/>
  <c r="J86" i="1" s="1"/>
  <c r="I200" i="1"/>
  <c r="J200" i="1" s="1"/>
  <c r="I342" i="1"/>
  <c r="J342" i="1" s="1"/>
  <c r="I388" i="1"/>
  <c r="J388" i="1" s="1"/>
  <c r="I130" i="1"/>
  <c r="J130" i="1" s="1"/>
  <c r="I10" i="1"/>
  <c r="J10" i="1" s="1"/>
  <c r="I181" i="1"/>
  <c r="J181" i="1" s="1"/>
  <c r="I65" i="1"/>
  <c r="J65" i="1" s="1"/>
  <c r="I395" i="1"/>
  <c r="J395" i="1" s="1"/>
  <c r="I177" i="1"/>
  <c r="J177" i="1" s="1"/>
  <c r="I101" i="1"/>
  <c r="J101" i="1" s="1"/>
  <c r="I279" i="1"/>
  <c r="J279" i="1" s="1"/>
  <c r="I274" i="1"/>
  <c r="J274" i="1" s="1"/>
  <c r="I495" i="1"/>
  <c r="J495" i="1" s="1"/>
  <c r="I184" i="1"/>
  <c r="J184" i="1" s="1"/>
  <c r="I262" i="1"/>
  <c r="J262" i="1" s="1"/>
  <c r="I87" i="1"/>
  <c r="J87" i="1" s="1"/>
  <c r="I482" i="1"/>
  <c r="J482" i="1" s="1"/>
  <c r="I85" i="1"/>
  <c r="J85" i="1" s="1"/>
  <c r="I472" i="1"/>
  <c r="J472" i="1" s="1"/>
  <c r="I191" i="1"/>
  <c r="J191" i="1" s="1"/>
  <c r="I403" i="1"/>
  <c r="J403" i="1" s="1"/>
  <c r="I339" i="1"/>
  <c r="J339" i="1" s="1"/>
  <c r="I433" i="1"/>
  <c r="J433" i="1" s="1"/>
  <c r="I389" i="1"/>
  <c r="J389" i="1" s="1"/>
  <c r="I232" i="1"/>
  <c r="J232" i="1" s="1"/>
  <c r="I75" i="1"/>
  <c r="J75" i="1" s="1"/>
  <c r="I252" i="1"/>
  <c r="J252" i="1" s="1"/>
  <c r="I376" i="1"/>
  <c r="J376" i="1" s="1"/>
  <c r="I499" i="1"/>
  <c r="J499" i="1" s="1"/>
  <c r="I440" i="1"/>
  <c r="J440" i="1" s="1"/>
  <c r="I406" i="1"/>
  <c r="J406" i="1" s="1"/>
  <c r="I26" i="1"/>
  <c r="J26" i="1" s="1"/>
  <c r="I405" i="1"/>
  <c r="J405" i="1" s="1"/>
  <c r="I303" i="1"/>
  <c r="J303" i="1" s="1"/>
  <c r="I432" i="1"/>
  <c r="J432" i="1" s="1"/>
  <c r="I372" i="1"/>
  <c r="J372" i="1" s="1"/>
  <c r="I12" i="1"/>
  <c r="J12" i="1" s="1"/>
  <c r="I396" i="1"/>
  <c r="J396" i="1" s="1"/>
  <c r="I374" i="1"/>
  <c r="J374" i="1" s="1"/>
  <c r="I124" i="1"/>
  <c r="J124" i="1" s="1"/>
  <c r="I46" i="1"/>
  <c r="J46" i="1" s="1"/>
  <c r="I400" i="1"/>
  <c r="J400" i="1" s="1"/>
  <c r="I132" i="1"/>
  <c r="J132" i="1" s="1"/>
  <c r="I105" i="1"/>
  <c r="J105" i="1" s="1"/>
  <c r="I42" i="1"/>
  <c r="J42" i="1" s="1"/>
  <c r="I257" i="1"/>
  <c r="J257" i="1" s="1"/>
  <c r="I463" i="1"/>
  <c r="J463" i="1" s="1"/>
  <c r="I314" i="1"/>
  <c r="J314" i="1" s="1"/>
  <c r="I489" i="1"/>
  <c r="J489" i="1" s="1"/>
  <c r="I409" i="1"/>
  <c r="J409" i="1" s="1"/>
  <c r="I308" i="1"/>
  <c r="J308" i="1" s="1"/>
  <c r="I418" i="1"/>
  <c r="J418" i="1" s="1"/>
  <c r="I366" i="1"/>
  <c r="J366" i="1" s="1"/>
  <c r="I76" i="1"/>
  <c r="J76" i="1" s="1"/>
  <c r="I43" i="1"/>
  <c r="J43" i="1" s="1"/>
  <c r="I322" i="1"/>
  <c r="J322" i="1" s="1"/>
  <c r="I338" i="1"/>
  <c r="J338" i="1" s="1"/>
  <c r="I399" i="1"/>
  <c r="J399" i="1" s="1"/>
  <c r="I253" i="1"/>
  <c r="J253" i="1" s="1"/>
  <c r="I151" i="1"/>
  <c r="J151" i="1" s="1"/>
  <c r="I354" i="1"/>
  <c r="J354" i="1" s="1"/>
  <c r="I283" i="1"/>
  <c r="J283" i="1" s="1"/>
  <c r="I161" i="1"/>
  <c r="J161" i="1" s="1"/>
  <c r="I37" i="1"/>
  <c r="J37" i="1" s="1"/>
  <c r="I122" i="1"/>
  <c r="J122" i="1" s="1"/>
  <c r="I212" i="1"/>
  <c r="J212" i="1" s="1"/>
  <c r="I117" i="1"/>
  <c r="J117" i="1" s="1"/>
  <c r="I50" i="1"/>
  <c r="J50" i="1" s="1"/>
  <c r="I210" i="1"/>
  <c r="J210" i="1" s="1"/>
  <c r="I496" i="1"/>
  <c r="J496" i="1" s="1"/>
  <c r="I340" i="1"/>
  <c r="J340" i="1" s="1"/>
  <c r="I334" i="1"/>
  <c r="J334" i="1" s="1"/>
  <c r="I438" i="1"/>
  <c r="J438" i="1" s="1"/>
  <c r="I468" i="1"/>
  <c r="J468" i="1" s="1"/>
  <c r="I477" i="1"/>
  <c r="J477" i="1" s="1"/>
  <c r="I137" i="1"/>
  <c r="J137" i="1" s="1"/>
  <c r="I309" i="1"/>
  <c r="J309" i="1" s="1"/>
  <c r="I29" i="1"/>
  <c r="J29" i="1" s="1"/>
  <c r="I176" i="1"/>
  <c r="J176" i="1" s="1"/>
  <c r="I179" i="1"/>
  <c r="J179" i="1" s="1"/>
  <c r="I227" i="1"/>
  <c r="J227" i="1" s="1"/>
  <c r="I333" i="1"/>
  <c r="J333" i="1" s="1"/>
  <c r="I351" i="1"/>
  <c r="J351" i="1" s="1"/>
  <c r="I204" i="1"/>
  <c r="J204" i="1" s="1"/>
  <c r="I310" i="1"/>
  <c r="J310" i="1" s="1"/>
  <c r="I120" i="1"/>
  <c r="J120" i="1" s="1"/>
  <c r="I281" i="1"/>
  <c r="J281" i="1" s="1"/>
  <c r="I77" i="1"/>
  <c r="J77" i="1" s="1"/>
  <c r="I474" i="1"/>
  <c r="J474" i="1" s="1"/>
  <c r="I419" i="1"/>
  <c r="J419" i="1" s="1"/>
  <c r="I258" i="1"/>
  <c r="J258" i="1" s="1"/>
  <c r="I291" i="1"/>
  <c r="J291" i="1" s="1"/>
  <c r="I187" i="1"/>
  <c r="J187" i="1" s="1"/>
  <c r="I488" i="1"/>
  <c r="J488" i="1" s="1"/>
  <c r="I327" i="1"/>
  <c r="J327" i="1" s="1"/>
  <c r="I430" i="1"/>
  <c r="J430" i="1" s="1"/>
  <c r="I304" i="1"/>
  <c r="J304" i="1" s="1"/>
  <c r="I47" i="1"/>
  <c r="J47" i="1" s="1"/>
  <c r="I54" i="1"/>
  <c r="J54" i="1" s="1"/>
  <c r="I442" i="1"/>
  <c r="J442" i="1" s="1"/>
  <c r="I445" i="1"/>
  <c r="J445" i="1" s="1"/>
  <c r="I172" i="1"/>
  <c r="J172" i="1" s="1"/>
  <c r="I413" i="1"/>
  <c r="J413" i="1" s="1"/>
  <c r="I106" i="1"/>
  <c r="J106" i="1" s="1"/>
  <c r="I346" i="1"/>
  <c r="J346" i="1" s="1"/>
  <c r="I276" i="1"/>
  <c r="J276" i="1" s="1"/>
  <c r="I392" i="1"/>
  <c r="J392" i="1" s="1"/>
  <c r="I422" i="1"/>
  <c r="J422" i="1" s="1"/>
  <c r="I237" i="1"/>
  <c r="J237" i="1" s="1"/>
  <c r="I51" i="1"/>
  <c r="J51" i="1" s="1"/>
  <c r="I114" i="1"/>
  <c r="J114" i="1" s="1"/>
  <c r="I491" i="1"/>
  <c r="J491" i="1" s="1"/>
  <c r="I369" i="1"/>
  <c r="J369" i="1" s="1"/>
  <c r="I282" i="1"/>
  <c r="J282" i="1" s="1"/>
  <c r="I368" i="1"/>
  <c r="J368" i="1" s="1"/>
  <c r="I429" i="1"/>
  <c r="J429" i="1" s="1"/>
  <c r="I168" i="1"/>
  <c r="J168" i="1" s="1"/>
  <c r="I36" i="1"/>
  <c r="J36" i="1" s="1"/>
  <c r="I27" i="1"/>
  <c r="J27" i="1" s="1"/>
  <c r="I460" i="1"/>
  <c r="J460" i="1" s="1"/>
  <c r="I208" i="1"/>
  <c r="J208" i="1" s="1"/>
  <c r="I329" i="1"/>
  <c r="J329" i="1" s="1"/>
  <c r="I91" i="1"/>
  <c r="J91" i="1" s="1"/>
  <c r="I135" i="1"/>
  <c r="J135" i="1" s="1"/>
  <c r="I9" i="1"/>
  <c r="J9" i="1" s="1"/>
  <c r="I236" i="1"/>
  <c r="J236" i="1" s="1"/>
  <c r="I58" i="1"/>
  <c r="J58" i="1" s="1"/>
  <c r="I381" i="1"/>
  <c r="J381" i="1" s="1"/>
  <c r="I38" i="1"/>
  <c r="J38" i="1" s="1"/>
  <c r="I63" i="1"/>
  <c r="J63" i="1" s="1"/>
  <c r="I71" i="1"/>
  <c r="J71" i="1" s="1"/>
  <c r="I103" i="1"/>
  <c r="J103" i="1" s="1"/>
  <c r="I263" i="1"/>
  <c r="J263" i="1" s="1"/>
  <c r="I343" i="1"/>
  <c r="J343" i="1" s="1"/>
  <c r="I248" i="1"/>
  <c r="J248" i="1" s="1"/>
  <c r="I23" i="1"/>
  <c r="J23" i="1" s="1"/>
  <c r="I41" i="1"/>
  <c r="J41" i="1" s="1"/>
  <c r="I160" i="1"/>
  <c r="J160" i="1" s="1"/>
  <c r="I104" i="1"/>
  <c r="J104" i="1" s="1"/>
  <c r="I244" i="1"/>
  <c r="J244" i="1" s="1"/>
  <c r="I470" i="1"/>
  <c r="J470" i="1" s="1"/>
  <c r="I290" i="1"/>
  <c r="J290" i="1" s="1"/>
  <c r="I328" i="1"/>
  <c r="J328" i="1" s="1"/>
  <c r="I194" i="1"/>
  <c r="J194" i="1" s="1"/>
  <c r="I348" i="1"/>
  <c r="J348" i="1" s="1"/>
  <c r="I398" i="1"/>
  <c r="J398" i="1" s="1"/>
  <c r="I24" i="1"/>
  <c r="J24" i="1" s="1"/>
  <c r="I288" i="1"/>
  <c r="J288" i="1" s="1"/>
  <c r="I355" i="1"/>
  <c r="J355" i="1" s="1"/>
  <c r="I218" i="1"/>
  <c r="J218" i="1" s="1"/>
  <c r="I201" i="1"/>
  <c r="J201" i="1" s="1"/>
  <c r="I92" i="1"/>
  <c r="J92" i="1" s="1"/>
  <c r="I272" i="1"/>
  <c r="J272" i="1" s="1"/>
  <c r="I296" i="1"/>
  <c r="J296" i="1" s="1"/>
  <c r="I52" i="1"/>
  <c r="J52" i="1" s="1"/>
  <c r="I444" i="1"/>
  <c r="J444" i="1" s="1"/>
  <c r="I273" i="1"/>
  <c r="J273" i="1" s="1"/>
  <c r="I154" i="1"/>
  <c r="J154" i="1" s="1"/>
  <c r="I182" i="1"/>
  <c r="J182" i="1" s="1"/>
  <c r="I165" i="1"/>
  <c r="J165" i="1" s="1"/>
  <c r="I150" i="1"/>
  <c r="J150" i="1" s="1"/>
  <c r="I451" i="1"/>
  <c r="J451" i="1" s="1"/>
  <c r="I152" i="1"/>
  <c r="J152" i="1" s="1"/>
  <c r="I146" i="1"/>
  <c r="J146" i="1" s="1"/>
  <c r="I207" i="1"/>
  <c r="J207" i="1" s="1"/>
  <c r="I325" i="1"/>
  <c r="J325" i="1" s="1"/>
  <c r="I175" i="1"/>
  <c r="J175" i="1" s="1"/>
  <c r="I434" i="1"/>
  <c r="J434" i="1" s="1"/>
  <c r="I30" i="1"/>
  <c r="J30" i="1" s="1"/>
  <c r="I386" i="1"/>
  <c r="J386" i="1" s="1"/>
  <c r="I332" i="1"/>
  <c r="J332" i="1" s="1"/>
  <c r="I98" i="1"/>
  <c r="J98" i="1" s="1"/>
  <c r="I378" i="1"/>
  <c r="J378" i="1" s="1"/>
  <c r="I13" i="1"/>
  <c r="J13" i="1" s="1"/>
  <c r="I424" i="1"/>
  <c r="J424" i="1" s="1"/>
  <c r="I447" i="1"/>
  <c r="J447" i="1" s="1"/>
  <c r="I96" i="1"/>
  <c r="J96" i="1" s="1"/>
  <c r="I299" i="1"/>
  <c r="J299" i="1" s="1"/>
  <c r="I476" i="1"/>
  <c r="J476" i="1" s="1"/>
  <c r="I158" i="1"/>
  <c r="J158" i="1" s="1"/>
  <c r="I331" i="1"/>
  <c r="J331" i="1" s="1"/>
  <c r="I459" i="1"/>
  <c r="J459" i="1" s="1"/>
  <c r="I412" i="1"/>
  <c r="J412" i="1" s="1"/>
  <c r="I174" i="1"/>
  <c r="J174" i="1" s="1"/>
  <c r="I35" i="1"/>
  <c r="J35" i="1" s="1"/>
  <c r="I69" i="1"/>
  <c r="J69" i="1" s="1"/>
  <c r="I61" i="1"/>
  <c r="J61" i="1" s="1"/>
  <c r="I241" i="1"/>
  <c r="J241" i="1" s="1"/>
  <c r="I245" i="1"/>
  <c r="J245" i="1" s="1"/>
  <c r="I326" i="1"/>
  <c r="J326" i="1" s="1"/>
  <c r="I410" i="1"/>
  <c r="J410" i="1" s="1"/>
  <c r="I426" i="1"/>
  <c r="J426" i="1" s="1"/>
  <c r="I116" i="1"/>
  <c r="J116" i="1" s="1"/>
  <c r="I113" i="1"/>
  <c r="J113" i="1" s="1"/>
  <c r="I156" i="1"/>
  <c r="J156" i="1" s="1"/>
  <c r="I209" i="1"/>
  <c r="J209" i="1" s="1"/>
  <c r="I365" i="1"/>
  <c r="J365" i="1" s="1"/>
  <c r="I259" i="1"/>
  <c r="J259" i="1" s="1"/>
  <c r="I363" i="1"/>
  <c r="J363" i="1" s="1"/>
  <c r="I34" i="1"/>
  <c r="J34" i="1" s="1"/>
  <c r="I362" i="1"/>
  <c r="J362" i="1" s="1"/>
  <c r="I193" i="1"/>
  <c r="J193" i="1" s="1"/>
  <c r="I16" i="1"/>
  <c r="J16" i="1" s="1"/>
  <c r="I360" i="1"/>
  <c r="J360" i="1" s="1"/>
  <c r="I170" i="1"/>
  <c r="J170" i="1" s="1"/>
  <c r="I277" i="1"/>
  <c r="J277" i="1" s="1"/>
  <c r="I373" i="1"/>
  <c r="J373" i="1" s="1"/>
  <c r="I190" i="1"/>
  <c r="J190" i="1" s="1"/>
  <c r="I148" i="1"/>
  <c r="J148" i="1" s="1"/>
  <c r="I427" i="1"/>
  <c r="J427" i="1" s="1"/>
  <c r="I129" i="1"/>
  <c r="J129" i="1" s="1"/>
  <c r="I436" i="1"/>
  <c r="J436" i="1" s="1"/>
  <c r="I68" i="1"/>
  <c r="J68" i="1" s="1"/>
  <c r="I67" i="1"/>
  <c r="J67" i="1" s="1"/>
  <c r="I93" i="1"/>
  <c r="J93" i="1" s="1"/>
  <c r="I284" i="1"/>
  <c r="J284" i="1" s="1"/>
  <c r="I108" i="1"/>
  <c r="J108" i="1" s="1"/>
  <c r="I443" i="1"/>
  <c r="J443" i="1" s="1"/>
  <c r="I164" i="1"/>
  <c r="J164" i="1" s="1"/>
  <c r="I60" i="1"/>
  <c r="J60" i="1" s="1"/>
  <c r="I202" i="1"/>
  <c r="J202" i="1" s="1"/>
  <c r="I19" i="1"/>
  <c r="J19" i="1" s="1"/>
  <c r="I235" i="1"/>
  <c r="J235" i="1" s="1"/>
  <c r="I192" i="1"/>
  <c r="J192" i="1" s="1"/>
  <c r="I380" i="1"/>
  <c r="J380" i="1" s="1"/>
  <c r="I379" i="1"/>
  <c r="J379" i="1" s="1"/>
  <c r="I323" i="1"/>
  <c r="J323" i="1" s="1"/>
  <c r="I136" i="1"/>
  <c r="J136" i="1" s="1"/>
  <c r="I56" i="1"/>
  <c r="J56" i="1" s="1"/>
  <c r="I5" i="1"/>
  <c r="J5" i="1" s="1"/>
  <c r="I127" i="1"/>
  <c r="J127" i="1" s="1"/>
  <c r="I289" i="1"/>
  <c r="J289" i="1" s="1"/>
  <c r="I341" i="1"/>
  <c r="J341" i="1" s="1"/>
  <c r="I271" i="1"/>
  <c r="J271" i="1" s="1"/>
  <c r="I294" i="1"/>
  <c r="J294" i="1" s="1"/>
  <c r="I292" i="1"/>
  <c r="J292" i="1" s="1"/>
  <c r="I145" i="1"/>
  <c r="J145" i="1" s="1"/>
  <c r="I267" i="1"/>
  <c r="J267" i="1" s="1"/>
  <c r="I377" i="1"/>
  <c r="J377" i="1" s="1"/>
  <c r="I74" i="1"/>
  <c r="J74" i="1" s="1"/>
  <c r="I238" i="1"/>
  <c r="J238" i="1" s="1"/>
  <c r="I53" i="1"/>
  <c r="J53" i="1" s="1"/>
  <c r="I45" i="1"/>
  <c r="J45" i="1" s="1"/>
  <c r="I220" i="1"/>
  <c r="J220" i="1" s="1"/>
  <c r="I110" i="1"/>
  <c r="J110" i="1" s="1"/>
  <c r="I163" i="1"/>
  <c r="J163" i="1" s="1"/>
  <c r="I155" i="1"/>
  <c r="J155" i="1" s="1"/>
  <c r="I55" i="1"/>
  <c r="J55" i="1" s="1"/>
  <c r="I62" i="1"/>
  <c r="J62" i="1" s="1"/>
  <c r="I233" i="1"/>
  <c r="J233" i="1" s="1"/>
  <c r="I266" i="1"/>
  <c r="J266" i="1" s="1"/>
  <c r="I142" i="1"/>
  <c r="J142" i="1" s="1"/>
  <c r="I414" i="1"/>
  <c r="J414" i="1" s="1"/>
  <c r="I249" i="1"/>
  <c r="J249" i="1" s="1"/>
  <c r="I387" i="1"/>
  <c r="J387" i="1" s="1"/>
  <c r="I44" i="1"/>
  <c r="J44" i="1" s="1"/>
  <c r="I221" i="1"/>
  <c r="J221" i="1" s="1"/>
  <c r="I131" i="1"/>
  <c r="J131" i="1" s="1"/>
  <c r="I185" i="1"/>
  <c r="J185" i="1" s="1"/>
  <c r="I255" i="1"/>
  <c r="J255" i="1" s="1"/>
  <c r="I336" i="1"/>
  <c r="J336" i="1" s="1"/>
  <c r="I21" i="1"/>
  <c r="J21" i="1" s="1"/>
  <c r="I125" i="1"/>
  <c r="J125" i="1" s="1"/>
  <c r="I72" i="1"/>
  <c r="J72" i="1" s="1"/>
  <c r="I431" i="1"/>
  <c r="J431" i="1" s="1"/>
  <c r="I452" i="1"/>
  <c r="J452" i="1" s="1"/>
  <c r="I285" i="1"/>
  <c r="J285" i="1" s="1"/>
  <c r="I450" i="1"/>
  <c r="J450" i="1" s="1"/>
  <c r="I123" i="1"/>
  <c r="J123" i="1" s="1"/>
  <c r="I367" i="1"/>
  <c r="J367" i="1" s="1"/>
  <c r="I401" i="1"/>
  <c r="J401" i="1" s="1"/>
  <c r="I97" i="1"/>
  <c r="J97" i="1" s="1"/>
  <c r="I287" i="1"/>
  <c r="J287" i="1" s="1"/>
  <c r="I319" i="1"/>
  <c r="J319" i="1" s="1"/>
  <c r="I70" i="1"/>
  <c r="J70" i="1" s="1"/>
  <c r="I479" i="1"/>
  <c r="J479" i="1" s="1"/>
  <c r="I99" i="1"/>
  <c r="J99" i="1" s="1"/>
  <c r="I458" i="1"/>
  <c r="J458" i="1" s="1"/>
  <c r="I59" i="1"/>
  <c r="J59" i="1" s="1"/>
  <c r="I361" i="1"/>
  <c r="J361" i="1" s="1"/>
  <c r="I33" i="1"/>
  <c r="J33" i="1" s="1"/>
  <c r="I435" i="1"/>
  <c r="J435" i="1" s="1"/>
  <c r="I260" i="1"/>
  <c r="J260" i="1" s="1"/>
  <c r="I306" i="1"/>
  <c r="J306" i="1" s="1"/>
  <c r="I461" i="1"/>
  <c r="J461" i="1" s="1"/>
  <c r="I300" i="1"/>
  <c r="J300" i="1" s="1"/>
  <c r="I453" i="1"/>
  <c r="J453" i="1" s="1"/>
  <c r="I109" i="1"/>
  <c r="J109" i="1" s="1"/>
  <c r="I79" i="1"/>
  <c r="J79" i="1" s="1"/>
  <c r="I416" i="1"/>
  <c r="J416" i="1" s="1"/>
  <c r="I358" i="1"/>
  <c r="J358" i="1" s="1"/>
  <c r="I347" i="1"/>
  <c r="J347" i="1" s="1"/>
  <c r="I425" i="1"/>
  <c r="J425" i="1" s="1"/>
  <c r="I195" i="1"/>
  <c r="J195" i="1" s="1"/>
  <c r="I203" i="1"/>
  <c r="J203" i="1" s="1"/>
  <c r="I17" i="1"/>
  <c r="J17" i="1" s="1"/>
  <c r="I397" i="1"/>
  <c r="J397" i="1" s="1"/>
  <c r="I138" i="1"/>
  <c r="J138" i="1" s="1"/>
  <c r="I317" i="1"/>
  <c r="J317" i="1" s="1"/>
  <c r="I95" i="1"/>
  <c r="J95" i="1" s="1"/>
  <c r="I100" i="1"/>
  <c r="J100" i="1" s="1"/>
  <c r="I313" i="1"/>
  <c r="J313" i="1" s="1"/>
  <c r="I269" i="1"/>
  <c r="J269" i="1" s="1"/>
  <c r="I111" i="1"/>
  <c r="J111" i="1" s="1"/>
  <c r="I421" i="1"/>
  <c r="J421" i="1" s="1"/>
  <c r="I483" i="1"/>
  <c r="J483" i="1" s="1"/>
  <c r="I286" i="1"/>
  <c r="J286" i="1" s="1"/>
  <c r="I465" i="1"/>
  <c r="J465" i="1" s="1"/>
  <c r="I462" i="1"/>
  <c r="J462" i="1" s="1"/>
  <c r="I261" i="1"/>
  <c r="J261" i="1" s="1"/>
  <c r="I25" i="1"/>
  <c r="J25" i="1" s="1"/>
  <c r="I162" i="1"/>
  <c r="J162" i="1" s="1"/>
  <c r="I455" i="1"/>
  <c r="J455" i="1" s="1"/>
  <c r="I270" i="1"/>
  <c r="J270" i="1" s="1"/>
  <c r="I278" i="1"/>
  <c r="J278" i="1" s="1"/>
  <c r="I230" i="1"/>
  <c r="J230" i="1" s="1"/>
  <c r="I6" i="1"/>
  <c r="J6" i="1" s="1"/>
  <c r="I370" i="1"/>
  <c r="J370" i="1" s="1"/>
  <c r="I231" i="1"/>
  <c r="J231" i="1" s="1"/>
  <c r="I216" i="1"/>
  <c r="J216" i="1" s="1"/>
  <c r="I307" i="1"/>
  <c r="J307" i="1" s="1"/>
  <c r="I180" i="1"/>
  <c r="J180" i="1" s="1"/>
  <c r="I293" i="1"/>
  <c r="J293" i="1" s="1"/>
  <c r="I178" i="1"/>
  <c r="J178" i="1" s="1"/>
  <c r="I157" i="1"/>
  <c r="J157" i="1" s="1"/>
  <c r="I302" i="1"/>
  <c r="J302" i="1" s="1"/>
  <c r="I385" i="1"/>
  <c r="J385" i="1" s="1"/>
  <c r="I188" i="1"/>
  <c r="J188" i="1" s="1"/>
  <c r="I83" i="1"/>
  <c r="J83" i="1" s="1"/>
  <c r="I471" i="1"/>
  <c r="J471" i="1" s="1"/>
  <c r="I140" i="1"/>
  <c r="J140" i="1" s="1"/>
  <c r="I40" i="1"/>
  <c r="J40" i="1" s="1"/>
  <c r="I382" i="1"/>
  <c r="J382" i="1" s="1"/>
  <c r="I115" i="1"/>
  <c r="J115" i="1" s="1"/>
  <c r="I464" i="1"/>
  <c r="J464" i="1" s="1"/>
  <c r="I330" i="1"/>
  <c r="J330" i="1" s="1"/>
  <c r="I498" i="1"/>
  <c r="J498" i="1" s="1"/>
  <c r="I239" i="1"/>
  <c r="J239" i="1" s="1"/>
  <c r="I486" i="1"/>
  <c r="J486" i="1" s="1"/>
  <c r="I217" i="1"/>
  <c r="J217" i="1" s="1"/>
  <c r="I305" i="1"/>
  <c r="J305" i="1" s="1"/>
  <c r="I411" i="1"/>
  <c r="J411" i="1" s="1"/>
  <c r="I226" i="1"/>
  <c r="J226" i="1" s="1"/>
  <c r="I14" i="1"/>
  <c r="J14" i="1" s="1"/>
  <c r="I466" i="1"/>
  <c r="J466" i="1" s="1"/>
  <c r="I449" i="1"/>
  <c r="J449" i="1" s="1"/>
  <c r="I11" i="1"/>
  <c r="J11" i="1" s="1"/>
  <c r="I90" i="1"/>
  <c r="J90" i="1" s="1"/>
  <c r="I280" i="1"/>
  <c r="J280" i="1" s="1"/>
  <c r="I408" i="1"/>
  <c r="J408" i="1" s="1"/>
  <c r="I364" i="1"/>
  <c r="J364" i="1" s="1"/>
  <c r="I225" i="1"/>
  <c r="J225" i="1" s="1"/>
  <c r="I39" i="1"/>
  <c r="J39" i="1" s="1"/>
  <c r="I337" i="1"/>
  <c r="J337" i="1" s="1"/>
  <c r="I214" i="1"/>
  <c r="J214" i="1" s="1"/>
  <c r="I265" i="1"/>
  <c r="J265" i="1" s="1"/>
  <c r="I318" i="1"/>
  <c r="J318" i="1" s="1"/>
  <c r="I141" i="1"/>
  <c r="J141" i="1" s="1"/>
  <c r="I473" i="1"/>
  <c r="J473" i="1" s="1"/>
  <c r="I107" i="1"/>
  <c r="J107" i="1" s="1"/>
  <c r="I213" i="1"/>
  <c r="J213" i="1" s="1"/>
  <c r="I297" i="1"/>
  <c r="J297" i="1" s="1"/>
  <c r="I417" i="1"/>
  <c r="J417" i="1" s="1"/>
  <c r="I251" i="1"/>
  <c r="J251" i="1" s="1"/>
  <c r="I48" i="1"/>
  <c r="J48" i="1" s="1"/>
  <c r="I189" i="1"/>
  <c r="J189" i="1" s="1"/>
  <c r="I242" i="1"/>
  <c r="J242" i="1" s="1"/>
  <c r="I456" i="1"/>
  <c r="J456" i="1" s="1"/>
  <c r="I492" i="1"/>
  <c r="J492" i="1" s="1"/>
  <c r="I246" i="1"/>
  <c r="J246" i="1" s="1"/>
  <c r="I352" i="1"/>
  <c r="J352" i="1" s="1"/>
  <c r="I198" i="1"/>
  <c r="J198" i="1" s="1"/>
  <c r="I4" i="1"/>
  <c r="J4" i="1" s="1"/>
  <c r="I229" i="1"/>
  <c r="J229" i="1" s="1"/>
  <c r="I316" i="1"/>
  <c r="J316" i="1" s="1"/>
  <c r="I478" i="1"/>
  <c r="J478" i="1" s="1"/>
  <c r="I494" i="1"/>
  <c r="J494" i="1" s="1"/>
  <c r="I268" i="1"/>
  <c r="J268" i="1" s="1"/>
  <c r="I243" i="1"/>
  <c r="J243" i="1" s="1"/>
  <c r="I196" i="1"/>
  <c r="J196" i="1" s="1"/>
  <c r="I64" i="1"/>
  <c r="J64" i="1" s="1"/>
  <c r="I186" i="1"/>
  <c r="J186" i="1" s="1"/>
  <c r="I480" i="1"/>
  <c r="J480" i="1" s="1"/>
  <c r="I485" i="1"/>
  <c r="J485" i="1" s="1"/>
  <c r="I153" i="1"/>
  <c r="J153" i="1" s="1"/>
  <c r="I500" i="1"/>
  <c r="J500" i="1" s="1"/>
  <c r="I28" i="1"/>
  <c r="J28" i="1" s="1"/>
  <c r="I359" i="1"/>
  <c r="J359" i="1" s="1"/>
  <c r="I222" i="1"/>
  <c r="J222" i="1" s="1"/>
  <c r="I206" i="1"/>
  <c r="J206" i="1" s="1"/>
  <c r="I383" i="1"/>
  <c r="J383" i="1" s="1"/>
  <c r="I350" i="1"/>
  <c r="J350" i="1" s="1"/>
  <c r="I73" i="1"/>
  <c r="J73" i="1" s="1"/>
  <c r="I57" i="1"/>
  <c r="J57" i="1" s="1"/>
  <c r="I166" i="1"/>
  <c r="J166" i="1" s="1"/>
  <c r="I356" i="1"/>
  <c r="J356" i="1" s="1"/>
  <c r="I78" i="1"/>
  <c r="J78" i="1" s="1"/>
  <c r="I112" i="1"/>
  <c r="J112" i="1" s="1"/>
  <c r="I3" i="1"/>
  <c r="J3" i="1" s="1"/>
  <c r="I32" i="1"/>
  <c r="J32" i="1" s="1"/>
  <c r="I128" i="1"/>
  <c r="J128" i="1" s="1"/>
  <c r="I234" i="1"/>
  <c r="J234" i="1" s="1"/>
  <c r="I126" i="1"/>
  <c r="J126" i="1" s="1"/>
  <c r="I8" i="1"/>
  <c r="J8" i="1" s="1"/>
  <c r="I31" i="1"/>
  <c r="J31" i="1" s="1"/>
  <c r="I394" i="1"/>
  <c r="J394" i="1" s="1"/>
  <c r="I467" i="1"/>
  <c r="J467" i="1" s="1"/>
  <c r="I66" i="1"/>
  <c r="J66" i="1" s="1"/>
  <c r="I134" i="1"/>
  <c r="J134" i="1" s="1"/>
  <c r="I89" i="1"/>
  <c r="J89" i="1" s="1"/>
  <c r="I118" i="1"/>
  <c r="J118" i="1" s="1"/>
  <c r="I321" i="1"/>
  <c r="J321" i="1" s="1"/>
  <c r="I49" i="1"/>
  <c r="J49" i="1" s="1"/>
  <c r="I481" i="1"/>
  <c r="J481" i="1" s="1"/>
  <c r="I384" i="1"/>
  <c r="J384" i="1" s="1"/>
  <c r="I493" i="1"/>
  <c r="J493" i="1" s="1"/>
  <c r="I454" i="1"/>
  <c r="J454" i="1" s="1"/>
  <c r="I484" i="1"/>
  <c r="J484" i="1" s="1"/>
  <c r="I102" i="1"/>
  <c r="J102" i="1" s="1"/>
  <c r="I139" i="1"/>
  <c r="J139" i="1" s="1"/>
  <c r="I437" i="1"/>
  <c r="J437" i="1" s="1"/>
  <c r="I312" i="1"/>
  <c r="J312" i="1" s="1"/>
  <c r="I199" i="1"/>
  <c r="J199" i="1" s="1"/>
  <c r="I475" i="1"/>
  <c r="J475" i="1" s="1"/>
  <c r="I211" i="1"/>
  <c r="J211" i="1" s="1"/>
  <c r="I82" i="1"/>
  <c r="J82" i="1" s="1"/>
  <c r="I357" i="1"/>
  <c r="J357" i="1" s="1"/>
  <c r="I183" i="1"/>
  <c r="J183" i="1" s="1"/>
  <c r="I439" i="1"/>
  <c r="J439" i="1" s="1"/>
  <c r="I256" i="1"/>
  <c r="J256" i="1" s="1"/>
  <c r="I446" i="1"/>
  <c r="J446" i="1" s="1"/>
  <c r="I173" i="1"/>
  <c r="J173" i="1" s="1"/>
  <c r="I448" i="1"/>
  <c r="J448" i="1" s="1"/>
  <c r="I250" i="1"/>
  <c r="J250" i="1" s="1"/>
  <c r="I420" i="1"/>
  <c r="J420" i="1" s="1"/>
  <c r="I353" i="1"/>
  <c r="J353" i="1" s="1"/>
  <c r="I133" i="1"/>
  <c r="J133" i="1" s="1"/>
  <c r="I22" i="1"/>
  <c r="J22" i="1" s="1"/>
  <c r="I143" i="1"/>
  <c r="J143" i="1" s="1"/>
  <c r="I171" i="1"/>
  <c r="J171" i="1" s="1"/>
  <c r="I80" i="1"/>
  <c r="J80" i="1" s="1"/>
  <c r="I7" i="1"/>
  <c r="J7" i="1" s="1"/>
  <c r="I315" i="1"/>
  <c r="J315" i="1" s="1"/>
  <c r="I390" i="1"/>
  <c r="J390" i="1" s="1"/>
  <c r="I345" i="1"/>
  <c r="J345" i="1" s="1"/>
  <c r="I254" i="1"/>
  <c r="J254" i="1" s="1"/>
  <c r="I15" i="1"/>
  <c r="J15" i="1" s="1"/>
  <c r="I298" i="1"/>
  <c r="J298" i="1" s="1"/>
  <c r="I301" i="1"/>
  <c r="J301" i="1" s="1"/>
  <c r="I441" i="1"/>
  <c r="J441" i="1" s="1"/>
  <c r="I149" i="1"/>
  <c r="J149" i="1" s="1"/>
  <c r="Y334" i="1" l="1" a="1"/>
  <c r="Y334" i="1" s="1"/>
  <c r="Y238" i="1" a="1"/>
  <c r="Y238" i="1" s="1"/>
  <c r="Y166" i="1" a="1"/>
  <c r="Y166" i="1" s="1"/>
  <c r="Y500" i="1" a="1"/>
  <c r="Y500" i="1" s="1"/>
  <c r="Y484" i="1" a="1"/>
  <c r="Y484" i="1" s="1"/>
  <c r="Y46" i="1" a="1"/>
  <c r="Y46" i="1" s="1"/>
  <c r="Y338" i="1" a="1"/>
  <c r="Y338" i="1" s="1"/>
  <c r="Y330" i="1" a="1"/>
  <c r="Y330" i="1" s="1"/>
  <c r="Y234" i="1" a="1"/>
  <c r="Y234" i="1" s="1"/>
  <c r="Y74" i="1" a="1"/>
  <c r="Y74" i="1" s="1"/>
  <c r="Y42" i="1" a="1"/>
  <c r="Y42" i="1" s="1"/>
  <c r="Y495" i="1" a="1"/>
  <c r="Y495" i="1" s="1"/>
  <c r="Y487" i="1" a="1"/>
  <c r="Y487" i="1" s="1"/>
  <c r="Y497" i="1" a="1"/>
  <c r="Y497" i="1" s="1"/>
  <c r="Y489" i="1" a="1"/>
  <c r="Y489" i="1" s="1"/>
  <c r="Y481" i="1" a="1"/>
  <c r="Y481" i="1" s="1"/>
  <c r="Y496" i="1" a="1"/>
  <c r="Y496" i="1" s="1"/>
  <c r="Y488" i="1" a="1"/>
  <c r="Y488" i="1" s="1"/>
  <c r="Y480" i="1" a="1"/>
  <c r="Y480" i="1" s="1"/>
  <c r="Y472" i="1" a="1"/>
  <c r="Y472" i="1" s="1"/>
  <c r="Y464" i="1" a="1"/>
  <c r="Y464" i="1" s="1"/>
  <c r="Y456" i="1" a="1"/>
  <c r="Y456" i="1" s="1"/>
  <c r="Y448" i="1" a="1"/>
  <c r="Y448" i="1" s="1"/>
  <c r="Y440" i="1" a="1"/>
  <c r="Y440" i="1" s="1"/>
  <c r="Y432" i="1" a="1"/>
  <c r="Y432" i="1" s="1"/>
  <c r="Y424" i="1" a="1"/>
  <c r="Y424" i="1" s="1"/>
  <c r="Y416" i="1" a="1"/>
  <c r="Y416" i="1" s="1"/>
  <c r="Y408" i="1" a="1"/>
  <c r="Y408" i="1" s="1"/>
  <c r="Y400" i="1" a="1"/>
  <c r="Y400" i="1" s="1"/>
  <c r="Y392" i="1" a="1"/>
  <c r="Y392" i="1" s="1"/>
  <c r="Y384" i="1" a="1"/>
  <c r="Y384" i="1" s="1"/>
  <c r="Y376" i="1" a="1"/>
  <c r="Y376" i="1" s="1"/>
  <c r="Y368" i="1" a="1"/>
  <c r="Y368" i="1" s="1"/>
  <c r="Y360" i="1" a="1"/>
  <c r="Y360" i="1" s="1"/>
  <c r="Y352" i="1" a="1"/>
  <c r="Y352" i="1" s="1"/>
  <c r="Y344" i="1" a="1"/>
  <c r="Y344" i="1" s="1"/>
  <c r="Y337" i="1" a="1"/>
  <c r="Y337" i="1" s="1"/>
  <c r="Y323" i="1" a="1"/>
  <c r="Y323" i="1" s="1"/>
  <c r="Y315" i="1" a="1"/>
  <c r="Y315" i="1" s="1"/>
  <c r="Y307" i="1" a="1"/>
  <c r="Y307" i="1" s="1"/>
  <c r="Y299" i="1" a="1"/>
  <c r="Y299" i="1" s="1"/>
  <c r="Y291" i="1" a="1"/>
  <c r="Y291" i="1" s="1"/>
  <c r="Y284" i="1" a="1"/>
  <c r="Y284" i="1" s="1"/>
  <c r="Y276" i="1" a="1"/>
  <c r="Y276" i="1" s="1"/>
  <c r="Y268" i="1" a="1"/>
  <c r="Y268" i="1" s="1"/>
  <c r="Y260" i="1" a="1"/>
  <c r="Y260" i="1" s="1"/>
  <c r="Y252" i="1" a="1"/>
  <c r="Y252" i="1" s="1"/>
  <c r="Y244" i="1" a="1"/>
  <c r="Y244" i="1" s="1"/>
  <c r="Y237" i="1" a="1"/>
  <c r="Y237" i="1" s="1"/>
  <c r="Y230" i="1" a="1"/>
  <c r="Y230" i="1" s="1"/>
  <c r="Y222" i="1" a="1"/>
  <c r="Y222" i="1" s="1"/>
  <c r="Y214" i="1" a="1"/>
  <c r="Y214" i="1" s="1"/>
  <c r="Y206" i="1" a="1"/>
  <c r="Y206" i="1" s="1"/>
  <c r="Y198" i="1" a="1"/>
  <c r="Y198" i="1" s="1"/>
  <c r="Y190" i="1" a="1"/>
  <c r="Y190" i="1" s="1"/>
  <c r="Y182" i="1" a="1"/>
  <c r="Y182" i="1" s="1"/>
  <c r="Y174" i="1" a="1"/>
  <c r="Y174" i="1" s="1"/>
  <c r="Y159" i="1" a="1"/>
  <c r="Y159" i="1" s="1"/>
  <c r="Y151" i="1" a="1"/>
  <c r="Y151" i="1" s="1"/>
  <c r="Y143" i="1" a="1"/>
  <c r="Y143" i="1" s="1"/>
  <c r="Y135" i="1" a="1"/>
  <c r="Y135" i="1" s="1"/>
  <c r="Y127" i="1" a="1"/>
  <c r="Y127" i="1" s="1"/>
  <c r="Y119" i="1" a="1"/>
  <c r="Y119" i="1" s="1"/>
  <c r="Y111" i="1" a="1"/>
  <c r="Y111" i="1" s="1"/>
  <c r="Y103" i="1" a="1"/>
  <c r="Y103" i="1" s="1"/>
  <c r="Y95" i="1" a="1"/>
  <c r="Y95" i="1" s="1"/>
  <c r="Y87" i="1" a="1"/>
  <c r="Y87" i="1" s="1"/>
  <c r="Y79" i="1" a="1"/>
  <c r="Y79" i="1" s="1"/>
  <c r="Y72" i="1" a="1"/>
  <c r="Y72" i="1" s="1"/>
  <c r="Y65" i="1" a="1"/>
  <c r="Y65" i="1" s="1"/>
  <c r="Y57" i="1" a="1"/>
  <c r="Y57" i="1" s="1"/>
  <c r="Y49" i="1" a="1"/>
  <c r="Y49" i="1" s="1"/>
  <c r="Y35" i="1" a="1"/>
  <c r="Y35" i="1" s="1"/>
  <c r="Y27" i="1" a="1"/>
  <c r="Y27" i="1" s="1"/>
  <c r="Y19" i="1" a="1"/>
  <c r="Y19" i="1" s="1"/>
  <c r="Y10" i="1" a="1"/>
  <c r="Y10" i="1" s="1"/>
  <c r="Y479" i="1" a="1"/>
  <c r="Y479" i="1" s="1"/>
  <c r="Y471" i="1" a="1"/>
  <c r="Y471" i="1" s="1"/>
  <c r="Y463" i="1" a="1"/>
  <c r="Y463" i="1" s="1"/>
  <c r="Y455" i="1" a="1"/>
  <c r="Y455" i="1" s="1"/>
  <c r="Y447" i="1" a="1"/>
  <c r="Y447" i="1" s="1"/>
  <c r="Y439" i="1" a="1"/>
  <c r="Y439" i="1" s="1"/>
  <c r="Y431" i="1" a="1"/>
  <c r="Y431" i="1" s="1"/>
  <c r="Y423" i="1" a="1"/>
  <c r="Y423" i="1" s="1"/>
  <c r="Y415" i="1" a="1"/>
  <c r="Y415" i="1" s="1"/>
  <c r="Y407" i="1" a="1"/>
  <c r="Y407" i="1" s="1"/>
  <c r="Y399" i="1" a="1"/>
  <c r="Y399" i="1" s="1"/>
  <c r="Y391" i="1" a="1"/>
  <c r="Y391" i="1" s="1"/>
  <c r="Y383" i="1" a="1"/>
  <c r="Y383" i="1" s="1"/>
  <c r="Y375" i="1" a="1"/>
  <c r="Y375" i="1" s="1"/>
  <c r="Y367" i="1" a="1"/>
  <c r="Y367" i="1" s="1"/>
  <c r="Y359" i="1" a="1"/>
  <c r="Y359" i="1" s="1"/>
  <c r="Y351" i="1" a="1"/>
  <c r="Y351" i="1" s="1"/>
  <c r="Y343" i="1" a="1"/>
  <c r="Y343" i="1" s="1"/>
  <c r="Y336" i="1" a="1"/>
  <c r="Y336" i="1" s="1"/>
  <c r="Y322" i="1" a="1"/>
  <c r="Y322" i="1" s="1"/>
  <c r="Y314" i="1" a="1"/>
  <c r="Y314" i="1" s="1"/>
  <c r="Y306" i="1" a="1"/>
  <c r="Y306" i="1" s="1"/>
  <c r="Y298" i="1" a="1"/>
  <c r="Y298" i="1" s="1"/>
  <c r="Y290" i="1" a="1"/>
  <c r="Y290" i="1" s="1"/>
  <c r="Y283" i="1" a="1"/>
  <c r="Y283" i="1" s="1"/>
  <c r="Y275" i="1" a="1"/>
  <c r="Y275" i="1" s="1"/>
  <c r="Y267" i="1" a="1"/>
  <c r="Y267" i="1" s="1"/>
  <c r="Y259" i="1" a="1"/>
  <c r="Y259" i="1" s="1"/>
  <c r="Y251" i="1" a="1"/>
  <c r="Y251" i="1" s="1"/>
  <c r="Y243" i="1" a="1"/>
  <c r="Y243" i="1" s="1"/>
  <c r="Y236" i="1" a="1"/>
  <c r="Y236" i="1" s="1"/>
  <c r="Y229" i="1" a="1"/>
  <c r="Y229" i="1" s="1"/>
  <c r="Y221" i="1" a="1"/>
  <c r="Y221" i="1" s="1"/>
  <c r="Y213" i="1" a="1"/>
  <c r="Y213" i="1" s="1"/>
  <c r="Y205" i="1" a="1"/>
  <c r="Y205" i="1" s="1"/>
  <c r="Y197" i="1" a="1"/>
  <c r="Y197" i="1" s="1"/>
  <c r="Y189" i="1" a="1"/>
  <c r="Y189" i="1" s="1"/>
  <c r="Y181" i="1" a="1"/>
  <c r="Y181" i="1" s="1"/>
  <c r="Y173" i="1" a="1"/>
  <c r="Y173" i="1" s="1"/>
  <c r="Y158" i="1" a="1"/>
  <c r="Y158" i="1" s="1"/>
  <c r="Y150" i="1" a="1"/>
  <c r="Y150" i="1" s="1"/>
  <c r="Y142" i="1" a="1"/>
  <c r="Y142" i="1" s="1"/>
  <c r="Y134" i="1" a="1"/>
  <c r="Y134" i="1" s="1"/>
  <c r="Y126" i="1" a="1"/>
  <c r="Y126" i="1" s="1"/>
  <c r="Y118" i="1" a="1"/>
  <c r="Y118" i="1" s="1"/>
  <c r="Y110" i="1" a="1"/>
  <c r="Y110" i="1" s="1"/>
  <c r="Y102" i="1" a="1"/>
  <c r="Y102" i="1" s="1"/>
  <c r="Y94" i="1" a="1"/>
  <c r="Y94" i="1" s="1"/>
  <c r="Y86" i="1" a="1"/>
  <c r="Y86" i="1" s="1"/>
  <c r="Y78" i="1" a="1"/>
  <c r="Y78" i="1" s="1"/>
  <c r="Y71" i="1" a="1"/>
  <c r="Y71" i="1" s="1"/>
  <c r="Y64" i="1" a="1"/>
  <c r="Y64" i="1" s="1"/>
  <c r="Y56" i="1" a="1"/>
  <c r="Y56" i="1" s="1"/>
  <c r="Y48" i="1" a="1"/>
  <c r="Y48" i="1" s="1"/>
  <c r="Y34" i="1" a="1"/>
  <c r="Y34" i="1" s="1"/>
  <c r="Y26" i="1" a="1"/>
  <c r="Y26" i="1" s="1"/>
  <c r="Y18" i="1" a="1"/>
  <c r="Y18" i="1" s="1"/>
  <c r="Y9" i="1" a="1"/>
  <c r="Y9" i="1" s="1"/>
  <c r="Y12" i="1" a="1"/>
  <c r="Y12" i="1" s="1"/>
  <c r="Y478" i="1" a="1"/>
  <c r="Y478" i="1" s="1"/>
  <c r="Y470" i="1" a="1"/>
  <c r="Y470" i="1" s="1"/>
  <c r="Y462" i="1" a="1"/>
  <c r="Y462" i="1" s="1"/>
  <c r="Y454" i="1" a="1"/>
  <c r="Y454" i="1" s="1"/>
  <c r="Y446" i="1" a="1"/>
  <c r="Y446" i="1" s="1"/>
  <c r="Y438" i="1" a="1"/>
  <c r="Y438" i="1" s="1"/>
  <c r="Y430" i="1" a="1"/>
  <c r="Y430" i="1" s="1"/>
  <c r="Y422" i="1" a="1"/>
  <c r="Y422" i="1" s="1"/>
  <c r="Y414" i="1" a="1"/>
  <c r="Y414" i="1" s="1"/>
  <c r="Y406" i="1" a="1"/>
  <c r="Y406" i="1" s="1"/>
  <c r="Y398" i="1" a="1"/>
  <c r="Y398" i="1" s="1"/>
  <c r="Y390" i="1" a="1"/>
  <c r="Y390" i="1" s="1"/>
  <c r="Y382" i="1" a="1"/>
  <c r="Y382" i="1" s="1"/>
  <c r="Y374" i="1" a="1"/>
  <c r="Y374" i="1" s="1"/>
  <c r="Y366" i="1" a="1"/>
  <c r="Y366" i="1" s="1"/>
  <c r="Y358" i="1" a="1"/>
  <c r="Y358" i="1" s="1"/>
  <c r="Y350" i="1" a="1"/>
  <c r="Y350" i="1" s="1"/>
  <c r="Y342" i="1" a="1"/>
  <c r="Y342" i="1" s="1"/>
  <c r="Y335" i="1" a="1"/>
  <c r="Y335" i="1" s="1"/>
  <c r="Y329" i="1" a="1"/>
  <c r="Y329" i="1" s="1"/>
  <c r="Y321" i="1" a="1"/>
  <c r="Y321" i="1" s="1"/>
  <c r="Y313" i="1" a="1"/>
  <c r="Y313" i="1" s="1"/>
  <c r="Y305" i="1" a="1"/>
  <c r="Y305" i="1" s="1"/>
  <c r="Y297" i="1" a="1"/>
  <c r="Y297" i="1" s="1"/>
  <c r="Y282" i="1" a="1"/>
  <c r="Y282" i="1" s="1"/>
  <c r="Y274" i="1" a="1"/>
  <c r="Y274" i="1" s="1"/>
  <c r="Y266" i="1" a="1"/>
  <c r="Y266" i="1" s="1"/>
  <c r="Y258" i="1" a="1"/>
  <c r="Y258" i="1" s="1"/>
  <c r="Y250" i="1" a="1"/>
  <c r="Y250" i="1" s="1"/>
  <c r="Y242" i="1" a="1"/>
  <c r="Y242" i="1" s="1"/>
  <c r="Y235" i="1" a="1"/>
  <c r="Y235" i="1" s="1"/>
  <c r="Y228" i="1" a="1"/>
  <c r="Y228" i="1" s="1"/>
  <c r="Y220" i="1" a="1"/>
  <c r="Y220" i="1" s="1"/>
  <c r="Y212" i="1" a="1"/>
  <c r="Y212" i="1" s="1"/>
  <c r="Y204" i="1" a="1"/>
  <c r="Y204" i="1" s="1"/>
  <c r="Y196" i="1" a="1"/>
  <c r="Y196" i="1" s="1"/>
  <c r="Y188" i="1" a="1"/>
  <c r="Y188" i="1" s="1"/>
  <c r="Y180" i="1" a="1"/>
  <c r="Y180" i="1" s="1"/>
  <c r="Y172" i="1" a="1"/>
  <c r="Y172" i="1" s="1"/>
  <c r="Y165" i="1" a="1"/>
  <c r="Y165" i="1" s="1"/>
  <c r="Y157" i="1" a="1"/>
  <c r="Y157" i="1" s="1"/>
  <c r="Y149" i="1" a="1"/>
  <c r="Y149" i="1" s="1"/>
  <c r="Y141" i="1" a="1"/>
  <c r="Y141" i="1" s="1"/>
  <c r="Y133" i="1" a="1"/>
  <c r="Y133" i="1" s="1"/>
  <c r="Y125" i="1" a="1"/>
  <c r="Y125" i="1" s="1"/>
  <c r="Y117" i="1" a="1"/>
  <c r="Y117" i="1" s="1"/>
  <c r="Y109" i="1" a="1"/>
  <c r="Y109" i="1" s="1"/>
  <c r="Y101" i="1" a="1"/>
  <c r="Y101" i="1" s="1"/>
  <c r="Y93" i="1" a="1"/>
  <c r="Y93" i="1" s="1"/>
  <c r="Y85" i="1" a="1"/>
  <c r="Y85" i="1" s="1"/>
  <c r="Y77" i="1" a="1"/>
  <c r="Y77" i="1" s="1"/>
  <c r="Y70" i="1" a="1"/>
  <c r="Y70" i="1" s="1"/>
  <c r="Y63" i="1" a="1"/>
  <c r="Y63" i="1" s="1"/>
  <c r="Y55" i="1" a="1"/>
  <c r="Y55" i="1" s="1"/>
  <c r="Y47" i="1" a="1"/>
  <c r="Y47" i="1" s="1"/>
  <c r="Y41" i="1" a="1"/>
  <c r="Y41" i="1" s="1"/>
  <c r="Y33" i="1" a="1"/>
  <c r="Y33" i="1" s="1"/>
  <c r="Y25" i="1" a="1"/>
  <c r="Y25" i="1" s="1"/>
  <c r="Y17" i="1" a="1"/>
  <c r="Y17" i="1" s="1"/>
  <c r="Y8" i="1" a="1"/>
  <c r="Y8" i="1" s="1"/>
  <c r="Y486" i="1" a="1"/>
  <c r="Y486" i="1" s="1"/>
  <c r="Y501" i="1" a="1"/>
  <c r="Y501" i="1" s="1"/>
  <c r="Y493" i="1" a="1"/>
  <c r="Y493" i="1" s="1"/>
  <c r="Y485" i="1" a="1"/>
  <c r="Y485" i="1" s="1"/>
  <c r="Y477" i="1" a="1"/>
  <c r="Y477" i="1" s="1"/>
  <c r="Y469" i="1" a="1"/>
  <c r="Y469" i="1" s="1"/>
  <c r="Y461" i="1" a="1"/>
  <c r="Y461" i="1" s="1"/>
  <c r="Y453" i="1" a="1"/>
  <c r="Y453" i="1" s="1"/>
  <c r="Y445" i="1" a="1"/>
  <c r="Y445" i="1" s="1"/>
  <c r="Y437" i="1" a="1"/>
  <c r="Y437" i="1" s="1"/>
  <c r="Y429" i="1" a="1"/>
  <c r="Y429" i="1" s="1"/>
  <c r="Y421" i="1" a="1"/>
  <c r="Y421" i="1" s="1"/>
  <c r="Y413" i="1" a="1"/>
  <c r="Y413" i="1" s="1"/>
  <c r="Y405" i="1" a="1"/>
  <c r="Y405" i="1" s="1"/>
  <c r="Y397" i="1" a="1"/>
  <c r="Y397" i="1" s="1"/>
  <c r="Y389" i="1" a="1"/>
  <c r="Y389" i="1" s="1"/>
  <c r="Y381" i="1" a="1"/>
  <c r="Y381" i="1" s="1"/>
  <c r="Y373" i="1" a="1"/>
  <c r="Y373" i="1" s="1"/>
  <c r="Y365" i="1" a="1"/>
  <c r="Y365" i="1" s="1"/>
  <c r="Y357" i="1" a="1"/>
  <c r="Y357" i="1" s="1"/>
  <c r="Y349" i="1" a="1"/>
  <c r="Y349" i="1" s="1"/>
  <c r="Y341" i="1" a="1"/>
  <c r="Y341" i="1" s="1"/>
  <c r="Y328" i="1" a="1"/>
  <c r="Y328" i="1" s="1"/>
  <c r="Y320" i="1" a="1"/>
  <c r="Y320" i="1" s="1"/>
  <c r="Y312" i="1" a="1"/>
  <c r="Y312" i="1" s="1"/>
  <c r="Y304" i="1" a="1"/>
  <c r="Y304" i="1" s="1"/>
  <c r="Y296" i="1" a="1"/>
  <c r="Y296" i="1" s="1"/>
  <c r="Y289" i="1" a="1"/>
  <c r="Y289" i="1" s="1"/>
  <c r="Y281" i="1" a="1"/>
  <c r="Y281" i="1" s="1"/>
  <c r="Y273" i="1" a="1"/>
  <c r="Y273" i="1" s="1"/>
  <c r="Y265" i="1" a="1"/>
  <c r="Y265" i="1" s="1"/>
  <c r="Y257" i="1" a="1"/>
  <c r="Y257" i="1" s="1"/>
  <c r="Y249" i="1" a="1"/>
  <c r="Y249" i="1" s="1"/>
  <c r="Y241" i="1" a="1"/>
  <c r="Y241" i="1" s="1"/>
  <c r="Y227" i="1" a="1"/>
  <c r="Y227" i="1" s="1"/>
  <c r="Y219" i="1" a="1"/>
  <c r="Y219" i="1" s="1"/>
  <c r="Y211" i="1" a="1"/>
  <c r="Y211" i="1" s="1"/>
  <c r="Y203" i="1" a="1"/>
  <c r="Y203" i="1" s="1"/>
  <c r="Y195" i="1" a="1"/>
  <c r="Y195" i="1" s="1"/>
  <c r="Y187" i="1" a="1"/>
  <c r="Y187" i="1" s="1"/>
  <c r="Y179" i="1" a="1"/>
  <c r="Y179" i="1" s="1"/>
  <c r="Y171" i="1" a="1"/>
  <c r="Y171" i="1" s="1"/>
  <c r="Y164" i="1" a="1"/>
  <c r="Y164" i="1" s="1"/>
  <c r="Y156" i="1" a="1"/>
  <c r="Y156" i="1" s="1"/>
  <c r="Y148" i="1" a="1"/>
  <c r="Y148" i="1" s="1"/>
  <c r="Y140" i="1" a="1"/>
  <c r="Y140" i="1" s="1"/>
  <c r="Y132" i="1" a="1"/>
  <c r="Y132" i="1" s="1"/>
  <c r="Y124" i="1" a="1"/>
  <c r="Y124" i="1" s="1"/>
  <c r="Y116" i="1" a="1"/>
  <c r="Y116" i="1" s="1"/>
  <c r="Y108" i="1" a="1"/>
  <c r="Y108" i="1" s="1"/>
  <c r="Y100" i="1" a="1"/>
  <c r="Y100" i="1" s="1"/>
  <c r="Y92" i="1" a="1"/>
  <c r="Y92" i="1" s="1"/>
  <c r="Y84" i="1" a="1"/>
  <c r="Y84" i="1" s="1"/>
  <c r="Y76" i="1" a="1"/>
  <c r="Y76" i="1" s="1"/>
  <c r="Y62" i="1" a="1"/>
  <c r="Y62" i="1" s="1"/>
  <c r="Y54" i="1" a="1"/>
  <c r="Y54" i="1" s="1"/>
  <c r="Y40" i="1" a="1"/>
  <c r="Y40" i="1" s="1"/>
  <c r="Y32" i="1" a="1"/>
  <c r="Y32" i="1" s="1"/>
  <c r="Y24" i="1" a="1"/>
  <c r="Y24" i="1" s="1"/>
  <c r="Y16" i="1" a="1"/>
  <c r="Y16" i="1" s="1"/>
  <c r="Y7" i="1" a="1"/>
  <c r="Y7" i="1" s="1"/>
  <c r="Y476" i="1" a="1"/>
  <c r="Y476" i="1" s="1"/>
  <c r="Y468" i="1" a="1"/>
  <c r="Y468" i="1" s="1"/>
  <c r="Y460" i="1" a="1"/>
  <c r="Y460" i="1" s="1"/>
  <c r="Y452" i="1" a="1"/>
  <c r="Y452" i="1" s="1"/>
  <c r="Y444" i="1" a="1"/>
  <c r="Y444" i="1" s="1"/>
  <c r="Y436" i="1" a="1"/>
  <c r="Y436" i="1" s="1"/>
  <c r="Y428" i="1" a="1"/>
  <c r="Y428" i="1" s="1"/>
  <c r="Y420" i="1" a="1"/>
  <c r="Y420" i="1" s="1"/>
  <c r="Y412" i="1" a="1"/>
  <c r="Y412" i="1" s="1"/>
  <c r="Y404" i="1" a="1"/>
  <c r="Y404" i="1" s="1"/>
  <c r="Y396" i="1" a="1"/>
  <c r="Y396" i="1" s="1"/>
  <c r="Y388" i="1" a="1"/>
  <c r="Y388" i="1" s="1"/>
  <c r="Y380" i="1" a="1"/>
  <c r="Y380" i="1" s="1"/>
  <c r="Y372" i="1" a="1"/>
  <c r="Y372" i="1" s="1"/>
  <c r="Y364" i="1" a="1"/>
  <c r="Y364" i="1" s="1"/>
  <c r="Y356" i="1" a="1"/>
  <c r="Y356" i="1" s="1"/>
  <c r="Y348" i="1" a="1"/>
  <c r="Y348" i="1" s="1"/>
  <c r="Y340" i="1" a="1"/>
  <c r="Y340" i="1" s="1"/>
  <c r="Y327" i="1" a="1"/>
  <c r="Y327" i="1" s="1"/>
  <c r="Y319" i="1" a="1"/>
  <c r="Y319" i="1" s="1"/>
  <c r="Y311" i="1" a="1"/>
  <c r="Y311" i="1" s="1"/>
  <c r="Y303" i="1" a="1"/>
  <c r="Y303" i="1" s="1"/>
  <c r="Y295" i="1" a="1"/>
  <c r="Y295" i="1" s="1"/>
  <c r="Y288" i="1" a="1"/>
  <c r="Y288" i="1" s="1"/>
  <c r="Y280" i="1" a="1"/>
  <c r="Y280" i="1" s="1"/>
  <c r="Y272" i="1" a="1"/>
  <c r="Y272" i="1" s="1"/>
  <c r="Y264" i="1" a="1"/>
  <c r="Y264" i="1" s="1"/>
  <c r="Y256" i="1" a="1"/>
  <c r="Y256" i="1" s="1"/>
  <c r="Y248" i="1" a="1"/>
  <c r="Y248" i="1" s="1"/>
  <c r="Y240" i="1" a="1"/>
  <c r="Y240" i="1" s="1"/>
  <c r="Y226" i="1" a="1"/>
  <c r="Y226" i="1" s="1"/>
  <c r="Y218" i="1" a="1"/>
  <c r="Y218" i="1" s="1"/>
  <c r="Y210" i="1" a="1"/>
  <c r="Y210" i="1" s="1"/>
  <c r="Y202" i="1" a="1"/>
  <c r="Y202" i="1" s="1"/>
  <c r="Y194" i="1" a="1"/>
  <c r="Y194" i="1" s="1"/>
  <c r="Y186" i="1" a="1"/>
  <c r="Y186" i="1" s="1"/>
  <c r="Y178" i="1" a="1"/>
  <c r="Y178" i="1" s="1"/>
  <c r="Y170" i="1" a="1"/>
  <c r="Y170" i="1" s="1"/>
  <c r="Y163" i="1" a="1"/>
  <c r="Y163" i="1" s="1"/>
  <c r="Y155" i="1" a="1"/>
  <c r="Y155" i="1" s="1"/>
  <c r="Y147" i="1" a="1"/>
  <c r="Y147" i="1" s="1"/>
  <c r="Y139" i="1" a="1"/>
  <c r="Y139" i="1" s="1"/>
  <c r="Y131" i="1" a="1"/>
  <c r="Y131" i="1" s="1"/>
  <c r="Y123" i="1" a="1"/>
  <c r="Y123" i="1" s="1"/>
  <c r="Y115" i="1" a="1"/>
  <c r="Y115" i="1" s="1"/>
  <c r="Y107" i="1" a="1"/>
  <c r="Y107" i="1" s="1"/>
  <c r="Y99" i="1" a="1"/>
  <c r="Y99" i="1" s="1"/>
  <c r="Y91" i="1" a="1"/>
  <c r="Y91" i="1" s="1"/>
  <c r="Y83" i="1" a="1"/>
  <c r="Y83" i="1" s="1"/>
  <c r="Y75" i="1" a="1"/>
  <c r="Y75" i="1" s="1"/>
  <c r="Y69" i="1" a="1"/>
  <c r="Y69" i="1" s="1"/>
  <c r="Y61" i="1" a="1"/>
  <c r="Y61" i="1" s="1"/>
  <c r="Y53" i="1" a="1"/>
  <c r="Y53" i="1" s="1"/>
  <c r="Y39" i="1" a="1"/>
  <c r="Y39" i="1" s="1"/>
  <c r="Y31" i="1" a="1"/>
  <c r="Y31" i="1" s="1"/>
  <c r="Y23" i="1" a="1"/>
  <c r="Y23" i="1" s="1"/>
  <c r="Y15" i="1" a="1"/>
  <c r="Y15" i="1" s="1"/>
  <c r="Y6" i="1" a="1"/>
  <c r="Y6" i="1" s="1"/>
  <c r="Y491" i="1" a="1"/>
  <c r="Y491" i="1" s="1"/>
  <c r="Y483" i="1" a="1"/>
  <c r="Y483" i="1" s="1"/>
  <c r="Y475" i="1" a="1"/>
  <c r="Y475" i="1" s="1"/>
  <c r="Y467" i="1" a="1"/>
  <c r="Y467" i="1" s="1"/>
  <c r="Y459" i="1" a="1"/>
  <c r="Y459" i="1" s="1"/>
  <c r="Y451" i="1" a="1"/>
  <c r="Y451" i="1" s="1"/>
  <c r="Y443" i="1" a="1"/>
  <c r="Y443" i="1" s="1"/>
  <c r="Y435" i="1" a="1"/>
  <c r="Y435" i="1" s="1"/>
  <c r="Y427" i="1" a="1"/>
  <c r="Y427" i="1" s="1"/>
  <c r="Y419" i="1" a="1"/>
  <c r="Y419" i="1" s="1"/>
  <c r="Y411" i="1" a="1"/>
  <c r="Y411" i="1" s="1"/>
  <c r="Y403" i="1" a="1"/>
  <c r="Y403" i="1" s="1"/>
  <c r="Y395" i="1" a="1"/>
  <c r="Y395" i="1" s="1"/>
  <c r="Y387" i="1" a="1"/>
  <c r="Y387" i="1" s="1"/>
  <c r="Y379" i="1" a="1"/>
  <c r="Y379" i="1" s="1"/>
  <c r="Y371" i="1" a="1"/>
  <c r="Y371" i="1" s="1"/>
  <c r="Y363" i="1" a="1"/>
  <c r="Y363" i="1" s="1"/>
  <c r="Y355" i="1" a="1"/>
  <c r="Y355" i="1" s="1"/>
  <c r="Y347" i="1" a="1"/>
  <c r="Y347" i="1" s="1"/>
  <c r="Y339" i="1" a="1"/>
  <c r="Y339" i="1" s="1"/>
  <c r="Y333" i="1" a="1"/>
  <c r="Y333" i="1" s="1"/>
  <c r="Y326" i="1" a="1"/>
  <c r="Y326" i="1" s="1"/>
  <c r="Y318" i="1" a="1"/>
  <c r="Y318" i="1" s="1"/>
  <c r="Y310" i="1" a="1"/>
  <c r="Y310" i="1" s="1"/>
  <c r="Y302" i="1" a="1"/>
  <c r="Y302" i="1" s="1"/>
  <c r="Y294" i="1" a="1"/>
  <c r="Y294" i="1" s="1"/>
  <c r="Y287" i="1" a="1"/>
  <c r="Y287" i="1" s="1"/>
  <c r="Y279" i="1" a="1"/>
  <c r="Y279" i="1" s="1"/>
  <c r="Y271" i="1" a="1"/>
  <c r="Y271" i="1" s="1"/>
  <c r="Y263" i="1" a="1"/>
  <c r="Y263" i="1" s="1"/>
  <c r="Y255" i="1" a="1"/>
  <c r="Y255" i="1" s="1"/>
  <c r="Y247" i="1" a="1"/>
  <c r="Y247" i="1" s="1"/>
  <c r="Y239" i="1" a="1"/>
  <c r="Y239" i="1" s="1"/>
  <c r="Y233" i="1" a="1"/>
  <c r="Y233" i="1" s="1"/>
  <c r="Y225" i="1" a="1"/>
  <c r="Y225" i="1" s="1"/>
  <c r="Y217" i="1" a="1"/>
  <c r="Y217" i="1" s="1"/>
  <c r="Y209" i="1" a="1"/>
  <c r="Y209" i="1" s="1"/>
  <c r="Y201" i="1" a="1"/>
  <c r="Y201" i="1" s="1"/>
  <c r="Y193" i="1" a="1"/>
  <c r="Y193" i="1" s="1"/>
  <c r="Y185" i="1" a="1"/>
  <c r="Y185" i="1" s="1"/>
  <c r="Y177" i="1" a="1"/>
  <c r="Y177" i="1" s="1"/>
  <c r="Y169" i="1" a="1"/>
  <c r="Y169" i="1" s="1"/>
  <c r="Y162" i="1" a="1"/>
  <c r="Y162" i="1" s="1"/>
  <c r="Y154" i="1" a="1"/>
  <c r="Y154" i="1" s="1"/>
  <c r="Y146" i="1" a="1"/>
  <c r="Y146" i="1" s="1"/>
  <c r="Y138" i="1" a="1"/>
  <c r="Y138" i="1" s="1"/>
  <c r="Y130" i="1" a="1"/>
  <c r="Y130" i="1" s="1"/>
  <c r="Y122" i="1" a="1"/>
  <c r="Y122" i="1" s="1"/>
  <c r="Y114" i="1" a="1"/>
  <c r="Y114" i="1" s="1"/>
  <c r="Y106" i="1" a="1"/>
  <c r="Y106" i="1" s="1"/>
  <c r="Y98" i="1" a="1"/>
  <c r="Y98" i="1" s="1"/>
  <c r="Y90" i="1" a="1"/>
  <c r="Y90" i="1" s="1"/>
  <c r="Y82" i="1" a="1"/>
  <c r="Y82" i="1" s="1"/>
  <c r="Y68" i="1" a="1"/>
  <c r="Y68" i="1" s="1"/>
  <c r="Y60" i="1" a="1"/>
  <c r="Y60" i="1" s="1"/>
  <c r="Y52" i="1" a="1"/>
  <c r="Y52" i="1" s="1"/>
  <c r="Y45" i="1" a="1"/>
  <c r="Y45" i="1" s="1"/>
  <c r="Y38" i="1" a="1"/>
  <c r="Y38" i="1" s="1"/>
  <c r="Y30" i="1" a="1"/>
  <c r="Y30" i="1" s="1"/>
  <c r="Y22" i="1" a="1"/>
  <c r="Y22" i="1" s="1"/>
  <c r="Y14" i="1" a="1"/>
  <c r="Y14" i="1" s="1"/>
  <c r="Y5" i="1" a="1"/>
  <c r="Y5" i="1" s="1"/>
  <c r="Y492" i="1" a="1"/>
  <c r="Y492" i="1" s="1"/>
  <c r="Y499" i="1" a="1"/>
  <c r="Y499" i="1" s="1"/>
  <c r="Y498" i="1" a="1"/>
  <c r="Y498" i="1" s="1"/>
  <c r="Y490" i="1" a="1"/>
  <c r="Y490" i="1" s="1"/>
  <c r="Y482" i="1" a="1"/>
  <c r="Y482" i="1" s="1"/>
  <c r="Y474" i="1" a="1"/>
  <c r="Y474" i="1" s="1"/>
  <c r="Y466" i="1" a="1"/>
  <c r="Y466" i="1" s="1"/>
  <c r="Y458" i="1" a="1"/>
  <c r="Y458" i="1" s="1"/>
  <c r="Y450" i="1" a="1"/>
  <c r="Y450" i="1" s="1"/>
  <c r="Y442" i="1" a="1"/>
  <c r="Y442" i="1" s="1"/>
  <c r="Y434" i="1" a="1"/>
  <c r="Y434" i="1" s="1"/>
  <c r="Y426" i="1" a="1"/>
  <c r="Y426" i="1" s="1"/>
  <c r="Y418" i="1" a="1"/>
  <c r="Y418" i="1" s="1"/>
  <c r="Y410" i="1" a="1"/>
  <c r="Y410" i="1" s="1"/>
  <c r="Y402" i="1" a="1"/>
  <c r="Y402" i="1" s="1"/>
  <c r="Y394" i="1" a="1"/>
  <c r="Y394" i="1" s="1"/>
  <c r="Y386" i="1" a="1"/>
  <c r="Y386" i="1" s="1"/>
  <c r="Y378" i="1" a="1"/>
  <c r="Y378" i="1" s="1"/>
  <c r="Y370" i="1" a="1"/>
  <c r="Y370" i="1" s="1"/>
  <c r="Y362" i="1" a="1"/>
  <c r="Y362" i="1" s="1"/>
  <c r="Y354" i="1" a="1"/>
  <c r="Y354" i="1" s="1"/>
  <c r="Y346" i="1" a="1"/>
  <c r="Y346" i="1" s="1"/>
  <c r="Y332" i="1" a="1"/>
  <c r="Y332" i="1" s="1"/>
  <c r="Y325" i="1" a="1"/>
  <c r="Y325" i="1" s="1"/>
  <c r="Y317" i="1" a="1"/>
  <c r="Y317" i="1" s="1"/>
  <c r="Y309" i="1" a="1"/>
  <c r="Y309" i="1" s="1"/>
  <c r="Y301" i="1" a="1"/>
  <c r="Y301" i="1" s="1"/>
  <c r="Y293" i="1" a="1"/>
  <c r="Y293" i="1" s="1"/>
  <c r="Y286" i="1" a="1"/>
  <c r="Y286" i="1" s="1"/>
  <c r="Y278" i="1" a="1"/>
  <c r="Y278" i="1" s="1"/>
  <c r="Y270" i="1" a="1"/>
  <c r="Y270" i="1" s="1"/>
  <c r="Y262" i="1" a="1"/>
  <c r="Y262" i="1" s="1"/>
  <c r="Y254" i="1" a="1"/>
  <c r="Y254" i="1" s="1"/>
  <c r="Y246" i="1" a="1"/>
  <c r="Y246" i="1" s="1"/>
  <c r="Y232" i="1" a="1"/>
  <c r="Y232" i="1" s="1"/>
  <c r="Y224" i="1" a="1"/>
  <c r="Y224" i="1" s="1"/>
  <c r="Y216" i="1" a="1"/>
  <c r="Y216" i="1" s="1"/>
  <c r="Y208" i="1" a="1"/>
  <c r="Y208" i="1" s="1"/>
  <c r="Y200" i="1" a="1"/>
  <c r="Y200" i="1" s="1"/>
  <c r="Y192" i="1" a="1"/>
  <c r="Y192" i="1" s="1"/>
  <c r="Y184" i="1" a="1"/>
  <c r="Y184" i="1" s="1"/>
  <c r="Y176" i="1" a="1"/>
  <c r="Y176" i="1" s="1"/>
  <c r="Y168" i="1" a="1"/>
  <c r="Y168" i="1" s="1"/>
  <c r="Y161" i="1" a="1"/>
  <c r="Y161" i="1" s="1"/>
  <c r="Y153" i="1" a="1"/>
  <c r="Y153" i="1" s="1"/>
  <c r="Y145" i="1" a="1"/>
  <c r="Y145" i="1" s="1"/>
  <c r="Y137" i="1" a="1"/>
  <c r="Y137" i="1" s="1"/>
  <c r="Y129" i="1" a="1"/>
  <c r="Y129" i="1" s="1"/>
  <c r="Y121" i="1" a="1"/>
  <c r="Y121" i="1" s="1"/>
  <c r="Y113" i="1" a="1"/>
  <c r="Y113" i="1" s="1"/>
  <c r="Y105" i="1" a="1"/>
  <c r="Y105" i="1" s="1"/>
  <c r="Y97" i="1" a="1"/>
  <c r="Y97" i="1" s="1"/>
  <c r="Y89" i="1" a="1"/>
  <c r="Y89" i="1" s="1"/>
  <c r="Y81" i="1" a="1"/>
  <c r="Y81" i="1" s="1"/>
  <c r="Y67" i="1" a="1"/>
  <c r="Y67" i="1" s="1"/>
  <c r="Y59" i="1" a="1"/>
  <c r="Y59" i="1" s="1"/>
  <c r="Y51" i="1" a="1"/>
  <c r="Y51" i="1" s="1"/>
  <c r="Y44" i="1" a="1"/>
  <c r="Y44" i="1" s="1"/>
  <c r="Y37" i="1" a="1"/>
  <c r="Y37" i="1" s="1"/>
  <c r="Y29" i="1" a="1"/>
  <c r="Y29" i="1" s="1"/>
  <c r="Y21" i="1" a="1"/>
  <c r="Y21" i="1" s="1"/>
  <c r="Y13" i="1" a="1"/>
  <c r="Y13" i="1" s="1"/>
  <c r="Y4" i="1" a="1"/>
  <c r="Y4" i="1" s="1"/>
  <c r="Y473" i="1" a="1"/>
  <c r="Y473" i="1" s="1"/>
  <c r="Y465" i="1" a="1"/>
  <c r="Y465" i="1" s="1"/>
  <c r="Y457" i="1" a="1"/>
  <c r="Y457" i="1" s="1"/>
  <c r="Y449" i="1" a="1"/>
  <c r="Y449" i="1" s="1"/>
  <c r="Y441" i="1" a="1"/>
  <c r="Y441" i="1" s="1"/>
  <c r="Y433" i="1" a="1"/>
  <c r="Y433" i="1" s="1"/>
  <c r="Y425" i="1" a="1"/>
  <c r="Y425" i="1" s="1"/>
  <c r="Y417" i="1" a="1"/>
  <c r="Y417" i="1" s="1"/>
  <c r="Y409" i="1" a="1"/>
  <c r="Y409" i="1" s="1"/>
  <c r="Y401" i="1" a="1"/>
  <c r="Y401" i="1" s="1"/>
  <c r="Y393" i="1" a="1"/>
  <c r="Y393" i="1" s="1"/>
  <c r="Y385" i="1" a="1"/>
  <c r="Y385" i="1" s="1"/>
  <c r="Y377" i="1" a="1"/>
  <c r="Y377" i="1" s="1"/>
  <c r="Y369" i="1" a="1"/>
  <c r="Y369" i="1" s="1"/>
  <c r="Y361" i="1" a="1"/>
  <c r="Y361" i="1" s="1"/>
  <c r="Y353" i="1" a="1"/>
  <c r="Y353" i="1" s="1"/>
  <c r="Y345" i="1" a="1"/>
  <c r="Y345" i="1" s="1"/>
  <c r="Y331" i="1" a="1"/>
  <c r="Y331" i="1" s="1"/>
  <c r="Y324" i="1" a="1"/>
  <c r="Y324" i="1" s="1"/>
  <c r="Y316" i="1" a="1"/>
  <c r="Y316" i="1" s="1"/>
  <c r="Y308" i="1" a="1"/>
  <c r="Y308" i="1" s="1"/>
  <c r="Y300" i="1" a="1"/>
  <c r="Y300" i="1" s="1"/>
  <c r="Y292" i="1" a="1"/>
  <c r="Y292" i="1" s="1"/>
  <c r="Y285" i="1" a="1"/>
  <c r="Y285" i="1" s="1"/>
  <c r="Y277" i="1" a="1"/>
  <c r="Y277" i="1" s="1"/>
  <c r="Y269" i="1" a="1"/>
  <c r="Y269" i="1" s="1"/>
  <c r="Y261" i="1" a="1"/>
  <c r="Y261" i="1" s="1"/>
  <c r="Y253" i="1" a="1"/>
  <c r="Y253" i="1" s="1"/>
  <c r="Y245" i="1" a="1"/>
  <c r="Y245" i="1" s="1"/>
  <c r="Y231" i="1" a="1"/>
  <c r="Y231" i="1" s="1"/>
  <c r="Y223" i="1" a="1"/>
  <c r="Y223" i="1" s="1"/>
  <c r="Y215" i="1" a="1"/>
  <c r="Y215" i="1" s="1"/>
  <c r="Y207" i="1" a="1"/>
  <c r="Y207" i="1" s="1"/>
  <c r="Y199" i="1" a="1"/>
  <c r="Y199" i="1" s="1"/>
  <c r="Y191" i="1" a="1"/>
  <c r="Y191" i="1" s="1"/>
  <c r="Y183" i="1" a="1"/>
  <c r="Y183" i="1" s="1"/>
  <c r="Y175" i="1" a="1"/>
  <c r="Y175" i="1" s="1"/>
  <c r="Y167" i="1" a="1"/>
  <c r="Y167" i="1" s="1"/>
  <c r="Y160" i="1" a="1"/>
  <c r="Y160" i="1" s="1"/>
  <c r="Y152" i="1" a="1"/>
  <c r="Y152" i="1" s="1"/>
  <c r="Y144" i="1" a="1"/>
  <c r="Y144" i="1" s="1"/>
  <c r="Y136" i="1" a="1"/>
  <c r="Y136" i="1" s="1"/>
  <c r="Y128" i="1" a="1"/>
  <c r="Y128" i="1" s="1"/>
  <c r="Y120" i="1" a="1"/>
  <c r="Y120" i="1" s="1"/>
  <c r="Y112" i="1" a="1"/>
  <c r="Y112" i="1" s="1"/>
  <c r="Y104" i="1" a="1"/>
  <c r="Y104" i="1" s="1"/>
  <c r="Y96" i="1" a="1"/>
  <c r="Y96" i="1" s="1"/>
  <c r="Y88" i="1" a="1"/>
  <c r="Y88" i="1" s="1"/>
  <c r="Y80" i="1" a="1"/>
  <c r="Y80" i="1" s="1"/>
  <c r="Y73" i="1" a="1"/>
  <c r="Y73" i="1" s="1"/>
  <c r="Y66" i="1" a="1"/>
  <c r="Y66" i="1" s="1"/>
  <c r="Y58" i="1" a="1"/>
  <c r="Y58" i="1" s="1"/>
  <c r="Y50" i="1" a="1"/>
  <c r="Y50" i="1" s="1"/>
  <c r="Y43" i="1" a="1"/>
  <c r="Y43" i="1" s="1"/>
  <c r="Y36" i="1" a="1"/>
  <c r="Y36" i="1" s="1"/>
  <c r="Y28" i="1" a="1"/>
  <c r="Y28" i="1" s="1"/>
  <c r="Y20" i="1" a="1"/>
  <c r="Y20" i="1" s="1"/>
  <c r="Y11" i="1" a="1"/>
  <c r="Y11" i="1" s="1"/>
  <c r="Y3" i="1" a="1"/>
  <c r="Y3" i="1" s="1"/>
  <c r="P490" i="1"/>
  <c r="S490" i="1" s="1"/>
  <c r="P410" i="1"/>
  <c r="S410" i="1" s="1"/>
  <c r="P378" i="1"/>
  <c r="S378" i="1" s="1"/>
  <c r="P354" i="1"/>
  <c r="S354" i="1" s="1"/>
  <c r="P330" i="1"/>
  <c r="S330" i="1" s="1"/>
  <c r="P467" i="1"/>
  <c r="S467" i="1" s="1"/>
  <c r="P435" i="1"/>
  <c r="S435" i="1" s="1"/>
  <c r="P395" i="1"/>
  <c r="S395" i="1" s="1"/>
  <c r="P339" i="1"/>
  <c r="S339" i="1" s="1"/>
  <c r="P299" i="1"/>
  <c r="S299" i="1" s="1"/>
  <c r="P171" i="1"/>
  <c r="S171" i="1" s="1"/>
  <c r="P91" i="1"/>
  <c r="S91" i="1" s="1"/>
  <c r="P247" i="1"/>
  <c r="S247" i="1" s="1"/>
  <c r="P215" i="1"/>
  <c r="S215" i="1" s="1"/>
  <c r="P183" i="1"/>
  <c r="S183" i="1" s="1"/>
  <c r="P405" i="1"/>
  <c r="S405" i="1" s="1"/>
  <c r="P293" i="1"/>
  <c r="S293" i="1" s="1"/>
  <c r="P269" i="1"/>
  <c r="S269" i="1" s="1"/>
  <c r="P4" i="1"/>
  <c r="S4" i="1" s="1"/>
  <c r="P106" i="1"/>
  <c r="S106" i="1" s="1"/>
  <c r="P449" i="1"/>
  <c r="S449" i="1" s="1"/>
  <c r="P97" i="1"/>
  <c r="S97" i="1" s="1"/>
  <c r="P437" i="1"/>
  <c r="S437" i="1" s="1"/>
  <c r="P211" i="1"/>
  <c r="S211" i="1" s="1"/>
  <c r="P130" i="1"/>
  <c r="S130" i="1" s="1"/>
  <c r="P281" i="1"/>
  <c r="S281" i="1" s="1"/>
  <c r="P233" i="1"/>
  <c r="S233" i="1" s="1"/>
  <c r="P153" i="1"/>
  <c r="S153" i="1" s="1"/>
  <c r="P65" i="1"/>
  <c r="S65" i="1" s="1"/>
  <c r="P368" i="1"/>
  <c r="S368" i="1" s="1"/>
  <c r="P56" i="1"/>
  <c r="S56" i="1" s="1"/>
  <c r="P424" i="1"/>
  <c r="S424" i="1" s="1"/>
  <c r="P304" i="1"/>
  <c r="S304" i="1" s="1"/>
  <c r="P224" i="1"/>
  <c r="S224" i="1" s="1"/>
  <c r="P192" i="1"/>
  <c r="S192" i="1" s="1"/>
  <c r="P120" i="1"/>
  <c r="S120" i="1" s="1"/>
  <c r="P80" i="1"/>
  <c r="S80" i="1" s="1"/>
  <c r="P478" i="1"/>
  <c r="S478" i="1" s="1"/>
  <c r="P142" i="1"/>
  <c r="S142" i="1" s="1"/>
  <c r="P30" i="1"/>
  <c r="S30" i="1" s="1"/>
  <c r="P460" i="1"/>
  <c r="S460" i="1" s="1"/>
  <c r="P388" i="1"/>
  <c r="S388" i="1" s="1"/>
  <c r="P316" i="1"/>
  <c r="S316" i="1" s="1"/>
  <c r="P276" i="1"/>
  <c r="S276" i="1" s="1"/>
  <c r="P260" i="1"/>
  <c r="S260" i="1" s="1"/>
  <c r="P204" i="1"/>
  <c r="S204" i="1" s="1"/>
  <c r="P44" i="1"/>
  <c r="S44" i="1" s="1"/>
  <c r="P163" i="1"/>
  <c r="S163" i="1" s="1"/>
  <c r="P83" i="1"/>
  <c r="S83" i="1" s="1"/>
  <c r="P16" i="1"/>
  <c r="S16" i="1" s="1"/>
  <c r="AC12" i="1"/>
  <c r="N247" i="1" l="1"/>
  <c r="N2" i="1"/>
  <c r="M194" i="1"/>
  <c r="M361" i="1"/>
  <c r="M476" i="1"/>
  <c r="M204" i="1"/>
  <c r="N60" i="1"/>
  <c r="N159" i="1"/>
  <c r="N414" i="1"/>
  <c r="M120" i="1"/>
  <c r="N217" i="1"/>
  <c r="N373" i="1"/>
  <c r="M319" i="1"/>
  <c r="M391" i="1"/>
  <c r="S436" i="1"/>
  <c r="N86" i="1"/>
  <c r="M314" i="1"/>
  <c r="N430" i="1"/>
  <c r="N92" i="1"/>
  <c r="M190" i="1"/>
  <c r="M401" i="1"/>
  <c r="M115" i="1"/>
  <c r="M112" i="1"/>
  <c r="N405" i="1"/>
  <c r="N150" i="1"/>
  <c r="M316" i="1"/>
  <c r="N419" i="1"/>
  <c r="N232" i="1"/>
  <c r="N361" i="1"/>
  <c r="N308" i="1"/>
  <c r="M61" i="1"/>
  <c r="M307" i="1"/>
  <c r="M301" i="1"/>
  <c r="N422" i="1"/>
  <c r="M142" i="1"/>
  <c r="M57" i="1"/>
  <c r="M264" i="1"/>
  <c r="N403" i="1"/>
  <c r="N355" i="1"/>
  <c r="M497" i="1"/>
  <c r="M102" i="1"/>
  <c r="N311" i="1"/>
  <c r="N120" i="1"/>
  <c r="M19" i="1"/>
  <c r="M90" i="1"/>
  <c r="M235" i="1"/>
  <c r="M263" i="1"/>
  <c r="N124" i="1"/>
  <c r="M125" i="1"/>
  <c r="M206" i="1"/>
  <c r="N482" i="1"/>
  <c r="M97" i="1"/>
  <c r="M383" i="1"/>
  <c r="M121" i="1"/>
  <c r="N395" i="1"/>
  <c r="N322" i="1"/>
  <c r="N106" i="1"/>
  <c r="M165" i="1"/>
  <c r="M192" i="1"/>
  <c r="M453" i="1"/>
  <c r="M408" i="1"/>
  <c r="M481" i="1"/>
  <c r="N122" i="1"/>
  <c r="N116" i="1"/>
  <c r="N316" i="1"/>
  <c r="M428" i="1"/>
  <c r="N329" i="1"/>
  <c r="M474" i="1"/>
  <c r="M464" i="1"/>
  <c r="M343" i="1"/>
  <c r="N351" i="1"/>
  <c r="N129" i="1"/>
  <c r="N466" i="1"/>
  <c r="M429" i="1"/>
  <c r="N142" i="1"/>
  <c r="N57" i="1"/>
  <c r="N264" i="1"/>
  <c r="M403" i="1"/>
  <c r="M273" i="1"/>
  <c r="N497" i="1"/>
  <c r="N102" i="1"/>
  <c r="M404" i="1"/>
  <c r="M36" i="1"/>
  <c r="N163" i="1"/>
  <c r="N198" i="1"/>
  <c r="N300" i="1"/>
  <c r="N121" i="1"/>
  <c r="M87" i="1"/>
  <c r="M37" i="1"/>
  <c r="M491" i="1"/>
  <c r="N165" i="1"/>
  <c r="N192" i="1"/>
  <c r="N453" i="1"/>
  <c r="N408" i="1"/>
  <c r="N481" i="1"/>
  <c r="M227" i="1"/>
  <c r="M148" i="1"/>
  <c r="N428" i="1"/>
  <c r="M329" i="1"/>
  <c r="N474" i="1"/>
  <c r="N464" i="1"/>
  <c r="M407" i="1"/>
  <c r="M258" i="1"/>
  <c r="M164" i="1"/>
  <c r="M39" i="1"/>
  <c r="N469" i="1"/>
  <c r="N444" i="1"/>
  <c r="M358" i="1"/>
  <c r="M250" i="1"/>
  <c r="N103" i="1"/>
  <c r="M366" i="1"/>
  <c r="M245" i="1"/>
  <c r="M293" i="1"/>
  <c r="M149" i="1"/>
  <c r="N404" i="1"/>
  <c r="N36" i="1"/>
  <c r="N249" i="1"/>
  <c r="M196" i="1"/>
  <c r="M462" i="1"/>
  <c r="M430" i="1"/>
  <c r="M419" i="1"/>
  <c r="M308" i="1"/>
  <c r="N80" i="1"/>
  <c r="N168" i="1"/>
  <c r="N28" i="1"/>
  <c r="M311" i="1"/>
  <c r="N67" i="1"/>
  <c r="M501" i="1"/>
  <c r="N87" i="1"/>
  <c r="N37" i="1"/>
  <c r="N460" i="1"/>
  <c r="N434" i="1"/>
  <c r="M289" i="1"/>
  <c r="M195" i="1"/>
  <c r="M141" i="1"/>
  <c r="M312" i="1"/>
  <c r="N227" i="1"/>
  <c r="N148" i="1"/>
  <c r="M85" i="1"/>
  <c r="M296" i="1"/>
  <c r="M272" i="1"/>
  <c r="M242" i="1"/>
  <c r="N20" i="1"/>
  <c r="N368" i="1"/>
  <c r="N45" i="1"/>
  <c r="N494" i="1"/>
  <c r="M349" i="1"/>
  <c r="M444" i="1"/>
  <c r="N358" i="1"/>
  <c r="N250" i="1"/>
  <c r="M285" i="1"/>
  <c r="N366" i="1"/>
  <c r="N245" i="1"/>
  <c r="N293" i="1"/>
  <c r="N149" i="1"/>
  <c r="N339" i="1"/>
  <c r="N218" i="1"/>
  <c r="N99" i="1"/>
  <c r="N321" i="1"/>
  <c r="N65" i="1"/>
  <c r="N318" i="1"/>
  <c r="M374" i="1"/>
  <c r="M64" i="1"/>
  <c r="M6" i="1"/>
  <c r="M377" i="1"/>
  <c r="M328" i="1"/>
  <c r="M463" i="1"/>
  <c r="M487" i="1"/>
  <c r="N350" i="1"/>
  <c r="N188" i="1"/>
  <c r="N431" i="1"/>
  <c r="N427" i="1"/>
  <c r="M231" i="1"/>
  <c r="M493" i="1"/>
  <c r="N225" i="1"/>
  <c r="N439" i="1"/>
  <c r="N48" i="1"/>
  <c r="N425" i="1"/>
  <c r="N93" i="1"/>
  <c r="N27" i="1"/>
  <c r="N262" i="1"/>
  <c r="M375" i="1"/>
  <c r="M350" i="1"/>
  <c r="M188" i="1"/>
  <c r="M431" i="1"/>
  <c r="M427" i="1"/>
  <c r="N32" i="1"/>
  <c r="M330" i="1"/>
  <c r="N287" i="1"/>
  <c r="N193" i="1"/>
  <c r="M114" i="1"/>
  <c r="M247" i="1"/>
  <c r="Z247" i="1" s="1"/>
  <c r="N127" i="1"/>
  <c r="N205" i="1"/>
  <c r="M437" i="1"/>
  <c r="M318" i="1"/>
  <c r="M300" i="1"/>
  <c r="M373" i="1"/>
  <c r="M413" i="1"/>
  <c r="M65" i="1"/>
  <c r="Z65" i="1" s="1"/>
  <c r="M495" i="1"/>
  <c r="M390" i="1"/>
  <c r="N8" i="1"/>
  <c r="M198" i="1"/>
  <c r="M217" i="1"/>
  <c r="M465" i="1"/>
  <c r="M99" i="1"/>
  <c r="M163" i="1"/>
  <c r="Z163" i="1" s="1"/>
  <c r="M67" i="1"/>
  <c r="M459" i="1"/>
  <c r="M218" i="1"/>
  <c r="N51" i="1"/>
  <c r="N29" i="1"/>
  <c r="N257" i="1"/>
  <c r="N184" i="1"/>
  <c r="N320" i="1"/>
  <c r="M183" i="1"/>
  <c r="N315" i="1"/>
  <c r="N118" i="1"/>
  <c r="N243" i="1"/>
  <c r="N11" i="1"/>
  <c r="N278" i="1"/>
  <c r="N306" i="1"/>
  <c r="M110" i="1"/>
  <c r="N68" i="1"/>
  <c r="N331" i="1"/>
  <c r="M355" i="1"/>
  <c r="N237" i="1"/>
  <c r="N309" i="1"/>
  <c r="N42" i="1"/>
  <c r="N495" i="1"/>
  <c r="M94" i="1"/>
  <c r="M103" i="1"/>
  <c r="N484" i="1"/>
  <c r="M500" i="1"/>
  <c r="N337" i="1"/>
  <c r="N270" i="1"/>
  <c r="N260" i="1"/>
  <c r="N220" i="1"/>
  <c r="M436" i="1"/>
  <c r="N158" i="1"/>
  <c r="N288" i="1"/>
  <c r="M422" i="1"/>
  <c r="M137" i="1"/>
  <c r="N372" i="1"/>
  <c r="M469" i="1"/>
  <c r="M80" i="1"/>
  <c r="Z80" i="1" s="1"/>
  <c r="M134" i="1"/>
  <c r="M494" i="1"/>
  <c r="M466" i="1"/>
  <c r="N421" i="1"/>
  <c r="N319" i="1"/>
  <c r="M45" i="1"/>
  <c r="M129" i="1"/>
  <c r="N476" i="1"/>
  <c r="M24" i="1"/>
  <c r="M368" i="1"/>
  <c r="Z368" i="1" s="1"/>
  <c r="N477" i="1"/>
  <c r="N132" i="1"/>
  <c r="N279" i="1"/>
  <c r="M20" i="1"/>
  <c r="M479" i="1"/>
  <c r="M279" i="1"/>
  <c r="N384" i="1"/>
  <c r="N473" i="1"/>
  <c r="M385" i="1"/>
  <c r="N72" i="1"/>
  <c r="N362" i="1"/>
  <c r="N41" i="1"/>
  <c r="N438" i="1"/>
  <c r="N177" i="1"/>
  <c r="N219" i="1"/>
  <c r="N299" i="1"/>
  <c r="N398" i="1"/>
  <c r="N282" i="1"/>
  <c r="N333" i="1"/>
  <c r="M409" i="1"/>
  <c r="N101" i="1"/>
  <c r="N88" i="1"/>
  <c r="N15" i="1"/>
  <c r="N231" i="1"/>
  <c r="M221" i="1"/>
  <c r="M116" i="1"/>
  <c r="M38" i="1"/>
  <c r="M122" i="1"/>
  <c r="M200" i="1"/>
  <c r="N22" i="1"/>
  <c r="M394" i="1"/>
  <c r="N229" i="1"/>
  <c r="M411" i="1"/>
  <c r="N261" i="1"/>
  <c r="N59" i="1"/>
  <c r="N55" i="1"/>
  <c r="N284" i="1"/>
  <c r="N174" i="1"/>
  <c r="M92" i="1"/>
  <c r="M460" i="1"/>
  <c r="Z460" i="1" s="1"/>
  <c r="M77" i="1"/>
  <c r="M322" i="1"/>
  <c r="M389" i="1"/>
  <c r="M84" i="1"/>
  <c r="M455" i="1"/>
  <c r="M447" i="1"/>
  <c r="M439" i="1"/>
  <c r="M48" i="1"/>
  <c r="M425" i="1"/>
  <c r="M93" i="1"/>
  <c r="M27" i="1"/>
  <c r="M262" i="1"/>
  <c r="M167" i="1"/>
  <c r="N171" i="1"/>
  <c r="N478" i="1"/>
  <c r="M111" i="1"/>
  <c r="N233" i="1"/>
  <c r="N113" i="1"/>
  <c r="M32" i="1"/>
  <c r="N330" i="1"/>
  <c r="M287" i="1"/>
  <c r="M193" i="1"/>
  <c r="M415" i="1"/>
  <c r="N345" i="1"/>
  <c r="N176" i="1"/>
  <c r="N18" i="1"/>
  <c r="M127" i="1"/>
  <c r="M205" i="1"/>
  <c r="N31" i="1"/>
  <c r="N305" i="1"/>
  <c r="N21" i="1"/>
  <c r="N410" i="1"/>
  <c r="N281" i="1"/>
  <c r="N490" i="1"/>
  <c r="N353" i="1"/>
  <c r="M8" i="1"/>
  <c r="M251" i="1"/>
  <c r="N40" i="1"/>
  <c r="N95" i="1"/>
  <c r="N123" i="1"/>
  <c r="N267" i="1"/>
  <c r="N277" i="1"/>
  <c r="N13" i="1"/>
  <c r="N290" i="1"/>
  <c r="M51" i="1"/>
  <c r="M29" i="1"/>
  <c r="M257" i="1"/>
  <c r="M184" i="1"/>
  <c r="M320" i="1"/>
  <c r="M315" i="1"/>
  <c r="M118" i="1"/>
  <c r="M243" i="1"/>
  <c r="M11" i="1"/>
  <c r="M278" i="1"/>
  <c r="M306" i="1"/>
  <c r="N110" i="1"/>
  <c r="M68" i="1"/>
  <c r="M331" i="1"/>
  <c r="N470" i="1"/>
  <c r="M237" i="1"/>
  <c r="M309" i="1"/>
  <c r="M42" i="1"/>
  <c r="N10" i="1"/>
  <c r="N391" i="1"/>
  <c r="N191" i="1"/>
  <c r="M484" i="1"/>
  <c r="N500" i="1"/>
  <c r="M337" i="1"/>
  <c r="M270" i="1"/>
  <c r="M260" i="1"/>
  <c r="Z260" i="1" s="1"/>
  <c r="M220" i="1"/>
  <c r="N436" i="1"/>
  <c r="M158" i="1"/>
  <c r="M288" i="1"/>
  <c r="N442" i="1"/>
  <c r="N50" i="1"/>
  <c r="M372" i="1"/>
  <c r="N169" i="1"/>
  <c r="N448" i="1"/>
  <c r="N128" i="1"/>
  <c r="N492" i="1"/>
  <c r="N498" i="1"/>
  <c r="M421" i="1"/>
  <c r="N452" i="1"/>
  <c r="N294" i="1"/>
  <c r="N16" i="1"/>
  <c r="N332" i="1"/>
  <c r="N104" i="1"/>
  <c r="N392" i="1"/>
  <c r="M477" i="1"/>
  <c r="M132" i="1"/>
  <c r="N388" i="1"/>
  <c r="N375" i="1"/>
  <c r="M351" i="1"/>
  <c r="M215" i="1"/>
  <c r="M384" i="1"/>
  <c r="M473" i="1"/>
  <c r="N385" i="1"/>
  <c r="M72" i="1"/>
  <c r="M362" i="1"/>
  <c r="M41" i="1"/>
  <c r="M438" i="1"/>
  <c r="M177" i="1"/>
  <c r="M219" i="1"/>
  <c r="M299" i="1"/>
  <c r="M398" i="1"/>
  <c r="M282" i="1"/>
  <c r="M333" i="1"/>
  <c r="N400" i="1"/>
  <c r="M101" i="1"/>
  <c r="M88" i="1"/>
  <c r="M15" i="1"/>
  <c r="N269" i="1"/>
  <c r="N238" i="1"/>
  <c r="N96" i="1"/>
  <c r="N369" i="1"/>
  <c r="N489" i="1"/>
  <c r="M22" i="1"/>
  <c r="N394" i="1"/>
  <c r="M229" i="1"/>
  <c r="N411" i="1"/>
  <c r="M261" i="1"/>
  <c r="M59" i="1"/>
  <c r="M55" i="1"/>
  <c r="M284" i="1"/>
  <c r="M174" i="1"/>
  <c r="N194" i="1"/>
  <c r="N491" i="1"/>
  <c r="N179" i="1"/>
  <c r="N314" i="1"/>
  <c r="N49" i="1"/>
  <c r="N280" i="1"/>
  <c r="N458" i="1"/>
  <c r="N363" i="1"/>
  <c r="N327" i="1"/>
  <c r="N335" i="1"/>
  <c r="M171" i="1"/>
  <c r="M478" i="1"/>
  <c r="N111" i="1"/>
  <c r="M233" i="1"/>
  <c r="M113" i="1"/>
  <c r="N298" i="1"/>
  <c r="N485" i="1"/>
  <c r="N216" i="1"/>
  <c r="N131" i="1"/>
  <c r="M399" i="1"/>
  <c r="M295" i="1"/>
  <c r="M345" i="1"/>
  <c r="M176" i="1"/>
  <c r="M18" i="1"/>
  <c r="N424" i="1"/>
  <c r="M31" i="1"/>
  <c r="M305" i="1"/>
  <c r="M21" i="1"/>
  <c r="M410" i="1"/>
  <c r="M281" i="1"/>
  <c r="M490" i="1"/>
  <c r="Z490" i="1" s="1"/>
  <c r="M353" i="1"/>
  <c r="N356" i="1"/>
  <c r="N251" i="1"/>
  <c r="M40" i="1"/>
  <c r="M95" i="1"/>
  <c r="M123" i="1"/>
  <c r="M267" i="1"/>
  <c r="M277" i="1"/>
  <c r="M13" i="1"/>
  <c r="M290" i="1"/>
  <c r="N172" i="1"/>
  <c r="N496" i="1"/>
  <c r="N396" i="1"/>
  <c r="N181" i="1"/>
  <c r="N224" i="1"/>
  <c r="N420" i="1"/>
  <c r="N126" i="1"/>
  <c r="N352" i="1"/>
  <c r="N486" i="1"/>
  <c r="N286" i="1"/>
  <c r="N479" i="1"/>
  <c r="N145" i="1"/>
  <c r="N170" i="1"/>
  <c r="N378" i="1"/>
  <c r="M470" i="1"/>
  <c r="N445" i="1"/>
  <c r="N210" i="1"/>
  <c r="N12" i="1"/>
  <c r="M10" i="1"/>
  <c r="N240" i="1"/>
  <c r="N274" i="1"/>
  <c r="N441" i="1"/>
  <c r="N89" i="1"/>
  <c r="N268" i="1"/>
  <c r="N449" i="1"/>
  <c r="N483" i="1"/>
  <c r="N70" i="1"/>
  <c r="M292" i="1"/>
  <c r="N360" i="1"/>
  <c r="N98" i="1"/>
  <c r="N244" i="1"/>
  <c r="M442" i="1"/>
  <c r="M50" i="1"/>
  <c r="N376" i="1"/>
  <c r="M169" i="1"/>
  <c r="M448" i="1"/>
  <c r="M128" i="1"/>
  <c r="M492" i="1"/>
  <c r="M498" i="1"/>
  <c r="N397" i="1"/>
  <c r="M452" i="1"/>
  <c r="M294" i="1"/>
  <c r="M16" i="1"/>
  <c r="M332" i="1"/>
  <c r="M104" i="1"/>
  <c r="M392" i="1"/>
  <c r="N117" i="1"/>
  <c r="N432" i="1"/>
  <c r="M388" i="1"/>
  <c r="N215" i="1"/>
  <c r="M159" i="1"/>
  <c r="M151" i="1"/>
  <c r="N3" i="1"/>
  <c r="N364" i="1"/>
  <c r="N25" i="1"/>
  <c r="N62" i="1"/>
  <c r="N35" i="1"/>
  <c r="N208" i="1"/>
  <c r="M338" i="1"/>
  <c r="N197" i="1"/>
  <c r="N324" i="1"/>
  <c r="N386" i="1"/>
  <c r="N160" i="1"/>
  <c r="N276" i="1"/>
  <c r="M468" i="1"/>
  <c r="M400" i="1"/>
  <c r="N342" i="1"/>
  <c r="N371" i="1"/>
  <c r="N199" i="1"/>
  <c r="M269" i="1"/>
  <c r="M238" i="1"/>
  <c r="M96" i="1"/>
  <c r="M369" i="1"/>
  <c r="M489" i="1"/>
  <c r="N256" i="1"/>
  <c r="N112" i="1"/>
  <c r="N189" i="1"/>
  <c r="N115" i="1"/>
  <c r="N313" i="1"/>
  <c r="N401" i="1"/>
  <c r="N74" i="1"/>
  <c r="N190" i="1"/>
  <c r="M49" i="1"/>
  <c r="M280" i="1"/>
  <c r="M458" i="1"/>
  <c r="M363" i="1"/>
  <c r="M327" i="1"/>
  <c r="M335" i="1"/>
  <c r="M475" i="1"/>
  <c r="N107" i="1"/>
  <c r="N17" i="1"/>
  <c r="N271" i="1"/>
  <c r="M423" i="1"/>
  <c r="M298" i="1"/>
  <c r="M485" i="1"/>
  <c r="M216" i="1"/>
  <c r="M131" i="1"/>
  <c r="M303" i="1"/>
  <c r="M412" i="1"/>
  <c r="N43" i="1"/>
  <c r="M424" i="1"/>
  <c r="N222" i="1"/>
  <c r="N157" i="1"/>
  <c r="N155" i="1"/>
  <c r="N182" i="1"/>
  <c r="M161" i="1"/>
  <c r="N183" i="1"/>
  <c r="M356" i="1"/>
  <c r="N265" i="1"/>
  <c r="N178" i="1"/>
  <c r="N347" i="1"/>
  <c r="N336" i="1"/>
  <c r="N5" i="1"/>
  <c r="N259" i="1"/>
  <c r="N325" i="1"/>
  <c r="N343" i="1"/>
  <c r="M172" i="1"/>
  <c r="M496" i="1"/>
  <c r="M396" i="1"/>
  <c r="M181" i="1"/>
  <c r="M224" i="1"/>
  <c r="M420" i="1"/>
  <c r="M126" i="1"/>
  <c r="M352" i="1"/>
  <c r="M486" i="1"/>
  <c r="M286" i="1"/>
  <c r="N450" i="1"/>
  <c r="M145" i="1"/>
  <c r="M170" i="1"/>
  <c r="M378" i="1"/>
  <c r="N263" i="1"/>
  <c r="M445" i="1"/>
  <c r="M210" i="1"/>
  <c r="M12" i="1"/>
  <c r="N407" i="1"/>
  <c r="M240" i="1"/>
  <c r="N82" i="1"/>
  <c r="M274" i="1"/>
  <c r="M441" i="1"/>
  <c r="M89" i="1"/>
  <c r="M268" i="1"/>
  <c r="M449" i="1"/>
  <c r="M483" i="1"/>
  <c r="M70" i="1"/>
  <c r="N292" i="1"/>
  <c r="M360" i="1"/>
  <c r="M98" i="1"/>
  <c r="M244" i="1"/>
  <c r="N291" i="1"/>
  <c r="N151" i="1"/>
  <c r="M376" i="1"/>
  <c r="M393" i="1"/>
  <c r="M211" i="1"/>
  <c r="N73" i="1"/>
  <c r="N213" i="1"/>
  <c r="N83" i="1"/>
  <c r="M397" i="1"/>
  <c r="N323" i="1"/>
  <c r="N156" i="1"/>
  <c r="N152" i="1"/>
  <c r="N71" i="1"/>
  <c r="N54" i="1"/>
  <c r="M117" i="1"/>
  <c r="M432" i="1"/>
  <c r="N81" i="1"/>
  <c r="N167" i="1"/>
  <c r="M3" i="1"/>
  <c r="Z3" i="1" s="1"/>
  <c r="M364" i="1"/>
  <c r="M25" i="1"/>
  <c r="M62" i="1"/>
  <c r="M35" i="1"/>
  <c r="M208" i="1"/>
  <c r="N338" i="1"/>
  <c r="M197" i="1"/>
  <c r="M324" i="1"/>
  <c r="M386" i="1"/>
  <c r="M160" i="1"/>
  <c r="M276" i="1"/>
  <c r="N468" i="1"/>
  <c r="N303" i="1"/>
  <c r="M342" i="1"/>
  <c r="M371" i="1"/>
  <c r="M467" i="1"/>
  <c r="N109" i="1"/>
  <c r="N78" i="1"/>
  <c r="N382" i="1"/>
  <c r="N387" i="1"/>
  <c r="N175" i="1"/>
  <c r="N340" i="1"/>
  <c r="N119" i="1"/>
  <c r="N475" i="1"/>
  <c r="M107" i="1"/>
  <c r="M17" i="1"/>
  <c r="M271" i="1"/>
  <c r="N173" i="1"/>
  <c r="N456" i="1"/>
  <c r="N162" i="1"/>
  <c r="N53" i="1"/>
  <c r="M223" i="1"/>
  <c r="N412" i="1"/>
  <c r="M43" i="1"/>
  <c r="N100" i="1"/>
  <c r="N58" i="1"/>
  <c r="M222" i="1"/>
  <c r="M157" i="1"/>
  <c r="M155" i="1"/>
  <c r="M182" i="1"/>
  <c r="N161" i="1"/>
  <c r="N139" i="1"/>
  <c r="N359" i="1"/>
  <c r="M265" i="1"/>
  <c r="M178" i="1"/>
  <c r="M347" i="1"/>
  <c r="M336" i="1"/>
  <c r="M5" i="1"/>
  <c r="M259" i="1"/>
  <c r="M325" i="1"/>
  <c r="N236" i="1"/>
  <c r="N488" i="1"/>
  <c r="N283" i="1"/>
  <c r="N440" i="1"/>
  <c r="N457" i="1"/>
  <c r="M402" i="1"/>
  <c r="N357" i="1"/>
  <c r="N166" i="1"/>
  <c r="N417" i="1"/>
  <c r="N140" i="1"/>
  <c r="N317" i="1"/>
  <c r="M450" i="1"/>
  <c r="N56" i="1"/>
  <c r="N365" i="1"/>
  <c r="N207" i="1"/>
  <c r="N9" i="1"/>
  <c r="M187" i="1"/>
  <c r="N354" i="1"/>
  <c r="M499" i="1"/>
  <c r="N228" i="1"/>
  <c r="M82" i="1"/>
  <c r="N130" i="1"/>
  <c r="M359" i="1"/>
  <c r="N7" i="1"/>
  <c r="N234" i="1"/>
  <c r="N246" i="1"/>
  <c r="N239" i="1"/>
  <c r="N138" i="1"/>
  <c r="M185" i="1"/>
  <c r="N136" i="1"/>
  <c r="N209" i="1"/>
  <c r="N146" i="1"/>
  <c r="N135" i="1"/>
  <c r="M291" i="1"/>
  <c r="N418" i="1"/>
  <c r="N487" i="1"/>
  <c r="N393" i="1"/>
  <c r="N211" i="1"/>
  <c r="M73" i="1"/>
  <c r="M213" i="1"/>
  <c r="M83" i="1"/>
  <c r="N416" i="1"/>
  <c r="M323" i="1"/>
  <c r="M156" i="1"/>
  <c r="M152" i="1"/>
  <c r="M71" i="1"/>
  <c r="M54" i="1"/>
  <c r="N253" i="1"/>
  <c r="N252" i="1"/>
  <c r="M81" i="1"/>
  <c r="N480" i="1"/>
  <c r="N226" i="1"/>
  <c r="N203" i="1"/>
  <c r="N341" i="1"/>
  <c r="N30" i="1"/>
  <c r="N346" i="1"/>
  <c r="N46" i="1"/>
  <c r="M147" i="1"/>
  <c r="M207" i="1"/>
  <c r="N451" i="1"/>
  <c r="N63" i="1"/>
  <c r="N47" i="1"/>
  <c r="N212" i="1"/>
  <c r="N75" i="1"/>
  <c r="N423" i="1"/>
  <c r="N344" i="1"/>
  <c r="N467" i="1"/>
  <c r="M109" i="1"/>
  <c r="M380" i="1"/>
  <c r="M150" i="1"/>
  <c r="M304" i="1"/>
  <c r="M405" i="1"/>
  <c r="N312" i="1"/>
  <c r="N206" i="1"/>
  <c r="N141" i="1"/>
  <c r="M302" i="1"/>
  <c r="N195" i="1"/>
  <c r="N125" i="1"/>
  <c r="N289" i="1"/>
  <c r="N34" i="1"/>
  <c r="M434" i="1"/>
  <c r="M23" i="1"/>
  <c r="M106" i="1"/>
  <c r="M334" i="1"/>
  <c r="M124" i="1"/>
  <c r="M395" i="1"/>
  <c r="Z395" i="1" s="1"/>
  <c r="N295" i="1"/>
  <c r="M78" i="1"/>
  <c r="M382" i="1"/>
  <c r="M387" i="1"/>
  <c r="M175" i="1"/>
  <c r="M340" i="1"/>
  <c r="M119" i="1"/>
  <c r="N66" i="1"/>
  <c r="N14" i="1"/>
  <c r="N33" i="1"/>
  <c r="M443" i="1"/>
  <c r="M173" i="1"/>
  <c r="M456" i="1"/>
  <c r="M162" i="1"/>
  <c r="M53" i="1"/>
  <c r="N201" i="1"/>
  <c r="N433" i="1"/>
  <c r="M100" i="1"/>
  <c r="M58" i="1"/>
  <c r="N133" i="1"/>
  <c r="N4" i="1"/>
  <c r="N462" i="1"/>
  <c r="N235" i="1"/>
  <c r="N248" i="1"/>
  <c r="N406" i="1"/>
  <c r="M139" i="1"/>
  <c r="N196" i="1"/>
  <c r="N90" i="1"/>
  <c r="N230" i="1"/>
  <c r="N461" i="1"/>
  <c r="M249" i="1"/>
  <c r="N19" i="1"/>
  <c r="N326" i="1"/>
  <c r="N154" i="1"/>
  <c r="M236" i="1"/>
  <c r="M488" i="1"/>
  <c r="M283" i="1"/>
  <c r="M440" i="1"/>
  <c r="M457" i="1"/>
  <c r="N402" i="1"/>
  <c r="M357" i="1"/>
  <c r="M166" i="1"/>
  <c r="M417" i="1"/>
  <c r="M140" i="1"/>
  <c r="M317" i="1"/>
  <c r="N255" i="1"/>
  <c r="M56" i="1"/>
  <c r="M365" i="1"/>
  <c r="N273" i="1"/>
  <c r="M9" i="1"/>
  <c r="N187" i="1"/>
  <c r="M354" i="1"/>
  <c r="Z354" i="1" s="1"/>
  <c r="N499" i="1"/>
  <c r="M228" i="1"/>
  <c r="N285" i="1"/>
  <c r="M130" i="1"/>
  <c r="Z130" i="1" s="1"/>
  <c r="M7" i="1"/>
  <c r="M234" i="1"/>
  <c r="M246" i="1"/>
  <c r="N471" i="1"/>
  <c r="M138" i="1"/>
  <c r="N185" i="1"/>
  <c r="M136" i="1"/>
  <c r="M209" i="1"/>
  <c r="M146" i="1"/>
  <c r="N429" i="1"/>
  <c r="N204" i="1"/>
  <c r="M418" i="1"/>
  <c r="N349" i="1"/>
  <c r="N301" i="1"/>
  <c r="N454" i="1"/>
  <c r="N153" i="1"/>
  <c r="N39" i="1"/>
  <c r="N307" i="1"/>
  <c r="M416" i="1"/>
  <c r="N266" i="1"/>
  <c r="N164" i="1"/>
  <c r="N61" i="1"/>
  <c r="N52" i="1"/>
  <c r="N91" i="1"/>
  <c r="N258" i="1"/>
  <c r="M253" i="1"/>
  <c r="M252" i="1"/>
  <c r="N144" i="1"/>
  <c r="M471" i="1"/>
  <c r="N143" i="1"/>
  <c r="M480" i="1"/>
  <c r="M226" i="1"/>
  <c r="M203" i="1"/>
  <c r="M341" i="1"/>
  <c r="M30" i="1"/>
  <c r="M346" i="1"/>
  <c r="M46" i="1"/>
  <c r="N147" i="1"/>
  <c r="M143" i="1"/>
  <c r="M451" i="1"/>
  <c r="M63" i="1"/>
  <c r="M47" i="1"/>
  <c r="M212" i="1"/>
  <c r="M75" i="1"/>
  <c r="N223" i="1"/>
  <c r="M344" i="1"/>
  <c r="N383" i="1"/>
  <c r="N64" i="1"/>
  <c r="N6" i="1"/>
  <c r="N377" i="1"/>
  <c r="N328" i="1"/>
  <c r="N463" i="1"/>
  <c r="M239" i="1"/>
  <c r="M66" i="1"/>
  <c r="M14" i="1"/>
  <c r="M33" i="1"/>
  <c r="N443" i="1"/>
  <c r="N493" i="1"/>
  <c r="M225" i="1"/>
  <c r="N79" i="1"/>
  <c r="N379" i="1"/>
  <c r="N501" i="1"/>
  <c r="N389" i="1"/>
  <c r="N334" i="1"/>
  <c r="M381" i="1"/>
  <c r="N447" i="1"/>
  <c r="M74" i="1"/>
  <c r="M313" i="1"/>
  <c r="M189" i="1"/>
  <c r="M256" i="1"/>
  <c r="N304" i="1"/>
  <c r="N380" i="1"/>
  <c r="N85" i="1"/>
  <c r="N296" i="1"/>
  <c r="N272" i="1"/>
  <c r="N242" i="1"/>
  <c r="M144" i="1"/>
  <c r="M91" i="1"/>
  <c r="M266" i="1"/>
  <c r="M153" i="1"/>
  <c r="M105" i="1"/>
  <c r="M241" i="1"/>
  <c r="M180" i="1"/>
  <c r="M310" i="1"/>
  <c r="M202" i="1"/>
  <c r="N214" i="1"/>
  <c r="M339" i="1"/>
  <c r="Z339" i="1" s="1"/>
  <c r="M154" i="1"/>
  <c r="M461" i="1"/>
  <c r="M321" i="1"/>
  <c r="M406" i="1"/>
  <c r="M4" i="1"/>
  <c r="Z4" i="1" s="1"/>
  <c r="N374" i="1"/>
  <c r="M433" i="1"/>
  <c r="M255" i="1"/>
  <c r="M232" i="1"/>
  <c r="M135" i="1"/>
  <c r="N415" i="1"/>
  <c r="M26" i="1"/>
  <c r="M179" i="1"/>
  <c r="N381" i="1"/>
  <c r="M426" i="1"/>
  <c r="M44" i="1"/>
  <c r="M370" i="1"/>
  <c r="M186" i="1"/>
  <c r="M254" i="1"/>
  <c r="N200" i="1"/>
  <c r="N38" i="1"/>
  <c r="N221" i="1"/>
  <c r="N409" i="1"/>
  <c r="M69" i="1"/>
  <c r="M275" i="1"/>
  <c r="M108" i="1"/>
  <c r="M446" i="1"/>
  <c r="M472" i="1"/>
  <c r="N24" i="1"/>
  <c r="N435" i="1"/>
  <c r="N134" i="1"/>
  <c r="N105" i="1"/>
  <c r="N241" i="1"/>
  <c r="N180" i="1"/>
  <c r="N310" i="1"/>
  <c r="N202" i="1"/>
  <c r="M214" i="1"/>
  <c r="M76" i="1"/>
  <c r="N459" i="1"/>
  <c r="N465" i="1"/>
  <c r="N390" i="1"/>
  <c r="N413" i="1"/>
  <c r="N437" i="1"/>
  <c r="M367" i="1"/>
  <c r="N114" i="1"/>
  <c r="M379" i="1"/>
  <c r="M86" i="1"/>
  <c r="M34" i="1"/>
  <c r="N302" i="1"/>
  <c r="N348" i="1"/>
  <c r="N455" i="1"/>
  <c r="N297" i="1"/>
  <c r="M191" i="1"/>
  <c r="M199" i="1"/>
  <c r="N84" i="1"/>
  <c r="N26" i="1"/>
  <c r="N77" i="1"/>
  <c r="N23" i="1"/>
  <c r="N426" i="1"/>
  <c r="N44" i="1"/>
  <c r="N370" i="1"/>
  <c r="N186" i="1"/>
  <c r="N254" i="1"/>
  <c r="M482" i="1"/>
  <c r="M348" i="1"/>
  <c r="N97" i="1"/>
  <c r="N399" i="1"/>
  <c r="N69" i="1"/>
  <c r="N275" i="1"/>
  <c r="N108" i="1"/>
  <c r="N446" i="1"/>
  <c r="N472" i="1"/>
  <c r="M52" i="1"/>
  <c r="M435" i="1"/>
  <c r="M454" i="1"/>
  <c r="N137" i="1"/>
  <c r="M60" i="1"/>
  <c r="M297" i="1"/>
  <c r="N94" i="1"/>
  <c r="M168" i="1"/>
  <c r="M414" i="1"/>
  <c r="M28" i="1"/>
  <c r="N76" i="1"/>
  <c r="M326" i="1"/>
  <c r="M230" i="1"/>
  <c r="M248" i="1"/>
  <c r="M133" i="1"/>
  <c r="N367" i="1"/>
  <c r="M201" i="1"/>
  <c r="M79" i="1"/>
  <c r="Z83" i="1"/>
  <c r="P379" i="1"/>
  <c r="S379" i="1" s="1"/>
  <c r="P294" i="1"/>
  <c r="S294" i="1" s="1"/>
  <c r="P340" i="1"/>
  <c r="S340" i="1" s="1"/>
  <c r="P331" i="1"/>
  <c r="S331" i="1" s="1"/>
  <c r="P355" i="1"/>
  <c r="S355" i="1" s="1"/>
  <c r="P172" i="1"/>
  <c r="S172" i="1" s="1"/>
  <c r="P270" i="1"/>
  <c r="S270" i="1" s="1"/>
  <c r="P300" i="1"/>
  <c r="S300" i="1" s="1"/>
  <c r="P396" i="1"/>
  <c r="S396" i="1" s="1"/>
  <c r="P450" i="1"/>
  <c r="S450" i="1" s="1"/>
  <c r="P107" i="1"/>
  <c r="S107" i="1" s="1"/>
  <c r="P98" i="1"/>
  <c r="S98" i="1" s="1"/>
  <c r="P411" i="1"/>
  <c r="S411" i="1" s="1"/>
  <c r="P491" i="1"/>
  <c r="S491" i="1" s="1"/>
  <c r="P184" i="1"/>
  <c r="S184" i="1" s="1"/>
  <c r="P5" i="1"/>
  <c r="S5" i="1" s="1"/>
  <c r="P92" i="1"/>
  <c r="S92" i="1" s="1"/>
  <c r="P406" i="1"/>
  <c r="S406" i="1" s="1"/>
  <c r="P468" i="1"/>
  <c r="S468" i="1" s="1"/>
  <c r="P248" i="1"/>
  <c r="S248" i="1" s="1"/>
  <c r="P216" i="1"/>
  <c r="S216" i="1" s="1"/>
  <c r="P131" i="1"/>
  <c r="S131" i="1" s="1"/>
  <c r="P143" i="1"/>
  <c r="S143" i="1" s="1"/>
  <c r="P81" i="1"/>
  <c r="P57" i="1"/>
  <c r="S57" i="1" s="1"/>
  <c r="P84" i="1"/>
  <c r="S84" i="1" s="1"/>
  <c r="P164" i="1"/>
  <c r="S164" i="1" s="1"/>
  <c r="P425" i="1"/>
  <c r="S425" i="1" s="1"/>
  <c r="P66" i="1"/>
  <c r="S66" i="1" s="1"/>
  <c r="P205" i="1"/>
  <c r="S205" i="1" s="1"/>
  <c r="P154" i="1"/>
  <c r="S154" i="1" s="1"/>
  <c r="P317" i="1"/>
  <c r="S317" i="1" s="1"/>
  <c r="P479" i="1"/>
  <c r="S479" i="1" s="1"/>
  <c r="P121" i="1"/>
  <c r="S121" i="1" s="1"/>
  <c r="P234" i="1"/>
  <c r="S234" i="1" s="1"/>
  <c r="P212" i="1"/>
  <c r="S212" i="1" s="1"/>
  <c r="P305" i="1"/>
  <c r="S305" i="1" s="1"/>
  <c r="P261" i="1"/>
  <c r="S261" i="1" s="1"/>
  <c r="P31" i="1"/>
  <c r="S31" i="1" s="1"/>
  <c r="P277" i="1"/>
  <c r="S277" i="1" s="1"/>
  <c r="P17" i="1"/>
  <c r="S17" i="1" s="1"/>
  <c r="P389" i="1"/>
  <c r="S389" i="1" s="1"/>
  <c r="P193" i="1"/>
  <c r="S193" i="1" s="1"/>
  <c r="P45" i="1"/>
  <c r="S45" i="1" s="1"/>
  <c r="P461" i="1"/>
  <c r="S461" i="1" s="1"/>
  <c r="P225" i="1"/>
  <c r="S225" i="1" s="1"/>
  <c r="P369" i="1"/>
  <c r="S369" i="1" s="1"/>
  <c r="P282" i="1"/>
  <c r="S282" i="1" s="1"/>
  <c r="P438" i="1"/>
  <c r="S438" i="1" s="1"/>
  <c r="Z378" i="1" l="1"/>
  <c r="Z204" i="1"/>
  <c r="Z224" i="1"/>
  <c r="Z388" i="1"/>
  <c r="Z2" i="1"/>
  <c r="Z211" i="1"/>
  <c r="Z171" i="1"/>
  <c r="Z299" i="1"/>
  <c r="Z205" i="1"/>
  <c r="Z91" i="1"/>
  <c r="Z438" i="1"/>
  <c r="Z92" i="1"/>
  <c r="Z248" i="1"/>
  <c r="Z293" i="1"/>
  <c r="Z31" i="1"/>
  <c r="Z45" i="1"/>
  <c r="Z84" i="1"/>
  <c r="Z405" i="1"/>
  <c r="Z143" i="1"/>
  <c r="Z216" i="1"/>
  <c r="Z215" i="1"/>
  <c r="Z411" i="1"/>
  <c r="Z66" i="1"/>
  <c r="Z331" i="1"/>
  <c r="Z406" i="1"/>
  <c r="Z317" i="1"/>
  <c r="Z106" i="1"/>
  <c r="Z449" i="1"/>
  <c r="Z269" i="1"/>
  <c r="Z107" i="1"/>
  <c r="Z281" i="1"/>
  <c r="Z233" i="1"/>
  <c r="Z379" i="1"/>
  <c r="Z44" i="1"/>
  <c r="Z142" i="1"/>
  <c r="Z56" i="1"/>
  <c r="Z5" i="1"/>
  <c r="Z467" i="1"/>
  <c r="Z436" i="1"/>
  <c r="Z192" i="1"/>
  <c r="Z193" i="1"/>
  <c r="Z396" i="1"/>
  <c r="Z450" i="1"/>
  <c r="Z277" i="1"/>
  <c r="Z270" i="1"/>
  <c r="Z479" i="1"/>
  <c r="Z57" i="1"/>
  <c r="Z340" i="1"/>
  <c r="S81" i="1"/>
  <c r="Z81" i="1" s="1"/>
  <c r="S82" i="1"/>
  <c r="Z82" i="1" s="1"/>
  <c r="Z172" i="1"/>
  <c r="Z424" i="1"/>
  <c r="Z300" i="1"/>
  <c r="Z131" i="1"/>
  <c r="Z491" i="1"/>
  <c r="Z154" i="1"/>
  <c r="Z153" i="1"/>
  <c r="Z225" i="1"/>
  <c r="Z212" i="1"/>
  <c r="Z30" i="1"/>
  <c r="Z410" i="1"/>
  <c r="Z282" i="1"/>
  <c r="Z389" i="1"/>
  <c r="Z330" i="1"/>
  <c r="Z461" i="1"/>
  <c r="Z435" i="1"/>
  <c r="Z234" i="1"/>
  <c r="Z276" i="1"/>
  <c r="Z98" i="1"/>
  <c r="Z16" i="1"/>
  <c r="Z478" i="1"/>
  <c r="Z261" i="1"/>
  <c r="Z355" i="1"/>
  <c r="Z437" i="1"/>
  <c r="Z164" i="1"/>
  <c r="Z121" i="1"/>
  <c r="Z316" i="1"/>
  <c r="Z304" i="1"/>
  <c r="Z17" i="1"/>
  <c r="Z294" i="1"/>
  <c r="Z305" i="1"/>
  <c r="Z425" i="1"/>
  <c r="Z120" i="1"/>
  <c r="Z369" i="1"/>
  <c r="Z468" i="1"/>
  <c r="Z184" i="1"/>
  <c r="Z183" i="1"/>
  <c r="Z97" i="1"/>
  <c r="P271" i="1"/>
  <c r="S271" i="1" s="1"/>
  <c r="Z271" i="1" s="1"/>
  <c r="P380" i="1"/>
  <c r="S380" i="1" s="1"/>
  <c r="Z380" i="1" s="1"/>
  <c r="P301" i="1"/>
  <c r="S301" i="1" s="1"/>
  <c r="Z301" i="1" s="1"/>
  <c r="P332" i="1"/>
  <c r="S332" i="1" s="1"/>
  <c r="Z332" i="1" s="1"/>
  <c r="P397" i="1"/>
  <c r="S397" i="1" s="1"/>
  <c r="Z397" i="1" s="1"/>
  <c r="P93" i="1"/>
  <c r="S93" i="1" s="1"/>
  <c r="Z93" i="1" s="1"/>
  <c r="P108" i="1"/>
  <c r="S108" i="1" s="1"/>
  <c r="Z108" i="1" s="1"/>
  <c r="P469" i="1"/>
  <c r="S469" i="1" s="1"/>
  <c r="Z469" i="1" s="1"/>
  <c r="P6" i="1"/>
  <c r="S6" i="1" s="1"/>
  <c r="Z6" i="1" s="1"/>
  <c r="P407" i="1"/>
  <c r="S407" i="1" s="1"/>
  <c r="Z407" i="1" s="1"/>
  <c r="P185" i="1"/>
  <c r="S185" i="1" s="1"/>
  <c r="Z185" i="1" s="1"/>
  <c r="P99" i="1"/>
  <c r="S99" i="1" s="1"/>
  <c r="Z99" i="1" s="1"/>
  <c r="P451" i="1"/>
  <c r="S451" i="1" s="1"/>
  <c r="Z451" i="1" s="1"/>
  <c r="P356" i="1"/>
  <c r="S356" i="1" s="1"/>
  <c r="Z356" i="1" s="1"/>
  <c r="P295" i="1"/>
  <c r="S295" i="1" s="1"/>
  <c r="Z295" i="1" s="1"/>
  <c r="P249" i="1"/>
  <c r="S249" i="1" s="1"/>
  <c r="Z249" i="1" s="1"/>
  <c r="P173" i="1"/>
  <c r="S173" i="1" s="1"/>
  <c r="Z173" i="1" s="1"/>
  <c r="P341" i="1"/>
  <c r="S341" i="1" s="1"/>
  <c r="Z341" i="1" s="1"/>
  <c r="P492" i="1"/>
  <c r="S492" i="1" s="1"/>
  <c r="Z492" i="1" s="1"/>
  <c r="P412" i="1"/>
  <c r="S412" i="1" s="1"/>
  <c r="Z412" i="1" s="1"/>
  <c r="P217" i="1"/>
  <c r="S217" i="1" s="1"/>
  <c r="Z217" i="1" s="1"/>
  <c r="P18" i="1"/>
  <c r="S18" i="1" s="1"/>
  <c r="Z18" i="1" s="1"/>
  <c r="P262" i="1"/>
  <c r="S262" i="1" s="1"/>
  <c r="Z262" i="1" s="1"/>
  <c r="P235" i="1"/>
  <c r="S235" i="1" s="1"/>
  <c r="Z235" i="1" s="1"/>
  <c r="P318" i="1"/>
  <c r="S318" i="1" s="1"/>
  <c r="Z318" i="1" s="1"/>
  <c r="P370" i="1"/>
  <c r="S370" i="1" s="1"/>
  <c r="Z370" i="1" s="1"/>
  <c r="P278" i="1"/>
  <c r="S278" i="1" s="1"/>
  <c r="Z278" i="1" s="1"/>
  <c r="P58" i="1"/>
  <c r="S58" i="1" s="1"/>
  <c r="Z58" i="1" s="1"/>
  <c r="P132" i="1"/>
  <c r="S132" i="1" s="1"/>
  <c r="Z132" i="1" s="1"/>
  <c r="P283" i="1"/>
  <c r="S283" i="1" s="1"/>
  <c r="Z283" i="1" s="1"/>
  <c r="P226" i="1"/>
  <c r="S226" i="1" s="1"/>
  <c r="Z226" i="1" s="1"/>
  <c r="P46" i="1"/>
  <c r="S46" i="1" s="1"/>
  <c r="Z46" i="1" s="1"/>
  <c r="P194" i="1"/>
  <c r="S194" i="1" s="1"/>
  <c r="Z194" i="1" s="1"/>
  <c r="P306" i="1"/>
  <c r="S306" i="1" s="1"/>
  <c r="Z306" i="1" s="1"/>
  <c r="P122" i="1"/>
  <c r="S122" i="1" s="1"/>
  <c r="Z122" i="1" s="1"/>
  <c r="P165" i="1"/>
  <c r="S165" i="1" s="1"/>
  <c r="Z165" i="1" s="1"/>
  <c r="P426" i="1"/>
  <c r="S426" i="1" s="1"/>
  <c r="Z426" i="1" s="1"/>
  <c r="P206" i="1"/>
  <c r="S206" i="1" s="1"/>
  <c r="Z206" i="1" s="1"/>
  <c r="P439" i="1"/>
  <c r="S439" i="1" s="1"/>
  <c r="Z439" i="1" s="1"/>
  <c r="P462" i="1"/>
  <c r="S462" i="1" s="1"/>
  <c r="Z462" i="1" s="1"/>
  <c r="P390" i="1"/>
  <c r="S390" i="1" s="1"/>
  <c r="Z390" i="1" s="1"/>
  <c r="P32" i="1"/>
  <c r="S32" i="1" s="1"/>
  <c r="Z32" i="1" s="1"/>
  <c r="P213" i="1"/>
  <c r="P480" i="1"/>
  <c r="S480" i="1" s="1"/>
  <c r="Z480" i="1" s="1"/>
  <c r="P67" i="1"/>
  <c r="S67" i="1" s="1"/>
  <c r="Z67" i="1" s="1"/>
  <c r="P85" i="1"/>
  <c r="S85" i="1" s="1"/>
  <c r="Z85" i="1" s="1"/>
  <c r="P155" i="1"/>
  <c r="S155" i="1" s="1"/>
  <c r="Z155" i="1" s="1"/>
  <c r="P144" i="1"/>
  <c r="S144" i="1" s="1"/>
  <c r="Z144" i="1" s="1"/>
  <c r="S213" i="1" l="1"/>
  <c r="Z213" i="1" s="1"/>
  <c r="S214" i="1"/>
  <c r="Z214" i="1" s="1"/>
  <c r="P272" i="1"/>
  <c r="S272" i="1" s="1"/>
  <c r="Z272" i="1" s="1"/>
  <c r="P296" i="1"/>
  <c r="S296" i="1" s="1"/>
  <c r="Z296" i="1" s="1"/>
  <c r="P186" i="1"/>
  <c r="S186" i="1" s="1"/>
  <c r="Z186" i="1" s="1"/>
  <c r="P408" i="1"/>
  <c r="P381" i="1"/>
  <c r="S381" i="1" s="1"/>
  <c r="Z381" i="1" s="1"/>
  <c r="P218" i="1"/>
  <c r="S218" i="1" s="1"/>
  <c r="Z218" i="1" s="1"/>
  <c r="P398" i="1"/>
  <c r="S398" i="1" s="1"/>
  <c r="Z398" i="1" s="1"/>
  <c r="P470" i="1"/>
  <c r="S470" i="1" s="1"/>
  <c r="Z470" i="1" s="1"/>
  <c r="P333" i="1"/>
  <c r="S333" i="1" s="1"/>
  <c r="Z333" i="1" s="1"/>
  <c r="P250" i="1"/>
  <c r="S250" i="1" s="1"/>
  <c r="Z250" i="1" s="1"/>
  <c r="P342" i="1"/>
  <c r="S342" i="1" s="1"/>
  <c r="Z342" i="1" s="1"/>
  <c r="P7" i="1"/>
  <c r="S7" i="1" s="1"/>
  <c r="Z7" i="1" s="1"/>
  <c r="P174" i="1"/>
  <c r="S174" i="1" s="1"/>
  <c r="Z174" i="1" s="1"/>
  <c r="P357" i="1"/>
  <c r="S357" i="1" s="1"/>
  <c r="Z357" i="1" s="1"/>
  <c r="P452" i="1"/>
  <c r="S452" i="1" s="1"/>
  <c r="Z452" i="1" s="1"/>
  <c r="P100" i="1"/>
  <c r="S100" i="1" s="1"/>
  <c r="Z100" i="1" s="1"/>
  <c r="P302" i="1"/>
  <c r="P109" i="1"/>
  <c r="S109" i="1" s="1"/>
  <c r="Z109" i="1" s="1"/>
  <c r="P94" i="1"/>
  <c r="S94" i="1" s="1"/>
  <c r="Z94" i="1" s="1"/>
  <c r="P413" i="1"/>
  <c r="S413" i="1" s="1"/>
  <c r="Z413" i="1" s="1"/>
  <c r="P493" i="1"/>
  <c r="S493" i="1" s="1"/>
  <c r="Z493" i="1" s="1"/>
  <c r="P33" i="1"/>
  <c r="S33" i="1" s="1"/>
  <c r="Z33" i="1" s="1"/>
  <c r="P284" i="1"/>
  <c r="S284" i="1" s="1"/>
  <c r="Z284" i="1" s="1"/>
  <c r="P263" i="1"/>
  <c r="S263" i="1" s="1"/>
  <c r="Z263" i="1" s="1"/>
  <c r="P68" i="1"/>
  <c r="S68" i="1" s="1"/>
  <c r="Z68" i="1" s="1"/>
  <c r="P195" i="1"/>
  <c r="S195" i="1" s="1"/>
  <c r="Z195" i="1" s="1"/>
  <c r="P133" i="1"/>
  <c r="S133" i="1" s="1"/>
  <c r="Z133" i="1" s="1"/>
  <c r="P145" i="1"/>
  <c r="S145" i="1" s="1"/>
  <c r="Z145" i="1" s="1"/>
  <c r="P207" i="1"/>
  <c r="S207" i="1" s="1"/>
  <c r="Z207" i="1" s="1"/>
  <c r="P391" i="1"/>
  <c r="S391" i="1" s="1"/>
  <c r="Z391" i="1" s="1"/>
  <c r="P427" i="1"/>
  <c r="S427" i="1" s="1"/>
  <c r="Z427" i="1" s="1"/>
  <c r="P123" i="1"/>
  <c r="S123" i="1" s="1"/>
  <c r="Z123" i="1" s="1"/>
  <c r="P47" i="1"/>
  <c r="S47" i="1" s="1"/>
  <c r="Z47" i="1" s="1"/>
  <c r="P371" i="1"/>
  <c r="S371" i="1" s="1"/>
  <c r="Z371" i="1" s="1"/>
  <c r="P19" i="1"/>
  <c r="S19" i="1" s="1"/>
  <c r="Z19" i="1" s="1"/>
  <c r="P236" i="1"/>
  <c r="S236" i="1" s="1"/>
  <c r="Z236" i="1" s="1"/>
  <c r="P463" i="1"/>
  <c r="S463" i="1" s="1"/>
  <c r="Z463" i="1" s="1"/>
  <c r="P156" i="1"/>
  <c r="S156" i="1" s="1"/>
  <c r="Z156" i="1" s="1"/>
  <c r="P440" i="1"/>
  <c r="S440" i="1" s="1"/>
  <c r="Z440" i="1" s="1"/>
  <c r="P86" i="1"/>
  <c r="S86" i="1" s="1"/>
  <c r="Z86" i="1" s="1"/>
  <c r="P481" i="1"/>
  <c r="S481" i="1" s="1"/>
  <c r="Z481" i="1" s="1"/>
  <c r="P166" i="1"/>
  <c r="S166" i="1" s="1"/>
  <c r="Z166" i="1" s="1"/>
  <c r="P307" i="1"/>
  <c r="S307" i="1" s="1"/>
  <c r="Z307" i="1" s="1"/>
  <c r="P227" i="1"/>
  <c r="S227" i="1" s="1"/>
  <c r="Z227" i="1" s="1"/>
  <c r="P59" i="1"/>
  <c r="S59" i="1" s="1"/>
  <c r="Z59" i="1" s="1"/>
  <c r="P279" i="1"/>
  <c r="P319" i="1"/>
  <c r="S319" i="1" s="1"/>
  <c r="Z319" i="1" s="1"/>
  <c r="S279" i="1" l="1"/>
  <c r="Z279" i="1" s="1"/>
  <c r="S280" i="1"/>
  <c r="Z280" i="1" s="1"/>
  <c r="S408" i="1"/>
  <c r="Z408" i="1" s="1"/>
  <c r="S409" i="1"/>
  <c r="Z409" i="1" s="1"/>
  <c r="S302" i="1"/>
  <c r="Z302" i="1" s="1"/>
  <c r="S303" i="1"/>
  <c r="Z303" i="1" s="1"/>
  <c r="P187" i="1"/>
  <c r="S187" i="1" s="1"/>
  <c r="Z187" i="1" s="1"/>
  <c r="P273" i="1"/>
  <c r="S273" i="1" s="1"/>
  <c r="Z273" i="1" s="1"/>
  <c r="P297" i="1"/>
  <c r="P382" i="1"/>
  <c r="S382" i="1" s="1"/>
  <c r="Z382" i="1" s="1"/>
  <c r="P8" i="1"/>
  <c r="S8" i="1" s="1"/>
  <c r="Z8" i="1" s="1"/>
  <c r="P219" i="1"/>
  <c r="S219" i="1" s="1"/>
  <c r="Z219" i="1" s="1"/>
  <c r="P251" i="1"/>
  <c r="S251" i="1" s="1"/>
  <c r="Z251" i="1" s="1"/>
  <c r="P399" i="1"/>
  <c r="S399" i="1" s="1"/>
  <c r="Z399" i="1" s="1"/>
  <c r="P343" i="1"/>
  <c r="S343" i="1" s="1"/>
  <c r="Z343" i="1" s="1"/>
  <c r="P110" i="1"/>
  <c r="S110" i="1" s="1"/>
  <c r="Z110" i="1" s="1"/>
  <c r="P358" i="1"/>
  <c r="S358" i="1" s="1"/>
  <c r="Z358" i="1" s="1"/>
  <c r="P334" i="1"/>
  <c r="S334" i="1" s="1"/>
  <c r="Z334" i="1" s="1"/>
  <c r="P95" i="1"/>
  <c r="P453" i="1"/>
  <c r="S453" i="1" s="1"/>
  <c r="Z453" i="1" s="1"/>
  <c r="P175" i="1"/>
  <c r="S175" i="1" s="1"/>
  <c r="Z175" i="1" s="1"/>
  <c r="P471" i="1"/>
  <c r="S471" i="1" s="1"/>
  <c r="Z471" i="1" s="1"/>
  <c r="P101" i="1"/>
  <c r="S101" i="1" s="1"/>
  <c r="Z101" i="1" s="1"/>
  <c r="P414" i="1"/>
  <c r="S414" i="1" s="1"/>
  <c r="Z414" i="1" s="1"/>
  <c r="P494" i="1"/>
  <c r="S494" i="1" s="1"/>
  <c r="Z494" i="1" s="1"/>
  <c r="P167" i="1"/>
  <c r="S167" i="1" s="1"/>
  <c r="Z167" i="1" s="1"/>
  <c r="P372" i="1"/>
  <c r="S372" i="1" s="1"/>
  <c r="Z372" i="1" s="1"/>
  <c r="P146" i="1"/>
  <c r="S146" i="1" s="1"/>
  <c r="Z146" i="1" s="1"/>
  <c r="P264" i="1"/>
  <c r="S264" i="1" s="1"/>
  <c r="Z264" i="1" s="1"/>
  <c r="P285" i="1"/>
  <c r="S285" i="1" s="1"/>
  <c r="Z285" i="1" s="1"/>
  <c r="P428" i="1"/>
  <c r="S428" i="1" s="1"/>
  <c r="Z428" i="1" s="1"/>
  <c r="P208" i="1"/>
  <c r="S208" i="1" s="1"/>
  <c r="Z208" i="1" s="1"/>
  <c r="P441" i="1"/>
  <c r="S441" i="1" s="1"/>
  <c r="Z441" i="1" s="1"/>
  <c r="P237" i="1"/>
  <c r="S237" i="1" s="1"/>
  <c r="Z237" i="1" s="1"/>
  <c r="P48" i="1"/>
  <c r="S48" i="1" s="1"/>
  <c r="Z48" i="1" s="1"/>
  <c r="P196" i="1"/>
  <c r="S196" i="1" s="1"/>
  <c r="Z196" i="1" s="1"/>
  <c r="P60" i="1"/>
  <c r="S60" i="1" s="1"/>
  <c r="Z60" i="1" s="1"/>
  <c r="P392" i="1"/>
  <c r="S392" i="1" s="1"/>
  <c r="Z392" i="1" s="1"/>
  <c r="P482" i="1"/>
  <c r="S482" i="1" s="1"/>
  <c r="Z482" i="1" s="1"/>
  <c r="P87" i="1"/>
  <c r="S87" i="1" s="1"/>
  <c r="Z87" i="1" s="1"/>
  <c r="P464" i="1"/>
  <c r="S464" i="1" s="1"/>
  <c r="Z464" i="1" s="1"/>
  <c r="P134" i="1"/>
  <c r="S134" i="1" s="1"/>
  <c r="Z134" i="1" s="1"/>
  <c r="P228" i="1"/>
  <c r="S228" i="1" s="1"/>
  <c r="Z228" i="1" s="1"/>
  <c r="P320" i="1"/>
  <c r="S320" i="1" s="1"/>
  <c r="Z320" i="1" s="1"/>
  <c r="P308" i="1"/>
  <c r="S308" i="1" s="1"/>
  <c r="Z308" i="1" s="1"/>
  <c r="P157" i="1"/>
  <c r="S157" i="1" s="1"/>
  <c r="Z157" i="1" s="1"/>
  <c r="P20" i="1"/>
  <c r="S20" i="1" s="1"/>
  <c r="Z20" i="1" s="1"/>
  <c r="P124" i="1"/>
  <c r="S124" i="1" s="1"/>
  <c r="Z124" i="1" s="1"/>
  <c r="P69" i="1"/>
  <c r="S69" i="1" s="1"/>
  <c r="Z69" i="1" s="1"/>
  <c r="P34" i="1"/>
  <c r="S34" i="1" s="1"/>
  <c r="Z34" i="1" s="1"/>
  <c r="S95" i="1" l="1"/>
  <c r="Z95" i="1" s="1"/>
  <c r="S96" i="1"/>
  <c r="Z96" i="1" s="1"/>
  <c r="S297" i="1"/>
  <c r="Z297" i="1" s="1"/>
  <c r="S298" i="1"/>
  <c r="Z298" i="1" s="1"/>
  <c r="P188" i="1"/>
  <c r="S188" i="1" s="1"/>
  <c r="Z188" i="1" s="1"/>
  <c r="P274" i="1"/>
  <c r="P252" i="1"/>
  <c r="S252" i="1" s="1"/>
  <c r="Z252" i="1" s="1"/>
  <c r="P220" i="1"/>
  <c r="S220" i="1" s="1"/>
  <c r="Z220" i="1" s="1"/>
  <c r="P383" i="1"/>
  <c r="S383" i="1" s="1"/>
  <c r="Z383" i="1" s="1"/>
  <c r="P9" i="1"/>
  <c r="S9" i="1" s="1"/>
  <c r="Z9" i="1" s="1"/>
  <c r="P176" i="1"/>
  <c r="S176" i="1" s="1"/>
  <c r="Z176" i="1" s="1"/>
  <c r="P400" i="1"/>
  <c r="S400" i="1" s="1"/>
  <c r="Z400" i="1" s="1"/>
  <c r="P335" i="1"/>
  <c r="S335" i="1" s="1"/>
  <c r="Z335" i="1" s="1"/>
  <c r="P111" i="1"/>
  <c r="S111" i="1" s="1"/>
  <c r="Z111" i="1" s="1"/>
  <c r="P102" i="1"/>
  <c r="S102" i="1" s="1"/>
  <c r="Z102" i="1" s="1"/>
  <c r="P472" i="1"/>
  <c r="S472" i="1" s="1"/>
  <c r="Z472" i="1" s="1"/>
  <c r="P454" i="1"/>
  <c r="S454" i="1" s="1"/>
  <c r="Z454" i="1" s="1"/>
  <c r="P359" i="1"/>
  <c r="S359" i="1" s="1"/>
  <c r="Z359" i="1" s="1"/>
  <c r="P344" i="1"/>
  <c r="S344" i="1" s="1"/>
  <c r="Z344" i="1" s="1"/>
  <c r="P495" i="1"/>
  <c r="S495" i="1" s="1"/>
  <c r="Z495" i="1" s="1"/>
  <c r="P415" i="1"/>
  <c r="S415" i="1" s="1"/>
  <c r="Z415" i="1" s="1"/>
  <c r="P88" i="1"/>
  <c r="S88" i="1" s="1"/>
  <c r="Z88" i="1" s="1"/>
  <c r="P135" i="1"/>
  <c r="S135" i="1" s="1"/>
  <c r="Z135" i="1" s="1"/>
  <c r="P483" i="1"/>
  <c r="S483" i="1" s="1"/>
  <c r="Z483" i="1" s="1"/>
  <c r="P49" i="1"/>
  <c r="S49" i="1" s="1"/>
  <c r="Z49" i="1" s="1"/>
  <c r="P209" i="1"/>
  <c r="P286" i="1"/>
  <c r="S286" i="1" s="1"/>
  <c r="Z286" i="1" s="1"/>
  <c r="P147" i="1"/>
  <c r="S147" i="1" s="1"/>
  <c r="Z147" i="1" s="1"/>
  <c r="P21" i="1"/>
  <c r="S21" i="1" s="1"/>
  <c r="Z21" i="1" s="1"/>
  <c r="P197" i="1"/>
  <c r="S197" i="1" s="1"/>
  <c r="Z197" i="1" s="1"/>
  <c r="P61" i="1"/>
  <c r="S61" i="1" s="1"/>
  <c r="Z61" i="1" s="1"/>
  <c r="P373" i="1"/>
  <c r="S373" i="1" s="1"/>
  <c r="Z373" i="1" s="1"/>
  <c r="P158" i="1"/>
  <c r="S158" i="1" s="1"/>
  <c r="Z158" i="1" s="1"/>
  <c r="P35" i="1"/>
  <c r="S35" i="1" s="1"/>
  <c r="Z35" i="1" s="1"/>
  <c r="P125" i="1"/>
  <c r="S125" i="1" s="1"/>
  <c r="Z125" i="1" s="1"/>
  <c r="P309" i="1"/>
  <c r="S309" i="1" s="1"/>
  <c r="Z309" i="1" s="1"/>
  <c r="P465" i="1"/>
  <c r="P393" i="1"/>
  <c r="P238" i="1"/>
  <c r="S238" i="1" s="1"/>
  <c r="Z238" i="1" s="1"/>
  <c r="P265" i="1"/>
  <c r="S265" i="1" s="1"/>
  <c r="Z265" i="1" s="1"/>
  <c r="P321" i="1"/>
  <c r="S321" i="1" s="1"/>
  <c r="Z321" i="1" s="1"/>
  <c r="P229" i="1"/>
  <c r="S229" i="1" s="1"/>
  <c r="Z229" i="1" s="1"/>
  <c r="P70" i="1"/>
  <c r="S70" i="1" s="1"/>
  <c r="Z70" i="1" s="1"/>
  <c r="P442" i="1"/>
  <c r="S442" i="1" s="1"/>
  <c r="Z442" i="1" s="1"/>
  <c r="P429" i="1"/>
  <c r="S429" i="1" s="1"/>
  <c r="Z429" i="1" s="1"/>
  <c r="P168" i="1"/>
  <c r="S168" i="1" s="1"/>
  <c r="Z168" i="1" s="1"/>
  <c r="S393" i="1" l="1"/>
  <c r="Z393" i="1" s="1"/>
  <c r="S394" i="1"/>
  <c r="Z394" i="1" s="1"/>
  <c r="S274" i="1"/>
  <c r="Z274" i="1" s="1"/>
  <c r="S275" i="1"/>
  <c r="Z275" i="1" s="1"/>
  <c r="S465" i="1"/>
  <c r="Z465" i="1" s="1"/>
  <c r="S466" i="1"/>
  <c r="Z466" i="1" s="1"/>
  <c r="S209" i="1"/>
  <c r="Z209" i="1" s="1"/>
  <c r="S210" i="1"/>
  <c r="Z210" i="1" s="1"/>
  <c r="P189" i="1"/>
  <c r="S189" i="1" s="1"/>
  <c r="Z189" i="1" s="1"/>
  <c r="P253" i="1"/>
  <c r="S253" i="1" s="1"/>
  <c r="Z253" i="1" s="1"/>
  <c r="P221" i="1"/>
  <c r="S221" i="1" s="1"/>
  <c r="Z221" i="1" s="1"/>
  <c r="P10" i="1"/>
  <c r="S10" i="1" s="1"/>
  <c r="Z10" i="1" s="1"/>
  <c r="P384" i="1"/>
  <c r="S384" i="1" s="1"/>
  <c r="Z384" i="1" s="1"/>
  <c r="P360" i="1"/>
  <c r="S360" i="1" s="1"/>
  <c r="Z360" i="1" s="1"/>
  <c r="P112" i="1"/>
  <c r="S112" i="1" s="1"/>
  <c r="Z112" i="1" s="1"/>
  <c r="P345" i="1"/>
  <c r="S345" i="1" s="1"/>
  <c r="Z345" i="1" s="1"/>
  <c r="P473" i="1"/>
  <c r="S473" i="1" s="1"/>
  <c r="Z473" i="1" s="1"/>
  <c r="P455" i="1"/>
  <c r="S455" i="1" s="1"/>
  <c r="Z455" i="1" s="1"/>
  <c r="P177" i="1"/>
  <c r="S177" i="1" s="1"/>
  <c r="Z177" i="1" s="1"/>
  <c r="P336" i="1"/>
  <c r="S336" i="1" s="1"/>
  <c r="Z336" i="1" s="1"/>
  <c r="P103" i="1"/>
  <c r="S103" i="1" s="1"/>
  <c r="Z103" i="1" s="1"/>
  <c r="P401" i="1"/>
  <c r="S401" i="1" s="1"/>
  <c r="Z401" i="1" s="1"/>
  <c r="P416" i="1"/>
  <c r="S416" i="1" s="1"/>
  <c r="Z416" i="1" s="1"/>
  <c r="P496" i="1"/>
  <c r="S496" i="1" s="1"/>
  <c r="Z496" i="1" s="1"/>
  <c r="P159" i="1"/>
  <c r="S159" i="1" s="1"/>
  <c r="Z159" i="1" s="1"/>
  <c r="P148" i="1"/>
  <c r="S148" i="1" s="1"/>
  <c r="Z148" i="1" s="1"/>
  <c r="P71" i="1"/>
  <c r="S71" i="1" s="1"/>
  <c r="Z71" i="1" s="1"/>
  <c r="P287" i="1"/>
  <c r="S287" i="1" s="1"/>
  <c r="Z287" i="1" s="1"/>
  <c r="P169" i="1"/>
  <c r="P266" i="1"/>
  <c r="S266" i="1" s="1"/>
  <c r="Z266" i="1" s="1"/>
  <c r="P310" i="1"/>
  <c r="S310" i="1" s="1"/>
  <c r="Z310" i="1" s="1"/>
  <c r="P62" i="1"/>
  <c r="S62" i="1" s="1"/>
  <c r="Z62" i="1" s="1"/>
  <c r="P484" i="1"/>
  <c r="S484" i="1" s="1"/>
  <c r="Z484" i="1" s="1"/>
  <c r="P430" i="1"/>
  <c r="S430" i="1" s="1"/>
  <c r="Z430" i="1" s="1"/>
  <c r="P230" i="1"/>
  <c r="S230" i="1" s="1"/>
  <c r="Z230" i="1" s="1"/>
  <c r="P239" i="1"/>
  <c r="S239" i="1" s="1"/>
  <c r="Z239" i="1" s="1"/>
  <c r="P126" i="1"/>
  <c r="S126" i="1" s="1"/>
  <c r="Z126" i="1" s="1"/>
  <c r="P374" i="1"/>
  <c r="S374" i="1" s="1"/>
  <c r="Z374" i="1" s="1"/>
  <c r="P198" i="1"/>
  <c r="S198" i="1" s="1"/>
  <c r="Z198" i="1" s="1"/>
  <c r="P136" i="1"/>
  <c r="S136" i="1" s="1"/>
  <c r="Z136" i="1" s="1"/>
  <c r="P443" i="1"/>
  <c r="S443" i="1" s="1"/>
  <c r="Z443" i="1" s="1"/>
  <c r="P322" i="1"/>
  <c r="S322" i="1" s="1"/>
  <c r="Z322" i="1" s="1"/>
  <c r="P36" i="1"/>
  <c r="S36" i="1" s="1"/>
  <c r="Z36" i="1" s="1"/>
  <c r="P22" i="1"/>
  <c r="S22" i="1" s="1"/>
  <c r="Z22" i="1" s="1"/>
  <c r="P50" i="1"/>
  <c r="S50" i="1" s="1"/>
  <c r="Z50" i="1" s="1"/>
  <c r="P89" i="1"/>
  <c r="S89" i="1" l="1"/>
  <c r="Z89" i="1" s="1"/>
  <c r="S90" i="1"/>
  <c r="Z90" i="1" s="1"/>
  <c r="S169" i="1"/>
  <c r="Z169" i="1" s="1"/>
  <c r="S170" i="1"/>
  <c r="Z170" i="1" s="1"/>
  <c r="P190" i="1"/>
  <c r="P222" i="1"/>
  <c r="P254" i="1"/>
  <c r="S254" i="1" s="1"/>
  <c r="Z254" i="1" s="1"/>
  <c r="P11" i="1"/>
  <c r="S11" i="1" s="1"/>
  <c r="Z11" i="1" s="1"/>
  <c r="P385" i="1"/>
  <c r="S385" i="1" s="1"/>
  <c r="Z385" i="1" s="1"/>
  <c r="P113" i="1"/>
  <c r="S113" i="1" s="1"/>
  <c r="Z113" i="1" s="1"/>
  <c r="P456" i="1"/>
  <c r="S456" i="1" s="1"/>
  <c r="Z456" i="1" s="1"/>
  <c r="P474" i="1"/>
  <c r="S474" i="1" s="1"/>
  <c r="Z474" i="1" s="1"/>
  <c r="P361" i="1"/>
  <c r="S361" i="1" s="1"/>
  <c r="Z361" i="1" s="1"/>
  <c r="P337" i="1"/>
  <c r="P104" i="1"/>
  <c r="P346" i="1"/>
  <c r="S346" i="1" s="1"/>
  <c r="Z346" i="1" s="1"/>
  <c r="P402" i="1"/>
  <c r="S402" i="1" s="1"/>
  <c r="Z402" i="1" s="1"/>
  <c r="P178" i="1"/>
  <c r="S178" i="1" s="1"/>
  <c r="Z178" i="1" s="1"/>
  <c r="P417" i="1"/>
  <c r="S417" i="1" s="1"/>
  <c r="Z417" i="1" s="1"/>
  <c r="P497" i="1"/>
  <c r="S497" i="1" s="1"/>
  <c r="Z497" i="1" s="1"/>
  <c r="P199" i="1"/>
  <c r="S199" i="1" s="1"/>
  <c r="Z199" i="1" s="1"/>
  <c r="P375" i="1"/>
  <c r="S375" i="1" s="1"/>
  <c r="Z375" i="1" s="1"/>
  <c r="P160" i="1"/>
  <c r="S160" i="1" s="1"/>
  <c r="Z160" i="1" s="1"/>
  <c r="P485" i="1"/>
  <c r="S485" i="1" s="1"/>
  <c r="Z485" i="1" s="1"/>
  <c r="P72" i="1"/>
  <c r="S72" i="1" s="1"/>
  <c r="Z72" i="1" s="1"/>
  <c r="P323" i="1"/>
  <c r="S323" i="1" s="1"/>
  <c r="Z323" i="1" s="1"/>
  <c r="P63" i="1"/>
  <c r="P149" i="1"/>
  <c r="S149" i="1" s="1"/>
  <c r="Z149" i="1" s="1"/>
  <c r="P444" i="1"/>
  <c r="S444" i="1" s="1"/>
  <c r="Z444" i="1" s="1"/>
  <c r="P23" i="1"/>
  <c r="S23" i="1" s="1"/>
  <c r="Z23" i="1" s="1"/>
  <c r="P127" i="1"/>
  <c r="S127" i="1" s="1"/>
  <c r="Z127" i="1" s="1"/>
  <c r="P240" i="1"/>
  <c r="S240" i="1" s="1"/>
  <c r="Z240" i="1" s="1"/>
  <c r="P288" i="1"/>
  <c r="S288" i="1" s="1"/>
  <c r="Z288" i="1" s="1"/>
  <c r="P231" i="1"/>
  <c r="P51" i="1"/>
  <c r="S51" i="1" s="1"/>
  <c r="Z51" i="1" s="1"/>
  <c r="P37" i="1"/>
  <c r="S37" i="1" s="1"/>
  <c r="Z37" i="1" s="1"/>
  <c r="P137" i="1"/>
  <c r="S137" i="1" s="1"/>
  <c r="Z137" i="1" s="1"/>
  <c r="P431" i="1"/>
  <c r="S431" i="1" s="1"/>
  <c r="Z431" i="1" s="1"/>
  <c r="P311" i="1"/>
  <c r="S311" i="1" s="1"/>
  <c r="Z311" i="1" s="1"/>
  <c r="P267" i="1"/>
  <c r="S267" i="1" l="1"/>
  <c r="Z267" i="1" s="1"/>
  <c r="S268" i="1"/>
  <c r="Z268" i="1" s="1"/>
  <c r="S104" i="1"/>
  <c r="Z104" i="1" s="1"/>
  <c r="S105" i="1"/>
  <c r="Z105" i="1" s="1"/>
  <c r="S337" i="1"/>
  <c r="Z337" i="1" s="1"/>
  <c r="S338" i="1"/>
  <c r="Z338" i="1" s="1"/>
  <c r="S222" i="1"/>
  <c r="Z222" i="1" s="1"/>
  <c r="S223" i="1"/>
  <c r="Z223" i="1" s="1"/>
  <c r="S190" i="1"/>
  <c r="Z190" i="1" s="1"/>
  <c r="S191" i="1"/>
  <c r="Z191" i="1" s="1"/>
  <c r="S63" i="1"/>
  <c r="Z63" i="1" s="1"/>
  <c r="S64" i="1"/>
  <c r="Z64" i="1" s="1"/>
  <c r="S231" i="1"/>
  <c r="Z231" i="1" s="1"/>
  <c r="S232" i="1"/>
  <c r="Z232" i="1" s="1"/>
  <c r="P12" i="1"/>
  <c r="S12" i="1" s="1"/>
  <c r="Z12" i="1" s="1"/>
  <c r="P255" i="1"/>
  <c r="S255" i="1" s="1"/>
  <c r="Z255" i="1" s="1"/>
  <c r="P386" i="1"/>
  <c r="P457" i="1"/>
  <c r="S457" i="1" s="1"/>
  <c r="Z457" i="1" s="1"/>
  <c r="P403" i="1"/>
  <c r="P179" i="1"/>
  <c r="S179" i="1" s="1"/>
  <c r="Z179" i="1" s="1"/>
  <c r="P362" i="1"/>
  <c r="S362" i="1" s="1"/>
  <c r="Z362" i="1" s="1"/>
  <c r="P347" i="1"/>
  <c r="S347" i="1" s="1"/>
  <c r="Z347" i="1" s="1"/>
  <c r="P475" i="1"/>
  <c r="S475" i="1" s="1"/>
  <c r="Z475" i="1" s="1"/>
  <c r="P114" i="1"/>
  <c r="S114" i="1" s="1"/>
  <c r="Z114" i="1" s="1"/>
  <c r="P498" i="1"/>
  <c r="S498" i="1" s="1"/>
  <c r="Z498" i="1" s="1"/>
  <c r="P418" i="1"/>
  <c r="S418" i="1" s="1"/>
  <c r="Z418" i="1" s="1"/>
  <c r="P38" i="1"/>
  <c r="S38" i="1" s="1"/>
  <c r="Z38" i="1" s="1"/>
  <c r="P432" i="1"/>
  <c r="S432" i="1" s="1"/>
  <c r="Z432" i="1" s="1"/>
  <c r="P128" i="1"/>
  <c r="P138" i="1"/>
  <c r="S138" i="1" s="1"/>
  <c r="Z138" i="1" s="1"/>
  <c r="P73" i="1"/>
  <c r="S73" i="1" s="1"/>
  <c r="Z73" i="1" s="1"/>
  <c r="P312" i="1"/>
  <c r="S312" i="1" s="1"/>
  <c r="Z312" i="1" s="1"/>
  <c r="P486" i="1"/>
  <c r="S486" i="1" s="1"/>
  <c r="Z486" i="1" s="1"/>
  <c r="P52" i="1"/>
  <c r="S52" i="1" s="1"/>
  <c r="Z52" i="1" s="1"/>
  <c r="P161" i="1"/>
  <c r="P241" i="1"/>
  <c r="S241" i="1" s="1"/>
  <c r="Z241" i="1" s="1"/>
  <c r="P24" i="1"/>
  <c r="S24" i="1" s="1"/>
  <c r="Z24" i="1" s="1"/>
  <c r="P324" i="1"/>
  <c r="S324" i="1" s="1"/>
  <c r="Z324" i="1" s="1"/>
  <c r="P200" i="1"/>
  <c r="S200" i="1" s="1"/>
  <c r="Z200" i="1" s="1"/>
  <c r="P445" i="1"/>
  <c r="S445" i="1" s="1"/>
  <c r="Z445" i="1" s="1"/>
  <c r="P376" i="1"/>
  <c r="P150" i="1"/>
  <c r="S150" i="1" s="1"/>
  <c r="Z150" i="1" s="1"/>
  <c r="P289" i="1"/>
  <c r="S289" i="1" s="1"/>
  <c r="Z289" i="1" s="1"/>
  <c r="S161" i="1" l="1"/>
  <c r="Z161" i="1" s="1"/>
  <c r="S162" i="1"/>
  <c r="Z162" i="1" s="1"/>
  <c r="S403" i="1"/>
  <c r="Z403" i="1" s="1"/>
  <c r="S404" i="1"/>
  <c r="Z404" i="1" s="1"/>
  <c r="S128" i="1"/>
  <c r="Z128" i="1" s="1"/>
  <c r="S129" i="1"/>
  <c r="Z129" i="1" s="1"/>
  <c r="S376" i="1"/>
  <c r="Z376" i="1" s="1"/>
  <c r="S377" i="1"/>
  <c r="Z377" i="1" s="1"/>
  <c r="S386" i="1"/>
  <c r="Z386" i="1" s="1"/>
  <c r="S387" i="1"/>
  <c r="Z387" i="1" s="1"/>
  <c r="P256" i="1"/>
  <c r="S256" i="1" s="1"/>
  <c r="Z256" i="1" s="1"/>
  <c r="P13" i="1"/>
  <c r="S13" i="1" s="1"/>
  <c r="Z13" i="1" s="1"/>
  <c r="P458" i="1"/>
  <c r="P115" i="1"/>
  <c r="S115" i="1" s="1"/>
  <c r="Z115" i="1" s="1"/>
  <c r="P180" i="1"/>
  <c r="S180" i="1" s="1"/>
  <c r="Z180" i="1" s="1"/>
  <c r="P348" i="1"/>
  <c r="S348" i="1" s="1"/>
  <c r="Z348" i="1" s="1"/>
  <c r="P363" i="1"/>
  <c r="S363" i="1" s="1"/>
  <c r="Z363" i="1" s="1"/>
  <c r="P476" i="1"/>
  <c r="P419" i="1"/>
  <c r="S419" i="1" s="1"/>
  <c r="Z419" i="1" s="1"/>
  <c r="P499" i="1"/>
  <c r="S499" i="1" s="1"/>
  <c r="Z499" i="1" s="1"/>
  <c r="P325" i="1"/>
  <c r="S325" i="1" s="1"/>
  <c r="Z325" i="1" s="1"/>
  <c r="P139" i="1"/>
  <c r="S139" i="1" s="1"/>
  <c r="Z139" i="1" s="1"/>
  <c r="P25" i="1"/>
  <c r="S25" i="1" s="1"/>
  <c r="Z25" i="1" s="1"/>
  <c r="P313" i="1"/>
  <c r="S313" i="1" s="1"/>
  <c r="Z313" i="1" s="1"/>
  <c r="P487" i="1"/>
  <c r="S487" i="1" s="1"/>
  <c r="Z487" i="1" s="1"/>
  <c r="P446" i="1"/>
  <c r="S446" i="1" s="1"/>
  <c r="Z446" i="1" s="1"/>
  <c r="P290" i="1"/>
  <c r="S290" i="1" s="1"/>
  <c r="Z290" i="1" s="1"/>
  <c r="P242" i="1"/>
  <c r="S242" i="1" s="1"/>
  <c r="Z242" i="1" s="1"/>
  <c r="P74" i="1"/>
  <c r="S74" i="1" s="1"/>
  <c r="Z74" i="1" s="1"/>
  <c r="P433" i="1"/>
  <c r="P257" i="1"/>
  <c r="S257" i="1" s="1"/>
  <c r="Z257" i="1" s="1"/>
  <c r="P151" i="1"/>
  <c r="P201" i="1"/>
  <c r="S201" i="1" s="1"/>
  <c r="Z201" i="1" s="1"/>
  <c r="P53" i="1"/>
  <c r="S53" i="1" s="1"/>
  <c r="Z53" i="1" s="1"/>
  <c r="P39" i="1"/>
  <c r="S39" i="1" s="1"/>
  <c r="Z39" i="1" s="1"/>
  <c r="S458" i="1" l="1"/>
  <c r="Z458" i="1" s="1"/>
  <c r="S459" i="1"/>
  <c r="Z459" i="1" s="1"/>
  <c r="S151" i="1"/>
  <c r="Z151" i="1" s="1"/>
  <c r="S152" i="1"/>
  <c r="Z152" i="1" s="1"/>
  <c r="S433" i="1"/>
  <c r="Z433" i="1" s="1"/>
  <c r="S434" i="1"/>
  <c r="Z434" i="1" s="1"/>
  <c r="S476" i="1"/>
  <c r="Z476" i="1" s="1"/>
  <c r="S477" i="1"/>
  <c r="Z477" i="1" s="1"/>
  <c r="P14" i="1"/>
  <c r="P364" i="1"/>
  <c r="S364" i="1" s="1"/>
  <c r="Z364" i="1" s="1"/>
  <c r="P349" i="1"/>
  <c r="S349" i="1" s="1"/>
  <c r="Z349" i="1" s="1"/>
  <c r="P116" i="1"/>
  <c r="S116" i="1" s="1"/>
  <c r="Z116" i="1" s="1"/>
  <c r="P181" i="1"/>
  <c r="P500" i="1"/>
  <c r="S500" i="1" s="1"/>
  <c r="Z500" i="1" s="1"/>
  <c r="P420" i="1"/>
  <c r="S420" i="1" s="1"/>
  <c r="Z420" i="1" s="1"/>
  <c r="P202" i="1"/>
  <c r="P75" i="1"/>
  <c r="S75" i="1" s="1"/>
  <c r="Z75" i="1" s="1"/>
  <c r="P314" i="1"/>
  <c r="P447" i="1"/>
  <c r="P26" i="1"/>
  <c r="S26" i="1" s="1"/>
  <c r="Z26" i="1" s="1"/>
  <c r="P54" i="1"/>
  <c r="P258" i="1"/>
  <c r="P291" i="1"/>
  <c r="P488" i="1"/>
  <c r="P140" i="1"/>
  <c r="P40" i="1"/>
  <c r="S40" i="1" s="1"/>
  <c r="Z40" i="1" s="1"/>
  <c r="P243" i="1"/>
  <c r="S243" i="1" s="1"/>
  <c r="Z243" i="1" s="1"/>
  <c r="P326" i="1"/>
  <c r="S326" i="1" s="1"/>
  <c r="Z326" i="1" s="1"/>
  <c r="S488" i="1" l="1"/>
  <c r="Z488" i="1" s="1"/>
  <c r="S489" i="1"/>
  <c r="Z489" i="1" s="1"/>
  <c r="S202" i="1"/>
  <c r="Z202" i="1" s="1"/>
  <c r="S203" i="1"/>
  <c r="Z203" i="1" s="1"/>
  <c r="S291" i="1"/>
  <c r="Z291" i="1" s="1"/>
  <c r="S292" i="1"/>
  <c r="Z292" i="1" s="1"/>
  <c r="S447" i="1"/>
  <c r="Z447" i="1" s="1"/>
  <c r="S448" i="1"/>
  <c r="Z448" i="1" s="1"/>
  <c r="S258" i="1"/>
  <c r="Z258" i="1" s="1"/>
  <c r="S259" i="1"/>
  <c r="Z259" i="1" s="1"/>
  <c r="S54" i="1"/>
  <c r="Z54" i="1" s="1"/>
  <c r="S55" i="1"/>
  <c r="Z55" i="1" s="1"/>
  <c r="S314" i="1"/>
  <c r="Z314" i="1" s="1"/>
  <c r="S315" i="1"/>
  <c r="Z315" i="1" s="1"/>
  <c r="S181" i="1"/>
  <c r="Z181" i="1" s="1"/>
  <c r="S182" i="1"/>
  <c r="Z182" i="1" s="1"/>
  <c r="S140" i="1"/>
  <c r="Z140" i="1" s="1"/>
  <c r="S141" i="1"/>
  <c r="Z141" i="1" s="1"/>
  <c r="S14" i="1"/>
  <c r="Z14" i="1" s="1"/>
  <c r="S15" i="1"/>
  <c r="Z15" i="1" s="1"/>
  <c r="P350" i="1"/>
  <c r="S350" i="1" s="1"/>
  <c r="Z350" i="1" s="1"/>
  <c r="P117" i="1"/>
  <c r="S117" i="1" s="1"/>
  <c r="Z117" i="1" s="1"/>
  <c r="P365" i="1"/>
  <c r="S365" i="1" s="1"/>
  <c r="Z365" i="1" s="1"/>
  <c r="P421" i="1"/>
  <c r="S421" i="1" s="1"/>
  <c r="Z421" i="1" s="1"/>
  <c r="P501" i="1"/>
  <c r="S501" i="1" s="1"/>
  <c r="Z501" i="1" s="1"/>
  <c r="P41" i="1"/>
  <c r="S41" i="1" s="1"/>
  <c r="Z41" i="1" s="1"/>
  <c r="P27" i="1"/>
  <c r="S27" i="1" s="1"/>
  <c r="Z27" i="1" s="1"/>
  <c r="P76" i="1"/>
  <c r="S76" i="1" s="1"/>
  <c r="Z76" i="1" s="1"/>
  <c r="P327" i="1"/>
  <c r="S327" i="1" s="1"/>
  <c r="Z327" i="1" s="1"/>
  <c r="P244" i="1"/>
  <c r="S244" i="1" s="1"/>
  <c r="Z244" i="1" s="1"/>
  <c r="P118" i="1" l="1"/>
  <c r="P351" i="1"/>
  <c r="S351" i="1" s="1"/>
  <c r="Z351" i="1" s="1"/>
  <c r="P366" i="1"/>
  <c r="P422" i="1"/>
  <c r="P28" i="1"/>
  <c r="P245" i="1"/>
  <c r="P328" i="1"/>
  <c r="P77" i="1"/>
  <c r="S77" i="1" s="1"/>
  <c r="Z77" i="1" s="1"/>
  <c r="P42" i="1"/>
  <c r="S328" i="1" l="1"/>
  <c r="Z328" i="1" s="1"/>
  <c r="S329" i="1"/>
  <c r="Z329" i="1" s="1"/>
  <c r="S245" i="1"/>
  <c r="Z245" i="1" s="1"/>
  <c r="S246" i="1"/>
  <c r="Z246" i="1" s="1"/>
  <c r="S28" i="1"/>
  <c r="Z28" i="1" s="1"/>
  <c r="S29" i="1"/>
  <c r="Z29" i="1" s="1"/>
  <c r="S422" i="1"/>
  <c r="Z422" i="1" s="1"/>
  <c r="S423" i="1"/>
  <c r="Z423" i="1" s="1"/>
  <c r="S366" i="1"/>
  <c r="Z366" i="1" s="1"/>
  <c r="S367" i="1"/>
  <c r="Z367" i="1" s="1"/>
  <c r="S42" i="1"/>
  <c r="Z42" i="1" s="1"/>
  <c r="S43" i="1"/>
  <c r="Z43" i="1" s="1"/>
  <c r="S118" i="1"/>
  <c r="Z118" i="1" s="1"/>
  <c r="S119" i="1"/>
  <c r="Z119" i="1" s="1"/>
  <c r="P352" i="1"/>
  <c r="P78" i="1"/>
  <c r="S78" i="1" l="1"/>
  <c r="Z78" i="1" s="1"/>
  <c r="S79" i="1"/>
  <c r="Z79" i="1" s="1"/>
  <c r="S352" i="1"/>
  <c r="Z352" i="1" s="1"/>
  <c r="S353" i="1"/>
  <c r="Z35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8BE42-E12D-4CD1-897F-F6F3F0813DC3}" name="Query - Table7" description="Connection to the 'Table7' query in the workbook." type="100" refreshedVersion="8" minRefreshableVersion="5">
    <extLst>
      <ext xmlns:x15="http://schemas.microsoft.com/office/spreadsheetml/2010/11/main" uri="{DE250136-89BD-433C-8126-D09CA5730AF9}">
        <x15:connection id="39364bd7-4384-401b-82f9-08418ec2fe99"/>
      </ext>
    </extLst>
  </connection>
  <connection id="2" xr16:uid="{0F87F504-C827-4FD4-8F95-AFD03D8DB0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3BC4CD7C-7E32-42C4-B1A4-5B15EB73EDFF}" name="WorksheetConnection_Abnormal_Trading_Template_Excel_Dataset.xlsx!Records_18052025" type="102" refreshedVersion="8" minRefreshableVersion="5">
    <extLst>
      <ext xmlns:x15="http://schemas.microsoft.com/office/spreadsheetml/2010/11/main" uri="{DE250136-89BD-433C-8126-D09CA5730AF9}">
        <x15:connection id="Records_18052025" autoDelete="1">
          <x15:rangePr sourceName="_xlcn.WorksheetConnection_Abnormal_Trading_Template_Excel_Dataset.xlsxRecords_1805202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<sst xmlns="http://schemas.openxmlformats.org/spreadsheetml/2006/main" count="1208" uniqueCount="188">
  <si>
    <t>account_id</t>
  </si>
  <si>
    <t>trade_time</t>
  </si>
  <si>
    <t>symbol</t>
  </si>
  <si>
    <t>direction</t>
  </si>
  <si>
    <t>spread</t>
  </si>
  <si>
    <t>volume</t>
  </si>
  <si>
    <t>pnl</t>
  </si>
  <si>
    <t>trade_duration</t>
  </si>
  <si>
    <t>XAUUSD</t>
  </si>
  <si>
    <t>AUDUSD</t>
  </si>
  <si>
    <t>USDJPY</t>
  </si>
  <si>
    <t>EURUSD</t>
  </si>
  <si>
    <t>GBPJPY</t>
  </si>
  <si>
    <t>Sell</t>
  </si>
  <si>
    <t>Buy</t>
  </si>
  <si>
    <t xml:space="preserve">1. Assist in monitoring daily order data and identifying abnormal behaviors </t>
  </si>
  <si>
    <t>(e.g., unusual frequency, spread deviations, abnormal position changes).</t>
  </si>
  <si>
    <t>Jobscope:</t>
  </si>
  <si>
    <t>Grand Total</t>
  </si>
  <si>
    <t>Total Trades</t>
  </si>
  <si>
    <t>Unusual Frequency</t>
  </si>
  <si>
    <t>Row Labels</t>
  </si>
  <si>
    <t>MAD</t>
  </si>
  <si>
    <t>Abnormal High Spread</t>
  </si>
  <si>
    <t>Suspicious Low Spread</t>
  </si>
  <si>
    <t>signed_volume</t>
  </si>
  <si>
    <t>signed_volume:</t>
  </si>
  <si>
    <t>Buy volume = positive</t>
  </si>
  <si>
    <t>Sell volume = negative</t>
  </si>
  <si>
    <t>net_position</t>
  </si>
  <si>
    <t>flip_flag</t>
  </si>
  <si>
    <r>
      <rPr>
        <b/>
        <sz val="11"/>
        <color theme="1"/>
        <rFont val="Calibri"/>
        <family val="2"/>
        <scheme val="minor"/>
      </rPr>
      <t>trade_time &gt; 5min.:</t>
    </r>
    <r>
      <rPr>
        <sz val="11"/>
        <color theme="1"/>
        <rFont val="Calibri"/>
        <family val="2"/>
        <scheme val="minor"/>
      </rPr>
      <t xml:space="preserve"> acceptable trade holding time</t>
    </r>
  </si>
  <si>
    <t>trade_duration_min</t>
  </si>
  <si>
    <t>trade_duration_min2</t>
  </si>
  <si>
    <t>Abnormal Position Change Reference:</t>
  </si>
  <si>
    <t>Instrument</t>
  </si>
  <si>
    <t>Reasoning</t>
  </si>
  <si>
    <t>Highly liquid, lower volatility — standard threshold.</t>
  </si>
  <si>
    <t>Most liquid pair — scalping risk rises at/above 0.5 lot.</t>
  </si>
  <si>
    <t>Liquid and stable — same threshold as EURUSD.</t>
  </si>
  <si>
    <t>Higher volatility — smaller trades still high risk.</t>
  </si>
  <si>
    <t>Very volatile, wide spread — even small trades have risk.</t>
  </si>
  <si>
    <t>Suspected Scalping Volume Thresholds:</t>
  </si>
  <si>
    <t>Volume Threshold (≥)</t>
  </si>
  <si>
    <r>
      <t>Suspected Scalping Time Thresholds:</t>
    </r>
    <r>
      <rPr>
        <sz val="11"/>
        <color theme="1"/>
        <rFont val="Calibri"/>
        <family val="2"/>
        <scheme val="minor"/>
      </rPr>
      <t xml:space="preserve"> &lt;= 60s</t>
    </r>
  </si>
  <si>
    <t>Suspected Scalping?</t>
  </si>
  <si>
    <t>Median Threshold Factor for Trading Volume:</t>
  </si>
  <si>
    <t>Low Factor</t>
  </si>
  <si>
    <t>High Factor</t>
  </si>
  <si>
    <t>Symbol</t>
  </si>
  <si>
    <t xml:space="preserve">EURUSD </t>
  </si>
  <si>
    <t xml:space="preserve">AUDUSD </t>
  </si>
  <si>
    <t>Scalping Volume Threshold</t>
  </si>
  <si>
    <t>Low Median Threshold</t>
  </si>
  <si>
    <t>High Median Threshold</t>
  </si>
  <si>
    <r>
      <rPr>
        <b/>
        <sz val="11"/>
        <color theme="1"/>
        <rFont val="Calibri"/>
        <family val="2"/>
        <scheme val="minor"/>
      </rPr>
      <t>Default Low Factor:</t>
    </r>
    <r>
      <rPr>
        <sz val="11"/>
        <color theme="1"/>
        <rFont val="Calibri"/>
        <family val="2"/>
        <scheme val="minor"/>
      </rPr>
      <t xml:space="preserve"> 0.5</t>
    </r>
  </si>
  <si>
    <r>
      <rPr>
        <b/>
        <sz val="11"/>
        <color theme="1"/>
        <rFont val="Calibri"/>
        <family val="2"/>
        <scheme val="minor"/>
      </rPr>
      <t>Default High Factor:</t>
    </r>
    <r>
      <rPr>
        <sz val="11"/>
        <color theme="1"/>
        <rFont val="Calibri"/>
        <family val="2"/>
        <scheme val="minor"/>
      </rPr>
      <t xml:space="preserve"> 2</t>
    </r>
  </si>
  <si>
    <t>Unusual Volume?</t>
  </si>
  <si>
    <t>Volume Median/Symbol/ID</t>
  </si>
  <si>
    <r>
      <rPr>
        <b/>
        <sz val="11"/>
        <color theme="1"/>
        <rFont val="Calibri"/>
        <family val="2"/>
        <scheme val="minor"/>
      </rPr>
      <t>net_position &lt; 0.5:</t>
    </r>
    <r>
      <rPr>
        <sz val="11"/>
        <color theme="1"/>
        <rFont val="Calibri"/>
        <family val="2"/>
        <scheme val="minor"/>
      </rPr>
      <t xml:space="preserve"> acceptable net position threshold</t>
    </r>
  </si>
  <si>
    <t>Spread Median/Symbol</t>
  </si>
  <si>
    <t>ABS(spread-SpreadMedian/Symbol)</t>
  </si>
  <si>
    <r>
      <rPr>
        <b/>
        <sz val="11"/>
        <color theme="1"/>
        <rFont val="Calibri"/>
        <family val="2"/>
        <scheme val="minor"/>
      </rPr>
      <t>Unusual Trading Frequency:</t>
    </r>
    <r>
      <rPr>
        <sz val="11"/>
        <color theme="1"/>
        <rFont val="Calibri"/>
        <family val="2"/>
        <scheme val="minor"/>
      </rPr>
      <t xml:space="preserve"> &gt;100 per day</t>
    </r>
  </si>
  <si>
    <t>Flag Summary</t>
  </si>
  <si>
    <t>Undetectable position flip</t>
  </si>
  <si>
    <t>1. High-Frequency Trading</t>
  </si>
  <si>
    <t>Abnormalities Detection:</t>
  </si>
  <si>
    <t>=IF([@[Total Trades]]&gt;100, "High frequency", "No")</t>
  </si>
  <si>
    <t>=COUNTIFS(A:A, [@[account_id]])</t>
  </si>
  <si>
    <t>Count trades per account_id per day. If count &gt; X (e.g., 100), flag it.</t>
  </si>
  <si>
    <t>2. Spread Deviation</t>
  </si>
  <si>
    <t>Option 1: Use Z-scores (Mean + STDEV)</t>
  </si>
  <si>
    <t>Compare spread for a trade to instrument mean/median spread.</t>
  </si>
  <si>
    <t>This assumes normal distribution.</t>
  </si>
  <si>
    <t>Flags trades 2 standard deviations away from the mean (about 95% confidence).</t>
  </si>
  <si>
    <t>Option 2: Use Median Absolute Deviation (MAD) — Robust to Outliers</t>
  </si>
  <si>
    <t>=IF(E2 &gt; AVERAGE(E:E) + 2*STDEV(E:E), "Abnormal High Spread", "")</t>
  </si>
  <si>
    <t>=IF(E2 &lt; AVERAGE(E:E) - 2*STDEV(E:E), "Suspicious Low Spread", "")</t>
  </si>
  <si>
    <t>=XLOOKUP([@symbol], $AB$6:$AB$10, $AC$6:$AC$10, "", 0)</t>
  </si>
  <si>
    <r>
      <t>Helper 1:</t>
    </r>
    <r>
      <rPr>
        <b/>
        <i/>
        <sz val="11"/>
        <color theme="1"/>
        <rFont val="Calibri"/>
        <family val="2"/>
        <scheme val="minor"/>
      </rPr>
      <t xml:space="preserve"> Total Trades</t>
    </r>
    <r>
      <rPr>
        <i/>
        <sz val="11"/>
        <color theme="1"/>
        <rFont val="Calibri"/>
        <family val="2"/>
        <scheme val="minor"/>
      </rPr>
      <t>, count total trades/account</t>
    </r>
  </si>
  <si>
    <t>=ABS(XLOOKUP([@symbol], $AB$6:$AB$10, ([@spread]-$AC$6:$AC$10), "", 0))</t>
  </si>
  <si>
    <t>=MEDIAN[ABS(spread-SpreadMedian/Symbol)]</t>
  </si>
  <si>
    <r>
      <t xml:space="preserve">Helper 3: </t>
    </r>
    <r>
      <rPr>
        <b/>
        <i/>
        <sz val="11"/>
        <color theme="1"/>
        <rFont val="Calibri"/>
        <family val="2"/>
        <scheme val="minor"/>
      </rPr>
      <t>MAD</t>
    </r>
    <r>
      <rPr>
        <i/>
        <sz val="11"/>
        <color theme="1"/>
        <rFont val="Calibri"/>
        <family val="2"/>
        <scheme val="minor"/>
      </rPr>
      <t>, Median Absolute Deviation</t>
    </r>
  </si>
  <si>
    <t>=IF([@spread]&gt;[@[Spread Median/Symbol]]+PRODUCT(2, $AC$12), "Abnormal high spread", "No")</t>
  </si>
  <si>
    <t>=IF([@spread]&lt;[@[Spread Median/Symbol]]-PRODUCT(2, $AC$12), "Suspicious low spread", "No")</t>
  </si>
  <si>
    <t>Compute spread median per symbol for all instruments with pivot table</t>
  </si>
  <si>
    <r>
      <t>Helper 2:</t>
    </r>
    <r>
      <rPr>
        <b/>
        <i/>
        <sz val="11"/>
        <color theme="1"/>
        <rFont val="Calibri"/>
        <family val="2"/>
        <scheme val="minor"/>
      </rPr>
      <t xml:space="preserve"> ABS(spread-SpreadMedian/Symbol)</t>
    </r>
    <r>
      <rPr>
        <i/>
        <sz val="11"/>
        <color theme="1"/>
        <rFont val="Calibri"/>
        <family val="2"/>
        <scheme val="minor"/>
      </rPr>
      <t>, compute absolute value of (spread - spread median per symbol)</t>
    </r>
  </si>
  <si>
    <t>3. Position Flipping</t>
  </si>
  <si>
    <t>Eg: If a trader flips direction while still holding a position (e.g., goes from +1.0 to +0.5), it won’t be flagged — which is correct.</t>
  </si>
  <si>
    <t>Logic Breakdown and Inclusion:</t>
  </si>
  <si>
    <t>1) Same account and instrument</t>
  </si>
  <si>
    <t>2) Opposite position direction</t>
  </si>
  <si>
    <t>3) Previous position ≠ 0</t>
  </si>
  <si>
    <t>4) Flip happened within 5 minutes</t>
  </si>
  <si>
    <t>5) New position is large enough</t>
  </si>
  <si>
    <t>Assuming:</t>
  </si>
  <si>
    <t>A: Account ID</t>
  </si>
  <si>
    <t>B: Trade Time (Excel datetime)</t>
  </si>
  <si>
    <t>C: Symbol</t>
  </si>
  <si>
    <t>Q: Net Position or Position Size (use the net position column if available)</t>
  </si>
  <si>
    <t>=IF(AND(</t>
  </si>
  <si>
    <t xml:space="preserve">   A3=A2,                      // same account</t>
  </si>
  <si>
    <t xml:space="preserve">   C3=C2,                      // same instrument</t>
  </si>
  <si>
    <t xml:space="preserve">   SIGN(Q3)&lt;&gt;SIGN(Q2),         // direction flipped</t>
  </si>
  <si>
    <t xml:space="preserve">   ABS(Q3)&gt;=1,                 // new position is large enough</t>
  </si>
  <si>
    <t xml:space="preserve">   (B3-B2)*24*60 &lt;= 5          // within 5 minutes</t>
  </si>
  <si>
    <t>), "Abnormal Flip", "")</t>
  </si>
  <si>
    <t>Formula:</t>
  </si>
  <si>
    <t xml:space="preserve">   Q3 * Q2 &lt; 0,                // net exposure crossed zero (Q3 * Q2 &lt; 0 means the signs are opposite and non-zero, ensuring net position flipped direction)</t>
  </si>
  <si>
    <t>6) Net position crossed zero, checks for true position closure then reversal (optional but more accurate)</t>
  </si>
  <si>
    <t>Flags flips only when they are fast</t>
  </si>
  <si>
    <t>Filters out noise from small trades</t>
  </si>
  <si>
    <t>Adds more confidence that a trader is actively reversing risk exposure</t>
  </si>
  <si>
    <t>Formula Outcome:</t>
  </si>
  <si>
    <t>=IF([@direction]="Buy", [@volume], -[@volume])</t>
  </si>
  <si>
    <t>=IF(AND([@[account_id]]=A2, [@symbol]=C2), P2+[@[signed_volume]], [@[signed_volume]])</t>
  </si>
  <si>
    <r>
      <t xml:space="preserve">Helper 1: </t>
    </r>
    <r>
      <rPr>
        <b/>
        <i/>
        <sz val="11"/>
        <color theme="1"/>
        <rFont val="Calibri"/>
        <family val="2"/>
        <scheme val="minor"/>
      </rPr>
      <t>signed_volume</t>
    </r>
    <r>
      <rPr>
        <i/>
        <sz val="11"/>
        <color theme="1"/>
        <rFont val="Calibri"/>
        <family val="2"/>
        <scheme val="minor"/>
      </rPr>
      <t>, label buy as + direction and sell as - direction</t>
    </r>
  </si>
  <si>
    <r>
      <t xml:space="preserve">Helper 2: </t>
    </r>
    <r>
      <rPr>
        <b/>
        <i/>
        <sz val="11"/>
        <color theme="1"/>
        <rFont val="Calibri"/>
        <family val="2"/>
        <scheme val="minor"/>
      </rPr>
      <t>net_position</t>
    </r>
    <r>
      <rPr>
        <i/>
        <sz val="11"/>
        <color theme="1"/>
        <rFont val="Calibri"/>
        <family val="2"/>
        <scheme val="minor"/>
      </rPr>
      <t>, net position per instrument of an account. Compute by running total of signed volume, resetting when instrument changes. This carries forward the position per account + symbol.</t>
    </r>
  </si>
  <si>
    <t>(a) Net Position Direction buy Considering Volume:</t>
  </si>
  <si>
    <t>=[@[trade_duration]]/86400</t>
  </si>
  <si>
    <r>
      <t xml:space="preserve">Helper 3: </t>
    </r>
    <r>
      <rPr>
        <b/>
        <i/>
        <sz val="11"/>
        <color theme="1"/>
        <rFont val="Calibri"/>
        <family val="2"/>
        <scheme val="minor"/>
      </rPr>
      <t>trade_duration_min</t>
    </r>
    <r>
      <rPr>
        <i/>
        <sz val="11"/>
        <color theme="1"/>
        <rFont val="Calibri"/>
        <family val="2"/>
        <scheme val="minor"/>
      </rPr>
      <t>, convert trade durating from seconds to minutes (use 86400s/day to comply with Excel time system)</t>
    </r>
  </si>
  <si>
    <r>
      <t xml:space="preserve">Helper 4: </t>
    </r>
    <r>
      <rPr>
        <b/>
        <i/>
        <sz val="11"/>
        <rFont val="Calibri"/>
        <family val="2"/>
        <scheme val="minor"/>
      </rPr>
      <t>trade_duration_min2</t>
    </r>
    <r>
      <rPr>
        <i/>
        <sz val="11"/>
        <rFont val="Calibri"/>
        <family val="2"/>
        <scheme val="minor"/>
      </rPr>
      <t>, format Helper 3 from time to numeric for subsequent calculation</t>
    </r>
  </si>
  <si>
    <t>(b) Filpping Time:</t>
  </si>
  <si>
    <t xml:space="preserve">  [@[account_id]]=A2,</t>
  </si>
  <si>
    <t xml:space="preserve">  [@symbol]=C2, </t>
  </si>
  <si>
    <t xml:space="preserve">  [@[net_position]]*P2&lt;0, </t>
  </si>
  <si>
    <t xml:space="preserve">  ABS([@[net_position]])&gt;=0.5,</t>
  </si>
  <si>
    <t xml:space="preserve">  [@[trade_duration_min2]]&lt;=5</t>
  </si>
  <si>
    <t>), "Abnormal position flip", "No")</t>
  </si>
  <si>
    <t xml:space="preserve">  [@[net_position]]&lt;&gt;P2, </t>
  </si>
  <si>
    <t xml:space="preserve">  P2&lt;&gt;0, </t>
  </si>
  <si>
    <t xml:space="preserve"> // same account</t>
  </si>
  <si>
    <t>// same instrument</t>
  </si>
  <si>
    <t>// direction flipped</t>
  </si>
  <si>
    <t>// prior position not 0 (not a flip, prior position = new trade)</t>
  </si>
  <si>
    <t>// new position is large enough</t>
  </si>
  <si>
    <t>// within 5 minutes</t>
  </si>
  <si>
    <t>// net exposure crossed zero (P3 * P2 &lt; 0 means the signs are opposite and non-zero, ensuring net position flipped direction)</t>
  </si>
  <si>
    <t>(c) Suspicious Position Flipping Test:</t>
  </si>
  <si>
    <t>4. Abnormal Trade Duration</t>
  </si>
  <si>
    <t>Very short duration (e.g., &lt; 60 sec), may indicate scalping. Recommended to include volume threshold for different symbol in calculation.</t>
  </si>
  <si>
    <t>H2 = trade duration in seconds</t>
  </si>
  <si>
    <t>F2 = trade volume</t>
  </si>
  <si>
    <t>=IF(AND(H2 &lt; 60, F2 &gt;= 0.5), "Very Short &amp; Large Vol", "")</t>
  </si>
  <si>
    <t>=XLOOKUP([@symbol], $AB$24:$AB$28, $AC$24:$AC$28, "Not Found", 0)</t>
  </si>
  <si>
    <r>
      <t xml:space="preserve">Helper 1: </t>
    </r>
    <r>
      <rPr>
        <b/>
        <i/>
        <sz val="11"/>
        <color theme="1"/>
        <rFont val="Calibri"/>
        <family val="2"/>
        <scheme val="minor"/>
      </rPr>
      <t>Scalping Volume Threshold</t>
    </r>
    <r>
      <rPr>
        <i/>
        <sz val="11"/>
        <color theme="1"/>
        <rFont val="Calibri"/>
        <family val="2"/>
        <scheme val="minor"/>
      </rPr>
      <t>, lookup suspected scalping volume threshold for all symbols</t>
    </r>
  </si>
  <si>
    <t>=IF(AND([@[trade_duration]]&lt;=60, [@volume]&gt;=[@[Scalping Volume Threshold]]), "Suspected Scalping", "No")</t>
  </si>
  <si>
    <t>5. Unusual Volume</t>
  </si>
  <si>
    <t>If volume is much higher/lower than usual (e.g., &gt; 1 lot in micro accounts). Use median as volume distribution tends to right skewed due to traders' behaviour.</t>
  </si>
  <si>
    <t>Consider each account and instrument seperately, as traders often have various trading patterns, and different symbols have different normal trading volume.</t>
  </si>
  <si>
    <t>No MEDIANIFS() in Excel, therefore:</t>
  </si>
  <si>
    <t>=LET(</t>
  </si>
  <si>
    <t xml:space="preserve">   filtered, FILTER(G:G, (A:A=A2) * (C:C=C2)),</t>
  </si>
  <si>
    <t xml:space="preserve">   MEDIAN(filtered)</t>
  </si>
  <si>
    <t>=IFS(</t>
  </si>
  <si>
    <t xml:space="preserve">G2 &gt; V2 * XLOOKUP(C2, Sheet2!A:A, Sheet2!C:C, 2), "Unusual High", </t>
  </si>
  <si>
    <t xml:space="preserve">G2 &gt; V2 * XLOOKUP(C2, Sheet2!A:A, Sheet2!B:B, 0.5), "Unusual Low", </t>
  </si>
  <si>
    <t>TRUE, "Normal")</t>
  </si>
  <si>
    <t xml:space="preserve">) </t>
  </si>
  <si>
    <t>Store results in column V, then:</t>
  </si>
  <si>
    <t>LET() defines and reuses variables within a formula, making complex calculations easier to read and more efficient. It improves performance by avoiding repetitive calculations and simplifies formulas.</t>
  </si>
  <si>
    <t>LET(name1, value1, name2, value2, ..., calculation)</t>
  </si>
  <si>
    <r>
      <t>name1, name2, etc.</t>
    </r>
    <r>
      <rPr>
        <sz val="11"/>
        <color theme="1"/>
        <rFont val="Calibri"/>
        <family val="2"/>
        <scheme val="minor"/>
      </rPr>
      <t xml:space="preserve"> → Variables you define.</t>
    </r>
  </si>
  <si>
    <r>
      <t>value1, value2, etc.</t>
    </r>
    <r>
      <rPr>
        <sz val="11"/>
        <color theme="1"/>
        <rFont val="Calibri"/>
        <family val="2"/>
        <scheme val="minor"/>
      </rPr>
      <t xml:space="preserve"> → The values assigned to the variables.</t>
    </r>
  </si>
  <si>
    <r>
      <t>calculation</t>
    </r>
    <r>
      <rPr>
        <sz val="11"/>
        <color theme="1"/>
        <rFont val="Calibri"/>
        <family val="2"/>
        <scheme val="minor"/>
      </rPr>
      <t xml:space="preserve"> → The final expression that uses the variables</t>
    </r>
  </si>
  <si>
    <t>=LET(Filtered, FILTER($F:$F, ($A:$A=[@[account_id]])*($C:$C=[@symbol]), "Not Found"), MEDIAN(Filtered))</t>
  </si>
  <si>
    <r>
      <t xml:space="preserve">Helper 1: </t>
    </r>
    <r>
      <rPr>
        <b/>
        <i/>
        <sz val="11"/>
        <color theme="1"/>
        <rFont val="Calibri"/>
        <family val="2"/>
        <scheme val="minor"/>
      </rPr>
      <t>Volume Median/Symbol/ID</t>
    </r>
    <r>
      <rPr>
        <i/>
        <sz val="11"/>
        <color theme="1"/>
        <rFont val="Calibri"/>
        <family val="2"/>
        <scheme val="minor"/>
      </rPr>
      <t>, compute volume median of different symbols in an account, do it for all accounts.</t>
    </r>
  </si>
  <si>
    <t>=XLOOKUP([@symbol], $AB$33:$AB$37, $AC$33:$AC$37, 0.5, 0)</t>
  </si>
  <si>
    <t>=XLOOKUP([@symbol], $AB$33:$AB$37, $AD$33:$AD$37, 2, 0)</t>
  </si>
  <si>
    <t xml:space="preserve">  [@volume]&gt;[@[Volume Median/Symbol/ID]]*[@[High Median Threshold]], "Unusual high volume", </t>
  </si>
  <si>
    <t xml:space="preserve">  [@volume]&lt;[@[Volume Median/Symbol/ID]]*[@[Low Median Threshold]], "Unusual low volume", </t>
  </si>
  <si>
    <t xml:space="preserve">  TRUE, "No")</t>
  </si>
  <si>
    <t>Build a Flag Summary:</t>
  </si>
  <si>
    <t>=TEXTJOIN(", ", TRUE, IF(I2="Normal", "", I2), IF(J2="Normal", "", J2), IF(K2="Normal", "", K2), IF(L2="Normal", "", L2))</t>
  </si>
  <si>
    <t>Ignore normal condition to avoid confusion.</t>
  </si>
  <si>
    <t>Where I2, J2, etc., are flag columns like "Flip", "Low Spread", etc.</t>
  </si>
  <si>
    <t xml:space="preserve">=TEXTJOIN(", ", TRUE, </t>
  </si>
  <si>
    <t xml:space="preserve">  IF([@[Unusual Frequency]]="No", "", [@[Unusual Frequency]]), </t>
  </si>
  <si>
    <t xml:space="preserve">  IF([@[Abnormal High Spread]]="No", "", [@[Abnormal High Spread]]), </t>
  </si>
  <si>
    <t xml:space="preserve">  IF([@[Suspicious Low Spread]]="No", "", [@[Suspicious Low Spread]]), </t>
  </si>
  <si>
    <t xml:space="preserve">  IF([@[flip_flag]]="No", "", [@[flip_flag]]), </t>
  </si>
  <si>
    <t xml:space="preserve">  IF([@[Suspected Scalping?]]="No", "", [@[Suspected Scalping?]]), </t>
  </si>
  <si>
    <t xml:space="preserve">  IF([@[Unusual Volume?]]="No", "", [@[Unusual Volume?]]))</t>
  </si>
  <si>
    <r>
      <t>Helper 1:</t>
    </r>
    <r>
      <rPr>
        <b/>
        <i/>
        <sz val="11"/>
        <color theme="1"/>
        <rFont val="Calibri"/>
        <family val="2"/>
        <scheme val="minor"/>
      </rPr>
      <t xml:space="preserve"> Spread Median/Symbol</t>
    </r>
    <r>
      <rPr>
        <i/>
        <sz val="11"/>
        <color theme="1"/>
        <rFont val="Calibri"/>
        <family val="2"/>
        <scheme val="minor"/>
      </rPr>
      <t>, lookup spread median of each symbol</t>
    </r>
  </si>
  <si>
    <t>Detect rapid, significant, true flips on the same instrument, not just small or partial changes. Direction, position size, net exposure, flipping time and volume are considered, not just a simple Buy/Sell toggle.</t>
  </si>
  <si>
    <t xml:space="preserve">   Q2&lt;&gt;0,                      // prior position not 0 (prior position not a new trade)</t>
  </si>
  <si>
    <r>
      <t>Helper 2:</t>
    </r>
    <r>
      <rPr>
        <b/>
        <i/>
        <sz val="11"/>
        <color theme="1"/>
        <rFont val="Calibri"/>
        <family val="2"/>
        <scheme val="minor"/>
      </rPr>
      <t xml:space="preserve"> Low Median Threshold</t>
    </r>
    <r>
      <rPr>
        <i/>
        <sz val="11"/>
        <color theme="1"/>
        <rFont val="Calibri"/>
        <family val="2"/>
        <scheme val="minor"/>
      </rPr>
      <t>, lookup low volume median threshold of all instruments, default 0.5</t>
    </r>
  </si>
  <si>
    <r>
      <t xml:space="preserve">Helper 3: </t>
    </r>
    <r>
      <rPr>
        <b/>
        <i/>
        <sz val="11"/>
        <color theme="1"/>
        <rFont val="Calibri"/>
        <family val="2"/>
        <scheme val="minor"/>
      </rPr>
      <t>High Median Threshold</t>
    </r>
    <r>
      <rPr>
        <i/>
        <sz val="11"/>
        <color theme="1"/>
        <rFont val="Calibri"/>
        <family val="2"/>
        <scheme val="minor"/>
      </rPr>
      <t>, lookup high volume median threshold of all instruments, default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</si>
</sst>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Continuous"/>
    </xf>
    <xf numFmtId="4" fontId="0" fillId="0" borderId="0" xfId="0" applyNumberFormat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5" fontId="0" fillId="0" borderId="0" xfId="0" applyNumberFormat="1" applyAlignment="1">
      <alignment horizontal="left"/>
    </xf>
    <xf numFmtId="45" fontId="1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5" fillId="0" borderId="0" xfId="0" quotePrefix="1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quotePrefix="1" applyFont="1"/>
    <xf numFmtId="0" fontId="0" fillId="0" borderId="0" xfId="0" quotePrefix="1"/>
    <xf numFmtId="0" fontId="9" fillId="0" borderId="0" xfId="0" applyFont="1"/>
    <xf numFmtId="0" fontId="8" fillId="0" borderId="0" xfId="0" applyFont="1"/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53"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000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28" formatCode="mm:ss"/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annah Joo" refreshedDate="45816.914285763887" backgroundQuery="1" createdVersion="8" refreshedVersion="8" minRefreshableVersion="3" recordCount="0" supportSubquery="1" supportAdvancedDrill="1" xr:uid="{8983F7B9-177E-4147-95E6-5B58827EE914}">
  <cacheSource type="external" connectionId="2"/>
  <cacheFields count="2">
    <cacheField name="[Records_18052025].[symbol].[symbol]" caption="symbol" numFmtId="0" hierarchy="2" level="1">
      <sharedItems count="5">
        <s v="AUDUSD"/>
        <s v="EURUSD"/>
        <s v="GBPJPY"/>
        <s v="USDJPY"/>
        <s v="XAUUSD"/>
      </sharedItems>
    </cacheField>
    <cacheField name="[Measures].[Spread Median]" caption="Spread Median" numFmtId="0" hierarchy="20" level="32767"/>
  </cacheFields>
  <cacheHierarchies count="28">
    <cacheHierarchy uniqueName="[Records_18052025].[account_id]" caption="account_id" attribute="1" defaultMemberUniqueName="[Records_18052025].[account_id].[All]" allUniqueName="[Records_18052025].[account_id].[All]" dimensionUniqueName="[Records_18052025]" displayFolder="" count="0" memberValueDatatype="20" unbalanced="0"/>
    <cacheHierarchy uniqueName="[Records_18052025].[trade_time]" caption="trade_time" attribute="1" time="1" defaultMemberUniqueName="[Records_18052025].[trade_time].[All]" allUniqueName="[Records_18052025].[trade_time].[All]" dimensionUniqueName="[Records_18052025]" displayFolder="" count="0" memberValueDatatype="7" unbalanced="0"/>
    <cacheHierarchy uniqueName="[Records_18052025].[symbol]" caption="symbol" attribute="1" defaultMemberUniqueName="[Records_18052025].[symbol].[All]" allUniqueName="[Records_18052025].[symbol].[All]" dimensionUniqueName="[Records_18052025]" displayFolder="" count="2" memberValueDatatype="130" unbalanced="0">
      <fieldsUsage count="2">
        <fieldUsage x="-1"/>
        <fieldUsage x="0"/>
      </fieldsUsage>
    </cacheHierarchy>
    <cacheHierarchy uniqueName="[Records_18052025].[direction]" caption="direction" attribute="1" defaultMemberUniqueName="[Records_18052025].[direction].[All]" allUniqueName="[Records_18052025].[direction].[All]" dimensionUniqueName="[Records_18052025]" displayFolder="" count="0" memberValueDatatype="130" unbalanced="0"/>
    <cacheHierarchy uniqueName="[Records_18052025].[spread]" caption="spread" attribute="1" defaultMemberUniqueName="[Records_18052025].[spread].[All]" allUniqueName="[Records_18052025].[spread].[All]" dimensionUniqueName="[Records_18052025]" displayFolder="" count="0" memberValueDatatype="5" unbalanced="0"/>
    <cacheHierarchy uniqueName="[Records_18052025].[volume]" caption="volume" attribute="1" defaultMemberUniqueName="[Records_18052025].[volume].[All]" allUniqueName="[Records_18052025].[volume].[All]" dimensionUniqueName="[Records_18052025]" displayFolder="" count="0" memberValueDatatype="5" unbalanced="0"/>
    <cacheHierarchy uniqueName="[Records_18052025].[pnl]" caption="pnl" attribute="1" defaultMemberUniqueName="[Records_18052025].[pnl].[All]" allUniqueName="[Records_18052025].[pnl].[All]" dimensionUniqueName="[Records_18052025]" displayFolder="" count="0" memberValueDatatype="5" unbalanced="0"/>
    <cacheHierarchy uniqueName="[Records_18052025].[trade_duration]" caption="trade_duration" attribute="1" defaultMemberUniqueName="[Records_18052025].[trade_duration].[All]" allUniqueName="[Records_18052025].[trade_duration].[All]" dimensionUniqueName="[Records_18052025]" displayFolder="" count="0" memberValueDatatype="20" unbalanced="0"/>
    <cacheHierarchy uniqueName="[Records_18052025].[Total Trades]" caption="Total Trades" attribute="1" defaultMemberUniqueName="[Records_18052025].[Total Trades].[All]" allUniqueName="[Records_18052025].[Total Trades].[All]" dimensionUniqueName="[Records_18052025]" displayFolder="" count="0" memberValueDatatype="20" unbalanced="0"/>
    <cacheHierarchy uniqueName="[Records_18052025].[Unusual Frequency]" caption="Unusual Frequency" attribute="1" defaultMemberUniqueName="[Records_18052025].[Unusual Frequency].[All]" allUniqueName="[Records_18052025].[Unusual Frequency].[All]" dimensionUniqueName="[Records_18052025]" displayFolder="" count="0" memberValueDatatype="130" unbalanced="0"/>
    <cacheHierarchy uniqueName="[Table7].[account_id]" caption="account_id" attribute="1" defaultMemberUniqueName="[Table7].[account_id].[All]" allUniqueName="[Table7].[account_id].[All]" dimensionUniqueName="[Table7]" displayFolder="" count="0" memberValueDatatype="20" unbalanced="0"/>
    <cacheHierarchy uniqueName="[Table7].[trade_time]" caption="trade_time" attribute="1" time="1" defaultMemberUniqueName="[Table7].[trade_time].[All]" allUniqueName="[Table7].[trade_time].[All]" dimensionUniqueName="[Table7]" displayFolder="" count="0" memberValueDatatype="7" unbalanced="0"/>
    <cacheHierarchy uniqueName="[Table7].[symbol]" caption="symbol" attribute="1" defaultMemberUniqueName="[Table7].[symbol].[All]" allUniqueName="[Table7].[symbol].[All]" dimensionUniqueName="[Table7]" displayFolder="" count="0" memberValueDatatype="130" unbalanced="0"/>
    <cacheHierarchy uniqueName="[Table7].[direction]" caption="direction" attribute="1" defaultMemberUniqueName="[Table7].[direction].[All]" allUniqueName="[Table7].[direction].[All]" dimensionUniqueName="[Table7]" displayFolder="" count="0" memberValueDatatype="130" unbalanced="0"/>
    <cacheHierarchy uniqueName="[Table7].[spread]" caption="spread" attribute="1" defaultMemberUniqueName="[Table7].[spread].[All]" allUniqueName="[Table7].[spread].[All]" dimensionUniqueName="[Table7]" displayFolder="" count="0" memberValueDatatype="5" unbalanced="0"/>
    <cacheHierarchy uniqueName="[Table7].[volume]" caption="volume" attribute="1" defaultMemberUniqueName="[Table7].[volume].[All]" allUniqueName="[Table7].[volume].[All]" dimensionUniqueName="[Table7]" displayFolder="" count="0" memberValueDatatype="5" unbalanced="0"/>
    <cacheHierarchy uniqueName="[Table7].[pnl]" caption="pnl" attribute="1" defaultMemberUniqueName="[Table7].[pnl].[All]" allUniqueName="[Table7].[pnl].[All]" dimensionUniqueName="[Table7]" displayFolder="" count="0" memberValueDatatype="5" unbalanced="0"/>
    <cacheHierarchy uniqueName="[Table7].[trade_duration]" caption="trade_duration" attribute="1" defaultMemberUniqueName="[Table7].[trade_duration].[All]" allUniqueName="[Table7].[trade_duration].[All]" dimensionUniqueName="[Table7]" displayFolder="" count="0" memberValueDatatype="20" unbalanced="0"/>
    <cacheHierarchy uniqueName="[Table7].[trade_time (Hour)]" caption="trade_time (Hour)" attribute="1" defaultMemberUniqueName="[Table7].[trade_time (Hour)].[All]" allUniqueName="[Table7].[trade_time (Hour)].[All]" dimensionUniqueName="[Table7]" displayFolder="" count="0" memberValueDatatype="130" unbalanced="0"/>
    <cacheHierarchy uniqueName="[Table7].[trade_time (Minute)]" caption="trade_time (Minute)" attribute="1" defaultMemberUniqueName="[Table7].[trade_time (Minute)].[All]" allUniqueName="[Table7].[trade_time (Minute)].[All]" dimensionUniqueName="[Table7]" displayFolder="" count="0" memberValueDatatype="130" unbalanced="0"/>
    <cacheHierarchy uniqueName="[Measures].[Spread Median]" caption="Spread Median" measure="1" displayFolder="" measureGroup="Records_18052025" count="0" oneField="1">
      <fieldsUsage count="1">
        <fieldUsage x="1"/>
      </fieldsUsage>
    </cacheHierarchy>
    <cacheHierarchy uniqueName="[Measures].[__XL_Count Table7]" caption="__XL_Count Table7" measure="1" displayFolder="" measureGroup="Table7" count="0" hidden="1"/>
    <cacheHierarchy uniqueName="[Measures].[__XL_Count Records_18052025]" caption="__XL_Count Records_18052025" measure="1" displayFolder="" measureGroup="Records_18052025" count="0" hidden="1"/>
    <cacheHierarchy uniqueName="[Measures].[__No measures defined]" caption="__No measures defined" measure="1" displayFolder="" count="0" hidden="1"/>
    <cacheHierarchy uniqueName="[Measures].[Sum of account_id]" caption="Sum of account_id" measure="1" displayFolder="" measureGroup="Table7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trade_time]" caption="Count of trade_time" measure="1" displayFolder="" measureGroup="Table7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spread]" caption="Sum of spread" measure="1" displayFolder="" measureGroup="Records_18052025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rade_time 2]" caption="Count of trade_time 2" measure="1" displayFolder="" measureGroup="Records_18052025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3">
    <dimension measure="1" name="Measures" uniqueName="[Measures]" caption="Measures"/>
    <dimension name="Records_18052025" uniqueName="[Records_18052025]" caption="Records_18052025"/>
    <dimension name="Table7" uniqueName="[Table7]" caption="Table7"/>
  </dimensions>
  <measureGroups count="2">
    <measureGroup name="Records_18052025" caption="Records_18052025"/>
    <measureGroup name="Table7" caption="Table7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C57C6-D003-4ADF-AEF6-65F0C44718D8}" name="PivotTable1" cacheId="7" applyNumberFormats="0" applyBorderFormats="0" applyFontFormats="0" applyPatternFormats="0" applyAlignmentFormats="0" applyWidthHeightFormats="1" dataCaption="Values" tag="a874ae38-b756-4ba0-8698-a469fe9cb290" updatedVersion="8" minRefreshableVersion="3" useAutoFormatting="1" itemPrintTitles="1" createdVersion="8" indent="0" outline="1" outlineData="1" multipleFieldFilters="0">
  <location ref="AB5:AC11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pread Median/Symbol" fld="1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Spread Median/Symbol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bnormal_Trading_Template_Excel_Dataset.xlsx!Records_18052025">
        <x15:activeTabTopLevelEntity name="[Records_1805202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F8D4F3-721D-44F6-AB25-BD57A323BDB0}" name="Records_18052025" displayName="Records_18052025" ref="A1:Z501" headerRowDxfId="52" dataDxfId="50" headerRowBorderDxfId="51" tableBorderDxfId="49">
  <autoFilter ref="A1:Z501" xr:uid="{00000000-0001-0000-0000-000000000000}"/>
  <sortState xmlns:xlrd2="http://schemas.microsoft.com/office/spreadsheetml/2017/richdata2" ref="A2:P501">
    <sortCondition ref="A2:A501"/>
    <sortCondition ref="C2:C501"/>
    <sortCondition ref="B2:B501"/>
  </sortState>
  <tableColumns count="26">
    <tableColumn id="1" xr3:uid="{69ABD476-7A32-4457-BEF4-30F084F8C7C6}" name="account_id" totalsRowLabel="Total" dataDxfId="48" totalsRowDxfId="47"/>
    <tableColumn id="2" xr3:uid="{C7ECF1EA-C84D-47A2-9D33-42417854A72E}" name="trade_time" dataDxfId="46" totalsRowDxfId="45"/>
    <tableColumn id="3" xr3:uid="{AB905E5C-8186-4E04-96A0-F7577F0DDCB9}" name="symbol" dataDxfId="44" totalsRowDxfId="43"/>
    <tableColumn id="4" xr3:uid="{A39AA9A6-0F77-4645-A6C7-43A0A73BB6BF}" name="direction" dataDxfId="42" totalsRowDxfId="41"/>
    <tableColumn id="5" xr3:uid="{86EDD666-8DEE-4912-B726-0DA9DC14B27B}" name="spread" dataDxfId="40" totalsRowDxfId="39"/>
    <tableColumn id="6" xr3:uid="{EA3A9716-FB42-4A9D-892A-F857E8B2A4D6}" name="volume" dataDxfId="38" totalsRowDxfId="37"/>
    <tableColumn id="7" xr3:uid="{6330D2E6-E13F-4A15-9F6F-E8EAD5F75648}" name="pnl" dataDxfId="36" totalsRowDxfId="35"/>
    <tableColumn id="8" xr3:uid="{0D6B735D-E3C1-4D63-89BA-1E2D668274CF}" name="trade_duration" dataDxfId="34"/>
    <tableColumn id="9" xr3:uid="{22C68E82-520C-4756-B51E-559B0DA1F1F7}" name="Total Trades" dataDxfId="33" totalsRowDxfId="32">
      <calculatedColumnFormula>COUNTIFS(A:A, Records_18052025[[#This Row],[account_id]])</calculatedColumnFormula>
    </tableColumn>
    <tableColumn id="10" xr3:uid="{3AB93E70-F809-4299-AD8C-F7983D0691AC}" name="Unusual Frequency" dataDxfId="31" totalsRowDxfId="30">
      <calculatedColumnFormula>IF(Records_18052025[[#This Row],[Total Trades]]&gt;100, "High frequency", "No")</calculatedColumnFormula>
    </tableColumn>
    <tableColumn id="14" xr3:uid="{FEDE4228-860B-42CF-BF94-EAAC2DAA189E}" name="Spread Median/Symbol" dataDxfId="29" totalsRowDxfId="28">
      <calculatedColumnFormula>_xlfn.XLOOKUP(Records_18052025[[#This Row],[symbol]], $AB$6:$AB$10, $AC$6:$AC$10, "", 0)</calculatedColumnFormula>
    </tableColumn>
    <tableColumn id="11" xr3:uid="{ECA50455-EA94-4B3E-8394-AA862EB0E86A}" name="ABS(spread-SpreadMedian/Symbol)" dataDxfId="27" totalsRowDxfId="26">
      <calculatedColumnFormula array="1">ABS(_xlfn.XLOOKUP(Records_18052025[[#This Row],[symbol]], $AB$6:$AB$10, (Records_18052025[[#This Row],[spread]]-$AC$6:$AC$10), "", 0))</calculatedColumnFormula>
    </tableColumn>
    <tableColumn id="12" xr3:uid="{8CE42B84-F90E-48CE-B19A-E777E8309473}" name="Abnormal High Spread" dataDxfId="25" totalsRowDxfId="24">
      <calculatedColumnFormula>IF(Records_18052025[[#This Row],[spread]]&gt;Records_18052025[[#This Row],[Spread Median/Symbol]]+PRODUCT(2, $AC$12), "Abnormal high spread", "No")</calculatedColumnFormula>
    </tableColumn>
    <tableColumn id="13" xr3:uid="{D23AADA2-C182-4A2E-8241-495029D3D7DD}" name="Suspicious Low Spread" dataDxfId="23" totalsRowDxfId="22">
      <calculatedColumnFormula>IF(Records_18052025[[#This Row],[spread]]&lt;Records_18052025[[#This Row],[Spread Median/Symbol]]-PRODUCT(2, $AC$12), "Suspicious low spread", "No")</calculatedColumnFormula>
    </tableColumn>
    <tableColumn id="16" xr3:uid="{680C9777-B86F-4FA5-BC13-3470B88D72C9}" name="signed_volume" dataDxfId="21" totalsRowDxfId="20">
      <calculatedColumnFormula>IF(Records_18052025[[#This Row],[direction]]="Buy", Records_18052025[[#This Row],[volume]], -Records_18052025[[#This Row],[volume]])</calculatedColumnFormula>
    </tableColumn>
    <tableColumn id="17" xr3:uid="{407A8F6E-E801-437E-BA40-D9C8468D6141}" name="net_position" dataDxfId="19" totalsRowDxfId="18"/>
    <tableColumn id="19" xr3:uid="{C3363370-8AB9-4DD3-AC5E-3C74B1C2CA2E}" name="trade_duration_min" dataDxfId="17">
      <calculatedColumnFormula>Records_18052025[[#This Row],[trade_duration]]/86400</calculatedColumnFormula>
    </tableColumn>
    <tableColumn id="22" xr3:uid="{58FADD46-DD6D-497F-B9CA-48FC6619A5BF}" name="trade_duration_min2" dataDxfId="16"/>
    <tableColumn id="21" xr3:uid="{33FCE5E5-7D72-486C-B66D-5E731AE6E400}" name="flip_flag" totalsRowFunction="custom" dataDxfId="15" totalsRowDxfId="14">
      <calculatedColumnFormula>IF(AND(Records_18052025[[#This Row],[account_id]]=A1, Records_18052025[[#This Row],[symbol]]=C1, Records_18052025[[#This Row],[net_position]]&lt;&gt;P1, P1&lt;&gt;0, Records_18052025[[#This Row],[net_position]]*P1&lt;0, ABS(Records_18052025[[#This Row],[net_position]])&gt;=0.5, Records_18052025[[#This Row],[trade_duration_min2]]&lt;=5), "Yes", "No")</calculatedColumnFormula>
      <totalsRowFormula>COUNTIF(Records_18052025[flip_flag], "Yes")</totalsRowFormula>
    </tableColumn>
    <tableColumn id="18" xr3:uid="{35CAAFD1-606A-4550-88D3-BF23E6D4FAE2}" name="Scalping Volume Threshold" dataDxfId="13" totalsRowDxfId="12">
      <calculatedColumnFormula>_xlfn.XLOOKUP(Records_18052025[[#This Row],[symbol]], $AB$24:$AB$28, $AC$24:$AC$28, "Not Found", 0)</calculatedColumnFormula>
    </tableColumn>
    <tableColumn id="15" xr3:uid="{3838E900-7EB0-4487-9D2B-CC6680E2E56A}" name="Suspected Scalping?" dataDxfId="11" totalsRowDxfId="10">
      <calculatedColumnFormula>IF(AND(Records_18052025[[#This Row],[trade_duration]]&lt;=60, Records_18052025[[#This Row],[volume]]&gt;=Records_18052025[[#This Row],[Scalping Volume Threshold]]), "Suspected Scalping", "No")</calculatedColumnFormula>
    </tableColumn>
    <tableColumn id="25" xr3:uid="{4B67138A-1372-4D9D-9704-7A307AFF75ED}" name="Volume Median/Symbol/ID" dataDxfId="9" totalsRowDxfId="8">
      <calculatedColumnFormula array="1">_xlfn.LET(_xlpm.Filtered, _xlfn._xlws.FILTER($F:$F, ($A:$A=Records_18052025[[#This Row],[account_id]])*($C:$C=Records_18052025[[#This Row],[symbol]]), "Not Found"), MEDIAN(_xlpm.Filtered))</calculatedColumnFormula>
    </tableColumn>
    <tableColumn id="20" xr3:uid="{649C8989-6392-4C0C-8441-79E8836ED23B}" name="Low Median Threshold" dataDxfId="7" totalsRowDxfId="6">
      <calculatedColumnFormula>_xlfn.XLOOKUP(Records_18052025[[#This Row],[symbol]], $AB$33:$AB$37, $AC$33:$AC$37, 0.5, 0)</calculatedColumnFormula>
    </tableColumn>
    <tableColumn id="23" xr3:uid="{54B39E99-ABAF-46C6-B39C-F7C17FD14D10}" name="High Median Threshold" dataDxfId="5" totalsRowDxfId="4">
      <calculatedColumnFormula>_xlfn.XLOOKUP(Records_18052025[[#This Row],[symbol]], $AB$33:$AB$37, $AD$33:$AD$37, 2, 0)</calculatedColumnFormula>
    </tableColumn>
    <tableColumn id="24" xr3:uid="{B435ED78-0669-4F5B-95A7-998DC0E016F7}" name="Unusual Volume?" dataDxfId="3" totalsRowDxfId="2">
      <calculatedColumnFormula array="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calculatedColumnFormula>
    </tableColumn>
    <tableColumn id="26" xr3:uid="{E021F5DE-AF0E-42F1-82E6-EC8851DFB9A3}" name="Flag Summary" dataDxfId="1" totalsRowDxfId="0">
      <calculatedColumnFormula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topLeftCell="L1" zoomScaleNormal="100" workbookViewId="0">
      <selection activeCell="T4" sqref="T4"/>
    </sheetView>
  </sheetViews>
  <sheetFormatPr defaultRowHeight="14.4" x14ac:dyDescent="0.3"/>
  <cols>
    <col min="1" max="1" width="12.21875" style="2" customWidth="1"/>
    <col min="2" max="2" width="21.21875" style="2" customWidth="1"/>
    <col min="3" max="3" width="9" style="2" customWidth="1"/>
    <col min="4" max="4" width="10.33203125" style="2" customWidth="1"/>
    <col min="5" max="5" width="8.88671875" style="2"/>
    <col min="6" max="6" width="11.44140625" style="2" customWidth="1"/>
    <col min="7" max="7" width="8.88671875" style="2"/>
    <col min="8" max="8" width="19.6640625" style="2" customWidth="1"/>
    <col min="9" max="9" width="18.109375" style="2" customWidth="1"/>
    <col min="10" max="10" width="25.109375" style="2" customWidth="1"/>
    <col min="11" max="11" width="14.21875" style="2" customWidth="1"/>
    <col min="12" max="12" width="15.6640625" style="2" customWidth="1"/>
    <col min="13" max="13" width="18.21875" style="2" customWidth="1"/>
    <col min="14" max="14" width="18.44140625" style="2" customWidth="1"/>
    <col min="15" max="15" width="14.44140625" style="2" customWidth="1"/>
    <col min="16" max="16" width="13.6640625" style="2" customWidth="1"/>
    <col min="17" max="17" width="13.44140625" style="12" customWidth="1"/>
    <col min="18" max="18" width="17.5546875" style="8" customWidth="1"/>
    <col min="19" max="19" width="26.109375" style="2" customWidth="1"/>
    <col min="20" max="20" width="18.6640625" style="2" customWidth="1"/>
    <col min="21" max="21" width="18.5546875" style="2" customWidth="1"/>
    <col min="22" max="22" width="15" style="2" customWidth="1"/>
    <col min="23" max="23" width="14.33203125" style="2" customWidth="1"/>
    <col min="24" max="24" width="17.77734375" style="2" customWidth="1"/>
    <col min="25" max="25" width="24.5546875" style="2" customWidth="1"/>
    <col min="26" max="26" width="48.33203125" style="2" customWidth="1"/>
    <col min="27" max="27" width="15.77734375" style="2" customWidth="1"/>
    <col min="28" max="28" width="12.5546875" style="2" bestFit="1" customWidth="1"/>
    <col min="29" max="29" width="21.33203125" style="2" bestFit="1" customWidth="1"/>
    <col min="30" max="30" width="18.21875" style="2" bestFit="1" customWidth="1"/>
    <col min="31" max="32" width="8.88671875" style="2"/>
    <col min="33" max="33" width="13.33203125" style="2" customWidth="1"/>
    <col min="34" max="16384" width="8.88671875" style="2"/>
  </cols>
  <sheetData>
    <row r="1" spans="1:3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</v>
      </c>
      <c r="J1" s="3" t="s">
        <v>20</v>
      </c>
      <c r="K1" s="3" t="s">
        <v>60</v>
      </c>
      <c r="L1" s="3" t="s">
        <v>61</v>
      </c>
      <c r="M1" s="3" t="s">
        <v>23</v>
      </c>
      <c r="N1" s="3" t="s">
        <v>24</v>
      </c>
      <c r="O1" s="3" t="s">
        <v>25</v>
      </c>
      <c r="P1" s="29" t="s">
        <v>29</v>
      </c>
      <c r="Q1" s="13" t="s">
        <v>32</v>
      </c>
      <c r="R1" s="13" t="s">
        <v>33</v>
      </c>
      <c r="S1" s="3" t="s">
        <v>30</v>
      </c>
      <c r="T1" s="3" t="s">
        <v>52</v>
      </c>
      <c r="U1" s="3" t="s">
        <v>45</v>
      </c>
      <c r="V1" s="3" t="s">
        <v>58</v>
      </c>
      <c r="W1" s="3" t="s">
        <v>53</v>
      </c>
      <c r="X1" s="3" t="s">
        <v>54</v>
      </c>
      <c r="Y1" s="3" t="s">
        <v>57</v>
      </c>
      <c r="Z1" s="3" t="s">
        <v>63</v>
      </c>
      <c r="AA1" s="4"/>
      <c r="AB1" s="4" t="s">
        <v>17</v>
      </c>
    </row>
    <row r="2" spans="1:32" x14ac:dyDescent="0.3">
      <c r="A2" s="2">
        <v>1001</v>
      </c>
      <c r="B2" s="5">
        <v>45795.048493719238</v>
      </c>
      <c r="C2" s="2" t="s">
        <v>9</v>
      </c>
      <c r="D2" s="2" t="s">
        <v>13</v>
      </c>
      <c r="E2" s="2">
        <v>1.4</v>
      </c>
      <c r="F2" s="2">
        <v>0.1</v>
      </c>
      <c r="G2" s="2">
        <v>-40.869999999999997</v>
      </c>
      <c r="H2" s="2">
        <v>678</v>
      </c>
      <c r="I2" s="2">
        <f>COUNTIFS(A:A, Records_18052025[[#This Row],[account_id]])</f>
        <v>62</v>
      </c>
      <c r="J2" s="9" t="str">
        <f>IF(Records_18052025[[#This Row],[Total Trades]]&gt;100, "High frequency", "No")</f>
        <v>No</v>
      </c>
      <c r="K2" s="8">
        <f>_xlfn.XLOOKUP(Records_18052025[[#This Row],[symbol]], $AB$6:$AB$10, $AC$6:$AC$10, "", 0)</f>
        <v>1.0649999999999999</v>
      </c>
      <c r="L2" s="8" cm="1">
        <f t="array" ref="L2">ABS(_xlfn.XLOOKUP(Records_18052025[[#This Row],[symbol]], $AB$6:$AB$10, (Records_18052025[[#This Row],[spread]]-$AC$6:$AC$10), "", 0))</f>
        <v>0.33499999999999996</v>
      </c>
      <c r="M2" s="9" t="str">
        <f>IF(Records_18052025[[#This Row],[spread]]&gt;Records_18052025[[#This Row],[Spread Median/Symbol]]+PRODUCT(2, $AC$12), "Abnormal high spread", "No")</f>
        <v>No</v>
      </c>
      <c r="N2" s="9" t="str">
        <f>IF(Records_18052025[[#This Row],[spread]]&lt;Records_18052025[[#This Row],[Spread Median/Symbol]]-PRODUCT(2, $AC$12), "Suspicious low spread", "No")</f>
        <v>No</v>
      </c>
      <c r="O2" s="8">
        <f>IF(Records_18052025[[#This Row],[direction]]="Buy", Records_18052025[[#This Row],[volume]], -Records_18052025[[#This Row],[volume]])</f>
        <v>-0.1</v>
      </c>
      <c r="P2" s="8">
        <v>-0.1</v>
      </c>
      <c r="Q2" s="12">
        <f>Records_18052025[[#This Row],[trade_duration]]/86400</f>
        <v>7.8472222222222224E-3</v>
      </c>
      <c r="R2" s="8">
        <v>11.18</v>
      </c>
      <c r="S2" s="9" t="s">
        <v>64</v>
      </c>
      <c r="T2" s="2">
        <f>_xlfn.XLOOKUP(Records_18052025[[#This Row],[symbol]], $AB$24:$AB$28, $AC$24:$AC$28, "Not Found", 0)</f>
        <v>0.5</v>
      </c>
      <c r="U2" s="9" t="str">
        <f>IF(AND(Records_18052025[[#This Row],[trade_duration]]&lt;=60, Records_18052025[[#This Row],[volume]]&gt;=Records_18052025[[#This Row],[Scalping Volume Threshold]]), "Suspected Scalping", "No")</f>
        <v>No</v>
      </c>
      <c r="V2" s="2" cm="1">
        <f t="array" ref="V2">_xlfn.LET(_xlpm.Filtered, _xlfn._xlws.FILTER($F:$F, ($A:$A=Records_18052025[[#This Row],[account_id]])*($C:$C=Records_18052025[[#This Row],[symbol]]), "Not Found"), MEDIAN(_xlpm.Filtered))</f>
        <v>0.5</v>
      </c>
      <c r="W2" s="2">
        <f>_xlfn.XLOOKUP(Records_18052025[[#This Row],[symbol]], $AB$33:$AB$37, $AC$33:$AC$37, 0.5, 0)</f>
        <v>0.5</v>
      </c>
      <c r="X2" s="2">
        <f>_xlfn.XLOOKUP(Records_18052025[[#This Row],[symbol]], $AB$33:$AB$37, $AD$33:$AD$37, 2, 0)</f>
        <v>2</v>
      </c>
      <c r="Y2" s="9" t="str" cm="1">
        <f t="array" ref="Y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Undetectable position flip, Unusual low volume</v>
      </c>
      <c r="AB2" s="2" t="s">
        <v>15</v>
      </c>
    </row>
    <row r="3" spans="1:32" x14ac:dyDescent="0.3">
      <c r="A3" s="2">
        <v>1001</v>
      </c>
      <c r="B3" s="5">
        <v>45795.142938180637</v>
      </c>
      <c r="C3" s="2" t="s">
        <v>9</v>
      </c>
      <c r="D3" s="2" t="s">
        <v>14</v>
      </c>
      <c r="E3" s="2">
        <v>1.24</v>
      </c>
      <c r="F3" s="2">
        <v>1</v>
      </c>
      <c r="G3" s="2">
        <v>135.6</v>
      </c>
      <c r="H3" s="2">
        <v>1897</v>
      </c>
      <c r="I3" s="2">
        <f>COUNTIFS(A:A, Records_18052025[[#This Row],[account_id]])</f>
        <v>62</v>
      </c>
      <c r="J3" s="9" t="str">
        <f>IF(Records_18052025[[#This Row],[Total Trades]]&gt;100, "High frequency", "No")</f>
        <v>No</v>
      </c>
      <c r="K3" s="8">
        <f>_xlfn.XLOOKUP(Records_18052025[[#This Row],[symbol]], $AB$6:$AB$10, $AC$6:$AC$10, "", 0)</f>
        <v>1.0649999999999999</v>
      </c>
      <c r="L3" s="8" cm="1">
        <f t="array" ref="L3">ABS(_xlfn.XLOOKUP(Records_18052025[[#This Row],[symbol]], $AB$6:$AB$10, (Records_18052025[[#This Row],[spread]]-$AC$6:$AC$10), "", 0))</f>
        <v>0.17500000000000004</v>
      </c>
      <c r="M3" s="9" t="str">
        <f>IF(Records_18052025[[#This Row],[spread]]&gt;Records_18052025[[#This Row],[Spread Median/Symbol]]+PRODUCT(2, $AC$12), "Abnormal high spread", "No")</f>
        <v>No</v>
      </c>
      <c r="N3" s="9" t="str">
        <f>IF(Records_18052025[[#This Row],[spread]]&lt;Records_18052025[[#This Row],[Spread Median/Symbol]]-PRODUCT(2, $AC$12), "Suspicious low spread", "No")</f>
        <v>No</v>
      </c>
      <c r="O3" s="8">
        <f>IF(Records_18052025[[#This Row],[direction]]="Buy", Records_18052025[[#This Row],[volume]], -Records_18052025[[#This Row],[volume]])</f>
        <v>1</v>
      </c>
      <c r="P3" s="8">
        <f>IF(AND(Records_18052025[[#This Row],[account_id]]=A2, Records_18052025[[#This Row],[symbol]]=C2), P2+Records_18052025[[#This Row],[signed_volume]], Records_18052025[[#This Row],[signed_volume]])</f>
        <v>0.9</v>
      </c>
      <c r="Q3" s="12">
        <f>Records_18052025[[#This Row],[trade_duration]]/86400</f>
        <v>2.1956018518518517E-2</v>
      </c>
      <c r="R3" s="8">
        <v>31.37</v>
      </c>
      <c r="S3" s="9" t="str">
        <f>IF(AND(Records_18052025[[#This Row],[account_id]]=A2, Records_18052025[[#This Row],[symbol]]=C2, Records_18052025[[#This Row],[net_position]]&lt;&gt;P2, P2&lt;&gt;0, Records_18052025[[#This Row],[net_position]]*P2&lt;0, ABS(Records_18052025[[#This Row],[net_position]])&gt;=0.5, Records_18052025[[#This Row],[trade_duration_min2]]&lt;=5), "Abnormal position flip", "No")</f>
        <v>No</v>
      </c>
      <c r="T3" s="2">
        <f>_xlfn.XLOOKUP(Records_18052025[[#This Row],[symbol]], $AB$24:$AB$28, $AC$24:$AC$28, "Not Found", 0)</f>
        <v>0.5</v>
      </c>
      <c r="U3" s="9" t="str">
        <f>IF(AND(Records_18052025[[#This Row],[trade_duration]]&lt;=60, Records_18052025[[#This Row],[volume]]&gt;=Records_18052025[[#This Row],[Scalping Volume Threshold]]), "Suspected Scalping", "No")</f>
        <v>No</v>
      </c>
      <c r="V3" s="2" cm="1">
        <f t="array" ref="V3">_xlfn.LET(_xlpm.Filtered, _xlfn._xlws.FILTER($F:$F, ($A:$A=Records_18052025[[#This Row],[account_id]])*($C:$C=Records_18052025[[#This Row],[symbol]]), "Not Found"), MEDIAN(_xlpm.Filtered))</f>
        <v>0.5</v>
      </c>
      <c r="W3" s="2">
        <f>_xlfn.XLOOKUP(Records_18052025[[#This Row],[symbol]], $AB$33:$AB$37, $AC$33:$AC$37, 0.5, 0)</f>
        <v>0.5</v>
      </c>
      <c r="X3" s="2">
        <f>_xlfn.XLOOKUP(Records_18052025[[#This Row],[symbol]], $AB$33:$AB$37, $AD$33:$AD$37, 2, 0)</f>
        <v>2</v>
      </c>
      <c r="Y3" s="9" t="str" cm="1">
        <f t="array" ref="Y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" s="2" t="s">
        <v>16</v>
      </c>
    </row>
    <row r="4" spans="1:32" x14ac:dyDescent="0.3">
      <c r="A4" s="2">
        <v>1001</v>
      </c>
      <c r="B4" s="5">
        <v>45795.145021511402</v>
      </c>
      <c r="C4" s="2" t="s">
        <v>9</v>
      </c>
      <c r="D4" s="2" t="s">
        <v>13</v>
      </c>
      <c r="E4" s="2">
        <v>0.46</v>
      </c>
      <c r="F4" s="2">
        <v>0.1</v>
      </c>
      <c r="G4" s="2">
        <v>131</v>
      </c>
      <c r="H4" s="2">
        <v>210</v>
      </c>
      <c r="I4" s="2">
        <f>COUNTIFS(A:A, Records_18052025[[#This Row],[account_id]])</f>
        <v>62</v>
      </c>
      <c r="J4" s="9" t="str">
        <f>IF(Records_18052025[[#This Row],[Total Trades]]&gt;100, "High frequency", "No")</f>
        <v>No</v>
      </c>
      <c r="K4" s="8">
        <f>_xlfn.XLOOKUP(Records_18052025[[#This Row],[symbol]], $AB$6:$AB$10, $AC$6:$AC$10, "", 0)</f>
        <v>1.0649999999999999</v>
      </c>
      <c r="L4" s="8" cm="1">
        <f t="array" ref="L4">ABS(_xlfn.XLOOKUP(Records_18052025[[#This Row],[symbol]], $AB$6:$AB$10, (Records_18052025[[#This Row],[spread]]-$AC$6:$AC$10), "", 0))</f>
        <v>0.60499999999999998</v>
      </c>
      <c r="M4" s="9" t="str">
        <f>IF(Records_18052025[[#This Row],[spread]]&gt;Records_18052025[[#This Row],[Spread Median/Symbol]]+PRODUCT(2, $AC$12), "Abnormal high spread", "No")</f>
        <v>No</v>
      </c>
      <c r="N4" s="9" t="str">
        <f>IF(Records_18052025[[#This Row],[spread]]&lt;Records_18052025[[#This Row],[Spread Median/Symbol]]-PRODUCT(2, $AC$12), "Suspicious low spread", "No")</f>
        <v>No</v>
      </c>
      <c r="O4" s="8">
        <f>IF(Records_18052025[[#This Row],[direction]]="Buy", Records_18052025[[#This Row],[volume]], -Records_18052025[[#This Row],[volume]])</f>
        <v>-0.1</v>
      </c>
      <c r="P4" s="8">
        <f>IF(AND(Records_18052025[[#This Row],[account_id]]=A3, Records_18052025[[#This Row],[symbol]]=C3), P3+Records_18052025[[#This Row],[signed_volume]], Records_18052025[[#This Row],[signed_volume]])</f>
        <v>0.8</v>
      </c>
      <c r="Q4" s="12">
        <f>Records_18052025[[#This Row],[trade_duration]]/86400</f>
        <v>2.4305555555555556E-3</v>
      </c>
      <c r="R4" s="8">
        <v>3.3</v>
      </c>
      <c r="S4" s="9" t="str">
        <f>IF(AND(Records_18052025[[#This Row],[account_id]]=A3, Records_18052025[[#This Row],[symbol]]=C3, Records_18052025[[#This Row],[net_position]]&lt;&gt;P3, P3&lt;&gt;0, Records_18052025[[#This Row],[net_position]]*P3&lt;0, ABS(Records_18052025[[#This Row],[net_position]])&gt;=0.5, Records_18052025[[#This Row],[trade_duration_min2]]&lt;=5), "Abnormal position flip", "No")</f>
        <v>No</v>
      </c>
      <c r="T4" s="2">
        <f>_xlfn.XLOOKUP(Records_18052025[[#This Row],[symbol]], $AB$24:$AB$28, $AC$24:$AC$28, "Not Found", 0)</f>
        <v>0.5</v>
      </c>
      <c r="U4" s="9" t="str">
        <f>IF(AND(Records_18052025[[#This Row],[trade_duration]]&lt;=60, Records_18052025[[#This Row],[volume]]&gt;=Records_18052025[[#This Row],[Scalping Volume Threshold]]), "Suspected Scalping", "No")</f>
        <v>No</v>
      </c>
      <c r="V4" s="2" cm="1">
        <f t="array" ref="V4">_xlfn.LET(_xlpm.Filtered, _xlfn._xlws.FILTER($F:$F, ($A:$A=Records_18052025[[#This Row],[account_id]])*($C:$C=Records_18052025[[#This Row],[symbol]]), "Not Found"), MEDIAN(_xlpm.Filtered))</f>
        <v>0.5</v>
      </c>
      <c r="W4" s="2">
        <f>_xlfn.XLOOKUP(Records_18052025[[#This Row],[symbol]], $AB$33:$AB$37, $AC$33:$AC$37, 0.5, 0)</f>
        <v>0.5</v>
      </c>
      <c r="X4" s="2">
        <f>_xlfn.XLOOKUP(Records_18052025[[#This Row],[symbol]], $AB$33:$AB$37, $AD$33:$AD$37, 2, 0)</f>
        <v>2</v>
      </c>
      <c r="Y4" s="9" t="str" cm="1">
        <f t="array" ref="Y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5" spans="1:32" x14ac:dyDescent="0.3">
      <c r="A5" s="2">
        <v>1001</v>
      </c>
      <c r="B5" s="5">
        <v>45795.170021491627</v>
      </c>
      <c r="C5" s="2" t="s">
        <v>9</v>
      </c>
      <c r="D5" s="2" t="s">
        <v>13</v>
      </c>
      <c r="E5" s="2">
        <v>0.7</v>
      </c>
      <c r="F5" s="2">
        <v>0.1</v>
      </c>
      <c r="G5" s="2">
        <v>190.92</v>
      </c>
      <c r="H5" s="2">
        <v>1313</v>
      </c>
      <c r="I5" s="2">
        <f>COUNTIFS(A:A, Records_18052025[[#This Row],[account_id]])</f>
        <v>62</v>
      </c>
      <c r="J5" s="9" t="str">
        <f>IF(Records_18052025[[#This Row],[Total Trades]]&gt;100, "High frequency", "No")</f>
        <v>No</v>
      </c>
      <c r="K5" s="8">
        <f>_xlfn.XLOOKUP(Records_18052025[[#This Row],[symbol]], $AB$6:$AB$10, $AC$6:$AC$10, "", 0)</f>
        <v>1.0649999999999999</v>
      </c>
      <c r="L5" s="8" cm="1">
        <f t="array" ref="L5">ABS(_xlfn.XLOOKUP(Records_18052025[[#This Row],[symbol]], $AB$6:$AB$10, (Records_18052025[[#This Row],[spread]]-$AC$6:$AC$10), "", 0))</f>
        <v>0.36499999999999999</v>
      </c>
      <c r="M5" s="9" t="str">
        <f>IF(Records_18052025[[#This Row],[spread]]&gt;Records_18052025[[#This Row],[Spread Median/Symbol]]+PRODUCT(2, $AC$12), "Abnormal high spread", "No")</f>
        <v>No</v>
      </c>
      <c r="N5" s="9" t="str">
        <f>IF(Records_18052025[[#This Row],[spread]]&lt;Records_18052025[[#This Row],[Spread Median/Symbol]]-PRODUCT(2, $AC$12), "Suspicious low spread", "No")</f>
        <v>No</v>
      </c>
      <c r="O5" s="8">
        <f>IF(Records_18052025[[#This Row],[direction]]="Buy", Records_18052025[[#This Row],[volume]], -Records_18052025[[#This Row],[volume]])</f>
        <v>-0.1</v>
      </c>
      <c r="P5" s="8">
        <f>IF(AND(Records_18052025[[#This Row],[account_id]]=A4, Records_18052025[[#This Row],[symbol]]=C4), P4+Records_18052025[[#This Row],[signed_volume]], Records_18052025[[#This Row],[signed_volume]])</f>
        <v>0.70000000000000007</v>
      </c>
      <c r="Q5" s="12">
        <f>Records_18052025[[#This Row],[trade_duration]]/86400</f>
        <v>1.5196759259259259E-2</v>
      </c>
      <c r="R5" s="8">
        <v>21.53</v>
      </c>
      <c r="S5" s="9" t="str">
        <f>IF(AND(Records_18052025[[#This Row],[account_id]]=A4, Records_18052025[[#This Row],[symbol]]=C4, Records_18052025[[#This Row],[net_position]]&lt;&gt;P4, P4&lt;&gt;0, Records_18052025[[#This Row],[net_position]]*P4&lt;0, ABS(Records_18052025[[#This Row],[net_position]])&gt;=0.5, Records_18052025[[#This Row],[trade_duration_min2]]&lt;=5), "Abnormal position flip", "No")</f>
        <v>No</v>
      </c>
      <c r="T5" s="2">
        <f>_xlfn.XLOOKUP(Records_18052025[[#This Row],[symbol]], $AB$24:$AB$28, $AC$24:$AC$28, "Not Found", 0)</f>
        <v>0.5</v>
      </c>
      <c r="U5" s="9" t="str">
        <f>IF(AND(Records_18052025[[#This Row],[trade_duration]]&lt;=60, Records_18052025[[#This Row],[volume]]&gt;=Records_18052025[[#This Row],[Scalping Volume Threshold]]), "Suspected Scalping", "No")</f>
        <v>No</v>
      </c>
      <c r="V5" s="2" cm="1">
        <f t="array" ref="V5">_xlfn.LET(_xlpm.Filtered, _xlfn._xlws.FILTER($F:$F, ($A:$A=Records_18052025[[#This Row],[account_id]])*($C:$C=Records_18052025[[#This Row],[symbol]]), "Not Found"), MEDIAN(_xlpm.Filtered))</f>
        <v>0.5</v>
      </c>
      <c r="W5" s="2">
        <f>_xlfn.XLOOKUP(Records_18052025[[#This Row],[symbol]], $AB$33:$AB$37, $AC$33:$AC$37, 0.5, 0)</f>
        <v>0.5</v>
      </c>
      <c r="X5" s="2">
        <f>_xlfn.XLOOKUP(Records_18052025[[#This Row],[symbol]], $AB$33:$AB$37, $AD$33:$AD$37, 2, 0)</f>
        <v>2</v>
      </c>
      <c r="Y5" s="9" t="str" cm="1">
        <f t="array" ref="Y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5" s="1" t="s">
        <v>21</v>
      </c>
      <c r="AC5" t="s">
        <v>60</v>
      </c>
      <c r="AD5"/>
      <c r="AE5" s="6"/>
      <c r="AF5" s="6"/>
    </row>
    <row r="6" spans="1:32" x14ac:dyDescent="0.3">
      <c r="A6" s="2">
        <v>1001</v>
      </c>
      <c r="B6" s="5">
        <v>45795.285993725563</v>
      </c>
      <c r="C6" s="2" t="s">
        <v>9</v>
      </c>
      <c r="D6" s="2" t="s">
        <v>13</v>
      </c>
      <c r="E6" s="2">
        <v>1.19</v>
      </c>
      <c r="F6" s="2">
        <v>0.1</v>
      </c>
      <c r="G6" s="2">
        <v>-139.36000000000001</v>
      </c>
      <c r="H6" s="2">
        <v>1172</v>
      </c>
      <c r="I6" s="2">
        <f>COUNTIFS(A:A, Records_18052025[[#This Row],[account_id]])</f>
        <v>62</v>
      </c>
      <c r="J6" s="9" t="str">
        <f>IF(Records_18052025[[#This Row],[Total Trades]]&gt;100, "High frequency", "No")</f>
        <v>No</v>
      </c>
      <c r="K6" s="8">
        <f>_xlfn.XLOOKUP(Records_18052025[[#This Row],[symbol]], $AB$6:$AB$10, $AC$6:$AC$10, "", 0)</f>
        <v>1.0649999999999999</v>
      </c>
      <c r="L6" s="8" cm="1">
        <f t="array" ref="L6">ABS(_xlfn.XLOOKUP(Records_18052025[[#This Row],[symbol]], $AB$6:$AB$10, (Records_18052025[[#This Row],[spread]]-$AC$6:$AC$10), "", 0))</f>
        <v>0.125</v>
      </c>
      <c r="M6" s="9" t="str">
        <f>IF(Records_18052025[[#This Row],[spread]]&gt;Records_18052025[[#This Row],[Spread Median/Symbol]]+PRODUCT(2, $AC$12), "Abnormal high spread", "No")</f>
        <v>No</v>
      </c>
      <c r="N6" s="9" t="str">
        <f>IF(Records_18052025[[#This Row],[spread]]&lt;Records_18052025[[#This Row],[Spread Median/Symbol]]-PRODUCT(2, $AC$12), "Suspicious low spread", "No")</f>
        <v>No</v>
      </c>
      <c r="O6" s="8">
        <f>IF(Records_18052025[[#This Row],[direction]]="Buy", Records_18052025[[#This Row],[volume]], -Records_18052025[[#This Row],[volume]])</f>
        <v>-0.1</v>
      </c>
      <c r="P6" s="8">
        <f>IF(AND(Records_18052025[[#This Row],[account_id]]=A5, Records_18052025[[#This Row],[symbol]]=C5), P5+Records_18052025[[#This Row],[signed_volume]], Records_18052025[[#This Row],[signed_volume]])</f>
        <v>0.60000000000000009</v>
      </c>
      <c r="Q6" s="12">
        <f>Records_18052025[[#This Row],[trade_duration]]/86400</f>
        <v>1.3564814814814814E-2</v>
      </c>
      <c r="R6" s="8">
        <v>19.32</v>
      </c>
      <c r="S6" s="9" t="str">
        <f>IF(AND(Records_18052025[[#This Row],[account_id]]=A5, Records_18052025[[#This Row],[symbol]]=C5, Records_18052025[[#This Row],[net_position]]&lt;&gt;P5, P5&lt;&gt;0, Records_18052025[[#This Row],[net_position]]*P5&lt;0, ABS(Records_18052025[[#This Row],[net_position]])&gt;=0.5, Records_18052025[[#This Row],[trade_duration_min2]]&lt;=5), "Abnormal position flip", "No")</f>
        <v>No</v>
      </c>
      <c r="T6" s="2">
        <f>_xlfn.XLOOKUP(Records_18052025[[#This Row],[symbol]], $AB$24:$AB$28, $AC$24:$AC$28, "Not Found", 0)</f>
        <v>0.5</v>
      </c>
      <c r="U6" s="9" t="str">
        <f>IF(AND(Records_18052025[[#This Row],[trade_duration]]&lt;=60, Records_18052025[[#This Row],[volume]]&gt;=Records_18052025[[#This Row],[Scalping Volume Threshold]]), "Suspected Scalping", "No")</f>
        <v>No</v>
      </c>
      <c r="V6" s="2" cm="1">
        <f t="array" ref="V6">_xlfn.LET(_xlpm.Filtered, _xlfn._xlws.FILTER($F:$F, ($A:$A=Records_18052025[[#This Row],[account_id]])*($C:$C=Records_18052025[[#This Row],[symbol]]), "Not Found"), MEDIAN(_xlpm.Filtered))</f>
        <v>0.5</v>
      </c>
      <c r="W6" s="2">
        <f>_xlfn.XLOOKUP(Records_18052025[[#This Row],[symbol]], $AB$33:$AB$37, $AC$33:$AC$37, 0.5, 0)</f>
        <v>0.5</v>
      </c>
      <c r="X6" s="2">
        <f>_xlfn.XLOOKUP(Records_18052025[[#This Row],[symbol]], $AB$33:$AB$37, $AD$33:$AD$37, 2, 0)</f>
        <v>2</v>
      </c>
      <c r="Y6" s="9" t="str" cm="1">
        <f t="array" ref="Y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6" s="2" t="s">
        <v>9</v>
      </c>
      <c r="AC6" s="7">
        <v>1.0649999999999999</v>
      </c>
      <c r="AD6"/>
      <c r="AE6"/>
      <c r="AF6"/>
    </row>
    <row r="7" spans="1:32" x14ac:dyDescent="0.3">
      <c r="A7" s="2">
        <v>1001</v>
      </c>
      <c r="B7" s="5">
        <v>45795.3033548522</v>
      </c>
      <c r="C7" s="2" t="s">
        <v>9</v>
      </c>
      <c r="D7" s="2" t="s">
        <v>14</v>
      </c>
      <c r="E7" s="2">
        <v>0.5</v>
      </c>
      <c r="F7" s="2">
        <v>0.5</v>
      </c>
      <c r="G7" s="2">
        <v>113.5</v>
      </c>
      <c r="H7" s="2">
        <v>2566</v>
      </c>
      <c r="I7" s="2">
        <f>COUNTIFS(A:A, Records_18052025[[#This Row],[account_id]])</f>
        <v>62</v>
      </c>
      <c r="J7" s="9" t="str">
        <f>IF(Records_18052025[[#This Row],[Total Trades]]&gt;100, "High frequency", "No")</f>
        <v>No</v>
      </c>
      <c r="K7" s="8">
        <f>_xlfn.XLOOKUP(Records_18052025[[#This Row],[symbol]], $AB$6:$AB$10, $AC$6:$AC$10, "", 0)</f>
        <v>1.0649999999999999</v>
      </c>
      <c r="L7" s="8" cm="1">
        <f t="array" ref="L7">ABS(_xlfn.XLOOKUP(Records_18052025[[#This Row],[symbol]], $AB$6:$AB$10, (Records_18052025[[#This Row],[spread]]-$AC$6:$AC$10), "", 0))</f>
        <v>0.56499999999999995</v>
      </c>
      <c r="M7" s="9" t="str">
        <f>IF(Records_18052025[[#This Row],[spread]]&gt;Records_18052025[[#This Row],[Spread Median/Symbol]]+PRODUCT(2, $AC$12), "Abnormal high spread", "No")</f>
        <v>No</v>
      </c>
      <c r="N7" s="9" t="str">
        <f>IF(Records_18052025[[#This Row],[spread]]&lt;Records_18052025[[#This Row],[Spread Median/Symbol]]-PRODUCT(2, $AC$12), "Suspicious low spread", "No")</f>
        <v>No</v>
      </c>
      <c r="O7" s="8">
        <f>IF(Records_18052025[[#This Row],[direction]]="Buy", Records_18052025[[#This Row],[volume]], -Records_18052025[[#This Row],[volume]])</f>
        <v>0.5</v>
      </c>
      <c r="P7" s="8">
        <f>IF(AND(Records_18052025[[#This Row],[account_id]]=A6, Records_18052025[[#This Row],[symbol]]=C6), P6+Records_18052025[[#This Row],[signed_volume]], Records_18052025[[#This Row],[signed_volume]])</f>
        <v>1.1000000000000001</v>
      </c>
      <c r="Q7" s="12">
        <f>Records_18052025[[#This Row],[trade_duration]]/86400</f>
        <v>2.9699074074074076E-2</v>
      </c>
      <c r="R7" s="8">
        <v>42.46</v>
      </c>
      <c r="S7" s="9" t="str">
        <f>IF(AND(Records_18052025[[#This Row],[account_id]]=A6, Records_18052025[[#This Row],[symbol]]=C6, Records_18052025[[#This Row],[net_position]]&lt;&gt;P6, P6&lt;&gt;0, Records_18052025[[#This Row],[net_position]]*P6&lt;0, ABS(Records_18052025[[#This Row],[net_position]])&gt;=0.5, Records_18052025[[#This Row],[trade_duration_min2]]&lt;=5), "Abnormal position flip", "No")</f>
        <v>No</v>
      </c>
      <c r="T7" s="2">
        <f>_xlfn.XLOOKUP(Records_18052025[[#This Row],[symbol]], $AB$24:$AB$28, $AC$24:$AC$28, "Not Found", 0)</f>
        <v>0.5</v>
      </c>
      <c r="U7" s="9" t="str">
        <f>IF(AND(Records_18052025[[#This Row],[trade_duration]]&lt;=60, Records_18052025[[#This Row],[volume]]&gt;=Records_18052025[[#This Row],[Scalping Volume Threshold]]), "Suspected Scalping", "No")</f>
        <v>No</v>
      </c>
      <c r="V7" s="2" cm="1">
        <f t="array" ref="V7">_xlfn.LET(_xlpm.Filtered, _xlfn._xlws.FILTER($F:$F, ($A:$A=Records_18052025[[#This Row],[account_id]])*($C:$C=Records_18052025[[#This Row],[symbol]]), "Not Found"), MEDIAN(_xlpm.Filtered))</f>
        <v>0.5</v>
      </c>
      <c r="W7" s="2">
        <f>_xlfn.XLOOKUP(Records_18052025[[#This Row],[symbol]], $AB$33:$AB$37, $AC$33:$AC$37, 0.5, 0)</f>
        <v>0.5</v>
      </c>
      <c r="X7" s="2">
        <f>_xlfn.XLOOKUP(Records_18052025[[#This Row],[symbol]], $AB$33:$AB$37, $AD$33:$AD$37, 2, 0)</f>
        <v>2</v>
      </c>
      <c r="Y7" s="9" t="str" cm="1">
        <f t="array" ref="Y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7" s="2" t="s">
        <v>11</v>
      </c>
      <c r="AC7" s="7">
        <v>1.0950000000000002</v>
      </c>
      <c r="AD7"/>
      <c r="AE7"/>
      <c r="AF7"/>
    </row>
    <row r="8" spans="1:32" x14ac:dyDescent="0.3">
      <c r="A8" s="2">
        <v>1001</v>
      </c>
      <c r="B8" s="5">
        <v>45795.39988262581</v>
      </c>
      <c r="C8" s="2" t="s">
        <v>9</v>
      </c>
      <c r="D8" s="2" t="s">
        <v>13</v>
      </c>
      <c r="E8" s="2">
        <v>0.63</v>
      </c>
      <c r="F8" s="2">
        <v>1</v>
      </c>
      <c r="G8" s="2">
        <v>-106.01</v>
      </c>
      <c r="H8" s="2">
        <v>1239</v>
      </c>
      <c r="I8" s="2">
        <f>COUNTIFS(A:A, Records_18052025[[#This Row],[account_id]])</f>
        <v>62</v>
      </c>
      <c r="J8" s="9" t="str">
        <f>IF(Records_18052025[[#This Row],[Total Trades]]&gt;100, "High frequency", "No")</f>
        <v>No</v>
      </c>
      <c r="K8" s="8">
        <f>_xlfn.XLOOKUP(Records_18052025[[#This Row],[symbol]], $AB$6:$AB$10, $AC$6:$AC$10, "", 0)</f>
        <v>1.0649999999999999</v>
      </c>
      <c r="L8" s="8" cm="1">
        <f t="array" ref="L8">ABS(_xlfn.XLOOKUP(Records_18052025[[#This Row],[symbol]], $AB$6:$AB$10, (Records_18052025[[#This Row],[spread]]-$AC$6:$AC$10), "", 0))</f>
        <v>0.43499999999999994</v>
      </c>
      <c r="M8" s="9" t="str">
        <f>IF(Records_18052025[[#This Row],[spread]]&gt;Records_18052025[[#This Row],[Spread Median/Symbol]]+PRODUCT(2, $AC$12), "Abnormal high spread", "No")</f>
        <v>No</v>
      </c>
      <c r="N8" s="9" t="str">
        <f>IF(Records_18052025[[#This Row],[spread]]&lt;Records_18052025[[#This Row],[Spread Median/Symbol]]-PRODUCT(2, $AC$12), "Suspicious low spread", "No")</f>
        <v>No</v>
      </c>
      <c r="O8" s="8">
        <f>IF(Records_18052025[[#This Row],[direction]]="Buy", Records_18052025[[#This Row],[volume]], -Records_18052025[[#This Row],[volume]])</f>
        <v>-1</v>
      </c>
      <c r="P8" s="8">
        <f>IF(AND(Records_18052025[[#This Row],[account_id]]=A7, Records_18052025[[#This Row],[symbol]]=C7), P7+Records_18052025[[#This Row],[signed_volume]], Records_18052025[[#This Row],[signed_volume]])</f>
        <v>0.10000000000000009</v>
      </c>
      <c r="Q8" s="12">
        <f>Records_18052025[[#This Row],[trade_duration]]/86400</f>
        <v>1.4340277777777778E-2</v>
      </c>
      <c r="R8" s="8">
        <v>20.39</v>
      </c>
      <c r="S8" s="9" t="str">
        <f>IF(AND(Records_18052025[[#This Row],[account_id]]=A7, Records_18052025[[#This Row],[symbol]]=C7, Records_18052025[[#This Row],[net_position]]&lt;&gt;P7, P7&lt;&gt;0, Records_18052025[[#This Row],[net_position]]*P7&lt;0, ABS(Records_18052025[[#This Row],[net_position]])&gt;=0.5, Records_18052025[[#This Row],[trade_duration_min2]]&lt;=5), "Abnormal position flip", "No")</f>
        <v>No</v>
      </c>
      <c r="T8" s="2">
        <f>_xlfn.XLOOKUP(Records_18052025[[#This Row],[symbol]], $AB$24:$AB$28, $AC$24:$AC$28, "Not Found", 0)</f>
        <v>0.5</v>
      </c>
      <c r="U8" s="9" t="str">
        <f>IF(AND(Records_18052025[[#This Row],[trade_duration]]&lt;=60, Records_18052025[[#This Row],[volume]]&gt;=Records_18052025[[#This Row],[Scalping Volume Threshold]]), "Suspected Scalping", "No")</f>
        <v>No</v>
      </c>
      <c r="V8" s="2" cm="1">
        <f t="array" ref="V8">_xlfn.LET(_xlpm.Filtered, _xlfn._xlws.FILTER($F:$F, ($A:$A=Records_18052025[[#This Row],[account_id]])*($C:$C=Records_18052025[[#This Row],[symbol]]), "Not Found"), MEDIAN(_xlpm.Filtered))</f>
        <v>0.5</v>
      </c>
      <c r="W8" s="2">
        <f>_xlfn.XLOOKUP(Records_18052025[[#This Row],[symbol]], $AB$33:$AB$37, $AC$33:$AC$37, 0.5, 0)</f>
        <v>0.5</v>
      </c>
      <c r="X8" s="2">
        <f>_xlfn.XLOOKUP(Records_18052025[[#This Row],[symbol]], $AB$33:$AB$37, $AD$33:$AD$37, 2, 0)</f>
        <v>2</v>
      </c>
      <c r="Y8" s="9" t="str" cm="1">
        <f t="array" ref="Y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8" s="2" t="s">
        <v>12</v>
      </c>
      <c r="AC8" s="7">
        <v>1.5</v>
      </c>
      <c r="AD8"/>
      <c r="AE8"/>
      <c r="AF8"/>
    </row>
    <row r="9" spans="1:32" x14ac:dyDescent="0.3">
      <c r="A9" s="2">
        <v>1001</v>
      </c>
      <c r="B9" s="5">
        <v>45795.67627147954</v>
      </c>
      <c r="C9" s="2" t="s">
        <v>9</v>
      </c>
      <c r="D9" s="2" t="s">
        <v>13</v>
      </c>
      <c r="E9" s="2">
        <v>0.36</v>
      </c>
      <c r="F9" s="2">
        <v>0.01</v>
      </c>
      <c r="G9" s="2">
        <v>8.52</v>
      </c>
      <c r="H9" s="2">
        <v>498</v>
      </c>
      <c r="I9" s="2">
        <f>COUNTIFS(A:A, Records_18052025[[#This Row],[account_id]])</f>
        <v>62</v>
      </c>
      <c r="J9" s="9" t="str">
        <f>IF(Records_18052025[[#This Row],[Total Trades]]&gt;100, "High frequency", "No")</f>
        <v>No</v>
      </c>
      <c r="K9" s="8">
        <f>_xlfn.XLOOKUP(Records_18052025[[#This Row],[symbol]], $AB$6:$AB$10, $AC$6:$AC$10, "", 0)</f>
        <v>1.0649999999999999</v>
      </c>
      <c r="L9" s="8" cm="1">
        <f t="array" ref="L9">ABS(_xlfn.XLOOKUP(Records_18052025[[#This Row],[symbol]], $AB$6:$AB$10, (Records_18052025[[#This Row],[spread]]-$AC$6:$AC$10), "", 0))</f>
        <v>0.70499999999999996</v>
      </c>
      <c r="M9" s="9" t="str">
        <f>IF(Records_18052025[[#This Row],[spread]]&gt;Records_18052025[[#This Row],[Spread Median/Symbol]]+PRODUCT(2, $AC$12), "Abnormal high spread", "No")</f>
        <v>No</v>
      </c>
      <c r="N9" s="9" t="str">
        <f>IF(Records_18052025[[#This Row],[spread]]&lt;Records_18052025[[#This Row],[Spread Median/Symbol]]-PRODUCT(2, $AC$12), "Suspicious low spread", "No")</f>
        <v>No</v>
      </c>
      <c r="O9" s="8">
        <f>IF(Records_18052025[[#This Row],[direction]]="Buy", Records_18052025[[#This Row],[volume]], -Records_18052025[[#This Row],[volume]])</f>
        <v>-0.01</v>
      </c>
      <c r="P9" s="8">
        <f>IF(AND(Records_18052025[[#This Row],[account_id]]=A8, Records_18052025[[#This Row],[symbol]]=C8), P8+Records_18052025[[#This Row],[signed_volume]], Records_18052025[[#This Row],[signed_volume]])</f>
        <v>9.0000000000000094E-2</v>
      </c>
      <c r="Q9" s="12">
        <f>Records_18052025[[#This Row],[trade_duration]]/86400</f>
        <v>5.7638888888888887E-3</v>
      </c>
      <c r="R9" s="8">
        <v>8.18</v>
      </c>
      <c r="S9" s="9" t="str">
        <f>IF(AND(Records_18052025[[#This Row],[account_id]]=A8, Records_18052025[[#This Row],[symbol]]=C8, Records_18052025[[#This Row],[net_position]]&lt;&gt;P8, P8&lt;&gt;0, Records_18052025[[#This Row],[net_position]]*P8&lt;0, ABS(Records_18052025[[#This Row],[net_position]])&gt;=0.5, Records_18052025[[#This Row],[trade_duration_min2]]&lt;=5), "Abnormal position flip", "No")</f>
        <v>No</v>
      </c>
      <c r="T9" s="2">
        <f>_xlfn.XLOOKUP(Records_18052025[[#This Row],[symbol]], $AB$24:$AB$28, $AC$24:$AC$28, "Not Found", 0)</f>
        <v>0.5</v>
      </c>
      <c r="U9" s="9" t="str">
        <f>IF(AND(Records_18052025[[#This Row],[trade_duration]]&lt;=60, Records_18052025[[#This Row],[volume]]&gt;=Records_18052025[[#This Row],[Scalping Volume Threshold]]), "Suspected Scalping", "No")</f>
        <v>No</v>
      </c>
      <c r="V9" s="2" cm="1">
        <f t="array" ref="V9">_xlfn.LET(_xlpm.Filtered, _xlfn._xlws.FILTER($F:$F, ($A:$A=Records_18052025[[#This Row],[account_id]])*($C:$C=Records_18052025[[#This Row],[symbol]]), "Not Found"), MEDIAN(_xlpm.Filtered))</f>
        <v>0.5</v>
      </c>
      <c r="W9" s="2">
        <f>_xlfn.XLOOKUP(Records_18052025[[#This Row],[symbol]], $AB$33:$AB$37, $AC$33:$AC$37, 0.5, 0)</f>
        <v>0.5</v>
      </c>
      <c r="X9" s="2">
        <f>_xlfn.XLOOKUP(Records_18052025[[#This Row],[symbol]], $AB$33:$AB$37, $AD$33:$AD$37, 2, 0)</f>
        <v>2</v>
      </c>
      <c r="Y9" s="9" t="str" cm="1">
        <f t="array" ref="Y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9" s="2" t="s">
        <v>10</v>
      </c>
      <c r="AC9" s="7">
        <v>1.45</v>
      </c>
      <c r="AD9"/>
      <c r="AE9"/>
      <c r="AF9"/>
    </row>
    <row r="10" spans="1:32" x14ac:dyDescent="0.3">
      <c r="A10" s="2">
        <v>1001</v>
      </c>
      <c r="B10" s="5">
        <v>45795.683910355947</v>
      </c>
      <c r="C10" s="2" t="s">
        <v>9</v>
      </c>
      <c r="D10" s="2" t="s">
        <v>14</v>
      </c>
      <c r="E10" s="2">
        <v>2.39</v>
      </c>
      <c r="F10" s="2">
        <v>2</v>
      </c>
      <c r="G10" s="2">
        <v>-150.83000000000001</v>
      </c>
      <c r="H10" s="2">
        <v>600</v>
      </c>
      <c r="I10" s="2">
        <f>COUNTIFS(A:A, Records_18052025[[#This Row],[account_id]])</f>
        <v>62</v>
      </c>
      <c r="J10" s="9" t="str">
        <f>IF(Records_18052025[[#This Row],[Total Trades]]&gt;100, "High frequency", "No")</f>
        <v>No</v>
      </c>
      <c r="K10" s="8">
        <f>_xlfn.XLOOKUP(Records_18052025[[#This Row],[symbol]], $AB$6:$AB$10, $AC$6:$AC$10, "", 0)</f>
        <v>1.0649999999999999</v>
      </c>
      <c r="L10" s="8" cm="1">
        <f t="array" ref="L10">ABS(_xlfn.XLOOKUP(Records_18052025[[#This Row],[symbol]], $AB$6:$AB$10, (Records_18052025[[#This Row],[spread]]-$AC$6:$AC$10), "", 0))</f>
        <v>1.3250000000000002</v>
      </c>
      <c r="M10" s="9" t="str">
        <f>IF(Records_18052025[[#This Row],[spread]]&gt;Records_18052025[[#This Row],[Spread Median/Symbol]]+PRODUCT(2, $AC$12), "Abnormal high spread", "No")</f>
        <v>Abnormal high spread</v>
      </c>
      <c r="N10" s="9" t="str">
        <f>IF(Records_18052025[[#This Row],[spread]]&lt;Records_18052025[[#This Row],[Spread Median/Symbol]]-PRODUCT(2, $AC$12), "Suspicious low spread", "No")</f>
        <v>No</v>
      </c>
      <c r="O10" s="8">
        <f>IF(Records_18052025[[#This Row],[direction]]="Buy", Records_18052025[[#This Row],[volume]], -Records_18052025[[#This Row],[volume]])</f>
        <v>2</v>
      </c>
      <c r="P10" s="8">
        <f>IF(AND(Records_18052025[[#This Row],[account_id]]=A9, Records_18052025[[#This Row],[symbol]]=C9), P9+Records_18052025[[#This Row],[signed_volume]], Records_18052025[[#This Row],[signed_volume]])</f>
        <v>2.0900000000000003</v>
      </c>
      <c r="Q10" s="12">
        <f>Records_18052025[[#This Row],[trade_duration]]/86400</f>
        <v>6.9444444444444441E-3</v>
      </c>
      <c r="R10" s="8">
        <v>10</v>
      </c>
      <c r="S10" s="9" t="str">
        <f>IF(AND(Records_18052025[[#This Row],[account_id]]=A9, Records_18052025[[#This Row],[symbol]]=C9, Records_18052025[[#This Row],[net_position]]&lt;&gt;P9, P9&lt;&gt;0, Records_18052025[[#This Row],[net_position]]*P9&lt;0, ABS(Records_18052025[[#This Row],[net_position]])&gt;=0.5, Records_18052025[[#This Row],[trade_duration_min2]]&lt;=5), "Abnormal position flip", "No")</f>
        <v>No</v>
      </c>
      <c r="T10" s="2">
        <f>_xlfn.XLOOKUP(Records_18052025[[#This Row],[symbol]], $AB$24:$AB$28, $AC$24:$AC$28, "Not Found", 0)</f>
        <v>0.5</v>
      </c>
      <c r="U10" s="9" t="str">
        <f>IF(AND(Records_18052025[[#This Row],[trade_duration]]&lt;=60, Records_18052025[[#This Row],[volume]]&gt;=Records_18052025[[#This Row],[Scalping Volume Threshold]]), "Suspected Scalping", "No")</f>
        <v>No</v>
      </c>
      <c r="V10" s="2" cm="1">
        <f t="array" ref="V10">_xlfn.LET(_xlpm.Filtered, _xlfn._xlws.FILTER($F:$F, ($A:$A=Records_18052025[[#This Row],[account_id]])*($C:$C=Records_18052025[[#This Row],[symbol]]), "Not Found"), MEDIAN(_xlpm.Filtered))</f>
        <v>0.5</v>
      </c>
      <c r="W10" s="2">
        <f>_xlfn.XLOOKUP(Records_18052025[[#This Row],[symbol]], $AB$33:$AB$37, $AC$33:$AC$37, 0.5, 0)</f>
        <v>0.5</v>
      </c>
      <c r="X10" s="2">
        <f>_xlfn.XLOOKUP(Records_18052025[[#This Row],[symbol]], $AB$33:$AB$37, $AD$33:$AD$37, 2, 0)</f>
        <v>2</v>
      </c>
      <c r="Y10" s="9" t="str" cm="1">
        <f t="array" ref="Y1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high volume</v>
      </c>
      <c r="AB10" s="2" t="s">
        <v>8</v>
      </c>
      <c r="AC10" s="7">
        <v>1.28</v>
      </c>
      <c r="AD10"/>
      <c r="AE10"/>
      <c r="AF10"/>
    </row>
    <row r="11" spans="1:32" x14ac:dyDescent="0.3">
      <c r="A11" s="2">
        <v>1001</v>
      </c>
      <c r="B11" s="5">
        <v>45795.781827063664</v>
      </c>
      <c r="C11" s="2" t="s">
        <v>9</v>
      </c>
      <c r="D11" s="2" t="s">
        <v>13</v>
      </c>
      <c r="E11" s="2">
        <v>0.62</v>
      </c>
      <c r="F11" s="2">
        <v>0.1</v>
      </c>
      <c r="G11" s="2">
        <v>-51.62</v>
      </c>
      <c r="H11" s="2">
        <v>198</v>
      </c>
      <c r="I11" s="2">
        <f>COUNTIFS(A:A, Records_18052025[[#This Row],[account_id]])</f>
        <v>62</v>
      </c>
      <c r="J11" s="9" t="str">
        <f>IF(Records_18052025[[#This Row],[Total Trades]]&gt;100, "High frequency", "No")</f>
        <v>No</v>
      </c>
      <c r="K11" s="8">
        <f>_xlfn.XLOOKUP(Records_18052025[[#This Row],[symbol]], $AB$6:$AB$10, $AC$6:$AC$10, "", 0)</f>
        <v>1.0649999999999999</v>
      </c>
      <c r="L11" s="8" cm="1">
        <f t="array" ref="L11">ABS(_xlfn.XLOOKUP(Records_18052025[[#This Row],[symbol]], $AB$6:$AB$10, (Records_18052025[[#This Row],[spread]]-$AC$6:$AC$10), "", 0))</f>
        <v>0.44499999999999995</v>
      </c>
      <c r="M11" s="9" t="str">
        <f>IF(Records_18052025[[#This Row],[spread]]&gt;Records_18052025[[#This Row],[Spread Median/Symbol]]+PRODUCT(2, $AC$12), "Abnormal high spread", "No")</f>
        <v>No</v>
      </c>
      <c r="N11" s="9" t="str">
        <f>IF(Records_18052025[[#This Row],[spread]]&lt;Records_18052025[[#This Row],[Spread Median/Symbol]]-PRODUCT(2, $AC$12), "Suspicious low spread", "No")</f>
        <v>No</v>
      </c>
      <c r="O11" s="8">
        <f>IF(Records_18052025[[#This Row],[direction]]="Buy", Records_18052025[[#This Row],[volume]], -Records_18052025[[#This Row],[volume]])</f>
        <v>-0.1</v>
      </c>
      <c r="P11" s="8">
        <f>IF(AND(Records_18052025[[#This Row],[account_id]]=A10, Records_18052025[[#This Row],[symbol]]=C10), P10+Records_18052025[[#This Row],[signed_volume]], Records_18052025[[#This Row],[signed_volume]])</f>
        <v>1.9900000000000002</v>
      </c>
      <c r="Q11" s="12">
        <f>Records_18052025[[#This Row],[trade_duration]]/86400</f>
        <v>2.2916666666666667E-3</v>
      </c>
      <c r="R11" s="8">
        <v>3.18</v>
      </c>
      <c r="S11" s="9" t="str">
        <f>IF(AND(Records_18052025[[#This Row],[account_id]]=A10, Records_18052025[[#This Row],[symbol]]=C10, Records_18052025[[#This Row],[net_position]]&lt;&gt;P10, P10&lt;&gt;0, Records_18052025[[#This Row],[net_position]]*P10&lt;0, ABS(Records_18052025[[#This Row],[net_position]])&gt;=0.5, Records_18052025[[#This Row],[trade_duration_min2]]&lt;=5), "Abnormal position flip", "No")</f>
        <v>No</v>
      </c>
      <c r="T11" s="2">
        <f>_xlfn.XLOOKUP(Records_18052025[[#This Row],[symbol]], $AB$24:$AB$28, $AC$24:$AC$28, "Not Found", 0)</f>
        <v>0.5</v>
      </c>
      <c r="U11" s="9" t="str">
        <f>IF(AND(Records_18052025[[#This Row],[trade_duration]]&lt;=60, Records_18052025[[#This Row],[volume]]&gt;=Records_18052025[[#This Row],[Scalping Volume Threshold]]), "Suspected Scalping", "No")</f>
        <v>No</v>
      </c>
      <c r="V11" s="2" cm="1">
        <f t="array" ref="V11">_xlfn.LET(_xlpm.Filtered, _xlfn._xlws.FILTER($F:$F, ($A:$A=Records_18052025[[#This Row],[account_id]])*($C:$C=Records_18052025[[#This Row],[symbol]]), "Not Found"), MEDIAN(_xlpm.Filtered))</f>
        <v>0.5</v>
      </c>
      <c r="W11" s="2">
        <f>_xlfn.XLOOKUP(Records_18052025[[#This Row],[symbol]], $AB$33:$AB$37, $AC$33:$AC$37, 0.5, 0)</f>
        <v>0.5</v>
      </c>
      <c r="X11" s="2">
        <f>_xlfn.XLOOKUP(Records_18052025[[#This Row],[symbol]], $AB$33:$AB$37, $AD$33:$AD$37, 2, 0)</f>
        <v>2</v>
      </c>
      <c r="Y11" s="9" t="str" cm="1">
        <f t="array" ref="Y1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11" s="2" t="s">
        <v>18</v>
      </c>
      <c r="AC11" s="7">
        <v>1.32</v>
      </c>
      <c r="AD11"/>
      <c r="AE11"/>
      <c r="AF11"/>
    </row>
    <row r="12" spans="1:32" x14ac:dyDescent="0.3">
      <c r="A12" s="2">
        <v>1001</v>
      </c>
      <c r="B12" s="5">
        <v>45795.847104803557</v>
      </c>
      <c r="C12" s="2" t="s">
        <v>9</v>
      </c>
      <c r="D12" s="2" t="s">
        <v>13</v>
      </c>
      <c r="E12" s="2">
        <v>0.61</v>
      </c>
      <c r="F12" s="2">
        <v>0.5</v>
      </c>
      <c r="G12" s="2">
        <v>-101.27</v>
      </c>
      <c r="H12" s="2">
        <v>614</v>
      </c>
      <c r="I12" s="2">
        <f>COUNTIFS(A:A, Records_18052025[[#This Row],[account_id]])</f>
        <v>62</v>
      </c>
      <c r="J12" s="9" t="str">
        <f>IF(Records_18052025[[#This Row],[Total Trades]]&gt;100, "High frequency", "No")</f>
        <v>No</v>
      </c>
      <c r="K12" s="8">
        <f>_xlfn.XLOOKUP(Records_18052025[[#This Row],[symbol]], $AB$6:$AB$10, $AC$6:$AC$10, "", 0)</f>
        <v>1.0649999999999999</v>
      </c>
      <c r="L12" s="8" cm="1">
        <f t="array" ref="L12">ABS(_xlfn.XLOOKUP(Records_18052025[[#This Row],[symbol]], $AB$6:$AB$10, (Records_18052025[[#This Row],[spread]]-$AC$6:$AC$10), "", 0))</f>
        <v>0.45499999999999996</v>
      </c>
      <c r="M12" s="9" t="str">
        <f>IF(Records_18052025[[#This Row],[spread]]&gt;Records_18052025[[#This Row],[Spread Median/Symbol]]+PRODUCT(2, $AC$12), "Abnormal high spread", "No")</f>
        <v>No</v>
      </c>
      <c r="N12" s="9" t="str">
        <f>IF(Records_18052025[[#This Row],[spread]]&lt;Records_18052025[[#This Row],[Spread Median/Symbol]]-PRODUCT(2, $AC$12), "Suspicious low spread", "No")</f>
        <v>No</v>
      </c>
      <c r="O12" s="8">
        <f>IF(Records_18052025[[#This Row],[direction]]="Buy", Records_18052025[[#This Row],[volume]], -Records_18052025[[#This Row],[volume]])</f>
        <v>-0.5</v>
      </c>
      <c r="P12" s="8">
        <f>IF(AND(Records_18052025[[#This Row],[account_id]]=A11, Records_18052025[[#This Row],[symbol]]=C11), P11+Records_18052025[[#This Row],[signed_volume]], Records_18052025[[#This Row],[signed_volume]])</f>
        <v>1.4900000000000002</v>
      </c>
      <c r="Q12" s="12">
        <f>Records_18052025[[#This Row],[trade_duration]]/86400</f>
        <v>7.1064814814814819E-3</v>
      </c>
      <c r="R12" s="8">
        <v>10.14</v>
      </c>
      <c r="S12" s="9" t="str">
        <f>IF(AND(Records_18052025[[#This Row],[account_id]]=A11, Records_18052025[[#This Row],[symbol]]=C11, Records_18052025[[#This Row],[net_position]]&lt;&gt;P11, P11&lt;&gt;0, Records_18052025[[#This Row],[net_position]]*P11&lt;0, ABS(Records_18052025[[#This Row],[net_position]])&gt;=0.5, Records_18052025[[#This Row],[trade_duration_min2]]&lt;=5), "Abnormal position flip", "No")</f>
        <v>No</v>
      </c>
      <c r="T12" s="2">
        <f>_xlfn.XLOOKUP(Records_18052025[[#This Row],[symbol]], $AB$24:$AB$28, $AC$24:$AC$28, "Not Found", 0)</f>
        <v>0.5</v>
      </c>
      <c r="U12" s="9" t="str">
        <f>IF(AND(Records_18052025[[#This Row],[trade_duration]]&lt;=60, Records_18052025[[#This Row],[volume]]&gt;=Records_18052025[[#This Row],[Scalping Volume Threshold]]), "Suspected Scalping", "No")</f>
        <v>No</v>
      </c>
      <c r="V12" s="2" cm="1">
        <f t="array" ref="V12">_xlfn.LET(_xlpm.Filtered, _xlfn._xlws.FILTER($F:$F, ($A:$A=Records_18052025[[#This Row],[account_id]])*($C:$C=Records_18052025[[#This Row],[symbol]]), "Not Found"), MEDIAN(_xlpm.Filtered))</f>
        <v>0.5</v>
      </c>
      <c r="W12" s="2">
        <f>_xlfn.XLOOKUP(Records_18052025[[#This Row],[symbol]], $AB$33:$AB$37, $AC$33:$AC$37, 0.5, 0)</f>
        <v>0.5</v>
      </c>
      <c r="X12" s="2">
        <f>_xlfn.XLOOKUP(Records_18052025[[#This Row],[symbol]], $AB$33:$AB$37, $AD$33:$AD$37, 2, 0)</f>
        <v>2</v>
      </c>
      <c r="Y12" s="9" t="str" cm="1">
        <f t="array" ref="Y1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12" s="2" t="s">
        <v>22</v>
      </c>
      <c r="AC12">
        <f>MEDIAN(L:L)</f>
        <v>0.54</v>
      </c>
      <c r="AD12"/>
      <c r="AE12"/>
      <c r="AF12"/>
    </row>
    <row r="13" spans="1:32" x14ac:dyDescent="0.3">
      <c r="A13" s="2">
        <v>1001</v>
      </c>
      <c r="B13" s="5">
        <v>45795.889465928922</v>
      </c>
      <c r="C13" s="2" t="s">
        <v>9</v>
      </c>
      <c r="D13" s="2" t="s">
        <v>13</v>
      </c>
      <c r="E13" s="2">
        <v>0.62</v>
      </c>
      <c r="F13" s="2">
        <v>2</v>
      </c>
      <c r="G13" s="2">
        <v>54.38</v>
      </c>
      <c r="H13" s="2">
        <v>2766</v>
      </c>
      <c r="I13" s="2">
        <f>COUNTIFS(A:A, Records_18052025[[#This Row],[account_id]])</f>
        <v>62</v>
      </c>
      <c r="J13" s="9" t="str">
        <f>IF(Records_18052025[[#This Row],[Total Trades]]&gt;100, "High frequency", "No")</f>
        <v>No</v>
      </c>
      <c r="K13" s="8">
        <f>_xlfn.XLOOKUP(Records_18052025[[#This Row],[symbol]], $AB$6:$AB$10, $AC$6:$AC$10, "", 0)</f>
        <v>1.0649999999999999</v>
      </c>
      <c r="L13" s="8" cm="1">
        <f t="array" ref="L13">ABS(_xlfn.XLOOKUP(Records_18052025[[#This Row],[symbol]], $AB$6:$AB$10, (Records_18052025[[#This Row],[spread]]-$AC$6:$AC$10), "", 0))</f>
        <v>0.44499999999999995</v>
      </c>
      <c r="M13" s="9" t="str">
        <f>IF(Records_18052025[[#This Row],[spread]]&gt;Records_18052025[[#This Row],[Spread Median/Symbol]]+PRODUCT(2, $AC$12), "Abnormal high spread", "No")</f>
        <v>No</v>
      </c>
      <c r="N13" s="9" t="str">
        <f>IF(Records_18052025[[#This Row],[spread]]&lt;Records_18052025[[#This Row],[Spread Median/Symbol]]-PRODUCT(2, $AC$12), "Suspicious low spread", "No")</f>
        <v>No</v>
      </c>
      <c r="O13" s="8">
        <f>IF(Records_18052025[[#This Row],[direction]]="Buy", Records_18052025[[#This Row],[volume]], -Records_18052025[[#This Row],[volume]])</f>
        <v>-2</v>
      </c>
      <c r="P13" s="8">
        <f>IF(AND(Records_18052025[[#This Row],[account_id]]=A12, Records_18052025[[#This Row],[symbol]]=C12), P12+Records_18052025[[#This Row],[signed_volume]], Records_18052025[[#This Row],[signed_volume]])</f>
        <v>-0.50999999999999979</v>
      </c>
      <c r="Q13" s="12">
        <f>Records_18052025[[#This Row],[trade_duration]]/86400</f>
        <v>3.201388888888889E-2</v>
      </c>
      <c r="R13" s="8">
        <v>46.06</v>
      </c>
      <c r="S13" s="9" t="str">
        <f>IF(AND(Records_18052025[[#This Row],[account_id]]=A12, Records_18052025[[#This Row],[symbol]]=C12, Records_18052025[[#This Row],[net_position]]&lt;&gt;P12, P12&lt;&gt;0, Records_18052025[[#This Row],[net_position]]*P12&lt;0, ABS(Records_18052025[[#This Row],[net_position]])&gt;=0.5, Records_18052025[[#This Row],[trade_duration_min2]]&lt;=5), "Abnormal position flip", "No")</f>
        <v>No</v>
      </c>
      <c r="T13" s="2">
        <f>_xlfn.XLOOKUP(Records_18052025[[#This Row],[symbol]], $AB$24:$AB$28, $AC$24:$AC$28, "Not Found", 0)</f>
        <v>0.5</v>
      </c>
      <c r="U13" s="9" t="str">
        <f>IF(AND(Records_18052025[[#This Row],[trade_duration]]&lt;=60, Records_18052025[[#This Row],[volume]]&gt;=Records_18052025[[#This Row],[Scalping Volume Threshold]]), "Suspected Scalping", "No")</f>
        <v>No</v>
      </c>
      <c r="V13" s="2" cm="1">
        <f t="array" ref="V13">_xlfn.LET(_xlpm.Filtered, _xlfn._xlws.FILTER($F:$F, ($A:$A=Records_18052025[[#This Row],[account_id]])*($C:$C=Records_18052025[[#This Row],[symbol]]), "Not Found"), MEDIAN(_xlpm.Filtered))</f>
        <v>0.5</v>
      </c>
      <c r="W13" s="2">
        <f>_xlfn.XLOOKUP(Records_18052025[[#This Row],[symbol]], $AB$33:$AB$37, $AC$33:$AC$37, 0.5, 0)</f>
        <v>0.5</v>
      </c>
      <c r="X13" s="2">
        <f>_xlfn.XLOOKUP(Records_18052025[[#This Row],[symbol]], $AB$33:$AB$37, $AD$33:$AD$37, 2, 0)</f>
        <v>2</v>
      </c>
      <c r="Y13" s="9" t="str" cm="1">
        <f t="array" ref="Y1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  <c r="AB13"/>
      <c r="AC13"/>
      <c r="AD13"/>
      <c r="AE13"/>
      <c r="AF13"/>
    </row>
    <row r="14" spans="1:32" x14ac:dyDescent="0.3">
      <c r="A14" s="2">
        <v>1001</v>
      </c>
      <c r="B14" s="5">
        <v>45795.943632618917</v>
      </c>
      <c r="C14" s="2" t="s">
        <v>9</v>
      </c>
      <c r="D14" s="2" t="s">
        <v>13</v>
      </c>
      <c r="E14" s="2">
        <v>0.91</v>
      </c>
      <c r="F14" s="2">
        <v>0.5</v>
      </c>
      <c r="G14" s="2">
        <v>85.05</v>
      </c>
      <c r="H14" s="2">
        <v>2487</v>
      </c>
      <c r="I14" s="2">
        <f>COUNTIFS(A:A, Records_18052025[[#This Row],[account_id]])</f>
        <v>62</v>
      </c>
      <c r="J14" s="9" t="str">
        <f>IF(Records_18052025[[#This Row],[Total Trades]]&gt;100, "High frequency", "No")</f>
        <v>No</v>
      </c>
      <c r="K14" s="8">
        <f>_xlfn.XLOOKUP(Records_18052025[[#This Row],[symbol]], $AB$6:$AB$10, $AC$6:$AC$10, "", 0)</f>
        <v>1.0649999999999999</v>
      </c>
      <c r="L14" s="8" cm="1">
        <f t="array" ref="L14">ABS(_xlfn.XLOOKUP(Records_18052025[[#This Row],[symbol]], $AB$6:$AB$10, (Records_18052025[[#This Row],[spread]]-$AC$6:$AC$10), "", 0))</f>
        <v>0.15499999999999992</v>
      </c>
      <c r="M14" s="9" t="str">
        <f>IF(Records_18052025[[#This Row],[spread]]&gt;Records_18052025[[#This Row],[Spread Median/Symbol]]+PRODUCT(2, $AC$12), "Abnormal high spread", "No")</f>
        <v>No</v>
      </c>
      <c r="N14" s="9" t="str">
        <f>IF(Records_18052025[[#This Row],[spread]]&lt;Records_18052025[[#This Row],[Spread Median/Symbol]]-PRODUCT(2, $AC$12), "Suspicious low spread", "No")</f>
        <v>No</v>
      </c>
      <c r="O14" s="8">
        <f>IF(Records_18052025[[#This Row],[direction]]="Buy", Records_18052025[[#This Row],[volume]], -Records_18052025[[#This Row],[volume]])</f>
        <v>-0.5</v>
      </c>
      <c r="P14" s="8">
        <f>IF(AND(Records_18052025[[#This Row],[account_id]]=A13, Records_18052025[[#This Row],[symbol]]=C13), P13+Records_18052025[[#This Row],[signed_volume]], Records_18052025[[#This Row],[signed_volume]])</f>
        <v>-1.0099999999999998</v>
      </c>
      <c r="Q14" s="12">
        <f>Records_18052025[[#This Row],[trade_duration]]/86400</f>
        <v>2.8784722222222222E-2</v>
      </c>
      <c r="R14" s="8">
        <v>41.27</v>
      </c>
      <c r="S14" s="9" t="str">
        <f>IF(AND(Records_18052025[[#This Row],[account_id]]=A13, Records_18052025[[#This Row],[symbol]]=C13, Records_18052025[[#This Row],[net_position]]&lt;&gt;P13, P13&lt;&gt;0, Records_18052025[[#This Row],[net_position]]*P13&lt;0, ABS(Records_18052025[[#This Row],[net_position]])&gt;=0.5, Records_18052025[[#This Row],[trade_duration_min2]]&lt;=5), "Abnormal position flip", "No")</f>
        <v>No</v>
      </c>
      <c r="T14" s="2">
        <f>_xlfn.XLOOKUP(Records_18052025[[#This Row],[symbol]], $AB$24:$AB$28, $AC$24:$AC$28, "Not Found", 0)</f>
        <v>0.5</v>
      </c>
      <c r="U14" s="9" t="str">
        <f>IF(AND(Records_18052025[[#This Row],[trade_duration]]&lt;=60, Records_18052025[[#This Row],[volume]]&gt;=Records_18052025[[#This Row],[Scalping Volume Threshold]]), "Suspected Scalping", "No")</f>
        <v>No</v>
      </c>
      <c r="V14" s="2" cm="1">
        <f t="array" ref="V14">_xlfn.LET(_xlpm.Filtered, _xlfn._xlws.FILTER($F:$F, ($A:$A=Records_18052025[[#This Row],[account_id]])*($C:$C=Records_18052025[[#This Row],[symbol]]), "Not Found"), MEDIAN(_xlpm.Filtered))</f>
        <v>0.5</v>
      </c>
      <c r="W14" s="2">
        <f>_xlfn.XLOOKUP(Records_18052025[[#This Row],[symbol]], $AB$33:$AB$37, $AC$33:$AC$37, 0.5, 0)</f>
        <v>0.5</v>
      </c>
      <c r="X14" s="2">
        <f>_xlfn.XLOOKUP(Records_18052025[[#This Row],[symbol]], $AB$33:$AB$37, $AD$33:$AD$37, 2, 0)</f>
        <v>2</v>
      </c>
      <c r="Y14" s="9" t="str" cm="1">
        <f t="array" ref="Y1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14" s="10" t="s">
        <v>26</v>
      </c>
      <c r="AC14"/>
      <c r="AD14"/>
      <c r="AE14"/>
      <c r="AF14"/>
    </row>
    <row r="15" spans="1:32" x14ac:dyDescent="0.3">
      <c r="A15" s="2">
        <v>1001</v>
      </c>
      <c r="B15" s="5">
        <v>45795.117938186282</v>
      </c>
      <c r="C15" s="2" t="s">
        <v>11</v>
      </c>
      <c r="D15" s="2" t="s">
        <v>14</v>
      </c>
      <c r="E15" s="2">
        <v>0.68</v>
      </c>
      <c r="F15" s="2">
        <v>0.1</v>
      </c>
      <c r="G15" s="2">
        <v>-177.37</v>
      </c>
      <c r="H15" s="2">
        <v>662</v>
      </c>
      <c r="I15" s="2">
        <f>COUNTIFS(A:A, Records_18052025[[#This Row],[account_id]])</f>
        <v>62</v>
      </c>
      <c r="J15" s="9" t="str">
        <f>IF(Records_18052025[[#This Row],[Total Trades]]&gt;100, "High frequency", "No")</f>
        <v>No</v>
      </c>
      <c r="K15" s="8">
        <f>_xlfn.XLOOKUP(Records_18052025[[#This Row],[symbol]], $AB$6:$AB$10, $AC$6:$AC$10, "", 0)</f>
        <v>1.0950000000000002</v>
      </c>
      <c r="L15" s="8" cm="1">
        <f t="array" ref="L15">ABS(_xlfn.XLOOKUP(Records_18052025[[#This Row],[symbol]], $AB$6:$AB$10, (Records_18052025[[#This Row],[spread]]-$AC$6:$AC$10), "", 0))</f>
        <v>0.41500000000000015</v>
      </c>
      <c r="M15" s="9" t="str">
        <f>IF(Records_18052025[[#This Row],[spread]]&gt;Records_18052025[[#This Row],[Spread Median/Symbol]]+PRODUCT(2, $AC$12), "Abnormal high spread", "No")</f>
        <v>No</v>
      </c>
      <c r="N15" s="9" t="str">
        <f>IF(Records_18052025[[#This Row],[spread]]&lt;Records_18052025[[#This Row],[Spread Median/Symbol]]-PRODUCT(2, $AC$12), "Suspicious low spread", "No")</f>
        <v>No</v>
      </c>
      <c r="O15" s="8">
        <f>IF(Records_18052025[[#This Row],[direction]]="Buy", Records_18052025[[#This Row],[volume]], -Records_18052025[[#This Row],[volume]])</f>
        <v>0.1</v>
      </c>
      <c r="P15" s="8">
        <f>IF(AND(Records_18052025[[#This Row],[account_id]]=A14, Records_18052025[[#This Row],[symbol]]=C14), P14+Records_18052025[[#This Row],[signed_volume]], Records_18052025[[#This Row],[signed_volume]])</f>
        <v>0.1</v>
      </c>
      <c r="Q15" s="12">
        <f>Records_18052025[[#This Row],[trade_duration]]/86400</f>
        <v>7.6620370370370366E-3</v>
      </c>
      <c r="R15" s="8">
        <v>11.02</v>
      </c>
      <c r="S15" s="9" t="str">
        <f>IF(AND(Records_18052025[[#This Row],[account_id]]=A14, Records_18052025[[#This Row],[symbol]]=C14, Records_18052025[[#This Row],[net_position]]&lt;&gt;P14, P14&lt;&gt;0, Records_18052025[[#This Row],[net_position]]*P14&lt;0, ABS(Records_18052025[[#This Row],[net_position]])&gt;=0.5, Records_18052025[[#This Row],[trade_duration_min2]]&lt;=5), "Abnormal position flip", "No")</f>
        <v>No</v>
      </c>
      <c r="T15" s="2">
        <f>_xlfn.XLOOKUP(Records_18052025[[#This Row],[symbol]], $AB$24:$AB$28, $AC$24:$AC$28, "Not Found", 0)</f>
        <v>0.5</v>
      </c>
      <c r="U15" s="9" t="str">
        <f>IF(AND(Records_18052025[[#This Row],[trade_duration]]&lt;=60, Records_18052025[[#This Row],[volume]]&gt;=Records_18052025[[#This Row],[Scalping Volume Threshold]]), "Suspected Scalping", "No")</f>
        <v>No</v>
      </c>
      <c r="V15" s="2" cm="1">
        <f t="array" ref="V15">_xlfn.LET(_xlpm.Filtered, _xlfn._xlws.FILTER($F:$F, ($A:$A=Records_18052025[[#This Row],[account_id]])*($C:$C=Records_18052025[[#This Row],[symbol]]), "Not Found"), MEDIAN(_xlpm.Filtered))</f>
        <v>0.30000000000000004</v>
      </c>
      <c r="W15" s="2">
        <f>_xlfn.XLOOKUP(Records_18052025[[#This Row],[symbol]], $AB$33:$AB$37, $AC$33:$AC$37, 0.5, 0)</f>
        <v>0.5</v>
      </c>
      <c r="X15" s="2">
        <f>_xlfn.XLOOKUP(Records_18052025[[#This Row],[symbol]], $AB$33:$AB$37, $AD$33:$AD$37, 2, 0)</f>
        <v>2</v>
      </c>
      <c r="Y15" s="9" t="str" cm="1">
        <f t="array" ref="Y1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15" t="s">
        <v>27</v>
      </c>
      <c r="AC15"/>
      <c r="AD15"/>
      <c r="AE15"/>
      <c r="AF15"/>
    </row>
    <row r="16" spans="1:32" x14ac:dyDescent="0.3">
      <c r="A16" s="2">
        <v>1001</v>
      </c>
      <c r="B16" s="5">
        <v>45795.133910377823</v>
      </c>
      <c r="C16" s="2" t="s">
        <v>11</v>
      </c>
      <c r="D16" s="2" t="s">
        <v>14</v>
      </c>
      <c r="E16" s="2">
        <v>0.84</v>
      </c>
      <c r="F16" s="2">
        <v>0.5</v>
      </c>
      <c r="G16" s="2">
        <v>-21.78</v>
      </c>
      <c r="H16" s="2">
        <v>626</v>
      </c>
      <c r="I16" s="2">
        <f>COUNTIFS(A:A, Records_18052025[[#This Row],[account_id]])</f>
        <v>62</v>
      </c>
      <c r="J16" s="9" t="str">
        <f>IF(Records_18052025[[#This Row],[Total Trades]]&gt;100, "High frequency", "No")</f>
        <v>No</v>
      </c>
      <c r="K16" s="8">
        <f>_xlfn.XLOOKUP(Records_18052025[[#This Row],[symbol]], $AB$6:$AB$10, $AC$6:$AC$10, "", 0)</f>
        <v>1.0950000000000002</v>
      </c>
      <c r="L16" s="8" cm="1">
        <f t="array" ref="L16">ABS(_xlfn.XLOOKUP(Records_18052025[[#This Row],[symbol]], $AB$6:$AB$10, (Records_18052025[[#This Row],[spread]]-$AC$6:$AC$10), "", 0))</f>
        <v>0.25500000000000023</v>
      </c>
      <c r="M16" s="9" t="str">
        <f>IF(Records_18052025[[#This Row],[spread]]&gt;Records_18052025[[#This Row],[Spread Median/Symbol]]+PRODUCT(2, $AC$12), "Abnormal high spread", "No")</f>
        <v>No</v>
      </c>
      <c r="N16" s="9" t="str">
        <f>IF(Records_18052025[[#This Row],[spread]]&lt;Records_18052025[[#This Row],[Spread Median/Symbol]]-PRODUCT(2, $AC$12), "Suspicious low spread", "No")</f>
        <v>No</v>
      </c>
      <c r="O16" s="8">
        <f>IF(Records_18052025[[#This Row],[direction]]="Buy", Records_18052025[[#This Row],[volume]], -Records_18052025[[#This Row],[volume]])</f>
        <v>0.5</v>
      </c>
      <c r="P16" s="8">
        <f>IF(AND(Records_18052025[[#This Row],[account_id]]=A15, Records_18052025[[#This Row],[symbol]]=C15), P15+Records_18052025[[#This Row],[signed_volume]], Records_18052025[[#This Row],[signed_volume]])</f>
        <v>0.6</v>
      </c>
      <c r="Q16" s="12">
        <f>Records_18052025[[#This Row],[trade_duration]]/86400</f>
        <v>7.2453703703703708E-3</v>
      </c>
      <c r="R16" s="8">
        <v>10.26</v>
      </c>
      <c r="S16" s="9" t="str">
        <f>IF(AND(Records_18052025[[#This Row],[account_id]]=A15, Records_18052025[[#This Row],[symbol]]=C15, Records_18052025[[#This Row],[net_position]]&lt;&gt;P15, P15&lt;&gt;0, Records_18052025[[#This Row],[net_position]]*P15&lt;0, ABS(Records_18052025[[#This Row],[net_position]])&gt;=0.5, Records_18052025[[#This Row],[trade_duration_min2]]&lt;=5), "Abnormal position flip", "No")</f>
        <v>No</v>
      </c>
      <c r="T16" s="2">
        <f>_xlfn.XLOOKUP(Records_18052025[[#This Row],[symbol]], $AB$24:$AB$28, $AC$24:$AC$28, "Not Found", 0)</f>
        <v>0.5</v>
      </c>
      <c r="U16" s="9" t="str">
        <f>IF(AND(Records_18052025[[#This Row],[trade_duration]]&lt;=60, Records_18052025[[#This Row],[volume]]&gt;=Records_18052025[[#This Row],[Scalping Volume Threshold]]), "Suspected Scalping", "No")</f>
        <v>No</v>
      </c>
      <c r="V16" s="2" cm="1">
        <f t="array" ref="V16">_xlfn.LET(_xlpm.Filtered, _xlfn._xlws.FILTER($F:$F, ($A:$A=Records_18052025[[#This Row],[account_id]])*($C:$C=Records_18052025[[#This Row],[symbol]]), "Not Found"), MEDIAN(_xlpm.Filtered))</f>
        <v>0.30000000000000004</v>
      </c>
      <c r="W16" s="2">
        <f>_xlfn.XLOOKUP(Records_18052025[[#This Row],[symbol]], $AB$33:$AB$37, $AC$33:$AC$37, 0.5, 0)</f>
        <v>0.5</v>
      </c>
      <c r="X16" s="2">
        <f>_xlfn.XLOOKUP(Records_18052025[[#This Row],[symbol]], $AB$33:$AB$37, $AD$33:$AD$37, 2, 0)</f>
        <v>2</v>
      </c>
      <c r="Y16" s="9" t="str" cm="1">
        <f t="array" ref="Y1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16" t="s">
        <v>28</v>
      </c>
      <c r="AC16"/>
      <c r="AD16"/>
      <c r="AE16"/>
      <c r="AF16"/>
    </row>
    <row r="17" spans="1:33" x14ac:dyDescent="0.3">
      <c r="A17" s="2">
        <v>1001</v>
      </c>
      <c r="B17" s="5">
        <v>45795.181132612357</v>
      </c>
      <c r="C17" s="2" t="s">
        <v>11</v>
      </c>
      <c r="D17" s="2" t="s">
        <v>13</v>
      </c>
      <c r="E17" s="2">
        <v>1.65</v>
      </c>
      <c r="F17" s="2">
        <v>0.01</v>
      </c>
      <c r="G17" s="2">
        <v>-32.22</v>
      </c>
      <c r="H17" s="2">
        <v>2069</v>
      </c>
      <c r="I17" s="2">
        <f>COUNTIFS(A:A, Records_18052025[[#This Row],[account_id]])</f>
        <v>62</v>
      </c>
      <c r="J17" s="9" t="str">
        <f>IF(Records_18052025[[#This Row],[Total Trades]]&gt;100, "High frequency", "No")</f>
        <v>No</v>
      </c>
      <c r="K17" s="8">
        <f>_xlfn.XLOOKUP(Records_18052025[[#This Row],[symbol]], $AB$6:$AB$10, $AC$6:$AC$10, "", 0)</f>
        <v>1.0950000000000002</v>
      </c>
      <c r="L17" s="8" cm="1">
        <f t="array" ref="L17">ABS(_xlfn.XLOOKUP(Records_18052025[[#This Row],[symbol]], $AB$6:$AB$10, (Records_18052025[[#This Row],[spread]]-$AC$6:$AC$10), "", 0))</f>
        <v>0.55499999999999972</v>
      </c>
      <c r="M17" s="9" t="str">
        <f>IF(Records_18052025[[#This Row],[spread]]&gt;Records_18052025[[#This Row],[Spread Median/Symbol]]+PRODUCT(2, $AC$12), "Abnormal high spread", "No")</f>
        <v>No</v>
      </c>
      <c r="N17" s="9" t="str">
        <f>IF(Records_18052025[[#This Row],[spread]]&lt;Records_18052025[[#This Row],[Spread Median/Symbol]]-PRODUCT(2, $AC$12), "Suspicious low spread", "No")</f>
        <v>No</v>
      </c>
      <c r="O17" s="8">
        <f>IF(Records_18052025[[#This Row],[direction]]="Buy", Records_18052025[[#This Row],[volume]], -Records_18052025[[#This Row],[volume]])</f>
        <v>-0.01</v>
      </c>
      <c r="P17" s="8">
        <f>IF(AND(Records_18052025[[#This Row],[account_id]]=A16, Records_18052025[[#This Row],[symbol]]=C16), P16+Records_18052025[[#This Row],[signed_volume]], Records_18052025[[#This Row],[signed_volume]])</f>
        <v>0.59</v>
      </c>
      <c r="Q17" s="12">
        <f>Records_18052025[[#This Row],[trade_duration]]/86400</f>
        <v>2.3946759259259258E-2</v>
      </c>
      <c r="R17" s="8">
        <v>34.29</v>
      </c>
      <c r="S17" s="9" t="str">
        <f>IF(AND(Records_18052025[[#This Row],[account_id]]=A16, Records_18052025[[#This Row],[symbol]]=C16, Records_18052025[[#This Row],[net_position]]&lt;&gt;P16, P16&lt;&gt;0, Records_18052025[[#This Row],[net_position]]*P16&lt;0, ABS(Records_18052025[[#This Row],[net_position]])&gt;=0.5, Records_18052025[[#This Row],[trade_duration_min2]]&lt;=5), "Abnormal position flip", "No")</f>
        <v>No</v>
      </c>
      <c r="T17" s="2">
        <f>_xlfn.XLOOKUP(Records_18052025[[#This Row],[symbol]], $AB$24:$AB$28, $AC$24:$AC$28, "Not Found", 0)</f>
        <v>0.5</v>
      </c>
      <c r="U17" s="9" t="str">
        <f>IF(AND(Records_18052025[[#This Row],[trade_duration]]&lt;=60, Records_18052025[[#This Row],[volume]]&gt;=Records_18052025[[#This Row],[Scalping Volume Threshold]]), "Suspected Scalping", "No")</f>
        <v>No</v>
      </c>
      <c r="V17" s="2" cm="1">
        <f t="array" ref="V17">_xlfn.LET(_xlpm.Filtered, _xlfn._xlws.FILTER($F:$F, ($A:$A=Records_18052025[[#This Row],[account_id]])*($C:$C=Records_18052025[[#This Row],[symbol]]), "Not Found"), MEDIAN(_xlpm.Filtered))</f>
        <v>0.30000000000000004</v>
      </c>
      <c r="W17" s="2">
        <f>_xlfn.XLOOKUP(Records_18052025[[#This Row],[symbol]], $AB$33:$AB$37, $AC$33:$AC$37, 0.5, 0)</f>
        <v>0.5</v>
      </c>
      <c r="X17" s="2">
        <f>_xlfn.XLOOKUP(Records_18052025[[#This Row],[symbol]], $AB$33:$AB$37, $AD$33:$AD$37, 2, 0)</f>
        <v>2</v>
      </c>
      <c r="Y17" s="9" t="str" cm="1">
        <f t="array" ref="Y1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17"/>
      <c r="AC17"/>
      <c r="AD17"/>
      <c r="AE17"/>
      <c r="AF17"/>
    </row>
    <row r="18" spans="1:33" x14ac:dyDescent="0.3">
      <c r="A18" s="2">
        <v>1001</v>
      </c>
      <c r="B18" s="5">
        <v>45795.190854797162</v>
      </c>
      <c r="C18" s="2" t="s">
        <v>11</v>
      </c>
      <c r="D18" s="2" t="s">
        <v>13</v>
      </c>
      <c r="E18" s="2">
        <v>0.56999999999999995</v>
      </c>
      <c r="F18" s="2">
        <v>0.5</v>
      </c>
      <c r="G18" s="2">
        <v>-60.47</v>
      </c>
      <c r="H18" s="2">
        <v>1353</v>
      </c>
      <c r="I18" s="2">
        <f>COUNTIFS(A:A, Records_18052025[[#This Row],[account_id]])</f>
        <v>62</v>
      </c>
      <c r="J18" s="9" t="str">
        <f>IF(Records_18052025[[#This Row],[Total Trades]]&gt;100, "High frequency", "No")</f>
        <v>No</v>
      </c>
      <c r="K18" s="8">
        <f>_xlfn.XLOOKUP(Records_18052025[[#This Row],[symbol]], $AB$6:$AB$10, $AC$6:$AC$10, "", 0)</f>
        <v>1.0950000000000002</v>
      </c>
      <c r="L18" s="8" cm="1">
        <f t="array" ref="L18">ABS(_xlfn.XLOOKUP(Records_18052025[[#This Row],[symbol]], $AB$6:$AB$10, (Records_18052025[[#This Row],[spread]]-$AC$6:$AC$10), "", 0))</f>
        <v>0.52500000000000024</v>
      </c>
      <c r="M18" s="9" t="str">
        <f>IF(Records_18052025[[#This Row],[spread]]&gt;Records_18052025[[#This Row],[Spread Median/Symbol]]+PRODUCT(2, $AC$12), "Abnormal high spread", "No")</f>
        <v>No</v>
      </c>
      <c r="N18" s="9" t="str">
        <f>IF(Records_18052025[[#This Row],[spread]]&lt;Records_18052025[[#This Row],[Spread Median/Symbol]]-PRODUCT(2, $AC$12), "Suspicious low spread", "No")</f>
        <v>No</v>
      </c>
      <c r="O18" s="8">
        <f>IF(Records_18052025[[#This Row],[direction]]="Buy", Records_18052025[[#This Row],[volume]], -Records_18052025[[#This Row],[volume]])</f>
        <v>-0.5</v>
      </c>
      <c r="P18" s="8">
        <f>IF(AND(Records_18052025[[#This Row],[account_id]]=A17, Records_18052025[[#This Row],[symbol]]=C17), P17+Records_18052025[[#This Row],[signed_volume]], Records_18052025[[#This Row],[signed_volume]])</f>
        <v>8.9999999999999969E-2</v>
      </c>
      <c r="Q18" s="12">
        <f>Records_18052025[[#This Row],[trade_duration]]/86400</f>
        <v>1.5659722222222221E-2</v>
      </c>
      <c r="R18" s="8">
        <v>22.33</v>
      </c>
      <c r="S18" s="9" t="str">
        <f>IF(AND(Records_18052025[[#This Row],[account_id]]=A17, Records_18052025[[#This Row],[symbol]]=C17, Records_18052025[[#This Row],[net_position]]&lt;&gt;P17, P17&lt;&gt;0, Records_18052025[[#This Row],[net_position]]*P17&lt;0, ABS(Records_18052025[[#This Row],[net_position]])&gt;=0.5, Records_18052025[[#This Row],[trade_duration_min2]]&lt;=5), "Abnormal position flip", "No")</f>
        <v>No</v>
      </c>
      <c r="T18" s="2">
        <f>_xlfn.XLOOKUP(Records_18052025[[#This Row],[symbol]], $AB$24:$AB$28, $AC$24:$AC$28, "Not Found", 0)</f>
        <v>0.5</v>
      </c>
      <c r="U18" s="9" t="str">
        <f>IF(AND(Records_18052025[[#This Row],[trade_duration]]&lt;=60, Records_18052025[[#This Row],[volume]]&gt;=Records_18052025[[#This Row],[Scalping Volume Threshold]]), "Suspected Scalping", "No")</f>
        <v>No</v>
      </c>
      <c r="V18" s="2" cm="1">
        <f t="array" ref="V18">_xlfn.LET(_xlpm.Filtered, _xlfn._xlws.FILTER($F:$F, ($A:$A=Records_18052025[[#This Row],[account_id]])*($C:$C=Records_18052025[[#This Row],[symbol]]), "Not Found"), MEDIAN(_xlpm.Filtered))</f>
        <v>0.30000000000000004</v>
      </c>
      <c r="W18" s="2">
        <f>_xlfn.XLOOKUP(Records_18052025[[#This Row],[symbol]], $AB$33:$AB$37, $AC$33:$AC$37, 0.5, 0)</f>
        <v>0.5</v>
      </c>
      <c r="X18" s="2">
        <f>_xlfn.XLOOKUP(Records_18052025[[#This Row],[symbol]], $AB$33:$AB$37, $AD$33:$AD$37, 2, 0)</f>
        <v>2</v>
      </c>
      <c r="Y18" s="9" t="str" cm="1">
        <f t="array" ref="Y1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18" s="14" t="s">
        <v>34</v>
      </c>
      <c r="AC18"/>
      <c r="AD18"/>
      <c r="AE18"/>
      <c r="AF18"/>
    </row>
    <row r="19" spans="1:33" x14ac:dyDescent="0.3">
      <c r="A19" s="2">
        <v>1001</v>
      </c>
      <c r="B19" s="5">
        <v>45795.356827046387</v>
      </c>
      <c r="C19" s="2" t="s">
        <v>11</v>
      </c>
      <c r="D19" s="2" t="s">
        <v>13</v>
      </c>
      <c r="E19" s="2">
        <v>1.94</v>
      </c>
      <c r="F19" s="2">
        <v>0.5</v>
      </c>
      <c r="G19" s="2">
        <v>48.94</v>
      </c>
      <c r="H19" s="2">
        <v>2517</v>
      </c>
      <c r="I19" s="2">
        <f>COUNTIFS(A:A, Records_18052025[[#This Row],[account_id]])</f>
        <v>62</v>
      </c>
      <c r="J19" s="9" t="str">
        <f>IF(Records_18052025[[#This Row],[Total Trades]]&gt;100, "High frequency", "No")</f>
        <v>No</v>
      </c>
      <c r="K19" s="8">
        <f>_xlfn.XLOOKUP(Records_18052025[[#This Row],[symbol]], $AB$6:$AB$10, $AC$6:$AC$10, "", 0)</f>
        <v>1.0950000000000002</v>
      </c>
      <c r="L19" s="8" cm="1">
        <f t="array" ref="L19">ABS(_xlfn.XLOOKUP(Records_18052025[[#This Row],[symbol]], $AB$6:$AB$10, (Records_18052025[[#This Row],[spread]]-$AC$6:$AC$10), "", 0))</f>
        <v>0.84499999999999975</v>
      </c>
      <c r="M19" s="9" t="str">
        <f>IF(Records_18052025[[#This Row],[spread]]&gt;Records_18052025[[#This Row],[Spread Median/Symbol]]+PRODUCT(2, $AC$12), "Abnormal high spread", "No")</f>
        <v>No</v>
      </c>
      <c r="N19" s="9" t="str">
        <f>IF(Records_18052025[[#This Row],[spread]]&lt;Records_18052025[[#This Row],[Spread Median/Symbol]]-PRODUCT(2, $AC$12), "Suspicious low spread", "No")</f>
        <v>No</v>
      </c>
      <c r="O19" s="8">
        <f>IF(Records_18052025[[#This Row],[direction]]="Buy", Records_18052025[[#This Row],[volume]], -Records_18052025[[#This Row],[volume]])</f>
        <v>-0.5</v>
      </c>
      <c r="P19" s="8">
        <f>IF(AND(Records_18052025[[#This Row],[account_id]]=A18, Records_18052025[[#This Row],[symbol]]=C18), P18+Records_18052025[[#This Row],[signed_volume]], Records_18052025[[#This Row],[signed_volume]])</f>
        <v>-0.41000000000000003</v>
      </c>
      <c r="Q19" s="12">
        <f>Records_18052025[[#This Row],[trade_duration]]/86400</f>
        <v>2.9131944444444443E-2</v>
      </c>
      <c r="R19" s="8">
        <v>41.57</v>
      </c>
      <c r="S19" s="9" t="str">
        <f>IF(AND(Records_18052025[[#This Row],[account_id]]=A18, Records_18052025[[#This Row],[symbol]]=C18, Records_18052025[[#This Row],[net_position]]&lt;&gt;P18, P18&lt;&gt;0, Records_18052025[[#This Row],[net_position]]*P18&lt;0, ABS(Records_18052025[[#This Row],[net_position]])&gt;=0.5, Records_18052025[[#This Row],[trade_duration_min2]]&lt;=5), "Abnormal position flip", "No")</f>
        <v>No</v>
      </c>
      <c r="T19" s="2">
        <f>_xlfn.XLOOKUP(Records_18052025[[#This Row],[symbol]], $AB$24:$AB$28, $AC$24:$AC$28, "Not Found", 0)</f>
        <v>0.5</v>
      </c>
      <c r="U19" s="9" t="str">
        <f>IF(AND(Records_18052025[[#This Row],[trade_duration]]&lt;=60, Records_18052025[[#This Row],[volume]]&gt;=Records_18052025[[#This Row],[Scalping Volume Threshold]]), "Suspected Scalping", "No")</f>
        <v>No</v>
      </c>
      <c r="V19" s="2" cm="1">
        <f t="array" ref="V19">_xlfn.LET(_xlpm.Filtered, _xlfn._xlws.FILTER($F:$F, ($A:$A=Records_18052025[[#This Row],[account_id]])*($C:$C=Records_18052025[[#This Row],[symbol]]), "Not Found"), MEDIAN(_xlpm.Filtered))</f>
        <v>0.30000000000000004</v>
      </c>
      <c r="W19" s="2">
        <f>_xlfn.XLOOKUP(Records_18052025[[#This Row],[symbol]], $AB$33:$AB$37, $AC$33:$AC$37, 0.5, 0)</f>
        <v>0.5</v>
      </c>
      <c r="X19" s="2">
        <f>_xlfn.XLOOKUP(Records_18052025[[#This Row],[symbol]], $AB$33:$AB$37, $AD$33:$AD$37, 2, 0)</f>
        <v>2</v>
      </c>
      <c r="Y19" s="9" t="str" cm="1">
        <f t="array" ref="Y1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19" t="s">
        <v>59</v>
      </c>
      <c r="AC19"/>
      <c r="AD19"/>
      <c r="AE19"/>
      <c r="AF19"/>
    </row>
    <row r="20" spans="1:33" x14ac:dyDescent="0.3">
      <c r="A20" s="2">
        <v>1001</v>
      </c>
      <c r="B20" s="5">
        <v>45795.46446590867</v>
      </c>
      <c r="C20" s="2" t="s">
        <v>11</v>
      </c>
      <c r="D20" s="2" t="s">
        <v>14</v>
      </c>
      <c r="E20" s="2">
        <v>1.1000000000000001</v>
      </c>
      <c r="F20" s="2">
        <v>0.5</v>
      </c>
      <c r="G20" s="2">
        <v>-171.07</v>
      </c>
      <c r="H20" s="2">
        <v>1993</v>
      </c>
      <c r="I20" s="2">
        <f>COUNTIFS(A:A, Records_18052025[[#This Row],[account_id]])</f>
        <v>62</v>
      </c>
      <c r="J20" s="9" t="str">
        <f>IF(Records_18052025[[#This Row],[Total Trades]]&gt;100, "High frequency", "No")</f>
        <v>No</v>
      </c>
      <c r="K20" s="8">
        <f>_xlfn.XLOOKUP(Records_18052025[[#This Row],[symbol]], $AB$6:$AB$10, $AC$6:$AC$10, "", 0)</f>
        <v>1.0950000000000002</v>
      </c>
      <c r="L20" s="8" cm="1">
        <f t="array" ref="L20">ABS(_xlfn.XLOOKUP(Records_18052025[[#This Row],[symbol]], $AB$6:$AB$10, (Records_18052025[[#This Row],[spread]]-$AC$6:$AC$10), "", 0))</f>
        <v>4.9999999999998934E-3</v>
      </c>
      <c r="M20" s="9" t="str">
        <f>IF(Records_18052025[[#This Row],[spread]]&gt;Records_18052025[[#This Row],[Spread Median/Symbol]]+PRODUCT(2, $AC$12), "Abnormal high spread", "No")</f>
        <v>No</v>
      </c>
      <c r="N20" s="9" t="str">
        <f>IF(Records_18052025[[#This Row],[spread]]&lt;Records_18052025[[#This Row],[Spread Median/Symbol]]-PRODUCT(2, $AC$12), "Suspicious low spread", "No")</f>
        <v>No</v>
      </c>
      <c r="O20" s="8">
        <f>IF(Records_18052025[[#This Row],[direction]]="Buy", Records_18052025[[#This Row],[volume]], -Records_18052025[[#This Row],[volume]])</f>
        <v>0.5</v>
      </c>
      <c r="P20" s="8">
        <f>IF(AND(Records_18052025[[#This Row],[account_id]]=A19, Records_18052025[[#This Row],[symbol]]=C19), P19+Records_18052025[[#This Row],[signed_volume]], Records_18052025[[#This Row],[signed_volume]])</f>
        <v>8.9999999999999969E-2</v>
      </c>
      <c r="Q20" s="12">
        <f>Records_18052025[[#This Row],[trade_duration]]/86400</f>
        <v>2.3067129629629628E-2</v>
      </c>
      <c r="R20" s="8">
        <v>33.130000000000003</v>
      </c>
      <c r="S20" s="9" t="str">
        <f>IF(AND(Records_18052025[[#This Row],[account_id]]=A19, Records_18052025[[#This Row],[symbol]]=C19, Records_18052025[[#This Row],[net_position]]&lt;&gt;P19, P19&lt;&gt;0, Records_18052025[[#This Row],[net_position]]*P19&lt;0, ABS(Records_18052025[[#This Row],[net_position]])&gt;=0.5, Records_18052025[[#This Row],[trade_duration_min2]]&lt;=5), "Abnormal position flip", "No")</f>
        <v>No</v>
      </c>
      <c r="T20" s="2">
        <f>_xlfn.XLOOKUP(Records_18052025[[#This Row],[symbol]], $AB$24:$AB$28, $AC$24:$AC$28, "Not Found", 0)</f>
        <v>0.5</v>
      </c>
      <c r="U20" s="9" t="str">
        <f>IF(AND(Records_18052025[[#This Row],[trade_duration]]&lt;=60, Records_18052025[[#This Row],[volume]]&gt;=Records_18052025[[#This Row],[Scalping Volume Threshold]]), "Suspected Scalping", "No")</f>
        <v>No</v>
      </c>
      <c r="V20" s="2" cm="1">
        <f t="array" ref="V20">_xlfn.LET(_xlpm.Filtered, _xlfn._xlws.FILTER($F:$F, ($A:$A=Records_18052025[[#This Row],[account_id]])*($C:$C=Records_18052025[[#This Row],[symbol]]), "Not Found"), MEDIAN(_xlpm.Filtered))</f>
        <v>0.30000000000000004</v>
      </c>
      <c r="W20" s="2">
        <f>_xlfn.XLOOKUP(Records_18052025[[#This Row],[symbol]], $AB$33:$AB$37, $AC$33:$AC$37, 0.5, 0)</f>
        <v>0.5</v>
      </c>
      <c r="X20" s="2">
        <f>_xlfn.XLOOKUP(Records_18052025[[#This Row],[symbol]], $AB$33:$AB$37, $AD$33:$AD$37, 2, 0)</f>
        <v>2</v>
      </c>
      <c r="Y20" s="9" t="str" cm="1">
        <f t="array" ref="Y2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20" t="s">
        <v>31</v>
      </c>
      <c r="AC20"/>
      <c r="AD20"/>
    </row>
    <row r="21" spans="1:33" x14ac:dyDescent="0.3">
      <c r="A21" s="2">
        <v>1001</v>
      </c>
      <c r="B21" s="5">
        <v>45795.521410386311</v>
      </c>
      <c r="C21" s="2" t="s">
        <v>11</v>
      </c>
      <c r="D21" s="2" t="s">
        <v>13</v>
      </c>
      <c r="E21" s="2">
        <v>0.74</v>
      </c>
      <c r="F21" s="2">
        <v>1</v>
      </c>
      <c r="G21" s="2">
        <v>104.4</v>
      </c>
      <c r="H21" s="2">
        <v>2299</v>
      </c>
      <c r="I21" s="2">
        <f>COUNTIFS(A:A, Records_18052025[[#This Row],[account_id]])</f>
        <v>62</v>
      </c>
      <c r="J21" s="9" t="str">
        <f>IF(Records_18052025[[#This Row],[Total Trades]]&gt;100, "High frequency", "No")</f>
        <v>No</v>
      </c>
      <c r="K21" s="8">
        <f>_xlfn.XLOOKUP(Records_18052025[[#This Row],[symbol]], $AB$6:$AB$10, $AC$6:$AC$10, "", 0)</f>
        <v>1.0950000000000002</v>
      </c>
      <c r="L21" s="8" cm="1">
        <f t="array" ref="L21">ABS(_xlfn.XLOOKUP(Records_18052025[[#This Row],[symbol]], $AB$6:$AB$10, (Records_18052025[[#This Row],[spread]]-$AC$6:$AC$10), "", 0))</f>
        <v>0.3550000000000002</v>
      </c>
      <c r="M21" s="9" t="str">
        <f>IF(Records_18052025[[#This Row],[spread]]&gt;Records_18052025[[#This Row],[Spread Median/Symbol]]+PRODUCT(2, $AC$12), "Abnormal high spread", "No")</f>
        <v>No</v>
      </c>
      <c r="N21" s="9" t="str">
        <f>IF(Records_18052025[[#This Row],[spread]]&lt;Records_18052025[[#This Row],[Spread Median/Symbol]]-PRODUCT(2, $AC$12), "Suspicious low spread", "No")</f>
        <v>No</v>
      </c>
      <c r="O21" s="8">
        <f>IF(Records_18052025[[#This Row],[direction]]="Buy", Records_18052025[[#This Row],[volume]], -Records_18052025[[#This Row],[volume]])</f>
        <v>-1</v>
      </c>
      <c r="P21" s="8">
        <f>IF(AND(Records_18052025[[#This Row],[account_id]]=A20, Records_18052025[[#This Row],[symbol]]=C20), P20+Records_18052025[[#This Row],[signed_volume]], Records_18052025[[#This Row],[signed_volume]])</f>
        <v>-0.91</v>
      </c>
      <c r="Q21" s="12">
        <f>Records_18052025[[#This Row],[trade_duration]]/86400</f>
        <v>2.6608796296296297E-2</v>
      </c>
      <c r="R21" s="8">
        <v>38.19</v>
      </c>
      <c r="S21" s="9" t="str">
        <f>IF(AND(Records_18052025[[#This Row],[account_id]]=A20, Records_18052025[[#This Row],[symbol]]=C20, Records_18052025[[#This Row],[net_position]]&lt;&gt;P20, P20&lt;&gt;0, Records_18052025[[#This Row],[net_position]]*P20&lt;0, ABS(Records_18052025[[#This Row],[net_position]])&gt;=0.5, Records_18052025[[#This Row],[trade_duration_min2]]&lt;=5), "Abnormal position flip", "No")</f>
        <v>No</v>
      </c>
      <c r="T21" s="2">
        <f>_xlfn.XLOOKUP(Records_18052025[[#This Row],[symbol]], $AB$24:$AB$28, $AC$24:$AC$28, "Not Found", 0)</f>
        <v>0.5</v>
      </c>
      <c r="U21" s="9" t="str">
        <f>IF(AND(Records_18052025[[#This Row],[trade_duration]]&lt;=60, Records_18052025[[#This Row],[volume]]&gt;=Records_18052025[[#This Row],[Scalping Volume Threshold]]), "Suspected Scalping", "No")</f>
        <v>No</v>
      </c>
      <c r="V21" s="2" cm="1">
        <f t="array" ref="V21">_xlfn.LET(_xlpm.Filtered, _xlfn._xlws.FILTER($F:$F, ($A:$A=Records_18052025[[#This Row],[account_id]])*($C:$C=Records_18052025[[#This Row],[symbol]]), "Not Found"), MEDIAN(_xlpm.Filtered))</f>
        <v>0.30000000000000004</v>
      </c>
      <c r="W21" s="2">
        <f>_xlfn.XLOOKUP(Records_18052025[[#This Row],[symbol]], $AB$33:$AB$37, $AC$33:$AC$37, 0.5, 0)</f>
        <v>0.5</v>
      </c>
      <c r="X21" s="2">
        <f>_xlfn.XLOOKUP(Records_18052025[[#This Row],[symbol]], $AB$33:$AB$37, $AD$33:$AD$37, 2, 0)</f>
        <v>2</v>
      </c>
      <c r="Y21" s="9" t="str" cm="1">
        <f t="array" ref="Y2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  <c r="AB21"/>
      <c r="AC21"/>
      <c r="AD21"/>
    </row>
    <row r="22" spans="1:33" x14ac:dyDescent="0.3">
      <c r="A22" s="2">
        <v>1001</v>
      </c>
      <c r="B22" s="5">
        <v>45795.529743740692</v>
      </c>
      <c r="C22" s="2" t="s">
        <v>11</v>
      </c>
      <c r="D22" s="2" t="s">
        <v>14</v>
      </c>
      <c r="E22" s="2">
        <v>0.94</v>
      </c>
      <c r="F22" s="2">
        <v>2</v>
      </c>
      <c r="G22" s="2">
        <v>-66.38</v>
      </c>
      <c r="H22" s="2">
        <v>2352</v>
      </c>
      <c r="I22" s="2">
        <f>COUNTIFS(A:A, Records_18052025[[#This Row],[account_id]])</f>
        <v>62</v>
      </c>
      <c r="J22" s="9" t="str">
        <f>IF(Records_18052025[[#This Row],[Total Trades]]&gt;100, "High frequency", "No")</f>
        <v>No</v>
      </c>
      <c r="K22" s="8">
        <f>_xlfn.XLOOKUP(Records_18052025[[#This Row],[symbol]], $AB$6:$AB$10, $AC$6:$AC$10, "", 0)</f>
        <v>1.0950000000000002</v>
      </c>
      <c r="L22" s="8" cm="1">
        <f t="array" ref="L22">ABS(_xlfn.XLOOKUP(Records_18052025[[#This Row],[symbol]], $AB$6:$AB$10, (Records_18052025[[#This Row],[spread]]-$AC$6:$AC$10), "", 0))</f>
        <v>0.15500000000000025</v>
      </c>
      <c r="M22" s="9" t="str">
        <f>IF(Records_18052025[[#This Row],[spread]]&gt;Records_18052025[[#This Row],[Spread Median/Symbol]]+PRODUCT(2, $AC$12), "Abnormal high spread", "No")</f>
        <v>No</v>
      </c>
      <c r="N22" s="9" t="str">
        <f>IF(Records_18052025[[#This Row],[spread]]&lt;Records_18052025[[#This Row],[Spread Median/Symbol]]-PRODUCT(2, $AC$12), "Suspicious low spread", "No")</f>
        <v>No</v>
      </c>
      <c r="O22" s="8">
        <f>IF(Records_18052025[[#This Row],[direction]]="Buy", Records_18052025[[#This Row],[volume]], -Records_18052025[[#This Row],[volume]])</f>
        <v>2</v>
      </c>
      <c r="P22" s="8">
        <f>IF(AND(Records_18052025[[#This Row],[account_id]]=A21, Records_18052025[[#This Row],[symbol]]=C21), P21+Records_18052025[[#This Row],[signed_volume]], Records_18052025[[#This Row],[signed_volume]])</f>
        <v>1.0899999999999999</v>
      </c>
      <c r="Q22" s="12">
        <f>Records_18052025[[#This Row],[trade_duration]]/86400</f>
        <v>2.7222222222222221E-2</v>
      </c>
      <c r="R22" s="8">
        <v>39.119999999999997</v>
      </c>
      <c r="S22" s="9" t="str">
        <f>IF(AND(Records_18052025[[#This Row],[account_id]]=A21, Records_18052025[[#This Row],[symbol]]=C21, Records_18052025[[#This Row],[net_position]]&lt;&gt;P21, P21&lt;&gt;0, Records_18052025[[#This Row],[net_position]]*P21&lt;0, ABS(Records_18052025[[#This Row],[net_position]])&gt;=0.5, Records_18052025[[#This Row],[trade_duration_min2]]&lt;=5), "Abnormal position flip", "No")</f>
        <v>No</v>
      </c>
      <c r="T22" s="2">
        <f>_xlfn.XLOOKUP(Records_18052025[[#This Row],[symbol]], $AB$24:$AB$28, $AC$24:$AC$28, "Not Found", 0)</f>
        <v>0.5</v>
      </c>
      <c r="U22" s="9" t="str">
        <f>IF(AND(Records_18052025[[#This Row],[trade_duration]]&lt;=60, Records_18052025[[#This Row],[volume]]&gt;=Records_18052025[[#This Row],[Scalping Volume Threshold]]), "Suspected Scalping", "No")</f>
        <v>No</v>
      </c>
      <c r="V22" s="2" cm="1">
        <f t="array" ref="V22">_xlfn.LET(_xlpm.Filtered, _xlfn._xlws.FILTER($F:$F, ($A:$A=Records_18052025[[#This Row],[account_id]])*($C:$C=Records_18052025[[#This Row],[symbol]]), "Not Found"), MEDIAN(_xlpm.Filtered))</f>
        <v>0.30000000000000004</v>
      </c>
      <c r="W22" s="2">
        <f>_xlfn.XLOOKUP(Records_18052025[[#This Row],[symbol]], $AB$33:$AB$37, $AC$33:$AC$37, 0.5, 0)</f>
        <v>0.5</v>
      </c>
      <c r="X22" s="2">
        <f>_xlfn.XLOOKUP(Records_18052025[[#This Row],[symbol]], $AB$33:$AB$37, $AD$33:$AD$37, 2, 0)</f>
        <v>2</v>
      </c>
      <c r="Y22" s="9" t="str" cm="1">
        <f t="array" ref="Y2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  <c r="AB22" s="15" t="s">
        <v>42</v>
      </c>
      <c r="AC22"/>
      <c r="AD22"/>
      <c r="AG22" s="11"/>
    </row>
    <row r="23" spans="1:33" x14ac:dyDescent="0.3">
      <c r="A23" s="2">
        <v>1001</v>
      </c>
      <c r="B23" s="5">
        <v>45795.615854814067</v>
      </c>
      <c r="C23" s="2" t="s">
        <v>11</v>
      </c>
      <c r="D23" s="2" t="s">
        <v>13</v>
      </c>
      <c r="E23" s="2">
        <v>0.8</v>
      </c>
      <c r="F23" s="2">
        <v>0.01</v>
      </c>
      <c r="G23" s="2">
        <v>7.18</v>
      </c>
      <c r="H23" s="2">
        <v>653</v>
      </c>
      <c r="I23" s="2">
        <f>COUNTIFS(A:A, Records_18052025[[#This Row],[account_id]])</f>
        <v>62</v>
      </c>
      <c r="J23" s="9" t="str">
        <f>IF(Records_18052025[[#This Row],[Total Trades]]&gt;100, "High frequency", "No")</f>
        <v>No</v>
      </c>
      <c r="K23" s="8">
        <f>_xlfn.XLOOKUP(Records_18052025[[#This Row],[symbol]], $AB$6:$AB$10, $AC$6:$AC$10, "", 0)</f>
        <v>1.0950000000000002</v>
      </c>
      <c r="L23" s="8" cm="1">
        <f t="array" ref="L23">ABS(_xlfn.XLOOKUP(Records_18052025[[#This Row],[symbol]], $AB$6:$AB$10, (Records_18052025[[#This Row],[spread]]-$AC$6:$AC$10), "", 0))</f>
        <v>0.29500000000000015</v>
      </c>
      <c r="M23" s="9" t="str">
        <f>IF(Records_18052025[[#This Row],[spread]]&gt;Records_18052025[[#This Row],[Spread Median/Symbol]]+PRODUCT(2, $AC$12), "Abnormal high spread", "No")</f>
        <v>No</v>
      </c>
      <c r="N23" s="9" t="str">
        <f>IF(Records_18052025[[#This Row],[spread]]&lt;Records_18052025[[#This Row],[Spread Median/Symbol]]-PRODUCT(2, $AC$12), "Suspicious low spread", "No")</f>
        <v>No</v>
      </c>
      <c r="O23" s="8">
        <f>IF(Records_18052025[[#This Row],[direction]]="Buy", Records_18052025[[#This Row],[volume]], -Records_18052025[[#This Row],[volume]])</f>
        <v>-0.01</v>
      </c>
      <c r="P23" s="8">
        <f>IF(AND(Records_18052025[[#This Row],[account_id]]=A22, Records_18052025[[#This Row],[symbol]]=C22), P22+Records_18052025[[#This Row],[signed_volume]], Records_18052025[[#This Row],[signed_volume]])</f>
        <v>1.0799999999999998</v>
      </c>
      <c r="Q23" s="12">
        <f>Records_18052025[[#This Row],[trade_duration]]/86400</f>
        <v>7.5578703703703702E-3</v>
      </c>
      <c r="R23" s="8">
        <v>10.53</v>
      </c>
      <c r="S23" s="9" t="str">
        <f>IF(AND(Records_18052025[[#This Row],[account_id]]=A22, Records_18052025[[#This Row],[symbol]]=C22, Records_18052025[[#This Row],[net_position]]&lt;&gt;P22, P22&lt;&gt;0, Records_18052025[[#This Row],[net_position]]*P22&lt;0, ABS(Records_18052025[[#This Row],[net_position]])&gt;=0.5, Records_18052025[[#This Row],[trade_duration_min2]]&lt;=5), "Abnormal position flip", "No")</f>
        <v>No</v>
      </c>
      <c r="T23" s="2">
        <f>_xlfn.XLOOKUP(Records_18052025[[#This Row],[symbol]], $AB$24:$AB$28, $AC$24:$AC$28, "Not Found", 0)</f>
        <v>0.5</v>
      </c>
      <c r="U23" s="9" t="str">
        <f>IF(AND(Records_18052025[[#This Row],[trade_duration]]&lt;=60, Records_18052025[[#This Row],[volume]]&gt;=Records_18052025[[#This Row],[Scalping Volume Threshold]]), "Suspected Scalping", "No")</f>
        <v>No</v>
      </c>
      <c r="V23" s="2" cm="1">
        <f t="array" ref="V23">_xlfn.LET(_xlpm.Filtered, _xlfn._xlws.FILTER($F:$F, ($A:$A=Records_18052025[[#This Row],[account_id]])*($C:$C=Records_18052025[[#This Row],[symbol]]), "Not Found"), MEDIAN(_xlpm.Filtered))</f>
        <v>0.30000000000000004</v>
      </c>
      <c r="W23" s="2">
        <f>_xlfn.XLOOKUP(Records_18052025[[#This Row],[symbol]], $AB$33:$AB$37, $AC$33:$AC$37, 0.5, 0)</f>
        <v>0.5</v>
      </c>
      <c r="X23" s="2">
        <f>_xlfn.XLOOKUP(Records_18052025[[#This Row],[symbol]], $AB$33:$AB$37, $AD$33:$AD$37, 2, 0)</f>
        <v>2</v>
      </c>
      <c r="Y23" s="9" t="str" cm="1">
        <f t="array" ref="Y2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23" s="16" t="s">
        <v>35</v>
      </c>
      <c r="AC23" s="16" t="s">
        <v>43</v>
      </c>
      <c r="AD23" s="16" t="s">
        <v>36</v>
      </c>
    </row>
    <row r="24" spans="1:33" x14ac:dyDescent="0.3">
      <c r="A24" s="2">
        <v>1001</v>
      </c>
      <c r="B24" s="5">
        <v>45795.624882592907</v>
      </c>
      <c r="C24" s="2" t="s">
        <v>11</v>
      </c>
      <c r="D24" s="2" t="s">
        <v>14</v>
      </c>
      <c r="E24" s="2">
        <v>1.4</v>
      </c>
      <c r="F24" s="2">
        <v>0.01</v>
      </c>
      <c r="G24" s="2">
        <v>112.15</v>
      </c>
      <c r="H24" s="2">
        <v>684</v>
      </c>
      <c r="I24" s="2">
        <f>COUNTIFS(A:A, Records_18052025[[#This Row],[account_id]])</f>
        <v>62</v>
      </c>
      <c r="J24" s="9" t="str">
        <f>IF(Records_18052025[[#This Row],[Total Trades]]&gt;100, "High frequency", "No")</f>
        <v>No</v>
      </c>
      <c r="K24" s="8">
        <f>_xlfn.XLOOKUP(Records_18052025[[#This Row],[symbol]], $AB$6:$AB$10, $AC$6:$AC$10, "", 0)</f>
        <v>1.0950000000000002</v>
      </c>
      <c r="L24" s="8" cm="1">
        <f t="array" ref="L24">ABS(_xlfn.XLOOKUP(Records_18052025[[#This Row],[symbol]], $AB$6:$AB$10, (Records_18052025[[#This Row],[spread]]-$AC$6:$AC$10), "", 0))</f>
        <v>0.30499999999999972</v>
      </c>
      <c r="M24" s="9" t="str">
        <f>IF(Records_18052025[[#This Row],[spread]]&gt;Records_18052025[[#This Row],[Spread Median/Symbol]]+PRODUCT(2, $AC$12), "Abnormal high spread", "No")</f>
        <v>No</v>
      </c>
      <c r="N24" s="9" t="str">
        <f>IF(Records_18052025[[#This Row],[spread]]&lt;Records_18052025[[#This Row],[Spread Median/Symbol]]-PRODUCT(2, $AC$12), "Suspicious low spread", "No")</f>
        <v>No</v>
      </c>
      <c r="O24" s="8">
        <f>IF(Records_18052025[[#This Row],[direction]]="Buy", Records_18052025[[#This Row],[volume]], -Records_18052025[[#This Row],[volume]])</f>
        <v>0.01</v>
      </c>
      <c r="P24" s="8">
        <f>IF(AND(Records_18052025[[#This Row],[account_id]]=A23, Records_18052025[[#This Row],[symbol]]=C23), P23+Records_18052025[[#This Row],[signed_volume]], Records_18052025[[#This Row],[signed_volume]])</f>
        <v>1.0899999999999999</v>
      </c>
      <c r="Q24" s="12">
        <f>Records_18052025[[#This Row],[trade_duration]]/86400</f>
        <v>7.9166666666666673E-3</v>
      </c>
      <c r="R24" s="8">
        <v>11.24</v>
      </c>
      <c r="S24" s="9" t="str">
        <f>IF(AND(Records_18052025[[#This Row],[account_id]]=A23, Records_18052025[[#This Row],[symbol]]=C23, Records_18052025[[#This Row],[net_position]]&lt;&gt;P23, P23&lt;&gt;0, Records_18052025[[#This Row],[net_position]]*P23&lt;0, ABS(Records_18052025[[#This Row],[net_position]])&gt;=0.5, Records_18052025[[#This Row],[trade_duration_min2]]&lt;=5), "Abnormal position flip", "No")</f>
        <v>No</v>
      </c>
      <c r="T24" s="2">
        <f>_xlfn.XLOOKUP(Records_18052025[[#This Row],[symbol]], $AB$24:$AB$28, $AC$24:$AC$28, "Not Found", 0)</f>
        <v>0.5</v>
      </c>
      <c r="U24" s="9" t="str">
        <f>IF(AND(Records_18052025[[#This Row],[trade_duration]]&lt;=60, Records_18052025[[#This Row],[volume]]&gt;=Records_18052025[[#This Row],[Scalping Volume Threshold]]), "Suspected Scalping", "No")</f>
        <v>No</v>
      </c>
      <c r="V24" s="2" cm="1">
        <f t="array" ref="V24">_xlfn.LET(_xlpm.Filtered, _xlfn._xlws.FILTER($F:$F, ($A:$A=Records_18052025[[#This Row],[account_id]])*($C:$C=Records_18052025[[#This Row],[symbol]]), "Not Found"), MEDIAN(_xlpm.Filtered))</f>
        <v>0.30000000000000004</v>
      </c>
      <c r="W24" s="2">
        <f>_xlfn.XLOOKUP(Records_18052025[[#This Row],[symbol]], $AB$33:$AB$37, $AC$33:$AC$37, 0.5, 0)</f>
        <v>0.5</v>
      </c>
      <c r="X24" s="2">
        <f>_xlfn.XLOOKUP(Records_18052025[[#This Row],[symbol]], $AB$33:$AB$37, $AD$33:$AD$37, 2, 0)</f>
        <v>2</v>
      </c>
      <c r="Y24" s="9" t="str" cm="1">
        <f t="array" ref="Y2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24" s="17" t="s">
        <v>9</v>
      </c>
      <c r="AC24" s="17">
        <v>0.5</v>
      </c>
      <c r="AD24" s="17" t="s">
        <v>37</v>
      </c>
    </row>
    <row r="25" spans="1:33" x14ac:dyDescent="0.3">
      <c r="A25" s="2">
        <v>1001</v>
      </c>
      <c r="B25" s="5">
        <v>45795.7269659472</v>
      </c>
      <c r="C25" s="2" t="s">
        <v>11</v>
      </c>
      <c r="D25" s="2" t="s">
        <v>13</v>
      </c>
      <c r="E25" s="2">
        <v>0.28000000000000003</v>
      </c>
      <c r="F25" s="2">
        <v>0.1</v>
      </c>
      <c r="G25" s="2">
        <v>124.35</v>
      </c>
      <c r="H25" s="2">
        <v>1793</v>
      </c>
      <c r="I25" s="2">
        <f>COUNTIFS(A:A, Records_18052025[[#This Row],[account_id]])</f>
        <v>62</v>
      </c>
      <c r="J25" s="9" t="str">
        <f>IF(Records_18052025[[#This Row],[Total Trades]]&gt;100, "High frequency", "No")</f>
        <v>No</v>
      </c>
      <c r="K25" s="8">
        <f>_xlfn.XLOOKUP(Records_18052025[[#This Row],[symbol]], $AB$6:$AB$10, $AC$6:$AC$10, "", 0)</f>
        <v>1.0950000000000002</v>
      </c>
      <c r="L25" s="8" cm="1">
        <f t="array" ref="L25">ABS(_xlfn.XLOOKUP(Records_18052025[[#This Row],[symbol]], $AB$6:$AB$10, (Records_18052025[[#This Row],[spread]]-$AC$6:$AC$10), "", 0))</f>
        <v>0.81500000000000017</v>
      </c>
      <c r="M25" s="9" t="str">
        <f>IF(Records_18052025[[#This Row],[spread]]&gt;Records_18052025[[#This Row],[Spread Median/Symbol]]+PRODUCT(2, $AC$12), "Abnormal high spread", "No")</f>
        <v>No</v>
      </c>
      <c r="N25" s="9" t="str">
        <f>IF(Records_18052025[[#This Row],[spread]]&lt;Records_18052025[[#This Row],[Spread Median/Symbol]]-PRODUCT(2, $AC$12), "Suspicious low spread", "No")</f>
        <v>No</v>
      </c>
      <c r="O25" s="8">
        <f>IF(Records_18052025[[#This Row],[direction]]="Buy", Records_18052025[[#This Row],[volume]], -Records_18052025[[#This Row],[volume]])</f>
        <v>-0.1</v>
      </c>
      <c r="P25" s="8">
        <f>IF(AND(Records_18052025[[#This Row],[account_id]]=A24, Records_18052025[[#This Row],[symbol]]=C24), P24+Records_18052025[[#This Row],[signed_volume]], Records_18052025[[#This Row],[signed_volume]])</f>
        <v>0.98999999999999988</v>
      </c>
      <c r="Q25" s="12">
        <f>Records_18052025[[#This Row],[trade_duration]]/86400</f>
        <v>2.0752314814814814E-2</v>
      </c>
      <c r="R25" s="8">
        <v>29.53</v>
      </c>
      <c r="S25" s="9" t="str">
        <f>IF(AND(Records_18052025[[#This Row],[account_id]]=A24, Records_18052025[[#This Row],[symbol]]=C24, Records_18052025[[#This Row],[net_position]]&lt;&gt;P24, P24&lt;&gt;0, Records_18052025[[#This Row],[net_position]]*P24&lt;0, ABS(Records_18052025[[#This Row],[net_position]])&gt;=0.5, Records_18052025[[#This Row],[trade_duration_min2]]&lt;=5), "Abnormal position flip", "No")</f>
        <v>No</v>
      </c>
      <c r="T25" s="2">
        <f>_xlfn.XLOOKUP(Records_18052025[[#This Row],[symbol]], $AB$24:$AB$28, $AC$24:$AC$28, "Not Found", 0)</f>
        <v>0.5</v>
      </c>
      <c r="U25" s="9" t="str">
        <f>IF(AND(Records_18052025[[#This Row],[trade_duration]]&lt;=60, Records_18052025[[#This Row],[volume]]&gt;=Records_18052025[[#This Row],[Scalping Volume Threshold]]), "Suspected Scalping", "No")</f>
        <v>No</v>
      </c>
      <c r="V25" s="2" cm="1">
        <f t="array" ref="V25">_xlfn.LET(_xlpm.Filtered, _xlfn._xlws.FILTER($F:$F, ($A:$A=Records_18052025[[#This Row],[account_id]])*($C:$C=Records_18052025[[#This Row],[symbol]]), "Not Found"), MEDIAN(_xlpm.Filtered))</f>
        <v>0.30000000000000004</v>
      </c>
      <c r="W25" s="2">
        <f>_xlfn.XLOOKUP(Records_18052025[[#This Row],[symbol]], $AB$33:$AB$37, $AC$33:$AC$37, 0.5, 0)</f>
        <v>0.5</v>
      </c>
      <c r="X25" s="2">
        <f>_xlfn.XLOOKUP(Records_18052025[[#This Row],[symbol]], $AB$33:$AB$37, $AD$33:$AD$37, 2, 0)</f>
        <v>2</v>
      </c>
      <c r="Y25" s="9" t="str" cm="1">
        <f t="array" ref="Y2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25" s="17" t="s">
        <v>11</v>
      </c>
      <c r="AC25" s="17">
        <v>0.5</v>
      </c>
      <c r="AD25" s="17" t="s">
        <v>38</v>
      </c>
    </row>
    <row r="26" spans="1:33" x14ac:dyDescent="0.3">
      <c r="A26" s="2">
        <v>1001</v>
      </c>
      <c r="B26" s="5">
        <v>45795.727660358643</v>
      </c>
      <c r="C26" s="2" t="s">
        <v>11</v>
      </c>
      <c r="D26" s="2" t="s">
        <v>14</v>
      </c>
      <c r="E26" s="2">
        <v>1.19</v>
      </c>
      <c r="F26" s="2">
        <v>0.01</v>
      </c>
      <c r="G26" s="2">
        <v>-89.53</v>
      </c>
      <c r="H26" s="2">
        <v>2969</v>
      </c>
      <c r="I26" s="2">
        <f>COUNTIFS(A:A, Records_18052025[[#This Row],[account_id]])</f>
        <v>62</v>
      </c>
      <c r="J26" s="9" t="str">
        <f>IF(Records_18052025[[#This Row],[Total Trades]]&gt;100, "High frequency", "No")</f>
        <v>No</v>
      </c>
      <c r="K26" s="8">
        <f>_xlfn.XLOOKUP(Records_18052025[[#This Row],[symbol]], $AB$6:$AB$10, $AC$6:$AC$10, "", 0)</f>
        <v>1.0950000000000002</v>
      </c>
      <c r="L26" s="8" cm="1">
        <f t="array" ref="L26">ABS(_xlfn.XLOOKUP(Records_18052025[[#This Row],[symbol]], $AB$6:$AB$10, (Records_18052025[[#This Row],[spread]]-$AC$6:$AC$10), "", 0))</f>
        <v>9.4999999999999751E-2</v>
      </c>
      <c r="M26" s="9" t="str">
        <f>IF(Records_18052025[[#This Row],[spread]]&gt;Records_18052025[[#This Row],[Spread Median/Symbol]]+PRODUCT(2, $AC$12), "Abnormal high spread", "No")</f>
        <v>No</v>
      </c>
      <c r="N26" s="9" t="str">
        <f>IF(Records_18052025[[#This Row],[spread]]&lt;Records_18052025[[#This Row],[Spread Median/Symbol]]-PRODUCT(2, $AC$12), "Suspicious low spread", "No")</f>
        <v>No</v>
      </c>
      <c r="O26" s="8">
        <f>IF(Records_18052025[[#This Row],[direction]]="Buy", Records_18052025[[#This Row],[volume]], -Records_18052025[[#This Row],[volume]])</f>
        <v>0.01</v>
      </c>
      <c r="P26" s="8">
        <f>IF(AND(Records_18052025[[#This Row],[account_id]]=A25, Records_18052025[[#This Row],[symbol]]=C25), P25+Records_18052025[[#This Row],[signed_volume]], Records_18052025[[#This Row],[signed_volume]])</f>
        <v>0.99999999999999989</v>
      </c>
      <c r="Q26" s="12">
        <f>Records_18052025[[#This Row],[trade_duration]]/86400</f>
        <v>3.4363425925925929E-2</v>
      </c>
      <c r="R26" s="8">
        <v>49.29</v>
      </c>
      <c r="S26" s="9" t="str">
        <f>IF(AND(Records_18052025[[#This Row],[account_id]]=A25, Records_18052025[[#This Row],[symbol]]=C25, Records_18052025[[#This Row],[net_position]]&lt;&gt;P25, P25&lt;&gt;0, Records_18052025[[#This Row],[net_position]]*P25&lt;0, ABS(Records_18052025[[#This Row],[net_position]])&gt;=0.5, Records_18052025[[#This Row],[trade_duration_min2]]&lt;=5), "Abnormal position flip", "No")</f>
        <v>No</v>
      </c>
      <c r="T26" s="2">
        <f>_xlfn.XLOOKUP(Records_18052025[[#This Row],[symbol]], $AB$24:$AB$28, $AC$24:$AC$28, "Not Found", 0)</f>
        <v>0.5</v>
      </c>
      <c r="U26" s="9" t="str">
        <f>IF(AND(Records_18052025[[#This Row],[trade_duration]]&lt;=60, Records_18052025[[#This Row],[volume]]&gt;=Records_18052025[[#This Row],[Scalping Volume Threshold]]), "Suspected Scalping", "No")</f>
        <v>No</v>
      </c>
      <c r="V26" s="2" cm="1">
        <f t="array" ref="V26">_xlfn.LET(_xlpm.Filtered, _xlfn._xlws.FILTER($F:$F, ($A:$A=Records_18052025[[#This Row],[account_id]])*($C:$C=Records_18052025[[#This Row],[symbol]]), "Not Found"), MEDIAN(_xlpm.Filtered))</f>
        <v>0.30000000000000004</v>
      </c>
      <c r="W26" s="2">
        <f>_xlfn.XLOOKUP(Records_18052025[[#This Row],[symbol]], $AB$33:$AB$37, $AC$33:$AC$37, 0.5, 0)</f>
        <v>0.5</v>
      </c>
      <c r="X26" s="2">
        <f>_xlfn.XLOOKUP(Records_18052025[[#This Row],[symbol]], $AB$33:$AB$37, $AD$33:$AD$37, 2, 0)</f>
        <v>2</v>
      </c>
      <c r="Y26" s="9" t="str" cm="1">
        <f t="array" ref="Y2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26" s="17" t="s">
        <v>10</v>
      </c>
      <c r="AC26" s="17">
        <v>0.5</v>
      </c>
      <c r="AD26" s="17" t="s">
        <v>39</v>
      </c>
    </row>
    <row r="27" spans="1:33" x14ac:dyDescent="0.3">
      <c r="A27" s="2">
        <v>1001</v>
      </c>
      <c r="B27" s="5">
        <v>45795.727660367607</v>
      </c>
      <c r="C27" s="2" t="s">
        <v>11</v>
      </c>
      <c r="D27" s="2" t="s">
        <v>14</v>
      </c>
      <c r="E27" s="2">
        <v>2.37</v>
      </c>
      <c r="F27" s="2">
        <v>1</v>
      </c>
      <c r="G27" s="2">
        <v>185.4</v>
      </c>
      <c r="H27" s="2">
        <v>2885</v>
      </c>
      <c r="I27" s="2">
        <f>COUNTIFS(A:A, Records_18052025[[#This Row],[account_id]])</f>
        <v>62</v>
      </c>
      <c r="J27" s="9" t="str">
        <f>IF(Records_18052025[[#This Row],[Total Trades]]&gt;100, "High frequency", "No")</f>
        <v>No</v>
      </c>
      <c r="K27" s="8">
        <f>_xlfn.XLOOKUP(Records_18052025[[#This Row],[symbol]], $AB$6:$AB$10, $AC$6:$AC$10, "", 0)</f>
        <v>1.0950000000000002</v>
      </c>
      <c r="L27" s="8" cm="1">
        <f t="array" ref="L27">ABS(_xlfn.XLOOKUP(Records_18052025[[#This Row],[symbol]], $AB$6:$AB$10, (Records_18052025[[#This Row],[spread]]-$AC$6:$AC$10), "", 0))</f>
        <v>1.2749999999999999</v>
      </c>
      <c r="M27" s="9" t="str">
        <f>IF(Records_18052025[[#This Row],[spread]]&gt;Records_18052025[[#This Row],[Spread Median/Symbol]]+PRODUCT(2, $AC$12), "Abnormal high spread", "No")</f>
        <v>Abnormal high spread</v>
      </c>
      <c r="N27" s="9" t="str">
        <f>IF(Records_18052025[[#This Row],[spread]]&lt;Records_18052025[[#This Row],[Spread Median/Symbol]]-PRODUCT(2, $AC$12), "Suspicious low spread", "No")</f>
        <v>No</v>
      </c>
      <c r="O27" s="8">
        <f>IF(Records_18052025[[#This Row],[direction]]="Buy", Records_18052025[[#This Row],[volume]], -Records_18052025[[#This Row],[volume]])</f>
        <v>1</v>
      </c>
      <c r="P27" s="8">
        <f>IF(AND(Records_18052025[[#This Row],[account_id]]=A26, Records_18052025[[#This Row],[symbol]]=C26), P26+Records_18052025[[#This Row],[signed_volume]], Records_18052025[[#This Row],[signed_volume]])</f>
        <v>2</v>
      </c>
      <c r="Q27" s="12">
        <f>Records_18052025[[#This Row],[trade_duration]]/86400</f>
        <v>3.3391203703703701E-2</v>
      </c>
      <c r="R27" s="8">
        <v>48.05</v>
      </c>
      <c r="S27" s="9" t="str">
        <f>IF(AND(Records_18052025[[#This Row],[account_id]]=A26, Records_18052025[[#This Row],[symbol]]=C26, Records_18052025[[#This Row],[net_position]]&lt;&gt;P26, P26&lt;&gt;0, Records_18052025[[#This Row],[net_position]]*P26&lt;0, ABS(Records_18052025[[#This Row],[net_position]])&gt;=0.5, Records_18052025[[#This Row],[trade_duration_min2]]&lt;=5), "Abnormal position flip", "No")</f>
        <v>No</v>
      </c>
      <c r="T27" s="2">
        <f>_xlfn.XLOOKUP(Records_18052025[[#This Row],[symbol]], $AB$24:$AB$28, $AC$24:$AC$28, "Not Found", 0)</f>
        <v>0.5</v>
      </c>
      <c r="U27" s="9" t="str">
        <f>IF(AND(Records_18052025[[#This Row],[trade_duration]]&lt;=60, Records_18052025[[#This Row],[volume]]&gt;=Records_18052025[[#This Row],[Scalping Volume Threshold]]), "Suspected Scalping", "No")</f>
        <v>No</v>
      </c>
      <c r="V27" s="2" cm="1">
        <f t="array" ref="V27">_xlfn.LET(_xlpm.Filtered, _xlfn._xlws.FILTER($F:$F, ($A:$A=Records_18052025[[#This Row],[account_id]])*($C:$C=Records_18052025[[#This Row],[symbol]]), "Not Found"), MEDIAN(_xlpm.Filtered))</f>
        <v>0.30000000000000004</v>
      </c>
      <c r="W27" s="2">
        <f>_xlfn.XLOOKUP(Records_18052025[[#This Row],[symbol]], $AB$33:$AB$37, $AC$33:$AC$37, 0.5, 0)</f>
        <v>0.5</v>
      </c>
      <c r="X27" s="2">
        <f>_xlfn.XLOOKUP(Records_18052025[[#This Row],[symbol]], $AB$33:$AB$37, $AD$33:$AD$37, 2, 0)</f>
        <v>2</v>
      </c>
      <c r="Y27" s="9" t="str" cm="1">
        <f t="array" ref="Y2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high volume</v>
      </c>
      <c r="AB27" s="17" t="s">
        <v>12</v>
      </c>
      <c r="AC27" s="17">
        <v>0.3</v>
      </c>
      <c r="AD27" s="17" t="s">
        <v>40</v>
      </c>
    </row>
    <row r="28" spans="1:33" x14ac:dyDescent="0.3">
      <c r="A28" s="2">
        <v>1001</v>
      </c>
      <c r="B28" s="5">
        <v>45795.970021512752</v>
      </c>
      <c r="C28" s="2" t="s">
        <v>11</v>
      </c>
      <c r="D28" s="2" t="s">
        <v>14</v>
      </c>
      <c r="E28" s="2">
        <v>0.79</v>
      </c>
      <c r="F28" s="2">
        <v>0.1</v>
      </c>
      <c r="G28" s="2">
        <v>142.61000000000001</v>
      </c>
      <c r="H28" s="2">
        <v>2613</v>
      </c>
      <c r="I28" s="2">
        <f>COUNTIFS(A:A, Records_18052025[[#This Row],[account_id]])</f>
        <v>62</v>
      </c>
      <c r="J28" s="9" t="str">
        <f>IF(Records_18052025[[#This Row],[Total Trades]]&gt;100, "High frequency", "No")</f>
        <v>No</v>
      </c>
      <c r="K28" s="8">
        <f>_xlfn.XLOOKUP(Records_18052025[[#This Row],[symbol]], $AB$6:$AB$10, $AC$6:$AC$10, "", 0)</f>
        <v>1.0950000000000002</v>
      </c>
      <c r="L28" s="8" cm="1">
        <f t="array" ref="L28">ABS(_xlfn.XLOOKUP(Records_18052025[[#This Row],[symbol]], $AB$6:$AB$10, (Records_18052025[[#This Row],[spread]]-$AC$6:$AC$10), "", 0))</f>
        <v>0.30500000000000016</v>
      </c>
      <c r="M28" s="9" t="str">
        <f>IF(Records_18052025[[#This Row],[spread]]&gt;Records_18052025[[#This Row],[Spread Median/Symbol]]+PRODUCT(2, $AC$12), "Abnormal high spread", "No")</f>
        <v>No</v>
      </c>
      <c r="N28" s="9" t="str">
        <f>IF(Records_18052025[[#This Row],[spread]]&lt;Records_18052025[[#This Row],[Spread Median/Symbol]]-PRODUCT(2, $AC$12), "Suspicious low spread", "No")</f>
        <v>No</v>
      </c>
      <c r="O28" s="8">
        <f>IF(Records_18052025[[#This Row],[direction]]="Buy", Records_18052025[[#This Row],[volume]], -Records_18052025[[#This Row],[volume]])</f>
        <v>0.1</v>
      </c>
      <c r="P28" s="8">
        <f>IF(AND(Records_18052025[[#This Row],[account_id]]=A27, Records_18052025[[#This Row],[symbol]]=C27), P27+Records_18052025[[#This Row],[signed_volume]], Records_18052025[[#This Row],[signed_volume]])</f>
        <v>2.1</v>
      </c>
      <c r="Q28" s="12">
        <f>Records_18052025[[#This Row],[trade_duration]]/86400</f>
        <v>3.0243055555555554E-2</v>
      </c>
      <c r="R28" s="8">
        <v>43.33</v>
      </c>
      <c r="S28" s="9" t="str">
        <f>IF(AND(Records_18052025[[#This Row],[account_id]]=A27, Records_18052025[[#This Row],[symbol]]=C27, Records_18052025[[#This Row],[net_position]]&lt;&gt;P27, P27&lt;&gt;0, Records_18052025[[#This Row],[net_position]]*P27&lt;0, ABS(Records_18052025[[#This Row],[net_position]])&gt;=0.5, Records_18052025[[#This Row],[trade_duration_min2]]&lt;=5), "Abnormal position flip", "No")</f>
        <v>No</v>
      </c>
      <c r="T28" s="2">
        <f>_xlfn.XLOOKUP(Records_18052025[[#This Row],[symbol]], $AB$24:$AB$28, $AC$24:$AC$28, "Not Found", 0)</f>
        <v>0.5</v>
      </c>
      <c r="U28" s="9" t="str">
        <f>IF(AND(Records_18052025[[#This Row],[trade_duration]]&lt;=60, Records_18052025[[#This Row],[volume]]&gt;=Records_18052025[[#This Row],[Scalping Volume Threshold]]), "Suspected Scalping", "No")</f>
        <v>No</v>
      </c>
      <c r="V28" s="2" cm="1">
        <f t="array" ref="V28">_xlfn.LET(_xlpm.Filtered, _xlfn._xlws.FILTER($F:$F, ($A:$A=Records_18052025[[#This Row],[account_id]])*($C:$C=Records_18052025[[#This Row],[symbol]]), "Not Found"), MEDIAN(_xlpm.Filtered))</f>
        <v>0.30000000000000004</v>
      </c>
      <c r="W28" s="2">
        <f>_xlfn.XLOOKUP(Records_18052025[[#This Row],[symbol]], $AB$33:$AB$37, $AC$33:$AC$37, 0.5, 0)</f>
        <v>0.5</v>
      </c>
      <c r="X28" s="2">
        <f>_xlfn.XLOOKUP(Records_18052025[[#This Row],[symbol]], $AB$33:$AB$37, $AD$33:$AD$37, 2, 0)</f>
        <v>2</v>
      </c>
      <c r="Y28" s="9" t="str" cm="1">
        <f t="array" ref="Y2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28" s="17" t="s">
        <v>8</v>
      </c>
      <c r="AC28" s="17">
        <v>0.2</v>
      </c>
      <c r="AD28" s="17" t="s">
        <v>41</v>
      </c>
    </row>
    <row r="29" spans="1:33" x14ac:dyDescent="0.3">
      <c r="A29" s="2">
        <v>1001</v>
      </c>
      <c r="B29" s="5">
        <v>45795.03738258579</v>
      </c>
      <c r="C29" s="2" t="s">
        <v>12</v>
      </c>
      <c r="D29" s="2" t="s">
        <v>14</v>
      </c>
      <c r="E29" s="2">
        <v>2.19</v>
      </c>
      <c r="F29" s="2">
        <v>0.5</v>
      </c>
      <c r="G29" s="2">
        <v>-179.06</v>
      </c>
      <c r="H29" s="2">
        <v>2091</v>
      </c>
      <c r="I29" s="2">
        <f>COUNTIFS(A:A, Records_18052025[[#This Row],[account_id]])</f>
        <v>62</v>
      </c>
      <c r="J29" s="9" t="str">
        <f>IF(Records_18052025[[#This Row],[Total Trades]]&gt;100, "High frequency", "No")</f>
        <v>No</v>
      </c>
      <c r="K29" s="8">
        <f>_xlfn.XLOOKUP(Records_18052025[[#This Row],[symbol]], $AB$6:$AB$10, $AC$6:$AC$10, "", 0)</f>
        <v>1.5</v>
      </c>
      <c r="L29" s="8" cm="1">
        <f t="array" ref="L29">ABS(_xlfn.XLOOKUP(Records_18052025[[#This Row],[symbol]], $AB$6:$AB$10, (Records_18052025[[#This Row],[spread]]-$AC$6:$AC$10), "", 0))</f>
        <v>0.69</v>
      </c>
      <c r="M29" s="9" t="str">
        <f>IF(Records_18052025[[#This Row],[spread]]&gt;Records_18052025[[#This Row],[Spread Median/Symbol]]+PRODUCT(2, $AC$12), "Abnormal high spread", "No")</f>
        <v>No</v>
      </c>
      <c r="N29" s="9" t="str">
        <f>IF(Records_18052025[[#This Row],[spread]]&lt;Records_18052025[[#This Row],[Spread Median/Symbol]]-PRODUCT(2, $AC$12), "Suspicious low spread", "No")</f>
        <v>No</v>
      </c>
      <c r="O29" s="8">
        <f>IF(Records_18052025[[#This Row],[direction]]="Buy", Records_18052025[[#This Row],[volume]], -Records_18052025[[#This Row],[volume]])</f>
        <v>0.5</v>
      </c>
      <c r="P29" s="8">
        <f>IF(AND(Records_18052025[[#This Row],[account_id]]=A28, Records_18052025[[#This Row],[symbol]]=C28), P28+Records_18052025[[#This Row],[signed_volume]], Records_18052025[[#This Row],[signed_volume]])</f>
        <v>0.5</v>
      </c>
      <c r="Q29" s="12">
        <f>Records_18052025[[#This Row],[trade_duration]]/86400</f>
        <v>2.420138888888889E-2</v>
      </c>
      <c r="R29" s="8">
        <v>34.51</v>
      </c>
      <c r="S29" s="9" t="str">
        <f>IF(AND(Records_18052025[[#This Row],[account_id]]=A28, Records_18052025[[#This Row],[symbol]]=C28, Records_18052025[[#This Row],[net_position]]&lt;&gt;P28, P28&lt;&gt;0, Records_18052025[[#This Row],[net_position]]*P28&lt;0, ABS(Records_18052025[[#This Row],[net_position]])&gt;=0.5, Records_18052025[[#This Row],[trade_duration_min2]]&lt;=5), "Abnormal position flip", "No")</f>
        <v>No</v>
      </c>
      <c r="T29" s="2">
        <f>_xlfn.XLOOKUP(Records_18052025[[#This Row],[symbol]], $AB$24:$AB$28, $AC$24:$AC$28, "Not Found", 0)</f>
        <v>0.3</v>
      </c>
      <c r="U29" s="9" t="str">
        <f>IF(AND(Records_18052025[[#This Row],[trade_duration]]&lt;=60, Records_18052025[[#This Row],[volume]]&gt;=Records_18052025[[#This Row],[Scalping Volume Threshold]]), "Suspected Scalping", "No")</f>
        <v>No</v>
      </c>
      <c r="V29" s="2" cm="1">
        <f t="array" ref="V29">_xlfn.LET(_xlpm.Filtered, _xlfn._xlws.FILTER($F:$F, ($A:$A=Records_18052025[[#This Row],[account_id]])*($C:$C=Records_18052025[[#This Row],[symbol]]), "Not Found"), MEDIAN(_xlpm.Filtered))</f>
        <v>1</v>
      </c>
      <c r="W29" s="2">
        <f>_xlfn.XLOOKUP(Records_18052025[[#This Row],[symbol]], $AB$33:$AB$37, $AC$33:$AC$37, 0.5, 0)</f>
        <v>0.4</v>
      </c>
      <c r="X29" s="2">
        <f>_xlfn.XLOOKUP(Records_18052025[[#This Row],[symbol]], $AB$33:$AB$37, $AD$33:$AD$37, 2, 0)</f>
        <v>2</v>
      </c>
      <c r="Y29" s="9" t="str" cm="1">
        <f t="array" ref="Y2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29" s="10" t="s">
        <v>44</v>
      </c>
    </row>
    <row r="30" spans="1:33" x14ac:dyDescent="0.3">
      <c r="A30" s="2">
        <v>1001</v>
      </c>
      <c r="B30" s="5">
        <v>45795.082521483993</v>
      </c>
      <c r="C30" s="2" t="s">
        <v>12</v>
      </c>
      <c r="D30" s="2" t="s">
        <v>14</v>
      </c>
      <c r="E30" s="2">
        <v>1.66</v>
      </c>
      <c r="F30" s="2">
        <v>2</v>
      </c>
      <c r="G30" s="2">
        <v>48.97</v>
      </c>
      <c r="H30" s="2">
        <v>1369</v>
      </c>
      <c r="I30" s="2">
        <f>COUNTIFS(A:A, Records_18052025[[#This Row],[account_id]])</f>
        <v>62</v>
      </c>
      <c r="J30" s="9" t="str">
        <f>IF(Records_18052025[[#This Row],[Total Trades]]&gt;100, "High frequency", "No")</f>
        <v>No</v>
      </c>
      <c r="K30" s="8">
        <f>_xlfn.XLOOKUP(Records_18052025[[#This Row],[symbol]], $AB$6:$AB$10, $AC$6:$AC$10, "", 0)</f>
        <v>1.5</v>
      </c>
      <c r="L30" s="8" cm="1">
        <f t="array" ref="L30">ABS(_xlfn.XLOOKUP(Records_18052025[[#This Row],[symbol]], $AB$6:$AB$10, (Records_18052025[[#This Row],[spread]]-$AC$6:$AC$10), "", 0))</f>
        <v>0.15999999999999992</v>
      </c>
      <c r="M30" s="9" t="str">
        <f>IF(Records_18052025[[#This Row],[spread]]&gt;Records_18052025[[#This Row],[Spread Median/Symbol]]+PRODUCT(2, $AC$12), "Abnormal high spread", "No")</f>
        <v>No</v>
      </c>
      <c r="N30" s="9" t="str">
        <f>IF(Records_18052025[[#This Row],[spread]]&lt;Records_18052025[[#This Row],[Spread Median/Symbol]]-PRODUCT(2, $AC$12), "Suspicious low spread", "No")</f>
        <v>No</v>
      </c>
      <c r="O30" s="8">
        <f>IF(Records_18052025[[#This Row],[direction]]="Buy", Records_18052025[[#This Row],[volume]], -Records_18052025[[#This Row],[volume]])</f>
        <v>2</v>
      </c>
      <c r="P30" s="8">
        <f>IF(AND(Records_18052025[[#This Row],[account_id]]=A29, Records_18052025[[#This Row],[symbol]]=C29), P29+Records_18052025[[#This Row],[signed_volume]], Records_18052025[[#This Row],[signed_volume]])</f>
        <v>2.5</v>
      </c>
      <c r="Q30" s="12">
        <f>Records_18052025[[#This Row],[trade_duration]]/86400</f>
        <v>1.5844907407407408E-2</v>
      </c>
      <c r="R30" s="8">
        <v>22.49</v>
      </c>
      <c r="S30" s="9" t="str">
        <f>IF(AND(Records_18052025[[#This Row],[account_id]]=A29, Records_18052025[[#This Row],[symbol]]=C29, Records_18052025[[#This Row],[net_position]]&lt;&gt;P29, P29&lt;&gt;0, Records_18052025[[#This Row],[net_position]]*P29&lt;0, ABS(Records_18052025[[#This Row],[net_position]])&gt;=0.5, Records_18052025[[#This Row],[trade_duration_min2]]&lt;=5), "Abnormal position flip", "No")</f>
        <v>No</v>
      </c>
      <c r="T30" s="2">
        <f>_xlfn.XLOOKUP(Records_18052025[[#This Row],[symbol]], $AB$24:$AB$28, $AC$24:$AC$28, "Not Found", 0)</f>
        <v>0.3</v>
      </c>
      <c r="U30" s="9" t="str">
        <f>IF(AND(Records_18052025[[#This Row],[trade_duration]]&lt;=60, Records_18052025[[#This Row],[volume]]&gt;=Records_18052025[[#This Row],[Scalping Volume Threshold]]), "Suspected Scalping", "No")</f>
        <v>No</v>
      </c>
      <c r="V30" s="2" cm="1">
        <f t="array" ref="V30">_xlfn.LET(_xlpm.Filtered, _xlfn._xlws.FILTER($F:$F, ($A:$A=Records_18052025[[#This Row],[account_id]])*($C:$C=Records_18052025[[#This Row],[symbol]]), "Not Found"), MEDIAN(_xlpm.Filtered))</f>
        <v>1</v>
      </c>
      <c r="W30" s="2">
        <f>_xlfn.XLOOKUP(Records_18052025[[#This Row],[symbol]], $AB$33:$AB$37, $AC$33:$AC$37, 0.5, 0)</f>
        <v>0.4</v>
      </c>
      <c r="X30" s="2">
        <f>_xlfn.XLOOKUP(Records_18052025[[#This Row],[symbol]], $AB$33:$AB$37, $AD$33:$AD$37, 2, 0)</f>
        <v>2</v>
      </c>
      <c r="Y30" s="9" t="str" cm="1">
        <f t="array" ref="Y3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0"/>
      <c r="AC30"/>
      <c r="AD30"/>
    </row>
    <row r="31" spans="1:33" x14ac:dyDescent="0.3">
      <c r="A31" s="2">
        <v>1001</v>
      </c>
      <c r="B31" s="5">
        <v>45795.359604848127</v>
      </c>
      <c r="C31" s="2" t="s">
        <v>12</v>
      </c>
      <c r="D31" s="2" t="s">
        <v>13</v>
      </c>
      <c r="E31" s="2">
        <v>0.42</v>
      </c>
      <c r="F31" s="2">
        <v>1</v>
      </c>
      <c r="G31" s="2">
        <v>81.95</v>
      </c>
      <c r="H31" s="2">
        <v>48</v>
      </c>
      <c r="I31" s="2">
        <f>COUNTIFS(A:A, Records_18052025[[#This Row],[account_id]])</f>
        <v>62</v>
      </c>
      <c r="J31" s="9" t="str">
        <f>IF(Records_18052025[[#This Row],[Total Trades]]&gt;100, "High frequency", "No")</f>
        <v>No</v>
      </c>
      <c r="K31" s="8">
        <f>_xlfn.XLOOKUP(Records_18052025[[#This Row],[symbol]], $AB$6:$AB$10, $AC$6:$AC$10, "", 0)</f>
        <v>1.5</v>
      </c>
      <c r="L31" s="8" cm="1">
        <f t="array" ref="L31">ABS(_xlfn.XLOOKUP(Records_18052025[[#This Row],[symbol]], $AB$6:$AB$10, (Records_18052025[[#This Row],[spread]]-$AC$6:$AC$10), "", 0))</f>
        <v>1.08</v>
      </c>
      <c r="M31" s="9" t="str">
        <f>IF(Records_18052025[[#This Row],[spread]]&gt;Records_18052025[[#This Row],[Spread Median/Symbol]]+PRODUCT(2, $AC$12), "Abnormal high spread", "No")</f>
        <v>No</v>
      </c>
      <c r="N31" s="9" t="str">
        <f>IF(Records_18052025[[#This Row],[spread]]&lt;Records_18052025[[#This Row],[Spread Median/Symbol]]-PRODUCT(2, $AC$12), "Suspicious low spread", "No")</f>
        <v>No</v>
      </c>
      <c r="O31" s="8">
        <f>IF(Records_18052025[[#This Row],[direction]]="Buy", Records_18052025[[#This Row],[volume]], -Records_18052025[[#This Row],[volume]])</f>
        <v>-1</v>
      </c>
      <c r="P31" s="8">
        <f>IF(AND(Records_18052025[[#This Row],[account_id]]=A30, Records_18052025[[#This Row],[symbol]]=C30), P30+Records_18052025[[#This Row],[signed_volume]], Records_18052025[[#This Row],[signed_volume]])</f>
        <v>1.5</v>
      </c>
      <c r="Q31" s="12">
        <f>Records_18052025[[#This Row],[trade_duration]]/86400</f>
        <v>5.5555555555555556E-4</v>
      </c>
      <c r="R31" s="8">
        <v>0.48</v>
      </c>
      <c r="S31" s="9" t="str">
        <f>IF(AND(Records_18052025[[#This Row],[account_id]]=A30, Records_18052025[[#This Row],[symbol]]=C30, Records_18052025[[#This Row],[net_position]]&lt;&gt;P30, P30&lt;&gt;0, Records_18052025[[#This Row],[net_position]]*P30&lt;0, ABS(Records_18052025[[#This Row],[net_position]])&gt;=0.5, Records_18052025[[#This Row],[trade_duration_min2]]&lt;=5), "Abnormal position flip", "No")</f>
        <v>No</v>
      </c>
      <c r="T31" s="2">
        <f>_xlfn.XLOOKUP(Records_18052025[[#This Row],[symbol]], $AB$24:$AB$28, $AC$24:$AC$28, "Not Found", 0)</f>
        <v>0.3</v>
      </c>
      <c r="U31" s="9" t="str">
        <f>IF(AND(Records_18052025[[#This Row],[trade_duration]]&lt;=60, Records_18052025[[#This Row],[volume]]&gt;=Records_18052025[[#This Row],[Scalping Volume Threshold]]), "Suspected Scalping", "No")</f>
        <v>Suspected Scalping</v>
      </c>
      <c r="V31" s="2" cm="1">
        <f t="array" ref="V31">_xlfn.LET(_xlpm.Filtered, _xlfn._xlws.FILTER($F:$F, ($A:$A=Records_18052025[[#This Row],[account_id]])*($C:$C=Records_18052025[[#This Row],[symbol]]), "Not Found"), MEDIAN(_xlpm.Filtered))</f>
        <v>1</v>
      </c>
      <c r="W31" s="2">
        <f>_xlfn.XLOOKUP(Records_18052025[[#This Row],[symbol]], $AB$33:$AB$37, $AC$33:$AC$37, 0.5, 0)</f>
        <v>0.4</v>
      </c>
      <c r="X31" s="2">
        <f>_xlfn.XLOOKUP(Records_18052025[[#This Row],[symbol]], $AB$33:$AB$37, $AD$33:$AD$37, 2, 0)</f>
        <v>2</v>
      </c>
      <c r="Y31" s="9" t="str" cm="1">
        <f t="array" ref="Y3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Suspected Scalping</v>
      </c>
      <c r="AB31" s="14" t="s">
        <v>46</v>
      </c>
      <c r="AC31"/>
      <c r="AD31"/>
    </row>
    <row r="32" spans="1:33" x14ac:dyDescent="0.3">
      <c r="A32" s="2">
        <v>1001</v>
      </c>
      <c r="B32" s="5">
        <v>45795.523493736298</v>
      </c>
      <c r="C32" s="2" t="s">
        <v>12</v>
      </c>
      <c r="D32" s="2" t="s">
        <v>13</v>
      </c>
      <c r="E32" s="2">
        <v>1.1100000000000001</v>
      </c>
      <c r="F32" s="2">
        <v>0.01</v>
      </c>
      <c r="G32" s="2">
        <v>-195.43</v>
      </c>
      <c r="H32" s="2">
        <v>1858</v>
      </c>
      <c r="I32" s="2">
        <f>COUNTIFS(A:A, Records_18052025[[#This Row],[account_id]])</f>
        <v>62</v>
      </c>
      <c r="J32" s="9" t="str">
        <f>IF(Records_18052025[[#This Row],[Total Trades]]&gt;100, "High frequency", "No")</f>
        <v>No</v>
      </c>
      <c r="K32" s="8">
        <f>_xlfn.XLOOKUP(Records_18052025[[#This Row],[symbol]], $AB$6:$AB$10, $AC$6:$AC$10, "", 0)</f>
        <v>1.5</v>
      </c>
      <c r="L32" s="8" cm="1">
        <f t="array" ref="L32">ABS(_xlfn.XLOOKUP(Records_18052025[[#This Row],[symbol]], $AB$6:$AB$10, (Records_18052025[[#This Row],[spread]]-$AC$6:$AC$10), "", 0))</f>
        <v>0.3899999999999999</v>
      </c>
      <c r="M32" s="9" t="str">
        <f>IF(Records_18052025[[#This Row],[spread]]&gt;Records_18052025[[#This Row],[Spread Median/Symbol]]+PRODUCT(2, $AC$12), "Abnormal high spread", "No")</f>
        <v>No</v>
      </c>
      <c r="N32" s="9" t="str">
        <f>IF(Records_18052025[[#This Row],[spread]]&lt;Records_18052025[[#This Row],[Spread Median/Symbol]]-PRODUCT(2, $AC$12), "Suspicious low spread", "No")</f>
        <v>No</v>
      </c>
      <c r="O32" s="8">
        <f>IF(Records_18052025[[#This Row],[direction]]="Buy", Records_18052025[[#This Row],[volume]], -Records_18052025[[#This Row],[volume]])</f>
        <v>-0.01</v>
      </c>
      <c r="P32" s="8">
        <f>IF(AND(Records_18052025[[#This Row],[account_id]]=A31, Records_18052025[[#This Row],[symbol]]=C31), P31+Records_18052025[[#This Row],[signed_volume]], Records_18052025[[#This Row],[signed_volume]])</f>
        <v>1.49</v>
      </c>
      <c r="Q32" s="12">
        <f>Records_18052025[[#This Row],[trade_duration]]/86400</f>
        <v>2.150462962962963E-2</v>
      </c>
      <c r="R32" s="8">
        <v>30.58</v>
      </c>
      <c r="S32" s="9" t="str">
        <f>IF(AND(Records_18052025[[#This Row],[account_id]]=A31, Records_18052025[[#This Row],[symbol]]=C31, Records_18052025[[#This Row],[net_position]]&lt;&gt;P31, P31&lt;&gt;0, Records_18052025[[#This Row],[net_position]]*P31&lt;0, ABS(Records_18052025[[#This Row],[net_position]])&gt;=0.5, Records_18052025[[#This Row],[trade_duration_min2]]&lt;=5), "Abnormal position flip", "No")</f>
        <v>No</v>
      </c>
      <c r="T32" s="2">
        <f>_xlfn.XLOOKUP(Records_18052025[[#This Row],[symbol]], $AB$24:$AB$28, $AC$24:$AC$28, "Not Found", 0)</f>
        <v>0.3</v>
      </c>
      <c r="U32" s="9" t="str">
        <f>IF(AND(Records_18052025[[#This Row],[trade_duration]]&lt;=60, Records_18052025[[#This Row],[volume]]&gt;=Records_18052025[[#This Row],[Scalping Volume Threshold]]), "Suspected Scalping", "No")</f>
        <v>No</v>
      </c>
      <c r="V32" s="2" cm="1">
        <f t="array" ref="V32">_xlfn.LET(_xlpm.Filtered, _xlfn._xlws.FILTER($F:$F, ($A:$A=Records_18052025[[#This Row],[account_id]])*($C:$C=Records_18052025[[#This Row],[symbol]]), "Not Found"), MEDIAN(_xlpm.Filtered))</f>
        <v>1</v>
      </c>
      <c r="W32" s="2">
        <f>_xlfn.XLOOKUP(Records_18052025[[#This Row],[symbol]], $AB$33:$AB$37, $AC$33:$AC$37, 0.5, 0)</f>
        <v>0.4</v>
      </c>
      <c r="X32" s="2">
        <f>_xlfn.XLOOKUP(Records_18052025[[#This Row],[symbol]], $AB$33:$AB$37, $AD$33:$AD$37, 2, 0)</f>
        <v>2</v>
      </c>
      <c r="Y32" s="9" t="str" cm="1">
        <f t="array" ref="Y3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32" s="16" t="s">
        <v>49</v>
      </c>
      <c r="AC32" s="16" t="s">
        <v>47</v>
      </c>
      <c r="AD32" s="16" t="s">
        <v>48</v>
      </c>
    </row>
    <row r="33" spans="1:30" x14ac:dyDescent="0.3">
      <c r="A33" s="2">
        <v>1001</v>
      </c>
      <c r="B33" s="5">
        <v>45795.527660388587</v>
      </c>
      <c r="C33" s="2" t="s">
        <v>12</v>
      </c>
      <c r="D33" s="2" t="s">
        <v>13</v>
      </c>
      <c r="E33" s="2">
        <v>0.57999999999999996</v>
      </c>
      <c r="F33" s="2">
        <v>0.1</v>
      </c>
      <c r="G33" s="2">
        <v>-184.43</v>
      </c>
      <c r="H33" s="2">
        <v>1527</v>
      </c>
      <c r="I33" s="2">
        <f>COUNTIFS(A:A, Records_18052025[[#This Row],[account_id]])</f>
        <v>62</v>
      </c>
      <c r="J33" s="9" t="str">
        <f>IF(Records_18052025[[#This Row],[Total Trades]]&gt;100, "High frequency", "No")</f>
        <v>No</v>
      </c>
      <c r="K33" s="8">
        <f>_xlfn.XLOOKUP(Records_18052025[[#This Row],[symbol]], $AB$6:$AB$10, $AC$6:$AC$10, "", 0)</f>
        <v>1.5</v>
      </c>
      <c r="L33" s="8" cm="1">
        <f t="array" ref="L33">ABS(_xlfn.XLOOKUP(Records_18052025[[#This Row],[symbol]], $AB$6:$AB$10, (Records_18052025[[#This Row],[spread]]-$AC$6:$AC$10), "", 0))</f>
        <v>0.92</v>
      </c>
      <c r="M33" s="9" t="str">
        <f>IF(Records_18052025[[#This Row],[spread]]&gt;Records_18052025[[#This Row],[Spread Median/Symbol]]+PRODUCT(2, $AC$12), "Abnormal high spread", "No")</f>
        <v>No</v>
      </c>
      <c r="N33" s="9" t="str">
        <f>IF(Records_18052025[[#This Row],[spread]]&lt;Records_18052025[[#This Row],[Spread Median/Symbol]]-PRODUCT(2, $AC$12), "Suspicious low spread", "No")</f>
        <v>No</v>
      </c>
      <c r="O33" s="8">
        <f>IF(Records_18052025[[#This Row],[direction]]="Buy", Records_18052025[[#This Row],[volume]], -Records_18052025[[#This Row],[volume]])</f>
        <v>-0.1</v>
      </c>
      <c r="P33" s="8">
        <f>IF(AND(Records_18052025[[#This Row],[account_id]]=A32, Records_18052025[[#This Row],[symbol]]=C32), P32+Records_18052025[[#This Row],[signed_volume]], Records_18052025[[#This Row],[signed_volume]])</f>
        <v>1.39</v>
      </c>
      <c r="Q33" s="12">
        <f>Records_18052025[[#This Row],[trade_duration]]/86400</f>
        <v>1.7673611111111112E-2</v>
      </c>
      <c r="R33" s="8">
        <v>25.27</v>
      </c>
      <c r="S33" s="9" t="str">
        <f>IF(AND(Records_18052025[[#This Row],[account_id]]=A32, Records_18052025[[#This Row],[symbol]]=C32, Records_18052025[[#This Row],[net_position]]&lt;&gt;P32, P32&lt;&gt;0, Records_18052025[[#This Row],[net_position]]*P32&lt;0, ABS(Records_18052025[[#This Row],[net_position]])&gt;=0.5, Records_18052025[[#This Row],[trade_duration_min2]]&lt;=5), "Abnormal position flip", "No")</f>
        <v>No</v>
      </c>
      <c r="T33" s="2">
        <f>_xlfn.XLOOKUP(Records_18052025[[#This Row],[symbol]], $AB$24:$AB$28, $AC$24:$AC$28, "Not Found", 0)</f>
        <v>0.3</v>
      </c>
      <c r="U33" s="9" t="str">
        <f>IF(AND(Records_18052025[[#This Row],[trade_duration]]&lt;=60, Records_18052025[[#This Row],[volume]]&gt;=Records_18052025[[#This Row],[Scalping Volume Threshold]]), "Suspected Scalping", "No")</f>
        <v>No</v>
      </c>
      <c r="V33" s="2" cm="1">
        <f t="array" ref="V33">_xlfn.LET(_xlpm.Filtered, _xlfn._xlws.FILTER($F:$F, ($A:$A=Records_18052025[[#This Row],[account_id]])*($C:$C=Records_18052025[[#This Row],[symbol]]), "Not Found"), MEDIAN(_xlpm.Filtered))</f>
        <v>1</v>
      </c>
      <c r="W33" s="2">
        <f>_xlfn.XLOOKUP(Records_18052025[[#This Row],[symbol]], $AB$33:$AB$37, $AC$33:$AC$37, 0.5, 0)</f>
        <v>0.4</v>
      </c>
      <c r="X33" s="2">
        <f>_xlfn.XLOOKUP(Records_18052025[[#This Row],[symbol]], $AB$33:$AB$37, $AD$33:$AD$37, 2, 0)</f>
        <v>2</v>
      </c>
      <c r="Y33" s="9" t="str" cm="1">
        <f t="array" ref="Y3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  <c r="AB33" s="17" t="s">
        <v>50</v>
      </c>
      <c r="AC33" s="17">
        <v>0.5</v>
      </c>
      <c r="AD33" s="17">
        <v>2</v>
      </c>
    </row>
    <row r="34" spans="1:30" x14ac:dyDescent="0.3">
      <c r="A34" s="2">
        <v>1001</v>
      </c>
      <c r="B34" s="5">
        <v>45795.583910377507</v>
      </c>
      <c r="C34" s="2" t="s">
        <v>12</v>
      </c>
      <c r="D34" s="2" t="s">
        <v>14</v>
      </c>
      <c r="E34" s="2">
        <v>2.0699999999999998</v>
      </c>
      <c r="F34" s="2">
        <v>1</v>
      </c>
      <c r="G34" s="2">
        <v>-26.87</v>
      </c>
      <c r="H34" s="2">
        <v>2596</v>
      </c>
      <c r="I34" s="2">
        <f>COUNTIFS(A:A, Records_18052025[[#This Row],[account_id]])</f>
        <v>62</v>
      </c>
      <c r="J34" s="9" t="str">
        <f>IF(Records_18052025[[#This Row],[Total Trades]]&gt;100, "High frequency", "No")</f>
        <v>No</v>
      </c>
      <c r="K34" s="8">
        <f>_xlfn.XLOOKUP(Records_18052025[[#This Row],[symbol]], $AB$6:$AB$10, $AC$6:$AC$10, "", 0)</f>
        <v>1.5</v>
      </c>
      <c r="L34" s="8" cm="1">
        <f t="array" ref="L34">ABS(_xlfn.XLOOKUP(Records_18052025[[#This Row],[symbol]], $AB$6:$AB$10, (Records_18052025[[#This Row],[spread]]-$AC$6:$AC$10), "", 0))</f>
        <v>0.56999999999999984</v>
      </c>
      <c r="M34" s="9" t="str">
        <f>IF(Records_18052025[[#This Row],[spread]]&gt;Records_18052025[[#This Row],[Spread Median/Symbol]]+PRODUCT(2, $AC$12), "Abnormal high spread", "No")</f>
        <v>No</v>
      </c>
      <c r="N34" s="9" t="str">
        <f>IF(Records_18052025[[#This Row],[spread]]&lt;Records_18052025[[#This Row],[Spread Median/Symbol]]-PRODUCT(2, $AC$12), "Suspicious low spread", "No")</f>
        <v>No</v>
      </c>
      <c r="O34" s="8">
        <f>IF(Records_18052025[[#This Row],[direction]]="Buy", Records_18052025[[#This Row],[volume]], -Records_18052025[[#This Row],[volume]])</f>
        <v>1</v>
      </c>
      <c r="P34" s="8">
        <f>IF(AND(Records_18052025[[#This Row],[account_id]]=A33, Records_18052025[[#This Row],[symbol]]=C33), P33+Records_18052025[[#This Row],[signed_volume]], Records_18052025[[#This Row],[signed_volume]])</f>
        <v>2.3899999999999997</v>
      </c>
      <c r="Q34" s="12">
        <f>Records_18052025[[#This Row],[trade_duration]]/86400</f>
        <v>3.0046296296296297E-2</v>
      </c>
      <c r="R34" s="8">
        <v>43.16</v>
      </c>
      <c r="S34" s="9" t="str">
        <f>IF(AND(Records_18052025[[#This Row],[account_id]]=A33, Records_18052025[[#This Row],[symbol]]=C33, Records_18052025[[#This Row],[net_position]]&lt;&gt;P33, P33&lt;&gt;0, Records_18052025[[#This Row],[net_position]]*P33&lt;0, ABS(Records_18052025[[#This Row],[net_position]])&gt;=0.5, Records_18052025[[#This Row],[trade_duration_min2]]&lt;=5), "Abnormal position flip", "No")</f>
        <v>No</v>
      </c>
      <c r="T34" s="2">
        <f>_xlfn.XLOOKUP(Records_18052025[[#This Row],[symbol]], $AB$24:$AB$28, $AC$24:$AC$28, "Not Found", 0)</f>
        <v>0.3</v>
      </c>
      <c r="U34" s="9" t="str">
        <f>IF(AND(Records_18052025[[#This Row],[trade_duration]]&lt;=60, Records_18052025[[#This Row],[volume]]&gt;=Records_18052025[[#This Row],[Scalping Volume Threshold]]), "Suspected Scalping", "No")</f>
        <v>No</v>
      </c>
      <c r="V34" s="2" cm="1">
        <f t="array" ref="V34">_xlfn.LET(_xlpm.Filtered, _xlfn._xlws.FILTER($F:$F, ($A:$A=Records_18052025[[#This Row],[account_id]])*($C:$C=Records_18052025[[#This Row],[symbol]]), "Not Found"), MEDIAN(_xlpm.Filtered))</f>
        <v>1</v>
      </c>
      <c r="W34" s="2">
        <f>_xlfn.XLOOKUP(Records_18052025[[#This Row],[symbol]], $AB$33:$AB$37, $AC$33:$AC$37, 0.5, 0)</f>
        <v>0.4</v>
      </c>
      <c r="X34" s="2">
        <f>_xlfn.XLOOKUP(Records_18052025[[#This Row],[symbol]], $AB$33:$AB$37, $AD$33:$AD$37, 2, 0)</f>
        <v>2</v>
      </c>
      <c r="Y34" s="9" t="str" cm="1">
        <f t="array" ref="Y3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4" s="17" t="s">
        <v>10</v>
      </c>
      <c r="AC34" s="17">
        <v>0.3</v>
      </c>
      <c r="AD34" s="17">
        <v>1.5</v>
      </c>
    </row>
    <row r="35" spans="1:30" x14ac:dyDescent="0.3">
      <c r="A35" s="2">
        <v>1001</v>
      </c>
      <c r="B35" s="5">
        <v>45795.810993708117</v>
      </c>
      <c r="C35" s="2" t="s">
        <v>12</v>
      </c>
      <c r="D35" s="2" t="s">
        <v>14</v>
      </c>
      <c r="E35" s="2">
        <v>1.32</v>
      </c>
      <c r="F35" s="2">
        <v>2</v>
      </c>
      <c r="G35" s="2">
        <v>-141.08000000000001</v>
      </c>
      <c r="H35" s="2">
        <v>1157</v>
      </c>
      <c r="I35" s="2">
        <f>COUNTIFS(A:A, Records_18052025[[#This Row],[account_id]])</f>
        <v>62</v>
      </c>
      <c r="J35" s="9" t="str">
        <f>IF(Records_18052025[[#This Row],[Total Trades]]&gt;100, "High frequency", "No")</f>
        <v>No</v>
      </c>
      <c r="K35" s="8">
        <f>_xlfn.XLOOKUP(Records_18052025[[#This Row],[symbol]], $AB$6:$AB$10, $AC$6:$AC$10, "", 0)</f>
        <v>1.5</v>
      </c>
      <c r="L35" s="8" cm="1">
        <f t="array" ref="L35">ABS(_xlfn.XLOOKUP(Records_18052025[[#This Row],[symbol]], $AB$6:$AB$10, (Records_18052025[[#This Row],[spread]]-$AC$6:$AC$10), "", 0))</f>
        <v>0.17999999999999994</v>
      </c>
      <c r="M35" s="9" t="str">
        <f>IF(Records_18052025[[#This Row],[spread]]&gt;Records_18052025[[#This Row],[Spread Median/Symbol]]+PRODUCT(2, $AC$12), "Abnormal high spread", "No")</f>
        <v>No</v>
      </c>
      <c r="N35" s="9" t="str">
        <f>IF(Records_18052025[[#This Row],[spread]]&lt;Records_18052025[[#This Row],[Spread Median/Symbol]]-PRODUCT(2, $AC$12), "Suspicious low spread", "No")</f>
        <v>No</v>
      </c>
      <c r="O35" s="8">
        <f>IF(Records_18052025[[#This Row],[direction]]="Buy", Records_18052025[[#This Row],[volume]], -Records_18052025[[#This Row],[volume]])</f>
        <v>2</v>
      </c>
      <c r="P35" s="8">
        <f>IF(AND(Records_18052025[[#This Row],[account_id]]=A34, Records_18052025[[#This Row],[symbol]]=C34), P34+Records_18052025[[#This Row],[signed_volume]], Records_18052025[[#This Row],[signed_volume]])</f>
        <v>4.3899999999999997</v>
      </c>
      <c r="Q35" s="12">
        <f>Records_18052025[[#This Row],[trade_duration]]/86400</f>
        <v>1.3391203703703704E-2</v>
      </c>
      <c r="R35" s="8">
        <v>19.170000000000002</v>
      </c>
      <c r="S35" s="9" t="str">
        <f>IF(AND(Records_18052025[[#This Row],[account_id]]=A34, Records_18052025[[#This Row],[symbol]]=C34, Records_18052025[[#This Row],[net_position]]&lt;&gt;P34, P34&lt;&gt;0, Records_18052025[[#This Row],[net_position]]*P34&lt;0, ABS(Records_18052025[[#This Row],[net_position]])&gt;=0.5, Records_18052025[[#This Row],[trade_duration_min2]]&lt;=5), "Abnormal position flip", "No")</f>
        <v>No</v>
      </c>
      <c r="T35" s="2">
        <f>_xlfn.XLOOKUP(Records_18052025[[#This Row],[symbol]], $AB$24:$AB$28, $AC$24:$AC$28, "Not Found", 0)</f>
        <v>0.3</v>
      </c>
      <c r="U35" s="9" t="str">
        <f>IF(AND(Records_18052025[[#This Row],[trade_duration]]&lt;=60, Records_18052025[[#This Row],[volume]]&gt;=Records_18052025[[#This Row],[Scalping Volume Threshold]]), "Suspected Scalping", "No")</f>
        <v>No</v>
      </c>
      <c r="V35" s="2" cm="1">
        <f t="array" ref="V35">_xlfn.LET(_xlpm.Filtered, _xlfn._xlws.FILTER($F:$F, ($A:$A=Records_18052025[[#This Row],[account_id]])*($C:$C=Records_18052025[[#This Row],[symbol]]), "Not Found"), MEDIAN(_xlpm.Filtered))</f>
        <v>1</v>
      </c>
      <c r="W35" s="2">
        <f>_xlfn.XLOOKUP(Records_18052025[[#This Row],[symbol]], $AB$33:$AB$37, $AC$33:$AC$37, 0.5, 0)</f>
        <v>0.4</v>
      </c>
      <c r="X35" s="2">
        <f>_xlfn.XLOOKUP(Records_18052025[[#This Row],[symbol]], $AB$33:$AB$37, $AD$33:$AD$37, 2, 0)</f>
        <v>2</v>
      </c>
      <c r="Y35" s="9" t="str" cm="1">
        <f t="array" ref="Y3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5" s="17" t="s">
        <v>8</v>
      </c>
      <c r="AC35" s="17">
        <v>0.8</v>
      </c>
      <c r="AD35" s="17">
        <v>2.5</v>
      </c>
    </row>
    <row r="36" spans="1:30" x14ac:dyDescent="0.3">
      <c r="A36" s="2">
        <v>1001</v>
      </c>
      <c r="B36" s="5">
        <v>45795.836688145289</v>
      </c>
      <c r="C36" s="2" t="s">
        <v>12</v>
      </c>
      <c r="D36" s="2" t="s">
        <v>13</v>
      </c>
      <c r="E36" s="2">
        <v>2.4300000000000002</v>
      </c>
      <c r="F36" s="2">
        <v>0.5</v>
      </c>
      <c r="G36" s="2">
        <v>-14.36</v>
      </c>
      <c r="H36" s="2">
        <v>874</v>
      </c>
      <c r="I36" s="2">
        <f>COUNTIFS(A:A, Records_18052025[[#This Row],[account_id]])</f>
        <v>62</v>
      </c>
      <c r="J36" s="9" t="str">
        <f>IF(Records_18052025[[#This Row],[Total Trades]]&gt;100, "High frequency", "No")</f>
        <v>No</v>
      </c>
      <c r="K36" s="8">
        <f>_xlfn.XLOOKUP(Records_18052025[[#This Row],[symbol]], $AB$6:$AB$10, $AC$6:$AC$10, "", 0)</f>
        <v>1.5</v>
      </c>
      <c r="L36" s="8" cm="1">
        <f t="array" ref="L36">ABS(_xlfn.XLOOKUP(Records_18052025[[#This Row],[symbol]], $AB$6:$AB$10, (Records_18052025[[#This Row],[spread]]-$AC$6:$AC$10), "", 0))</f>
        <v>0.93000000000000016</v>
      </c>
      <c r="M36" s="9" t="str">
        <f>IF(Records_18052025[[#This Row],[spread]]&gt;Records_18052025[[#This Row],[Spread Median/Symbol]]+PRODUCT(2, $AC$12), "Abnormal high spread", "No")</f>
        <v>No</v>
      </c>
      <c r="N36" s="9" t="str">
        <f>IF(Records_18052025[[#This Row],[spread]]&lt;Records_18052025[[#This Row],[Spread Median/Symbol]]-PRODUCT(2, $AC$12), "Suspicious low spread", "No")</f>
        <v>No</v>
      </c>
      <c r="O36" s="8">
        <f>IF(Records_18052025[[#This Row],[direction]]="Buy", Records_18052025[[#This Row],[volume]], -Records_18052025[[#This Row],[volume]])</f>
        <v>-0.5</v>
      </c>
      <c r="P36" s="8">
        <f>IF(AND(Records_18052025[[#This Row],[account_id]]=A35, Records_18052025[[#This Row],[symbol]]=C35), P35+Records_18052025[[#This Row],[signed_volume]], Records_18052025[[#This Row],[signed_volume]])</f>
        <v>3.8899999999999997</v>
      </c>
      <c r="Q36" s="12">
        <f>Records_18052025[[#This Row],[trade_duration]]/86400</f>
        <v>1.0115740740740741E-2</v>
      </c>
      <c r="R36" s="8">
        <v>14.34</v>
      </c>
      <c r="S36" s="9" t="str">
        <f>IF(AND(Records_18052025[[#This Row],[account_id]]=A35, Records_18052025[[#This Row],[symbol]]=C35, Records_18052025[[#This Row],[net_position]]&lt;&gt;P35, P35&lt;&gt;0, Records_18052025[[#This Row],[net_position]]*P35&lt;0, ABS(Records_18052025[[#This Row],[net_position]])&gt;=0.5, Records_18052025[[#This Row],[trade_duration_min2]]&lt;=5), "Abnormal position flip", "No")</f>
        <v>No</v>
      </c>
      <c r="T36" s="2">
        <f>_xlfn.XLOOKUP(Records_18052025[[#This Row],[symbol]], $AB$24:$AB$28, $AC$24:$AC$28, "Not Found", 0)</f>
        <v>0.3</v>
      </c>
      <c r="U36" s="9" t="str">
        <f>IF(AND(Records_18052025[[#This Row],[trade_duration]]&lt;=60, Records_18052025[[#This Row],[volume]]&gt;=Records_18052025[[#This Row],[Scalping Volume Threshold]]), "Suspected Scalping", "No")</f>
        <v>No</v>
      </c>
      <c r="V36" s="2" cm="1">
        <f t="array" ref="V36">_xlfn.LET(_xlpm.Filtered, _xlfn._xlws.FILTER($F:$F, ($A:$A=Records_18052025[[#This Row],[account_id]])*($C:$C=Records_18052025[[#This Row],[symbol]]), "Not Found"), MEDIAN(_xlpm.Filtered))</f>
        <v>1</v>
      </c>
      <c r="W36" s="2">
        <f>_xlfn.XLOOKUP(Records_18052025[[#This Row],[symbol]], $AB$33:$AB$37, $AC$33:$AC$37, 0.5, 0)</f>
        <v>0.4</v>
      </c>
      <c r="X36" s="2">
        <f>_xlfn.XLOOKUP(Records_18052025[[#This Row],[symbol]], $AB$33:$AB$37, $AD$33:$AD$37, 2, 0)</f>
        <v>2</v>
      </c>
      <c r="Y36" s="9" t="str" cm="1">
        <f t="array" ref="Y3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6" s="17" t="s">
        <v>12</v>
      </c>
      <c r="AC36" s="17">
        <v>0.4</v>
      </c>
      <c r="AD36" s="17">
        <v>2</v>
      </c>
    </row>
    <row r="37" spans="1:30" x14ac:dyDescent="0.3">
      <c r="A37" s="2">
        <v>1001</v>
      </c>
      <c r="B37" s="5">
        <v>45795.858910362178</v>
      </c>
      <c r="C37" s="2" t="s">
        <v>12</v>
      </c>
      <c r="D37" s="2" t="s">
        <v>14</v>
      </c>
      <c r="E37" s="2">
        <v>1.62</v>
      </c>
      <c r="F37" s="2">
        <v>0.5</v>
      </c>
      <c r="G37" s="2">
        <v>81.02</v>
      </c>
      <c r="H37" s="2">
        <v>1437</v>
      </c>
      <c r="I37" s="2">
        <f>COUNTIFS(A:A, Records_18052025[[#This Row],[account_id]])</f>
        <v>62</v>
      </c>
      <c r="J37" s="9" t="str">
        <f>IF(Records_18052025[[#This Row],[Total Trades]]&gt;100, "High frequency", "No")</f>
        <v>No</v>
      </c>
      <c r="K37" s="8">
        <f>_xlfn.XLOOKUP(Records_18052025[[#This Row],[symbol]], $AB$6:$AB$10, $AC$6:$AC$10, "", 0)</f>
        <v>1.5</v>
      </c>
      <c r="L37" s="8" cm="1">
        <f t="array" ref="L37">ABS(_xlfn.XLOOKUP(Records_18052025[[#This Row],[symbol]], $AB$6:$AB$10, (Records_18052025[[#This Row],[spread]]-$AC$6:$AC$10), "", 0))</f>
        <v>0.12000000000000011</v>
      </c>
      <c r="M37" s="9" t="str">
        <f>IF(Records_18052025[[#This Row],[spread]]&gt;Records_18052025[[#This Row],[Spread Median/Symbol]]+PRODUCT(2, $AC$12), "Abnormal high spread", "No")</f>
        <v>No</v>
      </c>
      <c r="N37" s="9" t="str">
        <f>IF(Records_18052025[[#This Row],[spread]]&lt;Records_18052025[[#This Row],[Spread Median/Symbol]]-PRODUCT(2, $AC$12), "Suspicious low spread", "No")</f>
        <v>No</v>
      </c>
      <c r="O37" s="8">
        <f>IF(Records_18052025[[#This Row],[direction]]="Buy", Records_18052025[[#This Row],[volume]], -Records_18052025[[#This Row],[volume]])</f>
        <v>0.5</v>
      </c>
      <c r="P37" s="8">
        <f>IF(AND(Records_18052025[[#This Row],[account_id]]=A36, Records_18052025[[#This Row],[symbol]]=C36), P36+Records_18052025[[#This Row],[signed_volume]], Records_18052025[[#This Row],[signed_volume]])</f>
        <v>4.3899999999999997</v>
      </c>
      <c r="Q37" s="12">
        <f>Records_18052025[[#This Row],[trade_duration]]/86400</f>
        <v>1.6631944444444446E-2</v>
      </c>
      <c r="R37" s="8">
        <v>23.57</v>
      </c>
      <c r="S37" s="9" t="str">
        <f>IF(AND(Records_18052025[[#This Row],[account_id]]=A36, Records_18052025[[#This Row],[symbol]]=C36, Records_18052025[[#This Row],[net_position]]&lt;&gt;P36, P36&lt;&gt;0, Records_18052025[[#This Row],[net_position]]*P36&lt;0, ABS(Records_18052025[[#This Row],[net_position]])&gt;=0.5, Records_18052025[[#This Row],[trade_duration_min2]]&lt;=5), "Abnormal position flip", "No")</f>
        <v>No</v>
      </c>
      <c r="T37" s="2">
        <f>_xlfn.XLOOKUP(Records_18052025[[#This Row],[symbol]], $AB$24:$AB$28, $AC$24:$AC$28, "Not Found", 0)</f>
        <v>0.3</v>
      </c>
      <c r="U37" s="9" t="str">
        <f>IF(AND(Records_18052025[[#This Row],[trade_duration]]&lt;=60, Records_18052025[[#This Row],[volume]]&gt;=Records_18052025[[#This Row],[Scalping Volume Threshold]]), "Suspected Scalping", "No")</f>
        <v>No</v>
      </c>
      <c r="V37" s="2" cm="1">
        <f t="array" ref="V37">_xlfn.LET(_xlpm.Filtered, _xlfn._xlws.FILTER($F:$F, ($A:$A=Records_18052025[[#This Row],[account_id]])*($C:$C=Records_18052025[[#This Row],[symbol]]), "Not Found"), MEDIAN(_xlpm.Filtered))</f>
        <v>1</v>
      </c>
      <c r="W37" s="2">
        <f>_xlfn.XLOOKUP(Records_18052025[[#This Row],[symbol]], $AB$33:$AB$37, $AC$33:$AC$37, 0.5, 0)</f>
        <v>0.4</v>
      </c>
      <c r="X37" s="2">
        <f>_xlfn.XLOOKUP(Records_18052025[[#This Row],[symbol]], $AB$33:$AB$37, $AD$33:$AD$37, 2, 0)</f>
        <v>2</v>
      </c>
      <c r="Y37" s="9" t="str" cm="1">
        <f t="array" ref="Y3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7" s="17" t="s">
        <v>51</v>
      </c>
      <c r="AC37" s="17">
        <v>0.6</v>
      </c>
      <c r="AD37" s="17">
        <v>2</v>
      </c>
    </row>
    <row r="38" spans="1:30" x14ac:dyDescent="0.3">
      <c r="A38" s="2">
        <v>1001</v>
      </c>
      <c r="B38" s="5">
        <v>45795.907521480061</v>
      </c>
      <c r="C38" s="2" t="s">
        <v>12</v>
      </c>
      <c r="D38" s="2" t="s">
        <v>14</v>
      </c>
      <c r="E38" s="2">
        <v>2.27</v>
      </c>
      <c r="F38" s="2">
        <v>1</v>
      </c>
      <c r="G38" s="2">
        <v>108.06</v>
      </c>
      <c r="H38" s="2">
        <v>394</v>
      </c>
      <c r="I38" s="2">
        <f>COUNTIFS(A:A, Records_18052025[[#This Row],[account_id]])</f>
        <v>62</v>
      </c>
      <c r="J38" s="9" t="str">
        <f>IF(Records_18052025[[#This Row],[Total Trades]]&gt;100, "High frequency", "No")</f>
        <v>No</v>
      </c>
      <c r="K38" s="8">
        <f>_xlfn.XLOOKUP(Records_18052025[[#This Row],[symbol]], $AB$6:$AB$10, $AC$6:$AC$10, "", 0)</f>
        <v>1.5</v>
      </c>
      <c r="L38" s="8" cm="1">
        <f t="array" ref="L38">ABS(_xlfn.XLOOKUP(Records_18052025[[#This Row],[symbol]], $AB$6:$AB$10, (Records_18052025[[#This Row],[spread]]-$AC$6:$AC$10), "", 0))</f>
        <v>0.77</v>
      </c>
      <c r="M38" s="9" t="str">
        <f>IF(Records_18052025[[#This Row],[spread]]&gt;Records_18052025[[#This Row],[Spread Median/Symbol]]+PRODUCT(2, $AC$12), "Abnormal high spread", "No")</f>
        <v>No</v>
      </c>
      <c r="N38" s="9" t="str">
        <f>IF(Records_18052025[[#This Row],[spread]]&lt;Records_18052025[[#This Row],[Spread Median/Symbol]]-PRODUCT(2, $AC$12), "Suspicious low spread", "No")</f>
        <v>No</v>
      </c>
      <c r="O38" s="8">
        <f>IF(Records_18052025[[#This Row],[direction]]="Buy", Records_18052025[[#This Row],[volume]], -Records_18052025[[#This Row],[volume]])</f>
        <v>1</v>
      </c>
      <c r="P38" s="8">
        <f>IF(AND(Records_18052025[[#This Row],[account_id]]=A37, Records_18052025[[#This Row],[symbol]]=C37), P37+Records_18052025[[#This Row],[signed_volume]], Records_18052025[[#This Row],[signed_volume]])</f>
        <v>5.39</v>
      </c>
      <c r="Q38" s="12">
        <f>Records_18052025[[#This Row],[trade_duration]]/86400</f>
        <v>4.5601851851851853E-3</v>
      </c>
      <c r="R38" s="8">
        <v>6.34</v>
      </c>
      <c r="S38" s="9" t="str">
        <f>IF(AND(Records_18052025[[#This Row],[account_id]]=A37, Records_18052025[[#This Row],[symbol]]=C37, Records_18052025[[#This Row],[net_position]]&lt;&gt;P37, P37&lt;&gt;0, Records_18052025[[#This Row],[net_position]]*P37&lt;0, ABS(Records_18052025[[#This Row],[net_position]])&gt;=0.5, Records_18052025[[#This Row],[trade_duration_min2]]&lt;=5), "Abnormal position flip", "No")</f>
        <v>No</v>
      </c>
      <c r="T38" s="2">
        <f>_xlfn.XLOOKUP(Records_18052025[[#This Row],[symbol]], $AB$24:$AB$28, $AC$24:$AC$28, "Not Found", 0)</f>
        <v>0.3</v>
      </c>
      <c r="U38" s="9" t="str">
        <f>IF(AND(Records_18052025[[#This Row],[trade_duration]]&lt;=60, Records_18052025[[#This Row],[volume]]&gt;=Records_18052025[[#This Row],[Scalping Volume Threshold]]), "Suspected Scalping", "No")</f>
        <v>No</v>
      </c>
      <c r="V38" s="2" cm="1">
        <f t="array" ref="V38">_xlfn.LET(_xlpm.Filtered, _xlfn._xlws.FILTER($F:$F, ($A:$A=Records_18052025[[#This Row],[account_id]])*($C:$C=Records_18052025[[#This Row],[symbol]]), "Not Found"), MEDIAN(_xlpm.Filtered))</f>
        <v>1</v>
      </c>
      <c r="W38" s="2">
        <f>_xlfn.XLOOKUP(Records_18052025[[#This Row],[symbol]], $AB$33:$AB$37, $AC$33:$AC$37, 0.5, 0)</f>
        <v>0.4</v>
      </c>
      <c r="X38" s="2">
        <f>_xlfn.XLOOKUP(Records_18052025[[#This Row],[symbol]], $AB$33:$AB$37, $AD$33:$AD$37, 2, 0)</f>
        <v>2</v>
      </c>
      <c r="Y38" s="9" t="str" cm="1">
        <f t="array" ref="Y3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8" s="2" t="s">
        <v>55</v>
      </c>
    </row>
    <row r="39" spans="1:30" x14ac:dyDescent="0.3">
      <c r="A39" s="2">
        <v>1001</v>
      </c>
      <c r="B39" s="5">
        <v>45795.918632619898</v>
      </c>
      <c r="C39" s="2" t="s">
        <v>12</v>
      </c>
      <c r="D39" s="2" t="s">
        <v>14</v>
      </c>
      <c r="E39" s="2">
        <v>1.45</v>
      </c>
      <c r="F39" s="2">
        <v>2</v>
      </c>
      <c r="G39" s="2">
        <v>36.26</v>
      </c>
      <c r="H39" s="2">
        <v>1900</v>
      </c>
      <c r="I39" s="2">
        <f>COUNTIFS(A:A, Records_18052025[[#This Row],[account_id]])</f>
        <v>62</v>
      </c>
      <c r="J39" s="9" t="str">
        <f>IF(Records_18052025[[#This Row],[Total Trades]]&gt;100, "High frequency", "No")</f>
        <v>No</v>
      </c>
      <c r="K39" s="8">
        <f>_xlfn.XLOOKUP(Records_18052025[[#This Row],[symbol]], $AB$6:$AB$10, $AC$6:$AC$10, "", 0)</f>
        <v>1.5</v>
      </c>
      <c r="L39" s="8" cm="1">
        <f t="array" ref="L39">ABS(_xlfn.XLOOKUP(Records_18052025[[#This Row],[symbol]], $AB$6:$AB$10, (Records_18052025[[#This Row],[spread]]-$AC$6:$AC$10), "", 0))</f>
        <v>5.0000000000000044E-2</v>
      </c>
      <c r="M39" s="9" t="str">
        <f>IF(Records_18052025[[#This Row],[spread]]&gt;Records_18052025[[#This Row],[Spread Median/Symbol]]+PRODUCT(2, $AC$12), "Abnormal high spread", "No")</f>
        <v>No</v>
      </c>
      <c r="N39" s="9" t="str">
        <f>IF(Records_18052025[[#This Row],[spread]]&lt;Records_18052025[[#This Row],[Spread Median/Symbol]]-PRODUCT(2, $AC$12), "Suspicious low spread", "No")</f>
        <v>No</v>
      </c>
      <c r="O39" s="8">
        <f>IF(Records_18052025[[#This Row],[direction]]="Buy", Records_18052025[[#This Row],[volume]], -Records_18052025[[#This Row],[volume]])</f>
        <v>2</v>
      </c>
      <c r="P39" s="8">
        <f>IF(AND(Records_18052025[[#This Row],[account_id]]=A38, Records_18052025[[#This Row],[symbol]]=C38), P38+Records_18052025[[#This Row],[signed_volume]], Records_18052025[[#This Row],[signed_volume]])</f>
        <v>7.39</v>
      </c>
      <c r="Q39" s="12">
        <f>Records_18052025[[#This Row],[trade_duration]]/86400</f>
        <v>2.1990740740740741E-2</v>
      </c>
      <c r="R39" s="8">
        <v>31.4</v>
      </c>
      <c r="S39" s="9" t="str">
        <f>IF(AND(Records_18052025[[#This Row],[account_id]]=A38, Records_18052025[[#This Row],[symbol]]=C38, Records_18052025[[#This Row],[net_position]]&lt;&gt;P38, P38&lt;&gt;0, Records_18052025[[#This Row],[net_position]]*P38&lt;0, ABS(Records_18052025[[#This Row],[net_position]])&gt;=0.5, Records_18052025[[#This Row],[trade_duration_min2]]&lt;=5), "Abnormal position flip", "No")</f>
        <v>No</v>
      </c>
      <c r="T39" s="2">
        <f>_xlfn.XLOOKUP(Records_18052025[[#This Row],[symbol]], $AB$24:$AB$28, $AC$24:$AC$28, "Not Found", 0)</f>
        <v>0.3</v>
      </c>
      <c r="U39" s="9" t="str">
        <f>IF(AND(Records_18052025[[#This Row],[trade_duration]]&lt;=60, Records_18052025[[#This Row],[volume]]&gt;=Records_18052025[[#This Row],[Scalping Volume Threshold]]), "Suspected Scalping", "No")</f>
        <v>No</v>
      </c>
      <c r="V39" s="2" cm="1">
        <f t="array" ref="V39">_xlfn.LET(_xlpm.Filtered, _xlfn._xlws.FILTER($F:$F, ($A:$A=Records_18052025[[#This Row],[account_id]])*($C:$C=Records_18052025[[#This Row],[symbol]]), "Not Found"), MEDIAN(_xlpm.Filtered))</f>
        <v>1</v>
      </c>
      <c r="W39" s="2">
        <f>_xlfn.XLOOKUP(Records_18052025[[#This Row],[symbol]], $AB$33:$AB$37, $AC$33:$AC$37, 0.5, 0)</f>
        <v>0.4</v>
      </c>
      <c r="X39" s="2">
        <f>_xlfn.XLOOKUP(Records_18052025[[#This Row],[symbol]], $AB$33:$AB$37, $AD$33:$AD$37, 2, 0)</f>
        <v>2</v>
      </c>
      <c r="Y39" s="9" t="str" cm="1">
        <f t="array" ref="Y3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  <c r="AB39" s="2" t="s">
        <v>56</v>
      </c>
    </row>
    <row r="40" spans="1:30" x14ac:dyDescent="0.3">
      <c r="A40" s="2">
        <v>1001</v>
      </c>
      <c r="B40" s="5">
        <v>45795.971410395541</v>
      </c>
      <c r="C40" s="2" t="s">
        <v>12</v>
      </c>
      <c r="D40" s="2" t="s">
        <v>14</v>
      </c>
      <c r="E40" s="2">
        <v>0.49</v>
      </c>
      <c r="F40" s="2">
        <v>1</v>
      </c>
      <c r="G40" s="2">
        <v>-78.42</v>
      </c>
      <c r="H40" s="2">
        <v>722</v>
      </c>
      <c r="I40" s="2">
        <f>COUNTIFS(A:A, Records_18052025[[#This Row],[account_id]])</f>
        <v>62</v>
      </c>
      <c r="J40" s="9" t="str">
        <f>IF(Records_18052025[[#This Row],[Total Trades]]&gt;100, "High frequency", "No")</f>
        <v>No</v>
      </c>
      <c r="K40" s="8">
        <f>_xlfn.XLOOKUP(Records_18052025[[#This Row],[symbol]], $AB$6:$AB$10, $AC$6:$AC$10, "", 0)</f>
        <v>1.5</v>
      </c>
      <c r="L40" s="8" cm="1">
        <f t="array" ref="L40">ABS(_xlfn.XLOOKUP(Records_18052025[[#This Row],[symbol]], $AB$6:$AB$10, (Records_18052025[[#This Row],[spread]]-$AC$6:$AC$10), "", 0))</f>
        <v>1.01</v>
      </c>
      <c r="M40" s="9" t="str">
        <f>IF(Records_18052025[[#This Row],[spread]]&gt;Records_18052025[[#This Row],[Spread Median/Symbol]]+PRODUCT(2, $AC$12), "Abnormal high spread", "No")</f>
        <v>No</v>
      </c>
      <c r="N40" s="9" t="str">
        <f>IF(Records_18052025[[#This Row],[spread]]&lt;Records_18052025[[#This Row],[Spread Median/Symbol]]-PRODUCT(2, $AC$12), "Suspicious low spread", "No")</f>
        <v>No</v>
      </c>
      <c r="O40" s="8">
        <f>IF(Records_18052025[[#This Row],[direction]]="Buy", Records_18052025[[#This Row],[volume]], -Records_18052025[[#This Row],[volume]])</f>
        <v>1</v>
      </c>
      <c r="P40" s="8">
        <f>IF(AND(Records_18052025[[#This Row],[account_id]]=A39, Records_18052025[[#This Row],[symbol]]=C39), P39+Records_18052025[[#This Row],[signed_volume]], Records_18052025[[#This Row],[signed_volume]])</f>
        <v>8.39</v>
      </c>
      <c r="Q40" s="12">
        <f>Records_18052025[[#This Row],[trade_duration]]/86400</f>
        <v>8.3564814814814821E-3</v>
      </c>
      <c r="R40" s="8">
        <v>12.02</v>
      </c>
      <c r="S40" s="9" t="str">
        <f>IF(AND(Records_18052025[[#This Row],[account_id]]=A39, Records_18052025[[#This Row],[symbol]]=C39, Records_18052025[[#This Row],[net_position]]&lt;&gt;P39, P39&lt;&gt;0, Records_18052025[[#This Row],[net_position]]*P39&lt;0, ABS(Records_18052025[[#This Row],[net_position]])&gt;=0.5, Records_18052025[[#This Row],[trade_duration_min2]]&lt;=5), "Abnormal position flip", "No")</f>
        <v>No</v>
      </c>
      <c r="T40" s="2">
        <f>_xlfn.XLOOKUP(Records_18052025[[#This Row],[symbol]], $AB$24:$AB$28, $AC$24:$AC$28, "Not Found", 0)</f>
        <v>0.3</v>
      </c>
      <c r="U40" s="9" t="str">
        <f>IF(AND(Records_18052025[[#This Row],[trade_duration]]&lt;=60, Records_18052025[[#This Row],[volume]]&gt;=Records_18052025[[#This Row],[Scalping Volume Threshold]]), "Suspected Scalping", "No")</f>
        <v>No</v>
      </c>
      <c r="V40" s="2" cm="1">
        <f t="array" ref="V40">_xlfn.LET(_xlpm.Filtered, _xlfn._xlws.FILTER($F:$F, ($A:$A=Records_18052025[[#This Row],[account_id]])*($C:$C=Records_18052025[[#This Row],[symbol]]), "Not Found"), MEDIAN(_xlpm.Filtered))</f>
        <v>1</v>
      </c>
      <c r="W40" s="2">
        <f>_xlfn.XLOOKUP(Records_18052025[[#This Row],[symbol]], $AB$33:$AB$37, $AC$33:$AC$37, 0.5, 0)</f>
        <v>0.4</v>
      </c>
      <c r="X40" s="2">
        <f>_xlfn.XLOOKUP(Records_18052025[[#This Row],[symbol]], $AB$33:$AB$37, $AD$33:$AD$37, 2, 0)</f>
        <v>2</v>
      </c>
      <c r="Y40" s="9" t="str" cm="1">
        <f t="array" ref="Y4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1" spans="1:30" x14ac:dyDescent="0.3">
      <c r="A41" s="2">
        <v>1001</v>
      </c>
      <c r="B41" s="5">
        <v>45795.973493703059</v>
      </c>
      <c r="C41" s="2" t="s">
        <v>12</v>
      </c>
      <c r="D41" s="2" t="s">
        <v>13</v>
      </c>
      <c r="E41" s="2">
        <v>0.36</v>
      </c>
      <c r="F41" s="2">
        <v>2</v>
      </c>
      <c r="G41" s="2">
        <v>-60.76</v>
      </c>
      <c r="H41" s="2">
        <v>1878</v>
      </c>
      <c r="I41" s="2">
        <f>COUNTIFS(A:A, Records_18052025[[#This Row],[account_id]])</f>
        <v>62</v>
      </c>
      <c r="J41" s="9" t="str">
        <f>IF(Records_18052025[[#This Row],[Total Trades]]&gt;100, "High frequency", "No")</f>
        <v>No</v>
      </c>
      <c r="K41" s="8">
        <f>_xlfn.XLOOKUP(Records_18052025[[#This Row],[symbol]], $AB$6:$AB$10, $AC$6:$AC$10, "", 0)</f>
        <v>1.5</v>
      </c>
      <c r="L41" s="8" cm="1">
        <f t="array" ref="L41">ABS(_xlfn.XLOOKUP(Records_18052025[[#This Row],[symbol]], $AB$6:$AB$10, (Records_18052025[[#This Row],[spread]]-$AC$6:$AC$10), "", 0))</f>
        <v>1.1400000000000001</v>
      </c>
      <c r="M41" s="9" t="str">
        <f>IF(Records_18052025[[#This Row],[spread]]&gt;Records_18052025[[#This Row],[Spread Median/Symbol]]+PRODUCT(2, $AC$12), "Abnormal high spread", "No")</f>
        <v>No</v>
      </c>
      <c r="N41" s="9" t="str">
        <f>IF(Records_18052025[[#This Row],[spread]]&lt;Records_18052025[[#This Row],[Spread Median/Symbol]]-PRODUCT(2, $AC$12), "Suspicious low spread", "No")</f>
        <v>Suspicious low spread</v>
      </c>
      <c r="O41" s="8">
        <f>IF(Records_18052025[[#This Row],[direction]]="Buy", Records_18052025[[#This Row],[volume]], -Records_18052025[[#This Row],[volume]])</f>
        <v>-2</v>
      </c>
      <c r="P41" s="8">
        <f>IF(AND(Records_18052025[[#This Row],[account_id]]=A40, Records_18052025[[#This Row],[symbol]]=C40), P40+Records_18052025[[#This Row],[signed_volume]], Records_18052025[[#This Row],[signed_volume]])</f>
        <v>6.3900000000000006</v>
      </c>
      <c r="Q41" s="12">
        <f>Records_18052025[[#This Row],[trade_duration]]/86400</f>
        <v>2.1736111111111112E-2</v>
      </c>
      <c r="R41" s="8">
        <v>31.18</v>
      </c>
      <c r="S41" s="9" t="str">
        <f>IF(AND(Records_18052025[[#This Row],[account_id]]=A40, Records_18052025[[#This Row],[symbol]]=C40, Records_18052025[[#This Row],[net_position]]&lt;&gt;P40, P40&lt;&gt;0, Records_18052025[[#This Row],[net_position]]*P40&lt;0, ABS(Records_18052025[[#This Row],[net_position]])&gt;=0.5, Records_18052025[[#This Row],[trade_duration_min2]]&lt;=5), "Abnormal position flip", "No")</f>
        <v>No</v>
      </c>
      <c r="T41" s="2">
        <f>_xlfn.XLOOKUP(Records_18052025[[#This Row],[symbol]], $AB$24:$AB$28, $AC$24:$AC$28, "Not Found", 0)</f>
        <v>0.3</v>
      </c>
      <c r="U41" s="9" t="str">
        <f>IF(AND(Records_18052025[[#This Row],[trade_duration]]&lt;=60, Records_18052025[[#This Row],[volume]]&gt;=Records_18052025[[#This Row],[Scalping Volume Threshold]]), "Suspected Scalping", "No")</f>
        <v>No</v>
      </c>
      <c r="V41" s="2" cm="1">
        <f t="array" ref="V41">_xlfn.LET(_xlpm.Filtered, _xlfn._xlws.FILTER($F:$F, ($A:$A=Records_18052025[[#This Row],[account_id]])*($C:$C=Records_18052025[[#This Row],[symbol]]), "Not Found"), MEDIAN(_xlpm.Filtered))</f>
        <v>1</v>
      </c>
      <c r="W41" s="2">
        <f>_xlfn.XLOOKUP(Records_18052025[[#This Row],[symbol]], $AB$33:$AB$37, $AC$33:$AC$37, 0.5, 0)</f>
        <v>0.4</v>
      </c>
      <c r="X41" s="2">
        <f>_xlfn.XLOOKUP(Records_18052025[[#This Row],[symbol]], $AB$33:$AB$37, $AD$33:$AD$37, 2, 0)</f>
        <v>2</v>
      </c>
      <c r="Y41" s="9" t="str" cm="1">
        <f t="array" ref="Y4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</v>
      </c>
      <c r="AB41" s="2" t="s">
        <v>62</v>
      </c>
    </row>
    <row r="42" spans="1:30" x14ac:dyDescent="0.3">
      <c r="A42" s="2">
        <v>1001</v>
      </c>
      <c r="B42" s="5">
        <v>45795.979049248803</v>
      </c>
      <c r="C42" s="2" t="s">
        <v>12</v>
      </c>
      <c r="D42" s="2" t="s">
        <v>14</v>
      </c>
      <c r="E42" s="2">
        <v>1.71</v>
      </c>
      <c r="F42" s="2">
        <v>0.01</v>
      </c>
      <c r="G42" s="2">
        <v>115.57</v>
      </c>
      <c r="H42" s="2">
        <v>1096</v>
      </c>
      <c r="I42" s="2">
        <f>COUNTIFS(A:A, Records_18052025[[#This Row],[account_id]])</f>
        <v>62</v>
      </c>
      <c r="J42" s="9" t="str">
        <f>IF(Records_18052025[[#This Row],[Total Trades]]&gt;100, "High frequency", "No")</f>
        <v>No</v>
      </c>
      <c r="K42" s="8">
        <f>_xlfn.XLOOKUP(Records_18052025[[#This Row],[symbol]], $AB$6:$AB$10, $AC$6:$AC$10, "", 0)</f>
        <v>1.5</v>
      </c>
      <c r="L42" s="8" cm="1">
        <f t="array" ref="L42">ABS(_xlfn.XLOOKUP(Records_18052025[[#This Row],[symbol]], $AB$6:$AB$10, (Records_18052025[[#This Row],[spread]]-$AC$6:$AC$10), "", 0))</f>
        <v>0.20999999999999996</v>
      </c>
      <c r="M42" s="9" t="str">
        <f>IF(Records_18052025[[#This Row],[spread]]&gt;Records_18052025[[#This Row],[Spread Median/Symbol]]+PRODUCT(2, $AC$12), "Abnormal high spread", "No")</f>
        <v>No</v>
      </c>
      <c r="N42" s="9" t="str">
        <f>IF(Records_18052025[[#This Row],[spread]]&lt;Records_18052025[[#This Row],[Spread Median/Symbol]]-PRODUCT(2, $AC$12), "Suspicious low spread", "No")</f>
        <v>No</v>
      </c>
      <c r="O42" s="8">
        <f>IF(Records_18052025[[#This Row],[direction]]="Buy", Records_18052025[[#This Row],[volume]], -Records_18052025[[#This Row],[volume]])</f>
        <v>0.01</v>
      </c>
      <c r="P42" s="8">
        <f>IF(AND(Records_18052025[[#This Row],[account_id]]=A41, Records_18052025[[#This Row],[symbol]]=C41), P41+Records_18052025[[#This Row],[signed_volume]], Records_18052025[[#This Row],[signed_volume]])</f>
        <v>6.4</v>
      </c>
      <c r="Q42" s="12">
        <f>Records_18052025[[#This Row],[trade_duration]]/86400</f>
        <v>1.2685185185185185E-2</v>
      </c>
      <c r="R42" s="8">
        <v>18.16</v>
      </c>
      <c r="S42" s="9" t="str">
        <f>IF(AND(Records_18052025[[#This Row],[account_id]]=A41, Records_18052025[[#This Row],[symbol]]=C41, Records_18052025[[#This Row],[net_position]]&lt;&gt;P41, P41&lt;&gt;0, Records_18052025[[#This Row],[net_position]]*P41&lt;0, ABS(Records_18052025[[#This Row],[net_position]])&gt;=0.5, Records_18052025[[#This Row],[trade_duration_min2]]&lt;=5), "Abnormal position flip", "No")</f>
        <v>No</v>
      </c>
      <c r="T42" s="2">
        <f>_xlfn.XLOOKUP(Records_18052025[[#This Row],[symbol]], $AB$24:$AB$28, $AC$24:$AC$28, "Not Found", 0)</f>
        <v>0.3</v>
      </c>
      <c r="U42" s="9" t="str">
        <f>IF(AND(Records_18052025[[#This Row],[trade_duration]]&lt;=60, Records_18052025[[#This Row],[volume]]&gt;=Records_18052025[[#This Row],[Scalping Volume Threshold]]), "Suspected Scalping", "No")</f>
        <v>No</v>
      </c>
      <c r="V42" s="2" cm="1">
        <f t="array" ref="V42">_xlfn.LET(_xlpm.Filtered, _xlfn._xlws.FILTER($F:$F, ($A:$A=Records_18052025[[#This Row],[account_id]])*($C:$C=Records_18052025[[#This Row],[symbol]]), "Not Found"), MEDIAN(_xlpm.Filtered))</f>
        <v>1</v>
      </c>
      <c r="W42" s="2">
        <f>_xlfn.XLOOKUP(Records_18052025[[#This Row],[symbol]], $AB$33:$AB$37, $AC$33:$AC$37, 0.5, 0)</f>
        <v>0.4</v>
      </c>
      <c r="X42" s="2">
        <f>_xlfn.XLOOKUP(Records_18052025[[#This Row],[symbol]], $AB$33:$AB$37, $AD$33:$AD$37, 2, 0)</f>
        <v>2</v>
      </c>
      <c r="Y42" s="9" t="str" cm="1">
        <f t="array" ref="Y4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3" spans="1:30" x14ac:dyDescent="0.3">
      <c r="A43" s="2">
        <v>1001</v>
      </c>
      <c r="B43" s="5">
        <v>45795.023493694222</v>
      </c>
      <c r="C43" s="2" t="s">
        <v>10</v>
      </c>
      <c r="D43" s="2" t="s">
        <v>14</v>
      </c>
      <c r="E43" s="2">
        <v>1.0900000000000001</v>
      </c>
      <c r="F43" s="2">
        <v>0.01</v>
      </c>
      <c r="G43" s="2">
        <v>53.08</v>
      </c>
      <c r="H43" s="2">
        <v>1194</v>
      </c>
      <c r="I43" s="2">
        <f>COUNTIFS(A:A, Records_18052025[[#This Row],[account_id]])</f>
        <v>62</v>
      </c>
      <c r="J43" s="9" t="str">
        <f>IF(Records_18052025[[#This Row],[Total Trades]]&gt;100, "High frequency", "No")</f>
        <v>No</v>
      </c>
      <c r="K43" s="8">
        <f>_xlfn.XLOOKUP(Records_18052025[[#This Row],[symbol]], $AB$6:$AB$10, $AC$6:$AC$10, "", 0)</f>
        <v>1.45</v>
      </c>
      <c r="L43" s="8" cm="1">
        <f t="array" ref="L43">ABS(_xlfn.XLOOKUP(Records_18052025[[#This Row],[symbol]], $AB$6:$AB$10, (Records_18052025[[#This Row],[spread]]-$AC$6:$AC$10), "", 0))</f>
        <v>0.35999999999999988</v>
      </c>
      <c r="M43" s="9" t="str">
        <f>IF(Records_18052025[[#This Row],[spread]]&gt;Records_18052025[[#This Row],[Spread Median/Symbol]]+PRODUCT(2, $AC$12), "Abnormal high spread", "No")</f>
        <v>No</v>
      </c>
      <c r="N43" s="9" t="str">
        <f>IF(Records_18052025[[#This Row],[spread]]&lt;Records_18052025[[#This Row],[Spread Median/Symbol]]-PRODUCT(2, $AC$12), "Suspicious low spread", "No")</f>
        <v>No</v>
      </c>
      <c r="O43" s="8">
        <f>IF(Records_18052025[[#This Row],[direction]]="Buy", Records_18052025[[#This Row],[volume]], -Records_18052025[[#This Row],[volume]])</f>
        <v>0.01</v>
      </c>
      <c r="P43" s="8">
        <f>IF(AND(Records_18052025[[#This Row],[account_id]]=A42, Records_18052025[[#This Row],[symbol]]=C42), P42+Records_18052025[[#This Row],[signed_volume]], Records_18052025[[#This Row],[signed_volume]])</f>
        <v>0.01</v>
      </c>
      <c r="Q43" s="12">
        <f>Records_18052025[[#This Row],[trade_duration]]/86400</f>
        <v>1.3819444444444445E-2</v>
      </c>
      <c r="R43" s="8">
        <v>19.54</v>
      </c>
      <c r="S43" s="9" t="str">
        <f>IF(AND(Records_18052025[[#This Row],[account_id]]=A42, Records_18052025[[#This Row],[symbol]]=C42, Records_18052025[[#This Row],[net_position]]&lt;&gt;P42, P42&lt;&gt;0, Records_18052025[[#This Row],[net_position]]*P42&lt;0, ABS(Records_18052025[[#This Row],[net_position]])&gt;=0.5, Records_18052025[[#This Row],[trade_duration_min2]]&lt;=5), "Abnormal position flip", "No")</f>
        <v>No</v>
      </c>
      <c r="T43" s="2">
        <f>_xlfn.XLOOKUP(Records_18052025[[#This Row],[symbol]], $AB$24:$AB$28, $AC$24:$AC$28, "Not Found", 0)</f>
        <v>0.5</v>
      </c>
      <c r="U43" s="9" t="str">
        <f>IF(AND(Records_18052025[[#This Row],[trade_duration]]&lt;=60, Records_18052025[[#This Row],[volume]]&gt;=Records_18052025[[#This Row],[Scalping Volume Threshold]]), "Suspected Scalping", "No")</f>
        <v>No</v>
      </c>
      <c r="V43" s="2" cm="1">
        <f t="array" ref="V43">_xlfn.LET(_xlpm.Filtered, _xlfn._xlws.FILTER($F:$F, ($A:$A=Records_18052025[[#This Row],[account_id]])*($C:$C=Records_18052025[[#This Row],[symbol]]), "Not Found"), MEDIAN(_xlpm.Filtered))</f>
        <v>1</v>
      </c>
      <c r="W43" s="2">
        <f>_xlfn.XLOOKUP(Records_18052025[[#This Row],[symbol]], $AB$33:$AB$37, $AC$33:$AC$37, 0.5, 0)</f>
        <v>0.3</v>
      </c>
      <c r="X43" s="2">
        <f>_xlfn.XLOOKUP(Records_18052025[[#This Row],[symbol]], $AB$33:$AB$37, $AD$33:$AD$37, 2, 0)</f>
        <v>1.5</v>
      </c>
      <c r="Y43" s="9" t="str" cm="1">
        <f t="array" ref="Y4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4" spans="1:30" x14ac:dyDescent="0.3">
      <c r="A44" s="2">
        <v>1001</v>
      </c>
      <c r="B44" s="5">
        <v>45795.025577052278</v>
      </c>
      <c r="C44" s="2" t="s">
        <v>10</v>
      </c>
      <c r="D44" s="2" t="s">
        <v>14</v>
      </c>
      <c r="E44" s="2">
        <v>2.46</v>
      </c>
      <c r="F44" s="2">
        <v>0.1</v>
      </c>
      <c r="G44" s="2">
        <v>64.97</v>
      </c>
      <c r="H44" s="2">
        <v>2035</v>
      </c>
      <c r="I44" s="2">
        <f>COUNTIFS(A:A, Records_18052025[[#This Row],[account_id]])</f>
        <v>62</v>
      </c>
      <c r="J44" s="9" t="str">
        <f>IF(Records_18052025[[#This Row],[Total Trades]]&gt;100, "High frequency", "No")</f>
        <v>No</v>
      </c>
      <c r="K44" s="8">
        <f>_xlfn.XLOOKUP(Records_18052025[[#This Row],[symbol]], $AB$6:$AB$10, $AC$6:$AC$10, "", 0)</f>
        <v>1.45</v>
      </c>
      <c r="L44" s="8" cm="1">
        <f t="array" ref="L44">ABS(_xlfn.XLOOKUP(Records_18052025[[#This Row],[symbol]], $AB$6:$AB$10, (Records_18052025[[#This Row],[spread]]-$AC$6:$AC$10), "", 0))</f>
        <v>1.01</v>
      </c>
      <c r="M44" s="9" t="str">
        <f>IF(Records_18052025[[#This Row],[spread]]&gt;Records_18052025[[#This Row],[Spread Median/Symbol]]+PRODUCT(2, $AC$12), "Abnormal high spread", "No")</f>
        <v>No</v>
      </c>
      <c r="N44" s="9" t="str">
        <f>IF(Records_18052025[[#This Row],[spread]]&lt;Records_18052025[[#This Row],[Spread Median/Symbol]]-PRODUCT(2, $AC$12), "Suspicious low spread", "No")</f>
        <v>No</v>
      </c>
      <c r="O44" s="8">
        <f>IF(Records_18052025[[#This Row],[direction]]="Buy", Records_18052025[[#This Row],[volume]], -Records_18052025[[#This Row],[volume]])</f>
        <v>0.1</v>
      </c>
      <c r="P44" s="8">
        <f>IF(AND(Records_18052025[[#This Row],[account_id]]=A43, Records_18052025[[#This Row],[symbol]]=C43), P43+Records_18052025[[#This Row],[signed_volume]], Records_18052025[[#This Row],[signed_volume]])</f>
        <v>0.11</v>
      </c>
      <c r="Q44" s="12">
        <f>Records_18052025[[#This Row],[trade_duration]]/86400</f>
        <v>2.3553240740740739E-2</v>
      </c>
      <c r="R44" s="8">
        <v>33.549999999999997</v>
      </c>
      <c r="S44" s="9" t="str">
        <f>IF(AND(Records_18052025[[#This Row],[account_id]]=A43, Records_18052025[[#This Row],[symbol]]=C43, Records_18052025[[#This Row],[net_position]]&lt;&gt;P43, P43&lt;&gt;0, Records_18052025[[#This Row],[net_position]]*P43&lt;0, ABS(Records_18052025[[#This Row],[net_position]])&gt;=0.5, Records_18052025[[#This Row],[trade_duration_min2]]&lt;=5), "Abnormal position flip", "No")</f>
        <v>No</v>
      </c>
      <c r="T44" s="2">
        <f>_xlfn.XLOOKUP(Records_18052025[[#This Row],[symbol]], $AB$24:$AB$28, $AC$24:$AC$28, "Not Found", 0)</f>
        <v>0.5</v>
      </c>
      <c r="U44" s="9" t="str">
        <f>IF(AND(Records_18052025[[#This Row],[trade_duration]]&lt;=60, Records_18052025[[#This Row],[volume]]&gt;=Records_18052025[[#This Row],[Scalping Volume Threshold]]), "Suspected Scalping", "No")</f>
        <v>No</v>
      </c>
      <c r="V44" s="2" cm="1">
        <f t="array" ref="V44">_xlfn.LET(_xlpm.Filtered, _xlfn._xlws.FILTER($F:$F, ($A:$A=Records_18052025[[#This Row],[account_id]])*($C:$C=Records_18052025[[#This Row],[symbol]]), "Not Found"), MEDIAN(_xlpm.Filtered))</f>
        <v>1</v>
      </c>
      <c r="W44" s="2">
        <f>_xlfn.XLOOKUP(Records_18052025[[#This Row],[symbol]], $AB$33:$AB$37, $AC$33:$AC$37, 0.5, 0)</f>
        <v>0.3</v>
      </c>
      <c r="X44" s="2">
        <f>_xlfn.XLOOKUP(Records_18052025[[#This Row],[symbol]], $AB$33:$AB$37, $AD$33:$AD$37, 2, 0)</f>
        <v>1.5</v>
      </c>
      <c r="Y44" s="9" t="str" cm="1">
        <f t="array" ref="Y4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5" spans="1:30" x14ac:dyDescent="0.3">
      <c r="A45" s="2">
        <v>1001</v>
      </c>
      <c r="B45" s="5">
        <v>45795.051271495387</v>
      </c>
      <c r="C45" s="2" t="s">
        <v>10</v>
      </c>
      <c r="D45" s="2" t="s">
        <v>14</v>
      </c>
      <c r="E45" s="2">
        <v>0.44</v>
      </c>
      <c r="F45" s="2">
        <v>2</v>
      </c>
      <c r="G45" s="2">
        <v>-196.38</v>
      </c>
      <c r="H45" s="2">
        <v>2672</v>
      </c>
      <c r="I45" s="2">
        <f>COUNTIFS(A:A, Records_18052025[[#This Row],[account_id]])</f>
        <v>62</v>
      </c>
      <c r="J45" s="9" t="str">
        <f>IF(Records_18052025[[#This Row],[Total Trades]]&gt;100, "High frequency", "No")</f>
        <v>No</v>
      </c>
      <c r="K45" s="8">
        <f>_xlfn.XLOOKUP(Records_18052025[[#This Row],[symbol]], $AB$6:$AB$10, $AC$6:$AC$10, "", 0)</f>
        <v>1.45</v>
      </c>
      <c r="L45" s="8" cm="1">
        <f t="array" ref="L45">ABS(_xlfn.XLOOKUP(Records_18052025[[#This Row],[symbol]], $AB$6:$AB$10, (Records_18052025[[#This Row],[spread]]-$AC$6:$AC$10), "", 0))</f>
        <v>1.01</v>
      </c>
      <c r="M45" s="9" t="str">
        <f>IF(Records_18052025[[#This Row],[spread]]&gt;Records_18052025[[#This Row],[Spread Median/Symbol]]+PRODUCT(2, $AC$12), "Abnormal high spread", "No")</f>
        <v>No</v>
      </c>
      <c r="N45" s="9" t="str">
        <f>IF(Records_18052025[[#This Row],[spread]]&lt;Records_18052025[[#This Row],[Spread Median/Symbol]]-PRODUCT(2, $AC$12), "Suspicious low spread", "No")</f>
        <v>No</v>
      </c>
      <c r="O45" s="8">
        <f>IF(Records_18052025[[#This Row],[direction]]="Buy", Records_18052025[[#This Row],[volume]], -Records_18052025[[#This Row],[volume]])</f>
        <v>2</v>
      </c>
      <c r="P45" s="8">
        <f>IF(AND(Records_18052025[[#This Row],[account_id]]=A44, Records_18052025[[#This Row],[symbol]]=C44), P44+Records_18052025[[#This Row],[signed_volume]], Records_18052025[[#This Row],[signed_volume]])</f>
        <v>2.11</v>
      </c>
      <c r="Q45" s="12">
        <f>Records_18052025[[#This Row],[trade_duration]]/86400</f>
        <v>3.0925925925925926E-2</v>
      </c>
      <c r="R45" s="8">
        <v>44.32</v>
      </c>
      <c r="S45" s="9" t="str">
        <f>IF(AND(Records_18052025[[#This Row],[account_id]]=A44, Records_18052025[[#This Row],[symbol]]=C44, Records_18052025[[#This Row],[net_position]]&lt;&gt;P44, P44&lt;&gt;0, Records_18052025[[#This Row],[net_position]]*P44&lt;0, ABS(Records_18052025[[#This Row],[net_position]])&gt;=0.5, Records_18052025[[#This Row],[trade_duration_min2]]&lt;=5), "Abnormal position flip", "No")</f>
        <v>No</v>
      </c>
      <c r="T45" s="2">
        <f>_xlfn.XLOOKUP(Records_18052025[[#This Row],[symbol]], $AB$24:$AB$28, $AC$24:$AC$28, "Not Found", 0)</f>
        <v>0.5</v>
      </c>
      <c r="U45" s="9" t="str">
        <f>IF(AND(Records_18052025[[#This Row],[trade_duration]]&lt;=60, Records_18052025[[#This Row],[volume]]&gt;=Records_18052025[[#This Row],[Scalping Volume Threshold]]), "Suspected Scalping", "No")</f>
        <v>No</v>
      </c>
      <c r="V45" s="2" cm="1">
        <f t="array" ref="V45">_xlfn.LET(_xlpm.Filtered, _xlfn._xlws.FILTER($F:$F, ($A:$A=Records_18052025[[#This Row],[account_id]])*($C:$C=Records_18052025[[#This Row],[symbol]]), "Not Found"), MEDIAN(_xlpm.Filtered))</f>
        <v>1</v>
      </c>
      <c r="W45" s="2">
        <f>_xlfn.XLOOKUP(Records_18052025[[#This Row],[symbol]], $AB$33:$AB$37, $AC$33:$AC$37, 0.5, 0)</f>
        <v>0.3</v>
      </c>
      <c r="X45" s="2">
        <f>_xlfn.XLOOKUP(Records_18052025[[#This Row],[symbol]], $AB$33:$AB$37, $AD$33:$AD$37, 2, 0)</f>
        <v>1.5</v>
      </c>
      <c r="Y45" s="9" t="str" cm="1">
        <f t="array" ref="Y4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  <c r="AC45" s="11"/>
    </row>
    <row r="46" spans="1:30" x14ac:dyDescent="0.3">
      <c r="A46" s="2">
        <v>1001</v>
      </c>
      <c r="B46" s="5">
        <v>45795.087382581733</v>
      </c>
      <c r="C46" s="2" t="s">
        <v>10</v>
      </c>
      <c r="D46" s="2" t="s">
        <v>13</v>
      </c>
      <c r="E46" s="2">
        <v>0.73</v>
      </c>
      <c r="F46" s="2">
        <v>0.01</v>
      </c>
      <c r="G46" s="2">
        <v>-55.91</v>
      </c>
      <c r="H46" s="2">
        <v>288</v>
      </c>
      <c r="I46" s="2">
        <f>COUNTIFS(A:A, Records_18052025[[#This Row],[account_id]])</f>
        <v>62</v>
      </c>
      <c r="J46" s="9" t="str">
        <f>IF(Records_18052025[[#This Row],[Total Trades]]&gt;100, "High frequency", "No")</f>
        <v>No</v>
      </c>
      <c r="K46" s="8">
        <f>_xlfn.XLOOKUP(Records_18052025[[#This Row],[symbol]], $AB$6:$AB$10, $AC$6:$AC$10, "", 0)</f>
        <v>1.45</v>
      </c>
      <c r="L46" s="8" cm="1">
        <f t="array" ref="L46">ABS(_xlfn.XLOOKUP(Records_18052025[[#This Row],[symbol]], $AB$6:$AB$10, (Records_18052025[[#This Row],[spread]]-$AC$6:$AC$10), "", 0))</f>
        <v>0.72</v>
      </c>
      <c r="M46" s="9" t="str">
        <f>IF(Records_18052025[[#This Row],[spread]]&gt;Records_18052025[[#This Row],[Spread Median/Symbol]]+PRODUCT(2, $AC$12), "Abnormal high spread", "No")</f>
        <v>No</v>
      </c>
      <c r="N46" s="9" t="str">
        <f>IF(Records_18052025[[#This Row],[spread]]&lt;Records_18052025[[#This Row],[Spread Median/Symbol]]-PRODUCT(2, $AC$12), "Suspicious low spread", "No")</f>
        <v>No</v>
      </c>
      <c r="O46" s="8">
        <f>IF(Records_18052025[[#This Row],[direction]]="Buy", Records_18052025[[#This Row],[volume]], -Records_18052025[[#This Row],[volume]])</f>
        <v>-0.01</v>
      </c>
      <c r="P46" s="8">
        <f>IF(AND(Records_18052025[[#This Row],[account_id]]=A45, Records_18052025[[#This Row],[symbol]]=C45), P45+Records_18052025[[#This Row],[signed_volume]], Records_18052025[[#This Row],[signed_volume]])</f>
        <v>2.1</v>
      </c>
      <c r="Q46" s="12">
        <f>Records_18052025[[#This Row],[trade_duration]]/86400</f>
        <v>3.3333333333333335E-3</v>
      </c>
      <c r="R46" s="8">
        <v>4.4800000000000004</v>
      </c>
      <c r="S46" s="9" t="str">
        <f>IF(AND(Records_18052025[[#This Row],[account_id]]=A45, Records_18052025[[#This Row],[symbol]]=C45, Records_18052025[[#This Row],[net_position]]&lt;&gt;P45, P45&lt;&gt;0, Records_18052025[[#This Row],[net_position]]*P45&lt;0, ABS(Records_18052025[[#This Row],[net_position]])&gt;=0.5, Records_18052025[[#This Row],[trade_duration_min2]]&lt;=5), "Abnormal position flip", "No")</f>
        <v>No</v>
      </c>
      <c r="T46" s="2">
        <f>_xlfn.XLOOKUP(Records_18052025[[#This Row],[symbol]], $AB$24:$AB$28, $AC$24:$AC$28, "Not Found", 0)</f>
        <v>0.5</v>
      </c>
      <c r="U46" s="9" t="str">
        <f>IF(AND(Records_18052025[[#This Row],[trade_duration]]&lt;=60, Records_18052025[[#This Row],[volume]]&gt;=Records_18052025[[#This Row],[Scalping Volume Threshold]]), "Suspected Scalping", "No")</f>
        <v>No</v>
      </c>
      <c r="V46" s="2" cm="1">
        <f t="array" ref="V46">_xlfn.LET(_xlpm.Filtered, _xlfn._xlws.FILTER($F:$F, ($A:$A=Records_18052025[[#This Row],[account_id]])*($C:$C=Records_18052025[[#This Row],[symbol]]), "Not Found"), MEDIAN(_xlpm.Filtered))</f>
        <v>1</v>
      </c>
      <c r="W46" s="2">
        <f>_xlfn.XLOOKUP(Records_18052025[[#This Row],[symbol]], $AB$33:$AB$37, $AC$33:$AC$37, 0.5, 0)</f>
        <v>0.3</v>
      </c>
      <c r="X46" s="2">
        <f>_xlfn.XLOOKUP(Records_18052025[[#This Row],[symbol]], $AB$33:$AB$37, $AD$33:$AD$37, 2, 0)</f>
        <v>1.5</v>
      </c>
      <c r="Y46" s="9" t="str" cm="1">
        <f t="array" ref="Y4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7" spans="1:30" x14ac:dyDescent="0.3">
      <c r="A47" s="2">
        <v>1001</v>
      </c>
      <c r="B47" s="5">
        <v>45795.131827032223</v>
      </c>
      <c r="C47" s="2" t="s">
        <v>10</v>
      </c>
      <c r="D47" s="2" t="s">
        <v>13</v>
      </c>
      <c r="E47" s="2">
        <v>1.0900000000000001</v>
      </c>
      <c r="F47" s="2">
        <v>2</v>
      </c>
      <c r="G47" s="2">
        <v>-120.31</v>
      </c>
      <c r="H47" s="2">
        <v>950</v>
      </c>
      <c r="I47" s="2">
        <f>COUNTIFS(A:A, Records_18052025[[#This Row],[account_id]])</f>
        <v>62</v>
      </c>
      <c r="J47" s="9" t="str">
        <f>IF(Records_18052025[[#This Row],[Total Trades]]&gt;100, "High frequency", "No")</f>
        <v>No</v>
      </c>
      <c r="K47" s="8">
        <f>_xlfn.XLOOKUP(Records_18052025[[#This Row],[symbol]], $AB$6:$AB$10, $AC$6:$AC$10, "", 0)</f>
        <v>1.45</v>
      </c>
      <c r="L47" s="8" cm="1">
        <f t="array" ref="L47">ABS(_xlfn.XLOOKUP(Records_18052025[[#This Row],[symbol]], $AB$6:$AB$10, (Records_18052025[[#This Row],[spread]]-$AC$6:$AC$10), "", 0))</f>
        <v>0.35999999999999988</v>
      </c>
      <c r="M47" s="9" t="str">
        <f>IF(Records_18052025[[#This Row],[spread]]&gt;Records_18052025[[#This Row],[Spread Median/Symbol]]+PRODUCT(2, $AC$12), "Abnormal high spread", "No")</f>
        <v>No</v>
      </c>
      <c r="N47" s="9" t="str">
        <f>IF(Records_18052025[[#This Row],[spread]]&lt;Records_18052025[[#This Row],[Spread Median/Symbol]]-PRODUCT(2, $AC$12), "Suspicious low spread", "No")</f>
        <v>No</v>
      </c>
      <c r="O47" s="8">
        <f>IF(Records_18052025[[#This Row],[direction]]="Buy", Records_18052025[[#This Row],[volume]], -Records_18052025[[#This Row],[volume]])</f>
        <v>-2</v>
      </c>
      <c r="P47" s="8">
        <f>IF(AND(Records_18052025[[#This Row],[account_id]]=A46, Records_18052025[[#This Row],[symbol]]=C46), P46+Records_18052025[[#This Row],[signed_volume]], Records_18052025[[#This Row],[signed_volume]])</f>
        <v>0.10000000000000009</v>
      </c>
      <c r="Q47" s="12">
        <f>Records_18052025[[#This Row],[trade_duration]]/86400</f>
        <v>1.0995370370370371E-2</v>
      </c>
      <c r="R47" s="8">
        <v>15.5</v>
      </c>
      <c r="S47" s="9" t="str">
        <f>IF(AND(Records_18052025[[#This Row],[account_id]]=A46, Records_18052025[[#This Row],[symbol]]=C46, Records_18052025[[#This Row],[net_position]]&lt;&gt;P46, P46&lt;&gt;0, Records_18052025[[#This Row],[net_position]]*P46&lt;0, ABS(Records_18052025[[#This Row],[net_position]])&gt;=0.5, Records_18052025[[#This Row],[trade_duration_min2]]&lt;=5), "Abnormal position flip", "No")</f>
        <v>No</v>
      </c>
      <c r="T47" s="2">
        <f>_xlfn.XLOOKUP(Records_18052025[[#This Row],[symbol]], $AB$24:$AB$28, $AC$24:$AC$28, "Not Found", 0)</f>
        <v>0.5</v>
      </c>
      <c r="U47" s="9" t="str">
        <f>IF(AND(Records_18052025[[#This Row],[trade_duration]]&lt;=60, Records_18052025[[#This Row],[volume]]&gt;=Records_18052025[[#This Row],[Scalping Volume Threshold]]), "Suspected Scalping", "No")</f>
        <v>No</v>
      </c>
      <c r="V47" s="2" cm="1">
        <f t="array" ref="V47">_xlfn.LET(_xlpm.Filtered, _xlfn._xlws.FILTER($F:$F, ($A:$A=Records_18052025[[#This Row],[account_id]])*($C:$C=Records_18052025[[#This Row],[symbol]]), "Not Found"), MEDIAN(_xlpm.Filtered))</f>
        <v>1</v>
      </c>
      <c r="W47" s="2">
        <f>_xlfn.XLOOKUP(Records_18052025[[#This Row],[symbol]], $AB$33:$AB$37, $AC$33:$AC$37, 0.5, 0)</f>
        <v>0.3</v>
      </c>
      <c r="X47" s="2">
        <f>_xlfn.XLOOKUP(Records_18052025[[#This Row],[symbol]], $AB$33:$AB$37, $AD$33:$AD$37, 2, 0)</f>
        <v>1.5</v>
      </c>
      <c r="Y47" s="9" t="str" cm="1">
        <f t="array" ref="Y4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8" spans="1:30" x14ac:dyDescent="0.3">
      <c r="A48" s="2">
        <v>1001</v>
      </c>
      <c r="B48" s="5">
        <v>45795.20404928807</v>
      </c>
      <c r="C48" s="2" t="s">
        <v>10</v>
      </c>
      <c r="D48" s="2" t="s">
        <v>13</v>
      </c>
      <c r="E48" s="2">
        <v>1.73</v>
      </c>
      <c r="F48" s="2">
        <v>0.1</v>
      </c>
      <c r="G48" s="2">
        <v>-81.38</v>
      </c>
      <c r="H48" s="2">
        <v>1988</v>
      </c>
      <c r="I48" s="2">
        <f>COUNTIFS(A:A, Records_18052025[[#This Row],[account_id]])</f>
        <v>62</v>
      </c>
      <c r="J48" s="9" t="str">
        <f>IF(Records_18052025[[#This Row],[Total Trades]]&gt;100, "High frequency", "No")</f>
        <v>No</v>
      </c>
      <c r="K48" s="8">
        <f>_xlfn.XLOOKUP(Records_18052025[[#This Row],[symbol]], $AB$6:$AB$10, $AC$6:$AC$10, "", 0)</f>
        <v>1.45</v>
      </c>
      <c r="L48" s="8" cm="1">
        <f t="array" ref="L48">ABS(_xlfn.XLOOKUP(Records_18052025[[#This Row],[symbol]], $AB$6:$AB$10, (Records_18052025[[#This Row],[spread]]-$AC$6:$AC$10), "", 0))</f>
        <v>0.28000000000000003</v>
      </c>
      <c r="M48" s="9" t="str">
        <f>IF(Records_18052025[[#This Row],[spread]]&gt;Records_18052025[[#This Row],[Spread Median/Symbol]]+PRODUCT(2, $AC$12), "Abnormal high spread", "No")</f>
        <v>No</v>
      </c>
      <c r="N48" s="9" t="str">
        <f>IF(Records_18052025[[#This Row],[spread]]&lt;Records_18052025[[#This Row],[Spread Median/Symbol]]-PRODUCT(2, $AC$12), "Suspicious low spread", "No")</f>
        <v>No</v>
      </c>
      <c r="O48" s="8">
        <f>IF(Records_18052025[[#This Row],[direction]]="Buy", Records_18052025[[#This Row],[volume]], -Records_18052025[[#This Row],[volume]])</f>
        <v>-0.1</v>
      </c>
      <c r="P48" s="8">
        <f>IF(AND(Records_18052025[[#This Row],[account_id]]=A47, Records_18052025[[#This Row],[symbol]]=C47), P47+Records_18052025[[#This Row],[signed_volume]], Records_18052025[[#This Row],[signed_volume]])</f>
        <v>8.3266726846886741E-17</v>
      </c>
      <c r="Q48" s="12">
        <f>Records_18052025[[#This Row],[trade_duration]]/86400</f>
        <v>2.3009259259259261E-2</v>
      </c>
      <c r="R48" s="8">
        <v>33.08</v>
      </c>
      <c r="S48" s="9" t="str">
        <f>IF(AND(Records_18052025[[#This Row],[account_id]]=A47, Records_18052025[[#This Row],[symbol]]=C47, Records_18052025[[#This Row],[net_position]]&lt;&gt;P47, P47&lt;&gt;0, Records_18052025[[#This Row],[net_position]]*P47&lt;0, ABS(Records_18052025[[#This Row],[net_position]])&gt;=0.5, Records_18052025[[#This Row],[trade_duration_min2]]&lt;=5), "Abnormal position flip", "No")</f>
        <v>No</v>
      </c>
      <c r="T48" s="2">
        <f>_xlfn.XLOOKUP(Records_18052025[[#This Row],[symbol]], $AB$24:$AB$28, $AC$24:$AC$28, "Not Found", 0)</f>
        <v>0.5</v>
      </c>
      <c r="U48" s="9" t="str">
        <f>IF(AND(Records_18052025[[#This Row],[trade_duration]]&lt;=60, Records_18052025[[#This Row],[volume]]&gt;=Records_18052025[[#This Row],[Scalping Volume Threshold]]), "Suspected Scalping", "No")</f>
        <v>No</v>
      </c>
      <c r="V48" s="2" cm="1">
        <f t="array" ref="V48">_xlfn.LET(_xlpm.Filtered, _xlfn._xlws.FILTER($F:$F, ($A:$A=Records_18052025[[#This Row],[account_id]])*($C:$C=Records_18052025[[#This Row],[symbol]]), "Not Found"), MEDIAN(_xlpm.Filtered))</f>
        <v>1</v>
      </c>
      <c r="W48" s="2">
        <f>_xlfn.XLOOKUP(Records_18052025[[#This Row],[symbol]], $AB$33:$AB$37, $AC$33:$AC$37, 0.5, 0)</f>
        <v>0.3</v>
      </c>
      <c r="X48" s="2">
        <f>_xlfn.XLOOKUP(Records_18052025[[#This Row],[symbol]], $AB$33:$AB$37, $AD$33:$AD$37, 2, 0)</f>
        <v>1.5</v>
      </c>
      <c r="Y48" s="9" t="str" cm="1">
        <f t="array" ref="Y4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9" spans="1:26" x14ac:dyDescent="0.3">
      <c r="A49" s="2">
        <v>1001</v>
      </c>
      <c r="B49" s="5">
        <v>45795.315160404512</v>
      </c>
      <c r="C49" s="2" t="s">
        <v>10</v>
      </c>
      <c r="D49" s="2" t="s">
        <v>13</v>
      </c>
      <c r="E49" s="2">
        <v>1.4</v>
      </c>
      <c r="F49" s="2">
        <v>0.01</v>
      </c>
      <c r="G49" s="2">
        <v>-128.30000000000001</v>
      </c>
      <c r="H49" s="2">
        <v>2453</v>
      </c>
      <c r="I49" s="2">
        <f>COUNTIFS(A:A, Records_18052025[[#This Row],[account_id]])</f>
        <v>62</v>
      </c>
      <c r="J49" s="9" t="str">
        <f>IF(Records_18052025[[#This Row],[Total Trades]]&gt;100, "High frequency", "No")</f>
        <v>No</v>
      </c>
      <c r="K49" s="8">
        <f>_xlfn.XLOOKUP(Records_18052025[[#This Row],[symbol]], $AB$6:$AB$10, $AC$6:$AC$10, "", 0)</f>
        <v>1.45</v>
      </c>
      <c r="L49" s="8" cm="1">
        <f t="array" ref="L49">ABS(_xlfn.XLOOKUP(Records_18052025[[#This Row],[symbol]], $AB$6:$AB$10, (Records_18052025[[#This Row],[spread]]-$AC$6:$AC$10), "", 0))</f>
        <v>5.0000000000000044E-2</v>
      </c>
      <c r="M49" s="9" t="str">
        <f>IF(Records_18052025[[#This Row],[spread]]&gt;Records_18052025[[#This Row],[Spread Median/Symbol]]+PRODUCT(2, $AC$12), "Abnormal high spread", "No")</f>
        <v>No</v>
      </c>
      <c r="N49" s="9" t="str">
        <f>IF(Records_18052025[[#This Row],[spread]]&lt;Records_18052025[[#This Row],[Spread Median/Symbol]]-PRODUCT(2, $AC$12), "Suspicious low spread", "No")</f>
        <v>No</v>
      </c>
      <c r="O49" s="8">
        <f>IF(Records_18052025[[#This Row],[direction]]="Buy", Records_18052025[[#This Row],[volume]], -Records_18052025[[#This Row],[volume]])</f>
        <v>-0.01</v>
      </c>
      <c r="P49" s="8">
        <f>IF(AND(Records_18052025[[#This Row],[account_id]]=A48, Records_18052025[[#This Row],[symbol]]=C48), P48+Records_18052025[[#This Row],[signed_volume]], Records_18052025[[#This Row],[signed_volume]])</f>
        <v>-9.9999999999999169E-3</v>
      </c>
      <c r="Q49" s="12">
        <f>Records_18052025[[#This Row],[trade_duration]]/86400</f>
        <v>2.8391203703703703E-2</v>
      </c>
      <c r="R49" s="8">
        <v>40.53</v>
      </c>
      <c r="S49" s="9" t="str">
        <f>IF(AND(Records_18052025[[#This Row],[account_id]]=A48, Records_18052025[[#This Row],[symbol]]=C48, Records_18052025[[#This Row],[net_position]]&lt;&gt;P48, P48&lt;&gt;0, Records_18052025[[#This Row],[net_position]]*P48&lt;0, ABS(Records_18052025[[#This Row],[net_position]])&gt;=0.5, Records_18052025[[#This Row],[trade_duration_min2]]&lt;=5), "Abnormal position flip", "No")</f>
        <v>No</v>
      </c>
      <c r="T49" s="2">
        <f>_xlfn.XLOOKUP(Records_18052025[[#This Row],[symbol]], $AB$24:$AB$28, $AC$24:$AC$28, "Not Found", 0)</f>
        <v>0.5</v>
      </c>
      <c r="U49" s="9" t="str">
        <f>IF(AND(Records_18052025[[#This Row],[trade_duration]]&lt;=60, Records_18052025[[#This Row],[volume]]&gt;=Records_18052025[[#This Row],[Scalping Volume Threshold]]), "Suspected Scalping", "No")</f>
        <v>No</v>
      </c>
      <c r="V49" s="2" cm="1">
        <f t="array" ref="V49">_xlfn.LET(_xlpm.Filtered, _xlfn._xlws.FILTER($F:$F, ($A:$A=Records_18052025[[#This Row],[account_id]])*($C:$C=Records_18052025[[#This Row],[symbol]]), "Not Found"), MEDIAN(_xlpm.Filtered))</f>
        <v>1</v>
      </c>
      <c r="W49" s="2">
        <f>_xlfn.XLOOKUP(Records_18052025[[#This Row],[symbol]], $AB$33:$AB$37, $AC$33:$AC$37, 0.5, 0)</f>
        <v>0.3</v>
      </c>
      <c r="X49" s="2">
        <f>_xlfn.XLOOKUP(Records_18052025[[#This Row],[symbol]], $AB$33:$AB$37, $AD$33:$AD$37, 2, 0)</f>
        <v>1.5</v>
      </c>
      <c r="Y49" s="9" t="str" cm="1">
        <f t="array" ref="Y4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50" spans="1:26" x14ac:dyDescent="0.3">
      <c r="A50" s="2">
        <v>1001</v>
      </c>
      <c r="B50" s="5">
        <v>45795.365160362569</v>
      </c>
      <c r="C50" s="2" t="s">
        <v>10</v>
      </c>
      <c r="D50" s="2" t="s">
        <v>14</v>
      </c>
      <c r="E50" s="2">
        <v>0.66</v>
      </c>
      <c r="F50" s="2">
        <v>1</v>
      </c>
      <c r="G50" s="2">
        <v>57.66</v>
      </c>
      <c r="H50" s="2">
        <v>77</v>
      </c>
      <c r="I50" s="2">
        <f>COUNTIFS(A:A, Records_18052025[[#This Row],[account_id]])</f>
        <v>62</v>
      </c>
      <c r="J50" s="9" t="str">
        <f>IF(Records_18052025[[#This Row],[Total Trades]]&gt;100, "High frequency", "No")</f>
        <v>No</v>
      </c>
      <c r="K50" s="8">
        <f>_xlfn.XLOOKUP(Records_18052025[[#This Row],[symbol]], $AB$6:$AB$10, $AC$6:$AC$10, "", 0)</f>
        <v>1.45</v>
      </c>
      <c r="L50" s="8" cm="1">
        <f t="array" ref="L50">ABS(_xlfn.XLOOKUP(Records_18052025[[#This Row],[symbol]], $AB$6:$AB$10, (Records_18052025[[#This Row],[spread]]-$AC$6:$AC$10), "", 0))</f>
        <v>0.78999999999999992</v>
      </c>
      <c r="M50" s="9" t="str">
        <f>IF(Records_18052025[[#This Row],[spread]]&gt;Records_18052025[[#This Row],[Spread Median/Symbol]]+PRODUCT(2, $AC$12), "Abnormal high spread", "No")</f>
        <v>No</v>
      </c>
      <c r="N50" s="9" t="str">
        <f>IF(Records_18052025[[#This Row],[spread]]&lt;Records_18052025[[#This Row],[Spread Median/Symbol]]-PRODUCT(2, $AC$12), "Suspicious low spread", "No")</f>
        <v>No</v>
      </c>
      <c r="O50" s="8">
        <f>IF(Records_18052025[[#This Row],[direction]]="Buy", Records_18052025[[#This Row],[volume]], -Records_18052025[[#This Row],[volume]])</f>
        <v>1</v>
      </c>
      <c r="P50" s="8">
        <f>IF(AND(Records_18052025[[#This Row],[account_id]]=A49, Records_18052025[[#This Row],[symbol]]=C49), P49+Records_18052025[[#This Row],[signed_volume]], Records_18052025[[#This Row],[signed_volume]])</f>
        <v>0.9900000000000001</v>
      </c>
      <c r="Q50" s="12">
        <f>Records_18052025[[#This Row],[trade_duration]]/86400</f>
        <v>8.9120370370370373E-4</v>
      </c>
      <c r="R50" s="8">
        <v>1.17</v>
      </c>
      <c r="S50" s="9" t="str">
        <f>IF(AND(Records_18052025[[#This Row],[account_id]]=A49, Records_18052025[[#This Row],[symbol]]=C49, Records_18052025[[#This Row],[net_position]]&lt;&gt;P49, P49&lt;&gt;0, Records_18052025[[#This Row],[net_position]]*P49&lt;0, ABS(Records_18052025[[#This Row],[net_position]])&gt;=0.5, Records_18052025[[#This Row],[trade_duration_min2]]&lt;=5), "Abnormal position flip", "No")</f>
        <v>Abnormal position flip</v>
      </c>
      <c r="T50" s="2">
        <f>_xlfn.XLOOKUP(Records_18052025[[#This Row],[symbol]], $AB$24:$AB$28, $AC$24:$AC$28, "Not Found", 0)</f>
        <v>0.5</v>
      </c>
      <c r="U50" s="9" t="str">
        <f>IF(AND(Records_18052025[[#This Row],[trade_duration]]&lt;=60, Records_18052025[[#This Row],[volume]]&gt;=Records_18052025[[#This Row],[Scalping Volume Threshold]]), "Suspected Scalping", "No")</f>
        <v>No</v>
      </c>
      <c r="V50" s="2" cm="1">
        <f t="array" ref="V50">_xlfn.LET(_xlpm.Filtered, _xlfn._xlws.FILTER($F:$F, ($A:$A=Records_18052025[[#This Row],[account_id]])*($C:$C=Records_18052025[[#This Row],[symbol]]), "Not Found"), MEDIAN(_xlpm.Filtered))</f>
        <v>1</v>
      </c>
      <c r="W50" s="2">
        <f>_xlfn.XLOOKUP(Records_18052025[[#This Row],[symbol]], $AB$33:$AB$37, $AC$33:$AC$37, 0.5, 0)</f>
        <v>0.3</v>
      </c>
      <c r="X50" s="2">
        <f>_xlfn.XLOOKUP(Records_18052025[[#This Row],[symbol]], $AB$33:$AB$37, $AD$33:$AD$37, 2, 0)</f>
        <v>1.5</v>
      </c>
      <c r="Y50" s="9" t="str" cm="1">
        <f t="array" ref="Y5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5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position flip</v>
      </c>
    </row>
    <row r="51" spans="1:26" x14ac:dyDescent="0.3">
      <c r="A51" s="2">
        <v>1001</v>
      </c>
      <c r="B51" s="5">
        <v>45795.454049255633</v>
      </c>
      <c r="C51" s="2" t="s">
        <v>10</v>
      </c>
      <c r="D51" s="2" t="s">
        <v>14</v>
      </c>
      <c r="E51" s="2">
        <v>1.72</v>
      </c>
      <c r="F51" s="2">
        <v>2</v>
      </c>
      <c r="G51" s="2">
        <v>-192.27</v>
      </c>
      <c r="H51" s="2">
        <v>2691</v>
      </c>
      <c r="I51" s="2">
        <f>COUNTIFS(A:A, Records_18052025[[#This Row],[account_id]])</f>
        <v>62</v>
      </c>
      <c r="J51" s="9" t="str">
        <f>IF(Records_18052025[[#This Row],[Total Trades]]&gt;100, "High frequency", "No")</f>
        <v>No</v>
      </c>
      <c r="K51" s="8">
        <f>_xlfn.XLOOKUP(Records_18052025[[#This Row],[symbol]], $AB$6:$AB$10, $AC$6:$AC$10, "", 0)</f>
        <v>1.45</v>
      </c>
      <c r="L51" s="8" cm="1">
        <f t="array" ref="L51">ABS(_xlfn.XLOOKUP(Records_18052025[[#This Row],[symbol]], $AB$6:$AB$10, (Records_18052025[[#This Row],[spread]]-$AC$6:$AC$10), "", 0))</f>
        <v>0.27</v>
      </c>
      <c r="M51" s="9" t="str">
        <f>IF(Records_18052025[[#This Row],[spread]]&gt;Records_18052025[[#This Row],[Spread Median/Symbol]]+PRODUCT(2, $AC$12), "Abnormal high spread", "No")</f>
        <v>No</v>
      </c>
      <c r="N51" s="9" t="str">
        <f>IF(Records_18052025[[#This Row],[spread]]&lt;Records_18052025[[#This Row],[Spread Median/Symbol]]-PRODUCT(2, $AC$12), "Suspicious low spread", "No")</f>
        <v>No</v>
      </c>
      <c r="O51" s="8">
        <f>IF(Records_18052025[[#This Row],[direction]]="Buy", Records_18052025[[#This Row],[volume]], -Records_18052025[[#This Row],[volume]])</f>
        <v>2</v>
      </c>
      <c r="P51" s="8">
        <f>IF(AND(Records_18052025[[#This Row],[account_id]]=A50, Records_18052025[[#This Row],[symbol]]=C50), P50+Records_18052025[[#This Row],[signed_volume]], Records_18052025[[#This Row],[signed_volume]])</f>
        <v>2.99</v>
      </c>
      <c r="Q51" s="12">
        <f>Records_18052025[[#This Row],[trade_duration]]/86400</f>
        <v>3.1145833333333334E-2</v>
      </c>
      <c r="R51" s="8">
        <v>44.51</v>
      </c>
      <c r="S51" s="9" t="str">
        <f>IF(AND(Records_18052025[[#This Row],[account_id]]=A50, Records_18052025[[#This Row],[symbol]]=C50, Records_18052025[[#This Row],[net_position]]&lt;&gt;P50, P50&lt;&gt;0, Records_18052025[[#This Row],[net_position]]*P50&lt;0, ABS(Records_18052025[[#This Row],[net_position]])&gt;=0.5, Records_18052025[[#This Row],[trade_duration_min2]]&lt;=5), "Abnormal position flip", "No")</f>
        <v>No</v>
      </c>
      <c r="T51" s="2">
        <f>_xlfn.XLOOKUP(Records_18052025[[#This Row],[symbol]], $AB$24:$AB$28, $AC$24:$AC$28, "Not Found", 0)</f>
        <v>0.5</v>
      </c>
      <c r="U51" s="9" t="str">
        <f>IF(AND(Records_18052025[[#This Row],[trade_duration]]&lt;=60, Records_18052025[[#This Row],[volume]]&gt;=Records_18052025[[#This Row],[Scalping Volume Threshold]]), "Suspected Scalping", "No")</f>
        <v>No</v>
      </c>
      <c r="V51" s="2" cm="1">
        <f t="array" ref="V51">_xlfn.LET(_xlpm.Filtered, _xlfn._xlws.FILTER($F:$F, ($A:$A=Records_18052025[[#This Row],[account_id]])*($C:$C=Records_18052025[[#This Row],[symbol]]), "Not Found"), MEDIAN(_xlpm.Filtered))</f>
        <v>1</v>
      </c>
      <c r="W51" s="2">
        <f>_xlfn.XLOOKUP(Records_18052025[[#This Row],[symbol]], $AB$33:$AB$37, $AC$33:$AC$37, 0.5, 0)</f>
        <v>0.3</v>
      </c>
      <c r="X51" s="2">
        <f>_xlfn.XLOOKUP(Records_18052025[[#This Row],[symbol]], $AB$33:$AB$37, $AD$33:$AD$37, 2, 0)</f>
        <v>1.5</v>
      </c>
      <c r="Y51" s="9" t="str" cm="1">
        <f t="array" ref="Y5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5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52" spans="1:26" x14ac:dyDescent="0.3">
      <c r="A52" s="2">
        <v>1001</v>
      </c>
      <c r="B52" s="5">
        <v>45795.475577038182</v>
      </c>
      <c r="C52" s="2" t="s">
        <v>10</v>
      </c>
      <c r="D52" s="2" t="s">
        <v>14</v>
      </c>
      <c r="E52" s="2">
        <v>1.47</v>
      </c>
      <c r="F52" s="2">
        <v>2</v>
      </c>
      <c r="G52" s="2">
        <v>98.98</v>
      </c>
      <c r="H52" s="2">
        <v>1167</v>
      </c>
      <c r="I52" s="2">
        <f>COUNTIFS(A:A, Records_18052025[[#This Row],[account_id]])</f>
        <v>62</v>
      </c>
      <c r="J52" s="9" t="str">
        <f>IF(Records_18052025[[#This Row],[Total Trades]]&gt;100, "High frequency", "No")</f>
        <v>No</v>
      </c>
      <c r="K52" s="8">
        <f>_xlfn.XLOOKUP(Records_18052025[[#This Row],[symbol]], $AB$6:$AB$10, $AC$6:$AC$10, "", 0)</f>
        <v>1.45</v>
      </c>
      <c r="L52" s="8" cm="1">
        <f t="array" ref="L52">ABS(_xlfn.XLOOKUP(Records_18052025[[#This Row],[symbol]], $AB$6:$AB$10, (Records_18052025[[#This Row],[spread]]-$AC$6:$AC$10), "", 0))</f>
        <v>2.0000000000000018E-2</v>
      </c>
      <c r="M52" s="9" t="str">
        <f>IF(Records_18052025[[#This Row],[spread]]&gt;Records_18052025[[#This Row],[Spread Median/Symbol]]+PRODUCT(2, $AC$12), "Abnormal high spread", "No")</f>
        <v>No</v>
      </c>
      <c r="N52" s="9" t="str">
        <f>IF(Records_18052025[[#This Row],[spread]]&lt;Records_18052025[[#This Row],[Spread Median/Symbol]]-PRODUCT(2, $AC$12), "Suspicious low spread", "No")</f>
        <v>No</v>
      </c>
      <c r="O52" s="8">
        <f>IF(Records_18052025[[#This Row],[direction]]="Buy", Records_18052025[[#This Row],[volume]], -Records_18052025[[#This Row],[volume]])</f>
        <v>2</v>
      </c>
      <c r="P52" s="8">
        <f>IF(AND(Records_18052025[[#This Row],[account_id]]=A51, Records_18052025[[#This Row],[symbol]]=C51), P51+Records_18052025[[#This Row],[signed_volume]], Records_18052025[[#This Row],[signed_volume]])</f>
        <v>4.99</v>
      </c>
      <c r="Q52" s="12">
        <f>Records_18052025[[#This Row],[trade_duration]]/86400</f>
        <v>1.3506944444444445E-2</v>
      </c>
      <c r="R52" s="8">
        <v>19.27</v>
      </c>
      <c r="S52" s="9" t="str">
        <f>IF(AND(Records_18052025[[#This Row],[account_id]]=A51, Records_18052025[[#This Row],[symbol]]=C51, Records_18052025[[#This Row],[net_position]]&lt;&gt;P51, P51&lt;&gt;0, Records_18052025[[#This Row],[net_position]]*P51&lt;0, ABS(Records_18052025[[#This Row],[net_position]])&gt;=0.5, Records_18052025[[#This Row],[trade_duration_min2]]&lt;=5), "Abnormal position flip", "No")</f>
        <v>No</v>
      </c>
      <c r="T52" s="2">
        <f>_xlfn.XLOOKUP(Records_18052025[[#This Row],[symbol]], $AB$24:$AB$28, $AC$24:$AC$28, "Not Found", 0)</f>
        <v>0.5</v>
      </c>
      <c r="U52" s="9" t="str">
        <f>IF(AND(Records_18052025[[#This Row],[trade_duration]]&lt;=60, Records_18052025[[#This Row],[volume]]&gt;=Records_18052025[[#This Row],[Scalping Volume Threshold]]), "Suspected Scalping", "No")</f>
        <v>No</v>
      </c>
      <c r="V52" s="2" cm="1">
        <f t="array" ref="V52">_xlfn.LET(_xlpm.Filtered, _xlfn._xlws.FILTER($F:$F, ($A:$A=Records_18052025[[#This Row],[account_id]])*($C:$C=Records_18052025[[#This Row],[symbol]]), "Not Found"), MEDIAN(_xlpm.Filtered))</f>
        <v>1</v>
      </c>
      <c r="W52" s="2">
        <f>_xlfn.XLOOKUP(Records_18052025[[#This Row],[symbol]], $AB$33:$AB$37, $AC$33:$AC$37, 0.5, 0)</f>
        <v>0.3</v>
      </c>
      <c r="X52" s="2">
        <f>_xlfn.XLOOKUP(Records_18052025[[#This Row],[symbol]], $AB$33:$AB$37, $AD$33:$AD$37, 2, 0)</f>
        <v>1.5</v>
      </c>
      <c r="Y52" s="9" t="str" cm="1">
        <f t="array" ref="Y5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5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53" spans="1:26" x14ac:dyDescent="0.3">
      <c r="A53" s="2">
        <v>1001</v>
      </c>
      <c r="B53" s="5">
        <v>45795.621410383937</v>
      </c>
      <c r="C53" s="2" t="s">
        <v>10</v>
      </c>
      <c r="D53" s="2" t="s">
        <v>13</v>
      </c>
      <c r="E53" s="2">
        <v>1.86</v>
      </c>
      <c r="F53" s="2">
        <v>2</v>
      </c>
      <c r="G53" s="2">
        <v>-195.16</v>
      </c>
      <c r="H53" s="2">
        <v>650</v>
      </c>
      <c r="I53" s="2">
        <f>COUNTIFS(A:A, Records_18052025[[#This Row],[account_id]])</f>
        <v>62</v>
      </c>
      <c r="J53" s="9" t="str">
        <f>IF(Records_18052025[[#This Row],[Total Trades]]&gt;100, "High frequency", "No")</f>
        <v>No</v>
      </c>
      <c r="K53" s="8">
        <f>_xlfn.XLOOKUP(Records_18052025[[#This Row],[symbol]], $AB$6:$AB$10, $AC$6:$AC$10, "", 0)</f>
        <v>1.45</v>
      </c>
      <c r="L53" s="8" cm="1">
        <f t="array" ref="L53">ABS(_xlfn.XLOOKUP(Records_18052025[[#This Row],[symbol]], $AB$6:$AB$10, (Records_18052025[[#This Row],[spread]]-$AC$6:$AC$10), "", 0))</f>
        <v>0.41000000000000014</v>
      </c>
      <c r="M53" s="9" t="str">
        <f>IF(Records_18052025[[#This Row],[spread]]&gt;Records_18052025[[#This Row],[Spread Median/Symbol]]+PRODUCT(2, $AC$12), "Abnormal high spread", "No")</f>
        <v>No</v>
      </c>
      <c r="N53" s="9" t="str">
        <f>IF(Records_18052025[[#This Row],[spread]]&lt;Records_18052025[[#This Row],[Spread Median/Symbol]]-PRODUCT(2, $AC$12), "Suspicious low spread", "No")</f>
        <v>No</v>
      </c>
      <c r="O53" s="8">
        <f>IF(Records_18052025[[#This Row],[direction]]="Buy", Records_18052025[[#This Row],[volume]], -Records_18052025[[#This Row],[volume]])</f>
        <v>-2</v>
      </c>
      <c r="P53" s="8">
        <f>IF(AND(Records_18052025[[#This Row],[account_id]]=A52, Records_18052025[[#This Row],[symbol]]=C52), P52+Records_18052025[[#This Row],[signed_volume]], Records_18052025[[#This Row],[signed_volume]])</f>
        <v>2.99</v>
      </c>
      <c r="Q53" s="12">
        <f>Records_18052025[[#This Row],[trade_duration]]/86400</f>
        <v>7.5231481481481477E-3</v>
      </c>
      <c r="R53" s="8">
        <v>10.5</v>
      </c>
      <c r="S53" s="9" t="str">
        <f>IF(AND(Records_18052025[[#This Row],[account_id]]=A52, Records_18052025[[#This Row],[symbol]]=C52, Records_18052025[[#This Row],[net_position]]&lt;&gt;P52, P52&lt;&gt;0, Records_18052025[[#This Row],[net_position]]*P52&lt;0, ABS(Records_18052025[[#This Row],[net_position]])&gt;=0.5, Records_18052025[[#This Row],[trade_duration_min2]]&lt;=5), "Abnormal position flip", "No")</f>
        <v>No</v>
      </c>
      <c r="T53" s="2">
        <f>_xlfn.XLOOKUP(Records_18052025[[#This Row],[symbol]], $AB$24:$AB$28, $AC$24:$AC$28, "Not Found", 0)</f>
        <v>0.5</v>
      </c>
      <c r="U53" s="9" t="str">
        <f>IF(AND(Records_18052025[[#This Row],[trade_duration]]&lt;=60, Records_18052025[[#This Row],[volume]]&gt;=Records_18052025[[#This Row],[Scalping Volume Threshold]]), "Suspected Scalping", "No")</f>
        <v>No</v>
      </c>
      <c r="V53" s="2" cm="1">
        <f t="array" ref="V53">_xlfn.LET(_xlpm.Filtered, _xlfn._xlws.FILTER($F:$F, ($A:$A=Records_18052025[[#This Row],[account_id]])*($C:$C=Records_18052025[[#This Row],[symbol]]), "Not Found"), MEDIAN(_xlpm.Filtered))</f>
        <v>1</v>
      </c>
      <c r="W53" s="2">
        <f>_xlfn.XLOOKUP(Records_18052025[[#This Row],[symbol]], $AB$33:$AB$37, $AC$33:$AC$37, 0.5, 0)</f>
        <v>0.3</v>
      </c>
      <c r="X53" s="2">
        <f>_xlfn.XLOOKUP(Records_18052025[[#This Row],[symbol]], $AB$33:$AB$37, $AD$33:$AD$37, 2, 0)</f>
        <v>1.5</v>
      </c>
      <c r="Y53" s="9" t="str" cm="1">
        <f t="array" ref="Y5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5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54" spans="1:26" x14ac:dyDescent="0.3">
      <c r="A54" s="2">
        <v>1001</v>
      </c>
      <c r="B54" s="5">
        <v>45795.970021476758</v>
      </c>
      <c r="C54" s="2" t="s">
        <v>10</v>
      </c>
      <c r="D54" s="2" t="s">
        <v>13</v>
      </c>
      <c r="E54" s="2">
        <v>1.24</v>
      </c>
      <c r="F54" s="2">
        <v>1</v>
      </c>
      <c r="G54" s="2">
        <v>156.09</v>
      </c>
      <c r="H54" s="2">
        <v>1342</v>
      </c>
      <c r="I54" s="2">
        <f>COUNTIFS(A:A, Records_18052025[[#This Row],[account_id]])</f>
        <v>62</v>
      </c>
      <c r="J54" s="9" t="str">
        <f>IF(Records_18052025[[#This Row],[Total Trades]]&gt;100, "High frequency", "No")</f>
        <v>No</v>
      </c>
      <c r="K54" s="8">
        <f>_xlfn.XLOOKUP(Records_18052025[[#This Row],[symbol]], $AB$6:$AB$10, $AC$6:$AC$10, "", 0)</f>
        <v>1.45</v>
      </c>
      <c r="L54" s="8" cm="1">
        <f t="array" ref="L54">ABS(_xlfn.XLOOKUP(Records_18052025[[#This Row],[symbol]], $AB$6:$AB$10, (Records_18052025[[#This Row],[spread]]-$AC$6:$AC$10), "", 0))</f>
        <v>0.20999999999999996</v>
      </c>
      <c r="M54" s="9" t="str">
        <f>IF(Records_18052025[[#This Row],[spread]]&gt;Records_18052025[[#This Row],[Spread Median/Symbol]]+PRODUCT(2, $AC$12), "Abnormal high spread", "No")</f>
        <v>No</v>
      </c>
      <c r="N54" s="9" t="str">
        <f>IF(Records_18052025[[#This Row],[spread]]&lt;Records_18052025[[#This Row],[Spread Median/Symbol]]-PRODUCT(2, $AC$12), "Suspicious low spread", "No")</f>
        <v>No</v>
      </c>
      <c r="O54" s="8">
        <f>IF(Records_18052025[[#This Row],[direction]]="Buy", Records_18052025[[#This Row],[volume]], -Records_18052025[[#This Row],[volume]])</f>
        <v>-1</v>
      </c>
      <c r="P54" s="8">
        <f>IF(AND(Records_18052025[[#This Row],[account_id]]=A53, Records_18052025[[#This Row],[symbol]]=C53), P53+Records_18052025[[#This Row],[signed_volume]], Records_18052025[[#This Row],[signed_volume]])</f>
        <v>1.9900000000000002</v>
      </c>
      <c r="Q54" s="12">
        <f>Records_18052025[[#This Row],[trade_duration]]/86400</f>
        <v>1.5532407407407408E-2</v>
      </c>
      <c r="R54" s="8">
        <v>22.22</v>
      </c>
      <c r="S54" s="9" t="str">
        <f>IF(AND(Records_18052025[[#This Row],[account_id]]=A53, Records_18052025[[#This Row],[symbol]]=C53, Records_18052025[[#This Row],[net_position]]&lt;&gt;P53, P53&lt;&gt;0, Records_18052025[[#This Row],[net_position]]*P53&lt;0, ABS(Records_18052025[[#This Row],[net_position]])&gt;=0.5, Records_18052025[[#This Row],[trade_duration_min2]]&lt;=5), "Abnormal position flip", "No")</f>
        <v>No</v>
      </c>
      <c r="T54" s="2">
        <f>_xlfn.XLOOKUP(Records_18052025[[#This Row],[symbol]], $AB$24:$AB$28, $AC$24:$AC$28, "Not Found", 0)</f>
        <v>0.5</v>
      </c>
      <c r="U54" s="9" t="str">
        <f>IF(AND(Records_18052025[[#This Row],[trade_duration]]&lt;=60, Records_18052025[[#This Row],[volume]]&gt;=Records_18052025[[#This Row],[Scalping Volume Threshold]]), "Suspected Scalping", "No")</f>
        <v>No</v>
      </c>
      <c r="V54" s="2" cm="1">
        <f t="array" ref="V54">_xlfn.LET(_xlpm.Filtered, _xlfn._xlws.FILTER($F:$F, ($A:$A=Records_18052025[[#This Row],[account_id]])*($C:$C=Records_18052025[[#This Row],[symbol]]), "Not Found"), MEDIAN(_xlpm.Filtered))</f>
        <v>1</v>
      </c>
      <c r="W54" s="2">
        <f>_xlfn.XLOOKUP(Records_18052025[[#This Row],[symbol]], $AB$33:$AB$37, $AC$33:$AC$37, 0.5, 0)</f>
        <v>0.3</v>
      </c>
      <c r="X54" s="2">
        <f>_xlfn.XLOOKUP(Records_18052025[[#This Row],[symbol]], $AB$33:$AB$37, $AD$33:$AD$37, 2, 0)</f>
        <v>1.5</v>
      </c>
      <c r="Y54" s="9" t="str" cm="1">
        <f t="array" ref="Y5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5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55" spans="1:26" x14ac:dyDescent="0.3">
      <c r="A55" s="2">
        <v>1001</v>
      </c>
      <c r="B55" s="5">
        <v>45795.088077051492</v>
      </c>
      <c r="C55" s="2" t="s">
        <v>8</v>
      </c>
      <c r="D55" s="2" t="s">
        <v>13</v>
      </c>
      <c r="E55" s="2">
        <v>1.58</v>
      </c>
      <c r="F55" s="2">
        <v>2</v>
      </c>
      <c r="G55" s="2">
        <v>-111.17</v>
      </c>
      <c r="H55" s="2">
        <v>725</v>
      </c>
      <c r="I55" s="2">
        <f>COUNTIFS(A:A, Records_18052025[[#This Row],[account_id]])</f>
        <v>62</v>
      </c>
      <c r="J55" s="9" t="str">
        <f>IF(Records_18052025[[#This Row],[Total Trades]]&gt;100, "High frequency", "No")</f>
        <v>No</v>
      </c>
      <c r="K55" s="8">
        <f>_xlfn.XLOOKUP(Records_18052025[[#This Row],[symbol]], $AB$6:$AB$10, $AC$6:$AC$10, "", 0)</f>
        <v>1.28</v>
      </c>
      <c r="L55" s="8" cm="1">
        <f t="array" ref="L55">ABS(_xlfn.XLOOKUP(Records_18052025[[#This Row],[symbol]], $AB$6:$AB$10, (Records_18052025[[#This Row],[spread]]-$AC$6:$AC$10), "", 0))</f>
        <v>0.30000000000000004</v>
      </c>
      <c r="M55" s="9" t="str">
        <f>IF(Records_18052025[[#This Row],[spread]]&gt;Records_18052025[[#This Row],[Spread Median/Symbol]]+PRODUCT(2, $AC$12), "Abnormal high spread", "No")</f>
        <v>No</v>
      </c>
      <c r="N55" s="9" t="str">
        <f>IF(Records_18052025[[#This Row],[spread]]&lt;Records_18052025[[#This Row],[Spread Median/Symbol]]-PRODUCT(2, $AC$12), "Suspicious low spread", "No")</f>
        <v>No</v>
      </c>
      <c r="O55" s="8">
        <f>IF(Records_18052025[[#This Row],[direction]]="Buy", Records_18052025[[#This Row],[volume]], -Records_18052025[[#This Row],[volume]])</f>
        <v>-2</v>
      </c>
      <c r="P55" s="8">
        <f>IF(AND(Records_18052025[[#This Row],[account_id]]=A54, Records_18052025[[#This Row],[symbol]]=C54), P54+Records_18052025[[#This Row],[signed_volume]], Records_18052025[[#This Row],[signed_volume]])</f>
        <v>-2</v>
      </c>
      <c r="Q55" s="12">
        <f>Records_18052025[[#This Row],[trade_duration]]/86400</f>
        <v>8.3912037037037045E-3</v>
      </c>
      <c r="R55" s="8">
        <v>12.05</v>
      </c>
      <c r="S55" s="9" t="str">
        <f>IF(AND(Records_18052025[[#This Row],[account_id]]=A54, Records_18052025[[#This Row],[symbol]]=C54, Records_18052025[[#This Row],[net_position]]&lt;&gt;P54, P54&lt;&gt;0, Records_18052025[[#This Row],[net_position]]*P54&lt;0, ABS(Records_18052025[[#This Row],[net_position]])&gt;=0.5, Records_18052025[[#This Row],[trade_duration_min2]]&lt;=5), "Abnormal position flip", "No")</f>
        <v>No</v>
      </c>
      <c r="T55" s="2">
        <f>_xlfn.XLOOKUP(Records_18052025[[#This Row],[symbol]], $AB$24:$AB$28, $AC$24:$AC$28, "Not Found", 0)</f>
        <v>0.2</v>
      </c>
      <c r="U55" s="9" t="str">
        <f>IF(AND(Records_18052025[[#This Row],[trade_duration]]&lt;=60, Records_18052025[[#This Row],[volume]]&gt;=Records_18052025[[#This Row],[Scalping Volume Threshold]]), "Suspected Scalping", "No")</f>
        <v>No</v>
      </c>
      <c r="V55" s="2" cm="1">
        <f t="array" ref="V55">_xlfn.LET(_xlpm.Filtered, _xlfn._xlws.FILTER($F:$F, ($A:$A=Records_18052025[[#This Row],[account_id]])*($C:$C=Records_18052025[[#This Row],[symbol]]), "Not Found"), MEDIAN(_xlpm.Filtered))</f>
        <v>0.5</v>
      </c>
      <c r="W55" s="2">
        <f>_xlfn.XLOOKUP(Records_18052025[[#This Row],[symbol]], $AB$33:$AB$37, $AC$33:$AC$37, 0.5, 0)</f>
        <v>0.8</v>
      </c>
      <c r="X55" s="2">
        <f>_xlfn.XLOOKUP(Records_18052025[[#This Row],[symbol]], $AB$33:$AB$37, $AD$33:$AD$37, 2, 0)</f>
        <v>2.5</v>
      </c>
      <c r="Y55" s="9" t="str" cm="1">
        <f t="array" ref="Y5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5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56" spans="1:26" x14ac:dyDescent="0.3">
      <c r="A56" s="2">
        <v>1001</v>
      </c>
      <c r="B56" s="5">
        <v>45795.097799269308</v>
      </c>
      <c r="C56" s="2" t="s">
        <v>8</v>
      </c>
      <c r="D56" s="2" t="s">
        <v>14</v>
      </c>
      <c r="E56" s="2">
        <v>1.99</v>
      </c>
      <c r="F56" s="2">
        <v>2</v>
      </c>
      <c r="G56" s="2">
        <v>8.58</v>
      </c>
      <c r="H56" s="2">
        <v>2509</v>
      </c>
      <c r="I56" s="2">
        <f>COUNTIFS(A:A, Records_18052025[[#This Row],[account_id]])</f>
        <v>62</v>
      </c>
      <c r="J56" s="9" t="str">
        <f>IF(Records_18052025[[#This Row],[Total Trades]]&gt;100, "High frequency", "No")</f>
        <v>No</v>
      </c>
      <c r="K56" s="8">
        <f>_xlfn.XLOOKUP(Records_18052025[[#This Row],[symbol]], $AB$6:$AB$10, $AC$6:$AC$10, "", 0)</f>
        <v>1.28</v>
      </c>
      <c r="L56" s="8" cm="1">
        <f t="array" ref="L56">ABS(_xlfn.XLOOKUP(Records_18052025[[#This Row],[symbol]], $AB$6:$AB$10, (Records_18052025[[#This Row],[spread]]-$AC$6:$AC$10), "", 0))</f>
        <v>0.71</v>
      </c>
      <c r="M56" s="9" t="str">
        <f>IF(Records_18052025[[#This Row],[spread]]&gt;Records_18052025[[#This Row],[Spread Median/Symbol]]+PRODUCT(2, $AC$12), "Abnormal high spread", "No")</f>
        <v>No</v>
      </c>
      <c r="N56" s="9" t="str">
        <f>IF(Records_18052025[[#This Row],[spread]]&lt;Records_18052025[[#This Row],[Spread Median/Symbol]]-PRODUCT(2, $AC$12), "Suspicious low spread", "No")</f>
        <v>No</v>
      </c>
      <c r="O56" s="8">
        <f>IF(Records_18052025[[#This Row],[direction]]="Buy", Records_18052025[[#This Row],[volume]], -Records_18052025[[#This Row],[volume]])</f>
        <v>2</v>
      </c>
      <c r="P56" s="8">
        <f>IF(AND(Records_18052025[[#This Row],[account_id]]=A55, Records_18052025[[#This Row],[symbol]]=C55), P55+Records_18052025[[#This Row],[signed_volume]], Records_18052025[[#This Row],[signed_volume]])</f>
        <v>0</v>
      </c>
      <c r="Q56" s="12">
        <f>Records_18052025[[#This Row],[trade_duration]]/86400</f>
        <v>2.9039351851851851E-2</v>
      </c>
      <c r="R56" s="8">
        <v>41.49</v>
      </c>
      <c r="S56" s="9" t="str">
        <f>IF(AND(Records_18052025[[#This Row],[account_id]]=A55, Records_18052025[[#This Row],[symbol]]=C55, Records_18052025[[#This Row],[net_position]]&lt;&gt;P55, P55&lt;&gt;0, Records_18052025[[#This Row],[net_position]]*P55&lt;0, ABS(Records_18052025[[#This Row],[net_position]])&gt;=0.5, Records_18052025[[#This Row],[trade_duration_min2]]&lt;=5), "Abnormal position flip", "No")</f>
        <v>No</v>
      </c>
      <c r="T56" s="2">
        <f>_xlfn.XLOOKUP(Records_18052025[[#This Row],[symbol]], $AB$24:$AB$28, $AC$24:$AC$28, "Not Found", 0)</f>
        <v>0.2</v>
      </c>
      <c r="U56" s="9" t="str">
        <f>IF(AND(Records_18052025[[#This Row],[trade_duration]]&lt;=60, Records_18052025[[#This Row],[volume]]&gt;=Records_18052025[[#This Row],[Scalping Volume Threshold]]), "Suspected Scalping", "No")</f>
        <v>No</v>
      </c>
      <c r="V56" s="2" cm="1">
        <f t="array" ref="V56">_xlfn.LET(_xlpm.Filtered, _xlfn._xlws.FILTER($F:$F, ($A:$A=Records_18052025[[#This Row],[account_id]])*($C:$C=Records_18052025[[#This Row],[symbol]]), "Not Found"), MEDIAN(_xlpm.Filtered))</f>
        <v>0.5</v>
      </c>
      <c r="W56" s="2">
        <f>_xlfn.XLOOKUP(Records_18052025[[#This Row],[symbol]], $AB$33:$AB$37, $AC$33:$AC$37, 0.5, 0)</f>
        <v>0.8</v>
      </c>
      <c r="X56" s="2">
        <f>_xlfn.XLOOKUP(Records_18052025[[#This Row],[symbol]], $AB$33:$AB$37, $AD$33:$AD$37, 2, 0)</f>
        <v>2.5</v>
      </c>
      <c r="Y56" s="9" t="str" cm="1">
        <f t="array" ref="Y5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5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57" spans="1:26" x14ac:dyDescent="0.3">
      <c r="A57" s="2">
        <v>1001</v>
      </c>
      <c r="B57" s="5">
        <v>45795.292938180151</v>
      </c>
      <c r="C57" s="2" t="s">
        <v>8</v>
      </c>
      <c r="D57" s="2" t="s">
        <v>14</v>
      </c>
      <c r="E57" s="2">
        <v>0.99</v>
      </c>
      <c r="F57" s="2">
        <v>2</v>
      </c>
      <c r="G57" s="2">
        <v>-134.79</v>
      </c>
      <c r="H57" s="2">
        <v>1076</v>
      </c>
      <c r="I57" s="2">
        <f>COUNTIFS(A:A, Records_18052025[[#This Row],[account_id]])</f>
        <v>62</v>
      </c>
      <c r="J57" s="9" t="str">
        <f>IF(Records_18052025[[#This Row],[Total Trades]]&gt;100, "High frequency", "No")</f>
        <v>No</v>
      </c>
      <c r="K57" s="8">
        <f>_xlfn.XLOOKUP(Records_18052025[[#This Row],[symbol]], $AB$6:$AB$10, $AC$6:$AC$10, "", 0)</f>
        <v>1.28</v>
      </c>
      <c r="L57" s="8" cm="1">
        <f t="array" ref="L57">ABS(_xlfn.XLOOKUP(Records_18052025[[#This Row],[symbol]], $AB$6:$AB$10, (Records_18052025[[#This Row],[spread]]-$AC$6:$AC$10), "", 0))</f>
        <v>0.29000000000000004</v>
      </c>
      <c r="M57" s="9" t="str">
        <f>IF(Records_18052025[[#This Row],[spread]]&gt;Records_18052025[[#This Row],[Spread Median/Symbol]]+PRODUCT(2, $AC$12), "Abnormal high spread", "No")</f>
        <v>No</v>
      </c>
      <c r="N57" s="9" t="str">
        <f>IF(Records_18052025[[#This Row],[spread]]&lt;Records_18052025[[#This Row],[Spread Median/Symbol]]-PRODUCT(2, $AC$12), "Suspicious low spread", "No")</f>
        <v>No</v>
      </c>
      <c r="O57" s="8">
        <f>IF(Records_18052025[[#This Row],[direction]]="Buy", Records_18052025[[#This Row],[volume]], -Records_18052025[[#This Row],[volume]])</f>
        <v>2</v>
      </c>
      <c r="P57" s="8">
        <f>IF(AND(Records_18052025[[#This Row],[account_id]]=A56, Records_18052025[[#This Row],[symbol]]=C56), P56+Records_18052025[[#This Row],[signed_volume]], Records_18052025[[#This Row],[signed_volume]])</f>
        <v>2</v>
      </c>
      <c r="Q57" s="12">
        <f>Records_18052025[[#This Row],[trade_duration]]/86400</f>
        <v>1.2453703703703703E-2</v>
      </c>
      <c r="R57" s="8">
        <v>17.559999999999999</v>
      </c>
      <c r="S57" s="9" t="str">
        <f>IF(AND(Records_18052025[[#This Row],[account_id]]=A56, Records_18052025[[#This Row],[symbol]]=C56, Records_18052025[[#This Row],[net_position]]&lt;&gt;P56, P56&lt;&gt;0, Records_18052025[[#This Row],[net_position]]*P56&lt;0, ABS(Records_18052025[[#This Row],[net_position]])&gt;=0.5, Records_18052025[[#This Row],[trade_duration_min2]]&lt;=5), "Abnormal position flip", "No")</f>
        <v>No</v>
      </c>
      <c r="T57" s="2">
        <f>_xlfn.XLOOKUP(Records_18052025[[#This Row],[symbol]], $AB$24:$AB$28, $AC$24:$AC$28, "Not Found", 0)</f>
        <v>0.2</v>
      </c>
      <c r="U57" s="9" t="str">
        <f>IF(AND(Records_18052025[[#This Row],[trade_duration]]&lt;=60, Records_18052025[[#This Row],[volume]]&gt;=Records_18052025[[#This Row],[Scalping Volume Threshold]]), "Suspected Scalping", "No")</f>
        <v>No</v>
      </c>
      <c r="V57" s="2" cm="1">
        <f t="array" ref="V57">_xlfn.LET(_xlpm.Filtered, _xlfn._xlws.FILTER($F:$F, ($A:$A=Records_18052025[[#This Row],[account_id]])*($C:$C=Records_18052025[[#This Row],[symbol]]), "Not Found"), MEDIAN(_xlpm.Filtered))</f>
        <v>0.5</v>
      </c>
      <c r="W57" s="2">
        <f>_xlfn.XLOOKUP(Records_18052025[[#This Row],[symbol]], $AB$33:$AB$37, $AC$33:$AC$37, 0.5, 0)</f>
        <v>0.8</v>
      </c>
      <c r="X57" s="2">
        <f>_xlfn.XLOOKUP(Records_18052025[[#This Row],[symbol]], $AB$33:$AB$37, $AD$33:$AD$37, 2, 0)</f>
        <v>2.5</v>
      </c>
      <c r="Y57" s="9" t="str" cm="1">
        <f t="array" ref="Y5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5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58" spans="1:26" x14ac:dyDescent="0.3">
      <c r="A58" s="2">
        <v>1001</v>
      </c>
      <c r="B58" s="5">
        <v>45795.351271479849</v>
      </c>
      <c r="C58" s="2" t="s">
        <v>8</v>
      </c>
      <c r="D58" s="2" t="s">
        <v>13</v>
      </c>
      <c r="E58" s="2">
        <v>0.39</v>
      </c>
      <c r="F58" s="2">
        <v>0.01</v>
      </c>
      <c r="G58" s="2">
        <v>-149.78</v>
      </c>
      <c r="H58" s="2">
        <v>2773</v>
      </c>
      <c r="I58" s="2">
        <f>COUNTIFS(A:A, Records_18052025[[#This Row],[account_id]])</f>
        <v>62</v>
      </c>
      <c r="J58" s="9" t="str">
        <f>IF(Records_18052025[[#This Row],[Total Trades]]&gt;100, "High frequency", "No")</f>
        <v>No</v>
      </c>
      <c r="K58" s="8">
        <f>_xlfn.XLOOKUP(Records_18052025[[#This Row],[symbol]], $AB$6:$AB$10, $AC$6:$AC$10, "", 0)</f>
        <v>1.28</v>
      </c>
      <c r="L58" s="8" cm="1">
        <f t="array" ref="L58">ABS(_xlfn.XLOOKUP(Records_18052025[[#This Row],[symbol]], $AB$6:$AB$10, (Records_18052025[[#This Row],[spread]]-$AC$6:$AC$10), "", 0))</f>
        <v>0.89</v>
      </c>
      <c r="M58" s="9" t="str">
        <f>IF(Records_18052025[[#This Row],[spread]]&gt;Records_18052025[[#This Row],[Spread Median/Symbol]]+PRODUCT(2, $AC$12), "Abnormal high spread", "No")</f>
        <v>No</v>
      </c>
      <c r="N58" s="9" t="str">
        <f>IF(Records_18052025[[#This Row],[spread]]&lt;Records_18052025[[#This Row],[Spread Median/Symbol]]-PRODUCT(2, $AC$12), "Suspicious low spread", "No")</f>
        <v>No</v>
      </c>
      <c r="O58" s="8">
        <f>IF(Records_18052025[[#This Row],[direction]]="Buy", Records_18052025[[#This Row],[volume]], -Records_18052025[[#This Row],[volume]])</f>
        <v>-0.01</v>
      </c>
      <c r="P58" s="8">
        <f>IF(AND(Records_18052025[[#This Row],[account_id]]=A57, Records_18052025[[#This Row],[symbol]]=C57), P57+Records_18052025[[#This Row],[signed_volume]], Records_18052025[[#This Row],[signed_volume]])</f>
        <v>1.99</v>
      </c>
      <c r="Q58" s="12">
        <f>Records_18052025[[#This Row],[trade_duration]]/86400</f>
        <v>3.2094907407407405E-2</v>
      </c>
      <c r="R58" s="8">
        <v>46.13</v>
      </c>
      <c r="S58" s="9" t="str">
        <f>IF(AND(Records_18052025[[#This Row],[account_id]]=A57, Records_18052025[[#This Row],[symbol]]=C57, Records_18052025[[#This Row],[net_position]]&lt;&gt;P57, P57&lt;&gt;0, Records_18052025[[#This Row],[net_position]]*P57&lt;0, ABS(Records_18052025[[#This Row],[net_position]])&gt;=0.5, Records_18052025[[#This Row],[trade_duration_min2]]&lt;=5), "Abnormal position flip", "No")</f>
        <v>No</v>
      </c>
      <c r="T58" s="2">
        <f>_xlfn.XLOOKUP(Records_18052025[[#This Row],[symbol]], $AB$24:$AB$28, $AC$24:$AC$28, "Not Found", 0)</f>
        <v>0.2</v>
      </c>
      <c r="U58" s="9" t="str">
        <f>IF(AND(Records_18052025[[#This Row],[trade_duration]]&lt;=60, Records_18052025[[#This Row],[volume]]&gt;=Records_18052025[[#This Row],[Scalping Volume Threshold]]), "Suspected Scalping", "No")</f>
        <v>No</v>
      </c>
      <c r="V58" s="2" cm="1">
        <f t="array" ref="V58">_xlfn.LET(_xlpm.Filtered, _xlfn._xlws.FILTER($F:$F, ($A:$A=Records_18052025[[#This Row],[account_id]])*($C:$C=Records_18052025[[#This Row],[symbol]]), "Not Found"), MEDIAN(_xlpm.Filtered))</f>
        <v>0.5</v>
      </c>
      <c r="W58" s="2">
        <f>_xlfn.XLOOKUP(Records_18052025[[#This Row],[symbol]], $AB$33:$AB$37, $AC$33:$AC$37, 0.5, 0)</f>
        <v>0.8</v>
      </c>
      <c r="X58" s="2">
        <f>_xlfn.XLOOKUP(Records_18052025[[#This Row],[symbol]], $AB$33:$AB$37, $AD$33:$AD$37, 2, 0)</f>
        <v>2.5</v>
      </c>
      <c r="Y58" s="9" t="str" cm="1">
        <f t="array" ref="Y5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5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59" spans="1:26" x14ac:dyDescent="0.3">
      <c r="A59" s="2">
        <v>1001</v>
      </c>
      <c r="B59" s="5">
        <v>45795.571410388402</v>
      </c>
      <c r="C59" s="2" t="s">
        <v>8</v>
      </c>
      <c r="D59" s="2" t="s">
        <v>13</v>
      </c>
      <c r="E59" s="2">
        <v>1.5</v>
      </c>
      <c r="F59" s="2">
        <v>0.5</v>
      </c>
      <c r="G59" s="2">
        <v>2.38</v>
      </c>
      <c r="H59" s="2">
        <v>950</v>
      </c>
      <c r="I59" s="2">
        <f>COUNTIFS(A:A, Records_18052025[[#This Row],[account_id]])</f>
        <v>62</v>
      </c>
      <c r="J59" s="9" t="str">
        <f>IF(Records_18052025[[#This Row],[Total Trades]]&gt;100, "High frequency", "No")</f>
        <v>No</v>
      </c>
      <c r="K59" s="8">
        <f>_xlfn.XLOOKUP(Records_18052025[[#This Row],[symbol]], $AB$6:$AB$10, $AC$6:$AC$10, "", 0)</f>
        <v>1.28</v>
      </c>
      <c r="L59" s="8" cm="1">
        <f t="array" ref="L59">ABS(_xlfn.XLOOKUP(Records_18052025[[#This Row],[symbol]], $AB$6:$AB$10, (Records_18052025[[#This Row],[spread]]-$AC$6:$AC$10), "", 0))</f>
        <v>0.21999999999999997</v>
      </c>
      <c r="M59" s="9" t="str">
        <f>IF(Records_18052025[[#This Row],[spread]]&gt;Records_18052025[[#This Row],[Spread Median/Symbol]]+PRODUCT(2, $AC$12), "Abnormal high spread", "No")</f>
        <v>No</v>
      </c>
      <c r="N59" s="9" t="str">
        <f>IF(Records_18052025[[#This Row],[spread]]&lt;Records_18052025[[#This Row],[Spread Median/Symbol]]-PRODUCT(2, $AC$12), "Suspicious low spread", "No")</f>
        <v>No</v>
      </c>
      <c r="O59" s="8">
        <f>IF(Records_18052025[[#This Row],[direction]]="Buy", Records_18052025[[#This Row],[volume]], -Records_18052025[[#This Row],[volume]])</f>
        <v>-0.5</v>
      </c>
      <c r="P59" s="8">
        <f>IF(AND(Records_18052025[[#This Row],[account_id]]=A58, Records_18052025[[#This Row],[symbol]]=C58), P58+Records_18052025[[#This Row],[signed_volume]], Records_18052025[[#This Row],[signed_volume]])</f>
        <v>1.49</v>
      </c>
      <c r="Q59" s="12">
        <f>Records_18052025[[#This Row],[trade_duration]]/86400</f>
        <v>1.0995370370370371E-2</v>
      </c>
      <c r="R59" s="8">
        <v>15.5</v>
      </c>
      <c r="S59" s="9" t="str">
        <f>IF(AND(Records_18052025[[#This Row],[account_id]]=A58, Records_18052025[[#This Row],[symbol]]=C58, Records_18052025[[#This Row],[net_position]]&lt;&gt;P58, P58&lt;&gt;0, Records_18052025[[#This Row],[net_position]]*P58&lt;0, ABS(Records_18052025[[#This Row],[net_position]])&gt;=0.5, Records_18052025[[#This Row],[trade_duration_min2]]&lt;=5), "Abnormal position flip", "No")</f>
        <v>No</v>
      </c>
      <c r="T59" s="2">
        <f>_xlfn.XLOOKUP(Records_18052025[[#This Row],[symbol]], $AB$24:$AB$28, $AC$24:$AC$28, "Not Found", 0)</f>
        <v>0.2</v>
      </c>
      <c r="U59" s="9" t="str">
        <f>IF(AND(Records_18052025[[#This Row],[trade_duration]]&lt;=60, Records_18052025[[#This Row],[volume]]&gt;=Records_18052025[[#This Row],[Scalping Volume Threshold]]), "Suspected Scalping", "No")</f>
        <v>No</v>
      </c>
      <c r="V59" s="2" cm="1">
        <f t="array" ref="V59">_xlfn.LET(_xlpm.Filtered, _xlfn._xlws.FILTER($F:$F, ($A:$A=Records_18052025[[#This Row],[account_id]])*($C:$C=Records_18052025[[#This Row],[symbol]]), "Not Found"), MEDIAN(_xlpm.Filtered))</f>
        <v>0.5</v>
      </c>
      <c r="W59" s="2">
        <f>_xlfn.XLOOKUP(Records_18052025[[#This Row],[symbol]], $AB$33:$AB$37, $AC$33:$AC$37, 0.5, 0)</f>
        <v>0.8</v>
      </c>
      <c r="X59" s="2">
        <f>_xlfn.XLOOKUP(Records_18052025[[#This Row],[symbol]], $AB$33:$AB$37, $AD$33:$AD$37, 2, 0)</f>
        <v>2.5</v>
      </c>
      <c r="Y59" s="9" t="str" cm="1">
        <f t="array" ref="Y5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5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60" spans="1:26" x14ac:dyDescent="0.3">
      <c r="A60" s="2">
        <v>1001</v>
      </c>
      <c r="B60" s="5">
        <v>45795.578354823971</v>
      </c>
      <c r="C60" s="2" t="s">
        <v>8</v>
      </c>
      <c r="D60" s="2" t="s">
        <v>13</v>
      </c>
      <c r="E60" s="2">
        <v>1.94</v>
      </c>
      <c r="F60" s="2">
        <v>0.1</v>
      </c>
      <c r="G60" s="2">
        <v>37.42</v>
      </c>
      <c r="H60" s="2">
        <v>2313</v>
      </c>
      <c r="I60" s="2">
        <f>COUNTIFS(A:A, Records_18052025[[#This Row],[account_id]])</f>
        <v>62</v>
      </c>
      <c r="J60" s="9" t="str">
        <f>IF(Records_18052025[[#This Row],[Total Trades]]&gt;100, "High frequency", "No")</f>
        <v>No</v>
      </c>
      <c r="K60" s="8">
        <f>_xlfn.XLOOKUP(Records_18052025[[#This Row],[symbol]], $AB$6:$AB$10, $AC$6:$AC$10, "", 0)</f>
        <v>1.28</v>
      </c>
      <c r="L60" s="8" cm="1">
        <f t="array" ref="L60">ABS(_xlfn.XLOOKUP(Records_18052025[[#This Row],[symbol]], $AB$6:$AB$10, (Records_18052025[[#This Row],[spread]]-$AC$6:$AC$10), "", 0))</f>
        <v>0.65999999999999992</v>
      </c>
      <c r="M60" s="9" t="str">
        <f>IF(Records_18052025[[#This Row],[spread]]&gt;Records_18052025[[#This Row],[Spread Median/Symbol]]+PRODUCT(2, $AC$12), "Abnormal high spread", "No")</f>
        <v>No</v>
      </c>
      <c r="N60" s="9" t="str">
        <f>IF(Records_18052025[[#This Row],[spread]]&lt;Records_18052025[[#This Row],[Spread Median/Symbol]]-PRODUCT(2, $AC$12), "Suspicious low spread", "No")</f>
        <v>No</v>
      </c>
      <c r="O60" s="8">
        <f>IF(Records_18052025[[#This Row],[direction]]="Buy", Records_18052025[[#This Row],[volume]], -Records_18052025[[#This Row],[volume]])</f>
        <v>-0.1</v>
      </c>
      <c r="P60" s="8">
        <f>IF(AND(Records_18052025[[#This Row],[account_id]]=A59, Records_18052025[[#This Row],[symbol]]=C59), P59+Records_18052025[[#This Row],[signed_volume]], Records_18052025[[#This Row],[signed_volume]])</f>
        <v>1.39</v>
      </c>
      <c r="Q60" s="12">
        <f>Records_18052025[[#This Row],[trade_duration]]/86400</f>
        <v>2.6770833333333334E-2</v>
      </c>
      <c r="R60" s="8">
        <v>38.33</v>
      </c>
      <c r="S60" s="9" t="str">
        <f>IF(AND(Records_18052025[[#This Row],[account_id]]=A59, Records_18052025[[#This Row],[symbol]]=C59, Records_18052025[[#This Row],[net_position]]&lt;&gt;P59, P59&lt;&gt;0, Records_18052025[[#This Row],[net_position]]*P59&lt;0, ABS(Records_18052025[[#This Row],[net_position]])&gt;=0.5, Records_18052025[[#This Row],[trade_duration_min2]]&lt;=5), "Abnormal position flip", "No")</f>
        <v>No</v>
      </c>
      <c r="T60" s="2">
        <f>_xlfn.XLOOKUP(Records_18052025[[#This Row],[symbol]], $AB$24:$AB$28, $AC$24:$AC$28, "Not Found", 0)</f>
        <v>0.2</v>
      </c>
      <c r="U60" s="9" t="str">
        <f>IF(AND(Records_18052025[[#This Row],[trade_duration]]&lt;=60, Records_18052025[[#This Row],[volume]]&gt;=Records_18052025[[#This Row],[Scalping Volume Threshold]]), "Suspected Scalping", "No")</f>
        <v>No</v>
      </c>
      <c r="V60" s="2" cm="1">
        <f t="array" ref="V60">_xlfn.LET(_xlpm.Filtered, _xlfn._xlws.FILTER($F:$F, ($A:$A=Records_18052025[[#This Row],[account_id]])*($C:$C=Records_18052025[[#This Row],[symbol]]), "Not Found"), MEDIAN(_xlpm.Filtered))</f>
        <v>0.5</v>
      </c>
      <c r="W60" s="2">
        <f>_xlfn.XLOOKUP(Records_18052025[[#This Row],[symbol]], $AB$33:$AB$37, $AC$33:$AC$37, 0.5, 0)</f>
        <v>0.8</v>
      </c>
      <c r="X60" s="2">
        <f>_xlfn.XLOOKUP(Records_18052025[[#This Row],[symbol]], $AB$33:$AB$37, $AD$33:$AD$37, 2, 0)</f>
        <v>2.5</v>
      </c>
      <c r="Y60" s="9" t="str" cm="1">
        <f t="array" ref="Y6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61" spans="1:26" x14ac:dyDescent="0.3">
      <c r="A61" s="2">
        <v>1001</v>
      </c>
      <c r="B61" s="5">
        <v>45795.58738259723</v>
      </c>
      <c r="C61" s="2" t="s">
        <v>8</v>
      </c>
      <c r="D61" s="2" t="s">
        <v>13</v>
      </c>
      <c r="E61" s="2">
        <v>0.99</v>
      </c>
      <c r="F61" s="2">
        <v>1</v>
      </c>
      <c r="G61" s="2">
        <v>52.37</v>
      </c>
      <c r="H61" s="2">
        <v>2192</v>
      </c>
      <c r="I61" s="2">
        <f>COUNTIFS(A:A, Records_18052025[[#This Row],[account_id]])</f>
        <v>62</v>
      </c>
      <c r="J61" s="9" t="str">
        <f>IF(Records_18052025[[#This Row],[Total Trades]]&gt;100, "High frequency", "No")</f>
        <v>No</v>
      </c>
      <c r="K61" s="8">
        <f>_xlfn.XLOOKUP(Records_18052025[[#This Row],[symbol]], $AB$6:$AB$10, $AC$6:$AC$10, "", 0)</f>
        <v>1.28</v>
      </c>
      <c r="L61" s="8" cm="1">
        <f t="array" ref="L61">ABS(_xlfn.XLOOKUP(Records_18052025[[#This Row],[symbol]], $AB$6:$AB$10, (Records_18052025[[#This Row],[spread]]-$AC$6:$AC$10), "", 0))</f>
        <v>0.29000000000000004</v>
      </c>
      <c r="M61" s="9" t="str">
        <f>IF(Records_18052025[[#This Row],[spread]]&gt;Records_18052025[[#This Row],[Spread Median/Symbol]]+PRODUCT(2, $AC$12), "Abnormal high spread", "No")</f>
        <v>No</v>
      </c>
      <c r="N61" s="9" t="str">
        <f>IF(Records_18052025[[#This Row],[spread]]&lt;Records_18052025[[#This Row],[Spread Median/Symbol]]-PRODUCT(2, $AC$12), "Suspicious low spread", "No")</f>
        <v>No</v>
      </c>
      <c r="O61" s="8">
        <f>IF(Records_18052025[[#This Row],[direction]]="Buy", Records_18052025[[#This Row],[volume]], -Records_18052025[[#This Row],[volume]])</f>
        <v>-1</v>
      </c>
      <c r="P61" s="8">
        <f>IF(AND(Records_18052025[[#This Row],[account_id]]=A60, Records_18052025[[#This Row],[symbol]]=C60), P60+Records_18052025[[#This Row],[signed_volume]], Records_18052025[[#This Row],[signed_volume]])</f>
        <v>0.3899999999999999</v>
      </c>
      <c r="Q61" s="12">
        <f>Records_18052025[[#This Row],[trade_duration]]/86400</f>
        <v>2.537037037037037E-2</v>
      </c>
      <c r="R61" s="8">
        <v>36.32</v>
      </c>
      <c r="S61" s="9" t="str">
        <f>IF(AND(Records_18052025[[#This Row],[account_id]]=A60, Records_18052025[[#This Row],[symbol]]=C60, Records_18052025[[#This Row],[net_position]]&lt;&gt;P60, P60&lt;&gt;0, Records_18052025[[#This Row],[net_position]]*P60&lt;0, ABS(Records_18052025[[#This Row],[net_position]])&gt;=0.5, Records_18052025[[#This Row],[trade_duration_min2]]&lt;=5), "Abnormal position flip", "No")</f>
        <v>No</v>
      </c>
      <c r="T61" s="2">
        <f>_xlfn.XLOOKUP(Records_18052025[[#This Row],[symbol]], $AB$24:$AB$28, $AC$24:$AC$28, "Not Found", 0)</f>
        <v>0.2</v>
      </c>
      <c r="U61" s="9" t="str">
        <f>IF(AND(Records_18052025[[#This Row],[trade_duration]]&lt;=60, Records_18052025[[#This Row],[volume]]&gt;=Records_18052025[[#This Row],[Scalping Volume Threshold]]), "Suspected Scalping", "No")</f>
        <v>No</v>
      </c>
      <c r="V61" s="2" cm="1">
        <f t="array" ref="V61">_xlfn.LET(_xlpm.Filtered, _xlfn._xlws.FILTER($F:$F, ($A:$A=Records_18052025[[#This Row],[account_id]])*($C:$C=Records_18052025[[#This Row],[symbol]]), "Not Found"), MEDIAN(_xlpm.Filtered))</f>
        <v>0.5</v>
      </c>
      <c r="W61" s="2">
        <f>_xlfn.XLOOKUP(Records_18052025[[#This Row],[symbol]], $AB$33:$AB$37, $AC$33:$AC$37, 0.5, 0)</f>
        <v>0.8</v>
      </c>
      <c r="X61" s="2">
        <f>_xlfn.XLOOKUP(Records_18052025[[#This Row],[symbol]], $AB$33:$AB$37, $AD$33:$AD$37, 2, 0)</f>
        <v>2.5</v>
      </c>
      <c r="Y61" s="9" t="str" cm="1">
        <f t="array" ref="Y6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6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62" spans="1:26" x14ac:dyDescent="0.3">
      <c r="A62" s="2">
        <v>1001</v>
      </c>
      <c r="B62" s="5">
        <v>45795.755438162698</v>
      </c>
      <c r="C62" s="2" t="s">
        <v>8</v>
      </c>
      <c r="D62" s="2" t="s">
        <v>13</v>
      </c>
      <c r="E62" s="2">
        <v>1.58</v>
      </c>
      <c r="F62" s="2">
        <v>0.5</v>
      </c>
      <c r="G62" s="2">
        <v>-71.33</v>
      </c>
      <c r="H62" s="2">
        <v>642</v>
      </c>
      <c r="I62" s="2">
        <f>COUNTIFS(A:A, Records_18052025[[#This Row],[account_id]])</f>
        <v>62</v>
      </c>
      <c r="J62" s="9" t="str">
        <f>IF(Records_18052025[[#This Row],[Total Trades]]&gt;100, "High frequency", "No")</f>
        <v>No</v>
      </c>
      <c r="K62" s="8">
        <f>_xlfn.XLOOKUP(Records_18052025[[#This Row],[symbol]], $AB$6:$AB$10, $AC$6:$AC$10, "", 0)</f>
        <v>1.28</v>
      </c>
      <c r="L62" s="8" cm="1">
        <f t="array" ref="L62">ABS(_xlfn.XLOOKUP(Records_18052025[[#This Row],[symbol]], $AB$6:$AB$10, (Records_18052025[[#This Row],[spread]]-$AC$6:$AC$10), "", 0))</f>
        <v>0.30000000000000004</v>
      </c>
      <c r="M62" s="9" t="str">
        <f>IF(Records_18052025[[#This Row],[spread]]&gt;Records_18052025[[#This Row],[Spread Median/Symbol]]+PRODUCT(2, $AC$12), "Abnormal high spread", "No")</f>
        <v>No</v>
      </c>
      <c r="N62" s="9" t="str">
        <f>IF(Records_18052025[[#This Row],[spread]]&lt;Records_18052025[[#This Row],[Spread Median/Symbol]]-PRODUCT(2, $AC$12), "Suspicious low spread", "No")</f>
        <v>No</v>
      </c>
      <c r="O62" s="8">
        <f>IF(Records_18052025[[#This Row],[direction]]="Buy", Records_18052025[[#This Row],[volume]], -Records_18052025[[#This Row],[volume]])</f>
        <v>-0.5</v>
      </c>
      <c r="P62" s="8">
        <f>IF(AND(Records_18052025[[#This Row],[account_id]]=A61, Records_18052025[[#This Row],[symbol]]=C61), P61+Records_18052025[[#This Row],[signed_volume]], Records_18052025[[#This Row],[signed_volume]])</f>
        <v>-0.1100000000000001</v>
      </c>
      <c r="Q62" s="12">
        <f>Records_18052025[[#This Row],[trade_duration]]/86400</f>
        <v>7.4305555555555557E-3</v>
      </c>
      <c r="R62" s="8">
        <v>10.42</v>
      </c>
      <c r="S62" s="9" t="str">
        <f>IF(AND(Records_18052025[[#This Row],[account_id]]=A61, Records_18052025[[#This Row],[symbol]]=C61, Records_18052025[[#This Row],[net_position]]&lt;&gt;P61, P61&lt;&gt;0, Records_18052025[[#This Row],[net_position]]*P61&lt;0, ABS(Records_18052025[[#This Row],[net_position]])&gt;=0.5, Records_18052025[[#This Row],[trade_duration_min2]]&lt;=5), "Abnormal position flip", "No")</f>
        <v>No</v>
      </c>
      <c r="T62" s="2">
        <f>_xlfn.XLOOKUP(Records_18052025[[#This Row],[symbol]], $AB$24:$AB$28, $AC$24:$AC$28, "Not Found", 0)</f>
        <v>0.2</v>
      </c>
      <c r="U62" s="9" t="str">
        <f>IF(AND(Records_18052025[[#This Row],[trade_duration]]&lt;=60, Records_18052025[[#This Row],[volume]]&gt;=Records_18052025[[#This Row],[Scalping Volume Threshold]]), "Suspected Scalping", "No")</f>
        <v>No</v>
      </c>
      <c r="V62" s="2" cm="1">
        <f t="array" ref="V62">_xlfn.LET(_xlpm.Filtered, _xlfn._xlws.FILTER($F:$F, ($A:$A=Records_18052025[[#This Row],[account_id]])*($C:$C=Records_18052025[[#This Row],[symbol]]), "Not Found"), MEDIAN(_xlpm.Filtered))</f>
        <v>0.5</v>
      </c>
      <c r="W62" s="2">
        <f>_xlfn.XLOOKUP(Records_18052025[[#This Row],[symbol]], $AB$33:$AB$37, $AC$33:$AC$37, 0.5, 0)</f>
        <v>0.8</v>
      </c>
      <c r="X62" s="2">
        <f>_xlfn.XLOOKUP(Records_18052025[[#This Row],[symbol]], $AB$33:$AB$37, $AD$33:$AD$37, 2, 0)</f>
        <v>2.5</v>
      </c>
      <c r="Y62" s="9" t="str" cm="1">
        <f t="array" ref="Y6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6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63" spans="1:26" x14ac:dyDescent="0.3">
      <c r="A63" s="2">
        <v>1001</v>
      </c>
      <c r="B63" s="5">
        <v>45795.979049257927</v>
      </c>
      <c r="C63" s="2" t="s">
        <v>8</v>
      </c>
      <c r="D63" s="2" t="s">
        <v>14</v>
      </c>
      <c r="E63" s="2">
        <v>2</v>
      </c>
      <c r="F63" s="2">
        <v>0.1</v>
      </c>
      <c r="G63" s="2">
        <v>122.86</v>
      </c>
      <c r="H63" s="2">
        <v>299</v>
      </c>
      <c r="I63" s="2">
        <f>COUNTIFS(A:A, Records_18052025[[#This Row],[account_id]])</f>
        <v>62</v>
      </c>
      <c r="J63" s="9" t="str">
        <f>IF(Records_18052025[[#This Row],[Total Trades]]&gt;100, "High frequency", "No")</f>
        <v>No</v>
      </c>
      <c r="K63" s="8">
        <f>_xlfn.XLOOKUP(Records_18052025[[#This Row],[symbol]], $AB$6:$AB$10, $AC$6:$AC$10, "", 0)</f>
        <v>1.28</v>
      </c>
      <c r="L63" s="8" cm="1">
        <f t="array" ref="L63">ABS(_xlfn.XLOOKUP(Records_18052025[[#This Row],[symbol]], $AB$6:$AB$10, (Records_18052025[[#This Row],[spread]]-$AC$6:$AC$10), "", 0))</f>
        <v>0.72</v>
      </c>
      <c r="M63" s="9" t="str">
        <f>IF(Records_18052025[[#This Row],[spread]]&gt;Records_18052025[[#This Row],[Spread Median/Symbol]]+PRODUCT(2, $AC$12), "Abnormal high spread", "No")</f>
        <v>No</v>
      </c>
      <c r="N63" s="9" t="str">
        <f>IF(Records_18052025[[#This Row],[spread]]&lt;Records_18052025[[#This Row],[Spread Median/Symbol]]-PRODUCT(2, $AC$12), "Suspicious low spread", "No")</f>
        <v>No</v>
      </c>
      <c r="O63" s="8">
        <f>IF(Records_18052025[[#This Row],[direction]]="Buy", Records_18052025[[#This Row],[volume]], -Records_18052025[[#This Row],[volume]])</f>
        <v>0.1</v>
      </c>
      <c r="P63" s="8">
        <f>IF(AND(Records_18052025[[#This Row],[account_id]]=A62, Records_18052025[[#This Row],[symbol]]=C62), P62+Records_18052025[[#This Row],[signed_volume]], Records_18052025[[#This Row],[signed_volume]])</f>
        <v>-1.0000000000000092E-2</v>
      </c>
      <c r="Q63" s="12">
        <f>Records_18052025[[#This Row],[trade_duration]]/86400</f>
        <v>3.460648148148148E-3</v>
      </c>
      <c r="R63" s="8">
        <v>4.59</v>
      </c>
      <c r="S63" s="9" t="str">
        <f>IF(AND(Records_18052025[[#This Row],[account_id]]=A62, Records_18052025[[#This Row],[symbol]]=C62, Records_18052025[[#This Row],[net_position]]&lt;&gt;P62, P62&lt;&gt;0, Records_18052025[[#This Row],[net_position]]*P62&lt;0, ABS(Records_18052025[[#This Row],[net_position]])&gt;=0.5, Records_18052025[[#This Row],[trade_duration_min2]]&lt;=5), "Abnormal position flip", "No")</f>
        <v>No</v>
      </c>
      <c r="T63" s="2">
        <f>_xlfn.XLOOKUP(Records_18052025[[#This Row],[symbol]], $AB$24:$AB$28, $AC$24:$AC$28, "Not Found", 0)</f>
        <v>0.2</v>
      </c>
      <c r="U63" s="9" t="str">
        <f>IF(AND(Records_18052025[[#This Row],[trade_duration]]&lt;=60, Records_18052025[[#This Row],[volume]]&gt;=Records_18052025[[#This Row],[Scalping Volume Threshold]]), "Suspected Scalping", "No")</f>
        <v>No</v>
      </c>
      <c r="V63" s="2" cm="1">
        <f t="array" ref="V63">_xlfn.LET(_xlpm.Filtered, _xlfn._xlws.FILTER($F:$F, ($A:$A=Records_18052025[[#This Row],[account_id]])*($C:$C=Records_18052025[[#This Row],[symbol]]), "Not Found"), MEDIAN(_xlpm.Filtered))</f>
        <v>0.5</v>
      </c>
      <c r="W63" s="2">
        <f>_xlfn.XLOOKUP(Records_18052025[[#This Row],[symbol]], $AB$33:$AB$37, $AC$33:$AC$37, 0.5, 0)</f>
        <v>0.8</v>
      </c>
      <c r="X63" s="2">
        <f>_xlfn.XLOOKUP(Records_18052025[[#This Row],[symbol]], $AB$33:$AB$37, $AD$33:$AD$37, 2, 0)</f>
        <v>2.5</v>
      </c>
      <c r="Y63" s="9" t="str" cm="1">
        <f t="array" ref="Y6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64" spans="1:26" x14ac:dyDescent="0.3">
      <c r="A64" s="2">
        <v>1002</v>
      </c>
      <c r="B64" s="5">
        <v>45795.192243734396</v>
      </c>
      <c r="C64" s="2" t="s">
        <v>9</v>
      </c>
      <c r="D64" s="2" t="s">
        <v>14</v>
      </c>
      <c r="E64" s="2">
        <v>1.94</v>
      </c>
      <c r="F64" s="2">
        <v>0.01</v>
      </c>
      <c r="G64" s="2">
        <v>-90.37</v>
      </c>
      <c r="H64" s="2">
        <v>2895</v>
      </c>
      <c r="I64" s="2">
        <f>COUNTIFS(A:A, Records_18052025[[#This Row],[account_id]])</f>
        <v>41</v>
      </c>
      <c r="J64" s="9" t="str">
        <f>IF(Records_18052025[[#This Row],[Total Trades]]&gt;100, "High frequency", "No")</f>
        <v>No</v>
      </c>
      <c r="K64" s="8">
        <f>_xlfn.XLOOKUP(Records_18052025[[#This Row],[symbol]], $AB$6:$AB$10, $AC$6:$AC$10, "", 0)</f>
        <v>1.0649999999999999</v>
      </c>
      <c r="L64" s="8" cm="1">
        <f t="array" ref="L64">ABS(_xlfn.XLOOKUP(Records_18052025[[#This Row],[symbol]], $AB$6:$AB$10, (Records_18052025[[#This Row],[spread]]-$AC$6:$AC$10), "", 0))</f>
        <v>0.875</v>
      </c>
      <c r="M64" s="9" t="str">
        <f>IF(Records_18052025[[#This Row],[spread]]&gt;Records_18052025[[#This Row],[Spread Median/Symbol]]+PRODUCT(2, $AC$12), "Abnormal high spread", "No")</f>
        <v>No</v>
      </c>
      <c r="N64" s="9" t="str">
        <f>IF(Records_18052025[[#This Row],[spread]]&lt;Records_18052025[[#This Row],[Spread Median/Symbol]]-PRODUCT(2, $AC$12), "Suspicious low spread", "No")</f>
        <v>No</v>
      </c>
      <c r="O64" s="8">
        <f>IF(Records_18052025[[#This Row],[direction]]="Buy", Records_18052025[[#This Row],[volume]], -Records_18052025[[#This Row],[volume]])</f>
        <v>0.01</v>
      </c>
      <c r="P64" s="8">
        <f>IF(AND(Records_18052025[[#This Row],[account_id]]=A63, Records_18052025[[#This Row],[symbol]]=C63), P63+Records_18052025[[#This Row],[signed_volume]], Records_18052025[[#This Row],[signed_volume]])</f>
        <v>0.01</v>
      </c>
      <c r="Q64" s="12">
        <f>Records_18052025[[#This Row],[trade_duration]]/86400</f>
        <v>3.3506944444444443E-2</v>
      </c>
      <c r="R64" s="8">
        <v>48.15</v>
      </c>
      <c r="S64" s="9" t="str">
        <f>IF(AND(Records_18052025[[#This Row],[account_id]]=A63, Records_18052025[[#This Row],[symbol]]=C63, Records_18052025[[#This Row],[net_position]]&lt;&gt;P63, P63&lt;&gt;0, Records_18052025[[#This Row],[net_position]]*P63&lt;0, ABS(Records_18052025[[#This Row],[net_position]])&gt;=0.5, Records_18052025[[#This Row],[trade_duration_min2]]&lt;=5), "Abnormal position flip", "No")</f>
        <v>No</v>
      </c>
      <c r="T64" s="2">
        <f>_xlfn.XLOOKUP(Records_18052025[[#This Row],[symbol]], $AB$24:$AB$28, $AC$24:$AC$28, "Not Found", 0)</f>
        <v>0.5</v>
      </c>
      <c r="U64" s="9" t="str">
        <f>IF(AND(Records_18052025[[#This Row],[trade_duration]]&lt;=60, Records_18052025[[#This Row],[volume]]&gt;=Records_18052025[[#This Row],[Scalping Volume Threshold]]), "Suspected Scalping", "No")</f>
        <v>No</v>
      </c>
      <c r="V64" s="2" cm="1">
        <f t="array" ref="V64">_xlfn.LET(_xlpm.Filtered, _xlfn._xlws.FILTER($F:$F, ($A:$A=Records_18052025[[#This Row],[account_id]])*($C:$C=Records_18052025[[#This Row],[symbol]]), "Not Found"), MEDIAN(_xlpm.Filtered))</f>
        <v>1</v>
      </c>
      <c r="W64" s="2">
        <f>_xlfn.XLOOKUP(Records_18052025[[#This Row],[symbol]], $AB$33:$AB$37, $AC$33:$AC$37, 0.5, 0)</f>
        <v>0.5</v>
      </c>
      <c r="X64" s="2">
        <f>_xlfn.XLOOKUP(Records_18052025[[#This Row],[symbol]], $AB$33:$AB$37, $AD$33:$AD$37, 2, 0)</f>
        <v>2</v>
      </c>
      <c r="Y64" s="9" t="str" cm="1">
        <f t="array" ref="Y6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65" spans="1:26" x14ac:dyDescent="0.3">
      <c r="A65" s="2">
        <v>1002</v>
      </c>
      <c r="B65" s="5">
        <v>45795.245021467272</v>
      </c>
      <c r="C65" s="2" t="s">
        <v>9</v>
      </c>
      <c r="D65" s="2" t="s">
        <v>14</v>
      </c>
      <c r="E65" s="2">
        <v>1.73</v>
      </c>
      <c r="F65" s="2">
        <v>0.01</v>
      </c>
      <c r="G65" s="2">
        <v>1.23</v>
      </c>
      <c r="H65" s="2">
        <v>1442</v>
      </c>
      <c r="I65" s="2">
        <f>COUNTIFS(A:A, Records_18052025[[#This Row],[account_id]])</f>
        <v>41</v>
      </c>
      <c r="J65" s="9" t="str">
        <f>IF(Records_18052025[[#This Row],[Total Trades]]&gt;100, "High frequency", "No")</f>
        <v>No</v>
      </c>
      <c r="K65" s="8">
        <f>_xlfn.XLOOKUP(Records_18052025[[#This Row],[symbol]], $AB$6:$AB$10, $AC$6:$AC$10, "", 0)</f>
        <v>1.0649999999999999</v>
      </c>
      <c r="L65" s="8" cm="1">
        <f t="array" ref="L65">ABS(_xlfn.XLOOKUP(Records_18052025[[#This Row],[symbol]], $AB$6:$AB$10, (Records_18052025[[#This Row],[spread]]-$AC$6:$AC$10), "", 0))</f>
        <v>0.66500000000000004</v>
      </c>
      <c r="M65" s="9" t="str">
        <f>IF(Records_18052025[[#This Row],[spread]]&gt;Records_18052025[[#This Row],[Spread Median/Symbol]]+PRODUCT(2, $AC$12), "Abnormal high spread", "No")</f>
        <v>No</v>
      </c>
      <c r="N65" s="9" t="str">
        <f>IF(Records_18052025[[#This Row],[spread]]&lt;Records_18052025[[#This Row],[Spread Median/Symbol]]-PRODUCT(2, $AC$12), "Suspicious low spread", "No")</f>
        <v>No</v>
      </c>
      <c r="O65" s="8">
        <f>IF(Records_18052025[[#This Row],[direction]]="Buy", Records_18052025[[#This Row],[volume]], -Records_18052025[[#This Row],[volume]])</f>
        <v>0.01</v>
      </c>
      <c r="P65" s="8">
        <f>IF(AND(Records_18052025[[#This Row],[account_id]]=A64, Records_18052025[[#This Row],[symbol]]=C64), P64+Records_18052025[[#This Row],[signed_volume]], Records_18052025[[#This Row],[signed_volume]])</f>
        <v>0.02</v>
      </c>
      <c r="Q65" s="12">
        <f>Records_18052025[[#This Row],[trade_duration]]/86400</f>
        <v>1.6689814814814814E-2</v>
      </c>
      <c r="R65" s="8">
        <v>24.02</v>
      </c>
      <c r="S65" s="9" t="str">
        <f>IF(AND(Records_18052025[[#This Row],[account_id]]=A64, Records_18052025[[#This Row],[symbol]]=C64, Records_18052025[[#This Row],[net_position]]&lt;&gt;P64, P64&lt;&gt;0, Records_18052025[[#This Row],[net_position]]*P64&lt;0, ABS(Records_18052025[[#This Row],[net_position]])&gt;=0.5, Records_18052025[[#This Row],[trade_duration_min2]]&lt;=5), "Abnormal position flip", "No")</f>
        <v>No</v>
      </c>
      <c r="T65" s="2">
        <f>_xlfn.XLOOKUP(Records_18052025[[#This Row],[symbol]], $AB$24:$AB$28, $AC$24:$AC$28, "Not Found", 0)</f>
        <v>0.5</v>
      </c>
      <c r="U65" s="9" t="str">
        <f>IF(AND(Records_18052025[[#This Row],[trade_duration]]&lt;=60, Records_18052025[[#This Row],[volume]]&gt;=Records_18052025[[#This Row],[Scalping Volume Threshold]]), "Suspected Scalping", "No")</f>
        <v>No</v>
      </c>
      <c r="V65" s="2" cm="1">
        <f t="array" ref="V65">_xlfn.LET(_xlpm.Filtered, _xlfn._xlws.FILTER($F:$F, ($A:$A=Records_18052025[[#This Row],[account_id]])*($C:$C=Records_18052025[[#This Row],[symbol]]), "Not Found"), MEDIAN(_xlpm.Filtered))</f>
        <v>1</v>
      </c>
      <c r="W65" s="2">
        <f>_xlfn.XLOOKUP(Records_18052025[[#This Row],[symbol]], $AB$33:$AB$37, $AC$33:$AC$37, 0.5, 0)</f>
        <v>0.5</v>
      </c>
      <c r="X65" s="2">
        <f>_xlfn.XLOOKUP(Records_18052025[[#This Row],[symbol]], $AB$33:$AB$37, $AD$33:$AD$37, 2, 0)</f>
        <v>2</v>
      </c>
      <c r="Y65" s="9" t="str" cm="1">
        <f t="array" ref="Y6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66" spans="1:26" x14ac:dyDescent="0.3">
      <c r="A66" s="2">
        <v>1002</v>
      </c>
      <c r="B66" s="5">
        <v>45795.248493737323</v>
      </c>
      <c r="C66" s="2" t="s">
        <v>9</v>
      </c>
      <c r="D66" s="2" t="s">
        <v>14</v>
      </c>
      <c r="E66" s="2">
        <v>0.84</v>
      </c>
      <c r="F66" s="2">
        <v>1</v>
      </c>
      <c r="G66" s="2">
        <v>186.81</v>
      </c>
      <c r="H66" s="2">
        <v>1293</v>
      </c>
      <c r="I66" s="2">
        <f>COUNTIFS(A:A, Records_18052025[[#This Row],[account_id]])</f>
        <v>41</v>
      </c>
      <c r="J66" s="9" t="str">
        <f>IF(Records_18052025[[#This Row],[Total Trades]]&gt;100, "High frequency", "No")</f>
        <v>No</v>
      </c>
      <c r="K66" s="8">
        <f>_xlfn.XLOOKUP(Records_18052025[[#This Row],[symbol]], $AB$6:$AB$10, $AC$6:$AC$10, "", 0)</f>
        <v>1.0649999999999999</v>
      </c>
      <c r="L66" s="8" cm="1">
        <f t="array" ref="L66">ABS(_xlfn.XLOOKUP(Records_18052025[[#This Row],[symbol]], $AB$6:$AB$10, (Records_18052025[[#This Row],[spread]]-$AC$6:$AC$10), "", 0))</f>
        <v>0.22499999999999998</v>
      </c>
      <c r="M66" s="9" t="str">
        <f>IF(Records_18052025[[#This Row],[spread]]&gt;Records_18052025[[#This Row],[Spread Median/Symbol]]+PRODUCT(2, $AC$12), "Abnormal high spread", "No")</f>
        <v>No</v>
      </c>
      <c r="N66" s="9" t="str">
        <f>IF(Records_18052025[[#This Row],[spread]]&lt;Records_18052025[[#This Row],[Spread Median/Symbol]]-PRODUCT(2, $AC$12), "Suspicious low spread", "No")</f>
        <v>No</v>
      </c>
      <c r="O66" s="8">
        <f>IF(Records_18052025[[#This Row],[direction]]="Buy", Records_18052025[[#This Row],[volume]], -Records_18052025[[#This Row],[volume]])</f>
        <v>1</v>
      </c>
      <c r="P66" s="8">
        <f>IF(AND(Records_18052025[[#This Row],[account_id]]=A65, Records_18052025[[#This Row],[symbol]]=C65), P65+Records_18052025[[#This Row],[signed_volume]], Records_18052025[[#This Row],[signed_volume]])</f>
        <v>1.02</v>
      </c>
      <c r="Q66" s="12">
        <f>Records_18052025[[#This Row],[trade_duration]]/86400</f>
        <v>1.4965277777777777E-2</v>
      </c>
      <c r="R66" s="8">
        <v>21.33</v>
      </c>
      <c r="S66" s="9" t="str">
        <f>IF(AND(Records_18052025[[#This Row],[account_id]]=A65, Records_18052025[[#This Row],[symbol]]=C65, Records_18052025[[#This Row],[net_position]]&lt;&gt;P65, P65&lt;&gt;0, Records_18052025[[#This Row],[net_position]]*P65&lt;0, ABS(Records_18052025[[#This Row],[net_position]])&gt;=0.5, Records_18052025[[#This Row],[trade_duration_min2]]&lt;=5), "Abnormal position flip", "No")</f>
        <v>No</v>
      </c>
      <c r="T66" s="2">
        <f>_xlfn.XLOOKUP(Records_18052025[[#This Row],[symbol]], $AB$24:$AB$28, $AC$24:$AC$28, "Not Found", 0)</f>
        <v>0.5</v>
      </c>
      <c r="U66" s="9" t="str">
        <f>IF(AND(Records_18052025[[#This Row],[trade_duration]]&lt;=60, Records_18052025[[#This Row],[volume]]&gt;=Records_18052025[[#This Row],[Scalping Volume Threshold]]), "Suspected Scalping", "No")</f>
        <v>No</v>
      </c>
      <c r="V66" s="2" cm="1">
        <f t="array" ref="V66">_xlfn.LET(_xlpm.Filtered, _xlfn._xlws.FILTER($F:$F, ($A:$A=Records_18052025[[#This Row],[account_id]])*($C:$C=Records_18052025[[#This Row],[symbol]]), "Not Found"), MEDIAN(_xlpm.Filtered))</f>
        <v>1</v>
      </c>
      <c r="W66" s="2">
        <f>_xlfn.XLOOKUP(Records_18052025[[#This Row],[symbol]], $AB$33:$AB$37, $AC$33:$AC$37, 0.5, 0)</f>
        <v>0.5</v>
      </c>
      <c r="X66" s="2">
        <f>_xlfn.XLOOKUP(Records_18052025[[#This Row],[symbol]], $AB$33:$AB$37, $AD$33:$AD$37, 2, 0)</f>
        <v>2</v>
      </c>
      <c r="Y66" s="9" t="str" cm="1">
        <f t="array" ref="Y6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6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67" spans="1:26" x14ac:dyDescent="0.3">
      <c r="A67" s="2">
        <v>1002</v>
      </c>
      <c r="B67" s="5">
        <v>45795.340854823356</v>
      </c>
      <c r="C67" s="2" t="s">
        <v>9</v>
      </c>
      <c r="D67" s="2" t="s">
        <v>13</v>
      </c>
      <c r="E67" s="2">
        <v>1.41</v>
      </c>
      <c r="F67" s="2">
        <v>0.01</v>
      </c>
      <c r="G67" s="2">
        <v>197.93</v>
      </c>
      <c r="H67" s="2">
        <v>1034</v>
      </c>
      <c r="I67" s="2">
        <f>COUNTIFS(A:A, Records_18052025[[#This Row],[account_id]])</f>
        <v>41</v>
      </c>
      <c r="J67" s="9" t="str">
        <f>IF(Records_18052025[[#This Row],[Total Trades]]&gt;100, "High frequency", "No")</f>
        <v>No</v>
      </c>
      <c r="K67" s="8">
        <f>_xlfn.XLOOKUP(Records_18052025[[#This Row],[symbol]], $AB$6:$AB$10, $AC$6:$AC$10, "", 0)</f>
        <v>1.0649999999999999</v>
      </c>
      <c r="L67" s="8" cm="1">
        <f t="array" ref="L67">ABS(_xlfn.XLOOKUP(Records_18052025[[#This Row],[symbol]], $AB$6:$AB$10, (Records_18052025[[#This Row],[spread]]-$AC$6:$AC$10), "", 0))</f>
        <v>0.34499999999999997</v>
      </c>
      <c r="M67" s="9" t="str">
        <f>IF(Records_18052025[[#This Row],[spread]]&gt;Records_18052025[[#This Row],[Spread Median/Symbol]]+PRODUCT(2, $AC$12), "Abnormal high spread", "No")</f>
        <v>No</v>
      </c>
      <c r="N67" s="9" t="str">
        <f>IF(Records_18052025[[#This Row],[spread]]&lt;Records_18052025[[#This Row],[Spread Median/Symbol]]-PRODUCT(2, $AC$12), "Suspicious low spread", "No")</f>
        <v>No</v>
      </c>
      <c r="O67" s="8">
        <f>IF(Records_18052025[[#This Row],[direction]]="Buy", Records_18052025[[#This Row],[volume]], -Records_18052025[[#This Row],[volume]])</f>
        <v>-0.01</v>
      </c>
      <c r="P67" s="8">
        <f>IF(AND(Records_18052025[[#This Row],[account_id]]=A66, Records_18052025[[#This Row],[symbol]]=C66), P66+Records_18052025[[#This Row],[signed_volume]], Records_18052025[[#This Row],[signed_volume]])</f>
        <v>1.01</v>
      </c>
      <c r="Q67" s="12">
        <f>Records_18052025[[#This Row],[trade_duration]]/86400</f>
        <v>1.1967592592592592E-2</v>
      </c>
      <c r="R67" s="8">
        <v>17.14</v>
      </c>
      <c r="S67" s="9" t="str">
        <f>IF(AND(Records_18052025[[#This Row],[account_id]]=A66, Records_18052025[[#This Row],[symbol]]=C66, Records_18052025[[#This Row],[net_position]]&lt;&gt;P66, P66&lt;&gt;0, Records_18052025[[#This Row],[net_position]]*P66&lt;0, ABS(Records_18052025[[#This Row],[net_position]])&gt;=0.5, Records_18052025[[#This Row],[trade_duration_min2]]&lt;=5), "Abnormal position flip", "No")</f>
        <v>No</v>
      </c>
      <c r="T67" s="2">
        <f>_xlfn.XLOOKUP(Records_18052025[[#This Row],[symbol]], $AB$24:$AB$28, $AC$24:$AC$28, "Not Found", 0)</f>
        <v>0.5</v>
      </c>
      <c r="U67" s="9" t="str">
        <f>IF(AND(Records_18052025[[#This Row],[trade_duration]]&lt;=60, Records_18052025[[#This Row],[volume]]&gt;=Records_18052025[[#This Row],[Scalping Volume Threshold]]), "Suspected Scalping", "No")</f>
        <v>No</v>
      </c>
      <c r="V67" s="2" cm="1">
        <f t="array" ref="V67">_xlfn.LET(_xlpm.Filtered, _xlfn._xlws.FILTER($F:$F, ($A:$A=Records_18052025[[#This Row],[account_id]])*($C:$C=Records_18052025[[#This Row],[symbol]]), "Not Found"), MEDIAN(_xlpm.Filtered))</f>
        <v>1</v>
      </c>
      <c r="W67" s="2">
        <f>_xlfn.XLOOKUP(Records_18052025[[#This Row],[symbol]], $AB$33:$AB$37, $AC$33:$AC$37, 0.5, 0)</f>
        <v>0.5</v>
      </c>
      <c r="X67" s="2">
        <f>_xlfn.XLOOKUP(Records_18052025[[#This Row],[symbol]], $AB$33:$AB$37, $AD$33:$AD$37, 2, 0)</f>
        <v>2</v>
      </c>
      <c r="Y67" s="9" t="str" cm="1">
        <f t="array" ref="Y6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68" spans="1:26" x14ac:dyDescent="0.3">
      <c r="A68" s="2">
        <v>1002</v>
      </c>
      <c r="B68" s="5">
        <v>45795.345021489928</v>
      </c>
      <c r="C68" s="2" t="s">
        <v>9</v>
      </c>
      <c r="D68" s="2" t="s">
        <v>14</v>
      </c>
      <c r="E68" s="2">
        <v>1.44</v>
      </c>
      <c r="F68" s="2">
        <v>2</v>
      </c>
      <c r="G68" s="2">
        <v>180.57</v>
      </c>
      <c r="H68" s="2">
        <v>141</v>
      </c>
      <c r="I68" s="2">
        <f>COUNTIFS(A:A, Records_18052025[[#This Row],[account_id]])</f>
        <v>41</v>
      </c>
      <c r="J68" s="9" t="str">
        <f>IF(Records_18052025[[#This Row],[Total Trades]]&gt;100, "High frequency", "No")</f>
        <v>No</v>
      </c>
      <c r="K68" s="8">
        <f>_xlfn.XLOOKUP(Records_18052025[[#This Row],[symbol]], $AB$6:$AB$10, $AC$6:$AC$10, "", 0)</f>
        <v>1.0649999999999999</v>
      </c>
      <c r="L68" s="8" cm="1">
        <f t="array" ref="L68">ABS(_xlfn.XLOOKUP(Records_18052025[[#This Row],[symbol]], $AB$6:$AB$10, (Records_18052025[[#This Row],[spread]]-$AC$6:$AC$10), "", 0))</f>
        <v>0.375</v>
      </c>
      <c r="M68" s="9" t="str">
        <f>IF(Records_18052025[[#This Row],[spread]]&gt;Records_18052025[[#This Row],[Spread Median/Symbol]]+PRODUCT(2, $AC$12), "Abnormal high spread", "No")</f>
        <v>No</v>
      </c>
      <c r="N68" s="9" t="str">
        <f>IF(Records_18052025[[#This Row],[spread]]&lt;Records_18052025[[#This Row],[Spread Median/Symbol]]-PRODUCT(2, $AC$12), "Suspicious low spread", "No")</f>
        <v>No</v>
      </c>
      <c r="O68" s="8">
        <f>IF(Records_18052025[[#This Row],[direction]]="Buy", Records_18052025[[#This Row],[volume]], -Records_18052025[[#This Row],[volume]])</f>
        <v>2</v>
      </c>
      <c r="P68" s="8">
        <f>IF(AND(Records_18052025[[#This Row],[account_id]]=A67, Records_18052025[[#This Row],[symbol]]=C67), P67+Records_18052025[[#This Row],[signed_volume]], Records_18052025[[#This Row],[signed_volume]])</f>
        <v>3.01</v>
      </c>
      <c r="Q68" s="12">
        <f>Records_18052025[[#This Row],[trade_duration]]/86400</f>
        <v>1.6319444444444445E-3</v>
      </c>
      <c r="R68" s="8">
        <v>2.21</v>
      </c>
      <c r="S68" s="9" t="str">
        <f>IF(AND(Records_18052025[[#This Row],[account_id]]=A67, Records_18052025[[#This Row],[symbol]]=C67, Records_18052025[[#This Row],[net_position]]&lt;&gt;P67, P67&lt;&gt;0, Records_18052025[[#This Row],[net_position]]*P67&lt;0, ABS(Records_18052025[[#This Row],[net_position]])&gt;=0.5, Records_18052025[[#This Row],[trade_duration_min2]]&lt;=5), "Abnormal position flip", "No")</f>
        <v>No</v>
      </c>
      <c r="T68" s="2">
        <f>_xlfn.XLOOKUP(Records_18052025[[#This Row],[symbol]], $AB$24:$AB$28, $AC$24:$AC$28, "Not Found", 0)</f>
        <v>0.5</v>
      </c>
      <c r="U68" s="9" t="str">
        <f>IF(AND(Records_18052025[[#This Row],[trade_duration]]&lt;=60, Records_18052025[[#This Row],[volume]]&gt;=Records_18052025[[#This Row],[Scalping Volume Threshold]]), "Suspected Scalping", "No")</f>
        <v>No</v>
      </c>
      <c r="V68" s="2" cm="1">
        <f t="array" ref="V68">_xlfn.LET(_xlpm.Filtered, _xlfn._xlws.FILTER($F:$F, ($A:$A=Records_18052025[[#This Row],[account_id]])*($C:$C=Records_18052025[[#This Row],[symbol]]), "Not Found"), MEDIAN(_xlpm.Filtered))</f>
        <v>1</v>
      </c>
      <c r="W68" s="2">
        <f>_xlfn.XLOOKUP(Records_18052025[[#This Row],[symbol]], $AB$33:$AB$37, $AC$33:$AC$37, 0.5, 0)</f>
        <v>0.5</v>
      </c>
      <c r="X68" s="2">
        <f>_xlfn.XLOOKUP(Records_18052025[[#This Row],[symbol]], $AB$33:$AB$37, $AD$33:$AD$37, 2, 0)</f>
        <v>2</v>
      </c>
      <c r="Y68" s="9" t="str" cm="1">
        <f t="array" ref="Y6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6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69" spans="1:26" x14ac:dyDescent="0.3">
      <c r="A69" s="2">
        <v>1002</v>
      </c>
      <c r="B69" s="5">
        <v>45795.419327041549</v>
      </c>
      <c r="C69" s="2" t="s">
        <v>9</v>
      </c>
      <c r="D69" s="2" t="s">
        <v>14</v>
      </c>
      <c r="E69" s="2">
        <v>0.55000000000000004</v>
      </c>
      <c r="F69" s="2">
        <v>0.1</v>
      </c>
      <c r="G69" s="2">
        <v>-196.86</v>
      </c>
      <c r="H69" s="2">
        <v>200</v>
      </c>
      <c r="I69" s="2">
        <f>COUNTIFS(A:A, Records_18052025[[#This Row],[account_id]])</f>
        <v>41</v>
      </c>
      <c r="J69" s="9" t="str">
        <f>IF(Records_18052025[[#This Row],[Total Trades]]&gt;100, "High frequency", "No")</f>
        <v>No</v>
      </c>
      <c r="K69" s="8">
        <f>_xlfn.XLOOKUP(Records_18052025[[#This Row],[symbol]], $AB$6:$AB$10, $AC$6:$AC$10, "", 0)</f>
        <v>1.0649999999999999</v>
      </c>
      <c r="L69" s="8" cm="1">
        <f t="array" ref="L69">ABS(_xlfn.XLOOKUP(Records_18052025[[#This Row],[symbol]], $AB$6:$AB$10, (Records_18052025[[#This Row],[spread]]-$AC$6:$AC$10), "", 0))</f>
        <v>0.5149999999999999</v>
      </c>
      <c r="M69" s="9" t="str">
        <f>IF(Records_18052025[[#This Row],[spread]]&gt;Records_18052025[[#This Row],[Spread Median/Symbol]]+PRODUCT(2, $AC$12), "Abnormal high spread", "No")</f>
        <v>No</v>
      </c>
      <c r="N69" s="9" t="str">
        <f>IF(Records_18052025[[#This Row],[spread]]&lt;Records_18052025[[#This Row],[Spread Median/Symbol]]-PRODUCT(2, $AC$12), "Suspicious low spread", "No")</f>
        <v>No</v>
      </c>
      <c r="O69" s="8">
        <f>IF(Records_18052025[[#This Row],[direction]]="Buy", Records_18052025[[#This Row],[volume]], -Records_18052025[[#This Row],[volume]])</f>
        <v>0.1</v>
      </c>
      <c r="P69" s="8">
        <f>IF(AND(Records_18052025[[#This Row],[account_id]]=A68, Records_18052025[[#This Row],[symbol]]=C68), P68+Records_18052025[[#This Row],[signed_volume]], Records_18052025[[#This Row],[signed_volume]])</f>
        <v>3.11</v>
      </c>
      <c r="Q69" s="12">
        <f>Records_18052025[[#This Row],[trade_duration]]/86400</f>
        <v>2.3148148148148147E-3</v>
      </c>
      <c r="R69" s="8">
        <v>3.2</v>
      </c>
      <c r="S69" s="9" t="str">
        <f>IF(AND(Records_18052025[[#This Row],[account_id]]=A68, Records_18052025[[#This Row],[symbol]]=C68, Records_18052025[[#This Row],[net_position]]&lt;&gt;P68, P68&lt;&gt;0, Records_18052025[[#This Row],[net_position]]*P68&lt;0, ABS(Records_18052025[[#This Row],[net_position]])&gt;=0.5, Records_18052025[[#This Row],[trade_duration_min2]]&lt;=5), "Abnormal position flip", "No")</f>
        <v>No</v>
      </c>
      <c r="T69" s="2">
        <f>_xlfn.XLOOKUP(Records_18052025[[#This Row],[symbol]], $AB$24:$AB$28, $AC$24:$AC$28, "Not Found", 0)</f>
        <v>0.5</v>
      </c>
      <c r="U69" s="9" t="str">
        <f>IF(AND(Records_18052025[[#This Row],[trade_duration]]&lt;=60, Records_18052025[[#This Row],[volume]]&gt;=Records_18052025[[#This Row],[Scalping Volume Threshold]]), "Suspected Scalping", "No")</f>
        <v>No</v>
      </c>
      <c r="V69" s="2" cm="1">
        <f t="array" ref="V69">_xlfn.LET(_xlpm.Filtered, _xlfn._xlws.FILTER($F:$F, ($A:$A=Records_18052025[[#This Row],[account_id]])*($C:$C=Records_18052025[[#This Row],[symbol]]), "Not Found"), MEDIAN(_xlpm.Filtered))</f>
        <v>1</v>
      </c>
      <c r="W69" s="2">
        <f>_xlfn.XLOOKUP(Records_18052025[[#This Row],[symbol]], $AB$33:$AB$37, $AC$33:$AC$37, 0.5, 0)</f>
        <v>0.5</v>
      </c>
      <c r="X69" s="2">
        <f>_xlfn.XLOOKUP(Records_18052025[[#This Row],[symbol]], $AB$33:$AB$37, $AD$33:$AD$37, 2, 0)</f>
        <v>2</v>
      </c>
      <c r="Y69" s="9" t="str" cm="1">
        <f t="array" ref="Y6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6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70" spans="1:26" x14ac:dyDescent="0.3">
      <c r="A70" s="2">
        <v>1002</v>
      </c>
      <c r="B70" s="5">
        <v>45795.42349372134</v>
      </c>
      <c r="C70" s="2" t="s">
        <v>9</v>
      </c>
      <c r="D70" s="2" t="s">
        <v>13</v>
      </c>
      <c r="E70" s="2">
        <v>1.92</v>
      </c>
      <c r="F70" s="2">
        <v>2</v>
      </c>
      <c r="G70" s="2">
        <v>-103.84</v>
      </c>
      <c r="H70" s="2">
        <v>2227</v>
      </c>
      <c r="I70" s="2">
        <f>COUNTIFS(A:A, Records_18052025[[#This Row],[account_id]])</f>
        <v>41</v>
      </c>
      <c r="J70" s="9" t="str">
        <f>IF(Records_18052025[[#This Row],[Total Trades]]&gt;100, "High frequency", "No")</f>
        <v>No</v>
      </c>
      <c r="K70" s="8">
        <f>_xlfn.XLOOKUP(Records_18052025[[#This Row],[symbol]], $AB$6:$AB$10, $AC$6:$AC$10, "", 0)</f>
        <v>1.0649999999999999</v>
      </c>
      <c r="L70" s="8" cm="1">
        <f t="array" ref="L70">ABS(_xlfn.XLOOKUP(Records_18052025[[#This Row],[symbol]], $AB$6:$AB$10, (Records_18052025[[#This Row],[spread]]-$AC$6:$AC$10), "", 0))</f>
        <v>0.85499999999999998</v>
      </c>
      <c r="M70" s="9" t="str">
        <f>IF(Records_18052025[[#This Row],[spread]]&gt;Records_18052025[[#This Row],[Spread Median/Symbol]]+PRODUCT(2, $AC$12), "Abnormal high spread", "No")</f>
        <v>No</v>
      </c>
      <c r="N70" s="9" t="str">
        <f>IF(Records_18052025[[#This Row],[spread]]&lt;Records_18052025[[#This Row],[Spread Median/Symbol]]-PRODUCT(2, $AC$12), "Suspicious low spread", "No")</f>
        <v>No</v>
      </c>
      <c r="O70" s="8">
        <f>IF(Records_18052025[[#This Row],[direction]]="Buy", Records_18052025[[#This Row],[volume]], -Records_18052025[[#This Row],[volume]])</f>
        <v>-2</v>
      </c>
      <c r="P70" s="8">
        <f>IF(AND(Records_18052025[[#This Row],[account_id]]=A69, Records_18052025[[#This Row],[symbol]]=C69), P69+Records_18052025[[#This Row],[signed_volume]], Records_18052025[[#This Row],[signed_volume]])</f>
        <v>1.1099999999999999</v>
      </c>
      <c r="Q70" s="12">
        <f>Records_18052025[[#This Row],[trade_duration]]/86400</f>
        <v>2.5775462962962962E-2</v>
      </c>
      <c r="R70" s="8">
        <v>37.07</v>
      </c>
      <c r="S70" s="9" t="str">
        <f>IF(AND(Records_18052025[[#This Row],[account_id]]=A69, Records_18052025[[#This Row],[symbol]]=C69, Records_18052025[[#This Row],[net_position]]&lt;&gt;P69, P69&lt;&gt;0, Records_18052025[[#This Row],[net_position]]*P69&lt;0, ABS(Records_18052025[[#This Row],[net_position]])&gt;=0.5, Records_18052025[[#This Row],[trade_duration_min2]]&lt;=5), "Abnormal position flip", "No")</f>
        <v>No</v>
      </c>
      <c r="T70" s="2">
        <f>_xlfn.XLOOKUP(Records_18052025[[#This Row],[symbol]], $AB$24:$AB$28, $AC$24:$AC$28, "Not Found", 0)</f>
        <v>0.5</v>
      </c>
      <c r="U70" s="9" t="str">
        <f>IF(AND(Records_18052025[[#This Row],[trade_duration]]&lt;=60, Records_18052025[[#This Row],[volume]]&gt;=Records_18052025[[#This Row],[Scalping Volume Threshold]]), "Suspected Scalping", "No")</f>
        <v>No</v>
      </c>
      <c r="V70" s="2" cm="1">
        <f t="array" ref="V70">_xlfn.LET(_xlpm.Filtered, _xlfn._xlws.FILTER($F:$F, ($A:$A=Records_18052025[[#This Row],[account_id]])*($C:$C=Records_18052025[[#This Row],[symbol]]), "Not Found"), MEDIAN(_xlpm.Filtered))</f>
        <v>1</v>
      </c>
      <c r="W70" s="2">
        <f>_xlfn.XLOOKUP(Records_18052025[[#This Row],[symbol]], $AB$33:$AB$37, $AC$33:$AC$37, 0.5, 0)</f>
        <v>0.5</v>
      </c>
      <c r="X70" s="2">
        <f>_xlfn.XLOOKUP(Records_18052025[[#This Row],[symbol]], $AB$33:$AB$37, $AD$33:$AD$37, 2, 0)</f>
        <v>2</v>
      </c>
      <c r="Y70" s="9" t="str" cm="1">
        <f t="array" ref="Y7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1" spans="1:26" x14ac:dyDescent="0.3">
      <c r="A71" s="2">
        <v>1002</v>
      </c>
      <c r="B71" s="5">
        <v>45795.449882591369</v>
      </c>
      <c r="C71" s="2" t="s">
        <v>9</v>
      </c>
      <c r="D71" s="2" t="s">
        <v>14</v>
      </c>
      <c r="E71" s="2">
        <v>0.72</v>
      </c>
      <c r="F71" s="2">
        <v>0.5</v>
      </c>
      <c r="G71" s="2">
        <v>-151.91999999999999</v>
      </c>
      <c r="H71" s="2">
        <v>1397</v>
      </c>
      <c r="I71" s="2">
        <f>COUNTIFS(A:A, Records_18052025[[#This Row],[account_id]])</f>
        <v>41</v>
      </c>
      <c r="J71" s="9" t="str">
        <f>IF(Records_18052025[[#This Row],[Total Trades]]&gt;100, "High frequency", "No")</f>
        <v>No</v>
      </c>
      <c r="K71" s="8">
        <f>_xlfn.XLOOKUP(Records_18052025[[#This Row],[symbol]], $AB$6:$AB$10, $AC$6:$AC$10, "", 0)</f>
        <v>1.0649999999999999</v>
      </c>
      <c r="L71" s="8" cm="1">
        <f t="array" ref="L71">ABS(_xlfn.XLOOKUP(Records_18052025[[#This Row],[symbol]], $AB$6:$AB$10, (Records_18052025[[#This Row],[spread]]-$AC$6:$AC$10), "", 0))</f>
        <v>0.34499999999999997</v>
      </c>
      <c r="M71" s="9" t="str">
        <f>IF(Records_18052025[[#This Row],[spread]]&gt;Records_18052025[[#This Row],[Spread Median/Symbol]]+PRODUCT(2, $AC$12), "Abnormal high spread", "No")</f>
        <v>No</v>
      </c>
      <c r="N71" s="9" t="str">
        <f>IF(Records_18052025[[#This Row],[spread]]&lt;Records_18052025[[#This Row],[Spread Median/Symbol]]-PRODUCT(2, $AC$12), "Suspicious low spread", "No")</f>
        <v>No</v>
      </c>
      <c r="O71" s="8">
        <f>IF(Records_18052025[[#This Row],[direction]]="Buy", Records_18052025[[#This Row],[volume]], -Records_18052025[[#This Row],[volume]])</f>
        <v>0.5</v>
      </c>
      <c r="P71" s="8">
        <f>IF(AND(Records_18052025[[#This Row],[account_id]]=A70, Records_18052025[[#This Row],[symbol]]=C70), P70+Records_18052025[[#This Row],[signed_volume]], Records_18052025[[#This Row],[signed_volume]])</f>
        <v>1.6099999999999999</v>
      </c>
      <c r="Q71" s="12">
        <f>Records_18052025[[#This Row],[trade_duration]]/86400</f>
        <v>1.6168981481481482E-2</v>
      </c>
      <c r="R71" s="8">
        <v>23.17</v>
      </c>
      <c r="S71" s="9" t="str">
        <f>IF(AND(Records_18052025[[#This Row],[account_id]]=A70, Records_18052025[[#This Row],[symbol]]=C70, Records_18052025[[#This Row],[net_position]]&lt;&gt;P70, P70&lt;&gt;0, Records_18052025[[#This Row],[net_position]]*P70&lt;0, ABS(Records_18052025[[#This Row],[net_position]])&gt;=0.5, Records_18052025[[#This Row],[trade_duration_min2]]&lt;=5), "Abnormal position flip", "No")</f>
        <v>No</v>
      </c>
      <c r="T71" s="2">
        <f>_xlfn.XLOOKUP(Records_18052025[[#This Row],[symbol]], $AB$24:$AB$28, $AC$24:$AC$28, "Not Found", 0)</f>
        <v>0.5</v>
      </c>
      <c r="U71" s="9" t="str">
        <f>IF(AND(Records_18052025[[#This Row],[trade_duration]]&lt;=60, Records_18052025[[#This Row],[volume]]&gt;=Records_18052025[[#This Row],[Scalping Volume Threshold]]), "Suspected Scalping", "No")</f>
        <v>No</v>
      </c>
      <c r="V71" s="2" cm="1">
        <f t="array" ref="V71">_xlfn.LET(_xlpm.Filtered, _xlfn._xlws.FILTER($F:$F, ($A:$A=Records_18052025[[#This Row],[account_id]])*($C:$C=Records_18052025[[#This Row],[symbol]]), "Not Found"), MEDIAN(_xlpm.Filtered))</f>
        <v>1</v>
      </c>
      <c r="W71" s="2">
        <f>_xlfn.XLOOKUP(Records_18052025[[#This Row],[symbol]], $AB$33:$AB$37, $AC$33:$AC$37, 0.5, 0)</f>
        <v>0.5</v>
      </c>
      <c r="X71" s="2">
        <f>_xlfn.XLOOKUP(Records_18052025[[#This Row],[symbol]], $AB$33:$AB$37, $AD$33:$AD$37, 2, 0)</f>
        <v>2</v>
      </c>
      <c r="Y71" s="9" t="str" cm="1">
        <f t="array" ref="Y7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2" spans="1:26" x14ac:dyDescent="0.3">
      <c r="A72" s="2">
        <v>1002</v>
      </c>
      <c r="B72" s="5">
        <v>45795.516549275591</v>
      </c>
      <c r="C72" s="2" t="s">
        <v>9</v>
      </c>
      <c r="D72" s="2" t="s">
        <v>14</v>
      </c>
      <c r="E72" s="2">
        <v>0.34</v>
      </c>
      <c r="F72" s="2">
        <v>0.5</v>
      </c>
      <c r="G72" s="2">
        <v>-43.02</v>
      </c>
      <c r="H72" s="2">
        <v>151</v>
      </c>
      <c r="I72" s="2">
        <f>COUNTIFS(A:A, Records_18052025[[#This Row],[account_id]])</f>
        <v>41</v>
      </c>
      <c r="J72" s="9" t="str">
        <f>IF(Records_18052025[[#This Row],[Total Trades]]&gt;100, "High frequency", "No")</f>
        <v>No</v>
      </c>
      <c r="K72" s="8">
        <f>_xlfn.XLOOKUP(Records_18052025[[#This Row],[symbol]], $AB$6:$AB$10, $AC$6:$AC$10, "", 0)</f>
        <v>1.0649999999999999</v>
      </c>
      <c r="L72" s="8" cm="1">
        <f t="array" ref="L72">ABS(_xlfn.XLOOKUP(Records_18052025[[#This Row],[symbol]], $AB$6:$AB$10, (Records_18052025[[#This Row],[spread]]-$AC$6:$AC$10), "", 0))</f>
        <v>0.72499999999999987</v>
      </c>
      <c r="M72" s="9" t="str">
        <f>IF(Records_18052025[[#This Row],[spread]]&gt;Records_18052025[[#This Row],[Spread Median/Symbol]]+PRODUCT(2, $AC$12), "Abnormal high spread", "No")</f>
        <v>No</v>
      </c>
      <c r="N72" s="9" t="str">
        <f>IF(Records_18052025[[#This Row],[spread]]&lt;Records_18052025[[#This Row],[Spread Median/Symbol]]-PRODUCT(2, $AC$12), "Suspicious low spread", "No")</f>
        <v>No</v>
      </c>
      <c r="O72" s="8">
        <f>IF(Records_18052025[[#This Row],[direction]]="Buy", Records_18052025[[#This Row],[volume]], -Records_18052025[[#This Row],[volume]])</f>
        <v>0.5</v>
      </c>
      <c r="P72" s="8">
        <f>IF(AND(Records_18052025[[#This Row],[account_id]]=A71, Records_18052025[[#This Row],[symbol]]=C71), P71+Records_18052025[[#This Row],[signed_volume]], Records_18052025[[#This Row],[signed_volume]])</f>
        <v>2.11</v>
      </c>
      <c r="Q72" s="12">
        <f>Records_18052025[[#This Row],[trade_duration]]/86400</f>
        <v>1.7476851851851852E-3</v>
      </c>
      <c r="R72" s="8">
        <v>2.31</v>
      </c>
      <c r="S72" s="9" t="str">
        <f>IF(AND(Records_18052025[[#This Row],[account_id]]=A71, Records_18052025[[#This Row],[symbol]]=C71, Records_18052025[[#This Row],[net_position]]&lt;&gt;P71, P71&lt;&gt;0, Records_18052025[[#This Row],[net_position]]*P71&lt;0, ABS(Records_18052025[[#This Row],[net_position]])&gt;=0.5, Records_18052025[[#This Row],[trade_duration_min2]]&lt;=5), "Abnormal position flip", "No")</f>
        <v>No</v>
      </c>
      <c r="T72" s="2">
        <f>_xlfn.XLOOKUP(Records_18052025[[#This Row],[symbol]], $AB$24:$AB$28, $AC$24:$AC$28, "Not Found", 0)</f>
        <v>0.5</v>
      </c>
      <c r="U72" s="9" t="str">
        <f>IF(AND(Records_18052025[[#This Row],[trade_duration]]&lt;=60, Records_18052025[[#This Row],[volume]]&gt;=Records_18052025[[#This Row],[Scalping Volume Threshold]]), "Suspected Scalping", "No")</f>
        <v>No</v>
      </c>
      <c r="V72" s="2" cm="1">
        <f t="array" ref="V72">_xlfn.LET(_xlpm.Filtered, _xlfn._xlws.FILTER($F:$F, ($A:$A=Records_18052025[[#This Row],[account_id]])*($C:$C=Records_18052025[[#This Row],[symbol]]), "Not Found"), MEDIAN(_xlpm.Filtered))</f>
        <v>1</v>
      </c>
      <c r="W72" s="2">
        <f>_xlfn.XLOOKUP(Records_18052025[[#This Row],[symbol]], $AB$33:$AB$37, $AC$33:$AC$37, 0.5, 0)</f>
        <v>0.5</v>
      </c>
      <c r="X72" s="2">
        <f>_xlfn.XLOOKUP(Records_18052025[[#This Row],[symbol]], $AB$33:$AB$37, $AD$33:$AD$37, 2, 0)</f>
        <v>2</v>
      </c>
      <c r="Y72" s="9" t="str" cm="1">
        <f t="array" ref="Y7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3" spans="1:26" x14ac:dyDescent="0.3">
      <c r="A73" s="2">
        <v>1002</v>
      </c>
      <c r="B73" s="5">
        <v>45795.547799291169</v>
      </c>
      <c r="C73" s="2" t="s">
        <v>9</v>
      </c>
      <c r="D73" s="2" t="s">
        <v>13</v>
      </c>
      <c r="E73" s="2">
        <v>0.42</v>
      </c>
      <c r="F73" s="2">
        <v>1</v>
      </c>
      <c r="G73" s="2">
        <v>-47.79</v>
      </c>
      <c r="H73" s="2">
        <v>723</v>
      </c>
      <c r="I73" s="2">
        <f>COUNTIFS(A:A, Records_18052025[[#This Row],[account_id]])</f>
        <v>41</v>
      </c>
      <c r="J73" s="9" t="str">
        <f>IF(Records_18052025[[#This Row],[Total Trades]]&gt;100, "High frequency", "No")</f>
        <v>No</v>
      </c>
      <c r="K73" s="8">
        <f>_xlfn.XLOOKUP(Records_18052025[[#This Row],[symbol]], $AB$6:$AB$10, $AC$6:$AC$10, "", 0)</f>
        <v>1.0649999999999999</v>
      </c>
      <c r="L73" s="8" cm="1">
        <f t="array" ref="L73">ABS(_xlfn.XLOOKUP(Records_18052025[[#This Row],[symbol]], $AB$6:$AB$10, (Records_18052025[[#This Row],[spread]]-$AC$6:$AC$10), "", 0))</f>
        <v>0.64500000000000002</v>
      </c>
      <c r="M73" s="9" t="str">
        <f>IF(Records_18052025[[#This Row],[spread]]&gt;Records_18052025[[#This Row],[Spread Median/Symbol]]+PRODUCT(2, $AC$12), "Abnormal high spread", "No")</f>
        <v>No</v>
      </c>
      <c r="N73" s="9" t="str">
        <f>IF(Records_18052025[[#This Row],[spread]]&lt;Records_18052025[[#This Row],[Spread Median/Symbol]]-PRODUCT(2, $AC$12), "Suspicious low spread", "No")</f>
        <v>No</v>
      </c>
      <c r="O73" s="8">
        <f>IF(Records_18052025[[#This Row],[direction]]="Buy", Records_18052025[[#This Row],[volume]], -Records_18052025[[#This Row],[volume]])</f>
        <v>-1</v>
      </c>
      <c r="P73" s="8">
        <f>IF(AND(Records_18052025[[#This Row],[account_id]]=A72, Records_18052025[[#This Row],[symbol]]=C72), P72+Records_18052025[[#This Row],[signed_volume]], Records_18052025[[#This Row],[signed_volume]])</f>
        <v>1.1099999999999999</v>
      </c>
      <c r="Q73" s="12">
        <f>Records_18052025[[#This Row],[trade_duration]]/86400</f>
        <v>8.3680555555555557E-3</v>
      </c>
      <c r="R73" s="8">
        <v>12.03</v>
      </c>
      <c r="S73" s="9" t="str">
        <f>IF(AND(Records_18052025[[#This Row],[account_id]]=A72, Records_18052025[[#This Row],[symbol]]=C72, Records_18052025[[#This Row],[net_position]]&lt;&gt;P72, P72&lt;&gt;0, Records_18052025[[#This Row],[net_position]]*P72&lt;0, ABS(Records_18052025[[#This Row],[net_position]])&gt;=0.5, Records_18052025[[#This Row],[trade_duration_min2]]&lt;=5), "Abnormal position flip", "No")</f>
        <v>No</v>
      </c>
      <c r="T73" s="2">
        <f>_xlfn.XLOOKUP(Records_18052025[[#This Row],[symbol]], $AB$24:$AB$28, $AC$24:$AC$28, "Not Found", 0)</f>
        <v>0.5</v>
      </c>
      <c r="U73" s="9" t="str">
        <f>IF(AND(Records_18052025[[#This Row],[trade_duration]]&lt;=60, Records_18052025[[#This Row],[volume]]&gt;=Records_18052025[[#This Row],[Scalping Volume Threshold]]), "Suspected Scalping", "No")</f>
        <v>No</v>
      </c>
      <c r="V73" s="2" cm="1">
        <f t="array" ref="V73">_xlfn.LET(_xlpm.Filtered, _xlfn._xlws.FILTER($F:$F, ($A:$A=Records_18052025[[#This Row],[account_id]])*($C:$C=Records_18052025[[#This Row],[symbol]]), "Not Found"), MEDIAN(_xlpm.Filtered))</f>
        <v>1</v>
      </c>
      <c r="W73" s="2">
        <f>_xlfn.XLOOKUP(Records_18052025[[#This Row],[symbol]], $AB$33:$AB$37, $AC$33:$AC$37, 0.5, 0)</f>
        <v>0.5</v>
      </c>
      <c r="X73" s="2">
        <f>_xlfn.XLOOKUP(Records_18052025[[#This Row],[symbol]], $AB$33:$AB$37, $AD$33:$AD$37, 2, 0)</f>
        <v>2</v>
      </c>
      <c r="Y73" s="9" t="str" cm="1">
        <f t="array" ref="Y7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4" spans="1:26" x14ac:dyDescent="0.3">
      <c r="A74" s="2">
        <v>1002</v>
      </c>
      <c r="B74" s="5">
        <v>45795.606132603702</v>
      </c>
      <c r="C74" s="2" t="s">
        <v>9</v>
      </c>
      <c r="D74" s="2" t="s">
        <v>14</v>
      </c>
      <c r="E74" s="2">
        <v>2.21</v>
      </c>
      <c r="F74" s="2">
        <v>2</v>
      </c>
      <c r="G74" s="2">
        <v>108.65</v>
      </c>
      <c r="H74" s="2">
        <v>454</v>
      </c>
      <c r="I74" s="2">
        <f>COUNTIFS(A:A, Records_18052025[[#This Row],[account_id]])</f>
        <v>41</v>
      </c>
      <c r="J74" s="9" t="str">
        <f>IF(Records_18052025[[#This Row],[Total Trades]]&gt;100, "High frequency", "No")</f>
        <v>No</v>
      </c>
      <c r="K74" s="8">
        <f>_xlfn.XLOOKUP(Records_18052025[[#This Row],[symbol]], $AB$6:$AB$10, $AC$6:$AC$10, "", 0)</f>
        <v>1.0649999999999999</v>
      </c>
      <c r="L74" s="8" cm="1">
        <f t="array" ref="L74">ABS(_xlfn.XLOOKUP(Records_18052025[[#This Row],[symbol]], $AB$6:$AB$10, (Records_18052025[[#This Row],[spread]]-$AC$6:$AC$10), "", 0))</f>
        <v>1.145</v>
      </c>
      <c r="M74" s="9" t="str">
        <f>IF(Records_18052025[[#This Row],[spread]]&gt;Records_18052025[[#This Row],[Spread Median/Symbol]]+PRODUCT(2, $AC$12), "Abnormal high spread", "No")</f>
        <v>Abnormal high spread</v>
      </c>
      <c r="N74" s="9" t="str">
        <f>IF(Records_18052025[[#This Row],[spread]]&lt;Records_18052025[[#This Row],[Spread Median/Symbol]]-PRODUCT(2, $AC$12), "Suspicious low spread", "No")</f>
        <v>No</v>
      </c>
      <c r="O74" s="8">
        <f>IF(Records_18052025[[#This Row],[direction]]="Buy", Records_18052025[[#This Row],[volume]], -Records_18052025[[#This Row],[volume]])</f>
        <v>2</v>
      </c>
      <c r="P74" s="8">
        <f>IF(AND(Records_18052025[[#This Row],[account_id]]=A73, Records_18052025[[#This Row],[symbol]]=C73), P73+Records_18052025[[#This Row],[signed_volume]], Records_18052025[[#This Row],[signed_volume]])</f>
        <v>3.11</v>
      </c>
      <c r="Q74" s="12">
        <f>Records_18052025[[#This Row],[trade_duration]]/86400</f>
        <v>5.2546296296296299E-3</v>
      </c>
      <c r="R74" s="8">
        <v>7.34</v>
      </c>
      <c r="S74" s="9" t="str">
        <f>IF(AND(Records_18052025[[#This Row],[account_id]]=A73, Records_18052025[[#This Row],[symbol]]=C73, Records_18052025[[#This Row],[net_position]]&lt;&gt;P73, P73&lt;&gt;0, Records_18052025[[#This Row],[net_position]]*P73&lt;0, ABS(Records_18052025[[#This Row],[net_position]])&gt;=0.5, Records_18052025[[#This Row],[trade_duration_min2]]&lt;=5), "Abnormal position flip", "No")</f>
        <v>No</v>
      </c>
      <c r="T74" s="2">
        <f>_xlfn.XLOOKUP(Records_18052025[[#This Row],[symbol]], $AB$24:$AB$28, $AC$24:$AC$28, "Not Found", 0)</f>
        <v>0.5</v>
      </c>
      <c r="U74" s="9" t="str">
        <f>IF(AND(Records_18052025[[#This Row],[trade_duration]]&lt;=60, Records_18052025[[#This Row],[volume]]&gt;=Records_18052025[[#This Row],[Scalping Volume Threshold]]), "Suspected Scalping", "No")</f>
        <v>No</v>
      </c>
      <c r="V74" s="2" cm="1">
        <f t="array" ref="V74">_xlfn.LET(_xlpm.Filtered, _xlfn._xlws.FILTER($F:$F, ($A:$A=Records_18052025[[#This Row],[account_id]])*($C:$C=Records_18052025[[#This Row],[symbol]]), "Not Found"), MEDIAN(_xlpm.Filtered))</f>
        <v>1</v>
      </c>
      <c r="W74" s="2">
        <f>_xlfn.XLOOKUP(Records_18052025[[#This Row],[symbol]], $AB$33:$AB$37, $AC$33:$AC$37, 0.5, 0)</f>
        <v>0.5</v>
      </c>
      <c r="X74" s="2">
        <f>_xlfn.XLOOKUP(Records_18052025[[#This Row],[symbol]], $AB$33:$AB$37, $AD$33:$AD$37, 2, 0)</f>
        <v>2</v>
      </c>
      <c r="Y74" s="9" t="str" cm="1">
        <f t="array" ref="Y7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75" spans="1:26" x14ac:dyDescent="0.3">
      <c r="A75" s="2">
        <v>1002</v>
      </c>
      <c r="B75" s="5">
        <v>45795.630438135813</v>
      </c>
      <c r="C75" s="2" t="s">
        <v>9</v>
      </c>
      <c r="D75" s="2" t="s">
        <v>13</v>
      </c>
      <c r="E75" s="2">
        <v>0.64</v>
      </c>
      <c r="F75" s="2">
        <v>1</v>
      </c>
      <c r="G75" s="2">
        <v>-178.27</v>
      </c>
      <c r="H75" s="2">
        <v>2013</v>
      </c>
      <c r="I75" s="2">
        <f>COUNTIFS(A:A, Records_18052025[[#This Row],[account_id]])</f>
        <v>41</v>
      </c>
      <c r="J75" s="9" t="str">
        <f>IF(Records_18052025[[#This Row],[Total Trades]]&gt;100, "High frequency", "No")</f>
        <v>No</v>
      </c>
      <c r="K75" s="8">
        <f>_xlfn.XLOOKUP(Records_18052025[[#This Row],[symbol]], $AB$6:$AB$10, $AC$6:$AC$10, "", 0)</f>
        <v>1.0649999999999999</v>
      </c>
      <c r="L75" s="8" cm="1">
        <f t="array" ref="L75">ABS(_xlfn.XLOOKUP(Records_18052025[[#This Row],[symbol]], $AB$6:$AB$10, (Records_18052025[[#This Row],[spread]]-$AC$6:$AC$10), "", 0))</f>
        <v>0.42499999999999993</v>
      </c>
      <c r="M75" s="9" t="str">
        <f>IF(Records_18052025[[#This Row],[spread]]&gt;Records_18052025[[#This Row],[Spread Median/Symbol]]+PRODUCT(2, $AC$12), "Abnormal high spread", "No")</f>
        <v>No</v>
      </c>
      <c r="N75" s="9" t="str">
        <f>IF(Records_18052025[[#This Row],[spread]]&lt;Records_18052025[[#This Row],[Spread Median/Symbol]]-PRODUCT(2, $AC$12), "Suspicious low spread", "No")</f>
        <v>No</v>
      </c>
      <c r="O75" s="8">
        <f>IF(Records_18052025[[#This Row],[direction]]="Buy", Records_18052025[[#This Row],[volume]], -Records_18052025[[#This Row],[volume]])</f>
        <v>-1</v>
      </c>
      <c r="P75" s="8">
        <f>IF(AND(Records_18052025[[#This Row],[account_id]]=A74, Records_18052025[[#This Row],[symbol]]=C74), P74+Records_18052025[[#This Row],[signed_volume]], Records_18052025[[#This Row],[signed_volume]])</f>
        <v>2.11</v>
      </c>
      <c r="Q75" s="12">
        <f>Records_18052025[[#This Row],[trade_duration]]/86400</f>
        <v>2.329861111111111E-2</v>
      </c>
      <c r="R75" s="8">
        <v>33.33</v>
      </c>
      <c r="S75" s="9" t="str">
        <f>IF(AND(Records_18052025[[#This Row],[account_id]]=A74, Records_18052025[[#This Row],[symbol]]=C74, Records_18052025[[#This Row],[net_position]]&lt;&gt;P74, P74&lt;&gt;0, Records_18052025[[#This Row],[net_position]]*P74&lt;0, ABS(Records_18052025[[#This Row],[net_position]])&gt;=0.5, Records_18052025[[#This Row],[trade_duration_min2]]&lt;=5), "Abnormal position flip", "No")</f>
        <v>No</v>
      </c>
      <c r="T75" s="2">
        <f>_xlfn.XLOOKUP(Records_18052025[[#This Row],[symbol]], $AB$24:$AB$28, $AC$24:$AC$28, "Not Found", 0)</f>
        <v>0.5</v>
      </c>
      <c r="U75" s="9" t="str">
        <f>IF(AND(Records_18052025[[#This Row],[trade_duration]]&lt;=60, Records_18052025[[#This Row],[volume]]&gt;=Records_18052025[[#This Row],[Scalping Volume Threshold]]), "Suspected Scalping", "No")</f>
        <v>No</v>
      </c>
      <c r="V75" s="2" cm="1">
        <f t="array" ref="V75">_xlfn.LET(_xlpm.Filtered, _xlfn._xlws.FILTER($F:$F, ($A:$A=Records_18052025[[#This Row],[account_id]])*($C:$C=Records_18052025[[#This Row],[symbol]]), "Not Found"), MEDIAN(_xlpm.Filtered))</f>
        <v>1</v>
      </c>
      <c r="W75" s="2">
        <f>_xlfn.XLOOKUP(Records_18052025[[#This Row],[symbol]], $AB$33:$AB$37, $AC$33:$AC$37, 0.5, 0)</f>
        <v>0.5</v>
      </c>
      <c r="X75" s="2">
        <f>_xlfn.XLOOKUP(Records_18052025[[#This Row],[symbol]], $AB$33:$AB$37, $AD$33:$AD$37, 2, 0)</f>
        <v>2</v>
      </c>
      <c r="Y75" s="9" t="str" cm="1">
        <f t="array" ref="Y7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6" spans="1:26" x14ac:dyDescent="0.3">
      <c r="A76" s="2">
        <v>1002</v>
      </c>
      <c r="B76" s="5">
        <v>45795.675577027469</v>
      </c>
      <c r="C76" s="2" t="s">
        <v>9</v>
      </c>
      <c r="D76" s="2" t="s">
        <v>14</v>
      </c>
      <c r="E76" s="2">
        <v>0.61</v>
      </c>
      <c r="F76" s="2">
        <v>1</v>
      </c>
      <c r="G76" s="2">
        <v>-44.94</v>
      </c>
      <c r="H76" s="2">
        <v>180</v>
      </c>
      <c r="I76" s="2">
        <f>COUNTIFS(A:A, Records_18052025[[#This Row],[account_id]])</f>
        <v>41</v>
      </c>
      <c r="J76" s="9" t="str">
        <f>IF(Records_18052025[[#This Row],[Total Trades]]&gt;100, "High frequency", "No")</f>
        <v>No</v>
      </c>
      <c r="K76" s="8">
        <f>_xlfn.XLOOKUP(Records_18052025[[#This Row],[symbol]], $AB$6:$AB$10, $AC$6:$AC$10, "", 0)</f>
        <v>1.0649999999999999</v>
      </c>
      <c r="L76" s="8" cm="1">
        <f t="array" ref="L76">ABS(_xlfn.XLOOKUP(Records_18052025[[#This Row],[symbol]], $AB$6:$AB$10, (Records_18052025[[#This Row],[spread]]-$AC$6:$AC$10), "", 0))</f>
        <v>0.45499999999999996</v>
      </c>
      <c r="M76" s="9" t="str">
        <f>IF(Records_18052025[[#This Row],[spread]]&gt;Records_18052025[[#This Row],[Spread Median/Symbol]]+PRODUCT(2, $AC$12), "Abnormal high spread", "No")</f>
        <v>No</v>
      </c>
      <c r="N76" s="9" t="str">
        <f>IF(Records_18052025[[#This Row],[spread]]&lt;Records_18052025[[#This Row],[Spread Median/Symbol]]-PRODUCT(2, $AC$12), "Suspicious low spread", "No")</f>
        <v>No</v>
      </c>
      <c r="O76" s="8">
        <f>IF(Records_18052025[[#This Row],[direction]]="Buy", Records_18052025[[#This Row],[volume]], -Records_18052025[[#This Row],[volume]])</f>
        <v>1</v>
      </c>
      <c r="P76" s="8">
        <f>IF(AND(Records_18052025[[#This Row],[account_id]]=A75, Records_18052025[[#This Row],[symbol]]=C75), P75+Records_18052025[[#This Row],[signed_volume]], Records_18052025[[#This Row],[signed_volume]])</f>
        <v>3.11</v>
      </c>
      <c r="Q76" s="12">
        <f>Records_18052025[[#This Row],[trade_duration]]/86400</f>
        <v>2.0833333333333333E-3</v>
      </c>
      <c r="R76" s="8">
        <v>3</v>
      </c>
      <c r="S76" s="9" t="str">
        <f>IF(AND(Records_18052025[[#This Row],[account_id]]=A75, Records_18052025[[#This Row],[symbol]]=C75, Records_18052025[[#This Row],[net_position]]&lt;&gt;P75, P75&lt;&gt;0, Records_18052025[[#This Row],[net_position]]*P75&lt;0, ABS(Records_18052025[[#This Row],[net_position]])&gt;=0.5, Records_18052025[[#This Row],[trade_duration_min2]]&lt;=5), "Abnormal position flip", "No")</f>
        <v>No</v>
      </c>
      <c r="T76" s="2">
        <f>_xlfn.XLOOKUP(Records_18052025[[#This Row],[symbol]], $AB$24:$AB$28, $AC$24:$AC$28, "Not Found", 0)</f>
        <v>0.5</v>
      </c>
      <c r="U76" s="9" t="str">
        <f>IF(AND(Records_18052025[[#This Row],[trade_duration]]&lt;=60, Records_18052025[[#This Row],[volume]]&gt;=Records_18052025[[#This Row],[Scalping Volume Threshold]]), "Suspected Scalping", "No")</f>
        <v>No</v>
      </c>
      <c r="V76" s="2" cm="1">
        <f t="array" ref="V76">_xlfn.LET(_xlpm.Filtered, _xlfn._xlws.FILTER($F:$F, ($A:$A=Records_18052025[[#This Row],[account_id]])*($C:$C=Records_18052025[[#This Row],[symbol]]), "Not Found"), MEDIAN(_xlpm.Filtered))</f>
        <v>1</v>
      </c>
      <c r="W76" s="2">
        <f>_xlfn.XLOOKUP(Records_18052025[[#This Row],[symbol]], $AB$33:$AB$37, $AC$33:$AC$37, 0.5, 0)</f>
        <v>0.5</v>
      </c>
      <c r="X76" s="2">
        <f>_xlfn.XLOOKUP(Records_18052025[[#This Row],[symbol]], $AB$33:$AB$37, $AD$33:$AD$37, 2, 0)</f>
        <v>2</v>
      </c>
      <c r="Y76" s="9" t="str" cm="1">
        <f t="array" ref="Y7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7" spans="1:26" x14ac:dyDescent="0.3">
      <c r="A77" s="2">
        <v>1002</v>
      </c>
      <c r="B77" s="5">
        <v>45795.731827031239</v>
      </c>
      <c r="C77" s="2" t="s">
        <v>9</v>
      </c>
      <c r="D77" s="2" t="s">
        <v>14</v>
      </c>
      <c r="E77" s="2">
        <v>1.71</v>
      </c>
      <c r="F77" s="2">
        <v>2</v>
      </c>
      <c r="G77" s="2">
        <v>71.13</v>
      </c>
      <c r="H77" s="2">
        <v>2789</v>
      </c>
      <c r="I77" s="2">
        <f>COUNTIFS(A:A, Records_18052025[[#This Row],[account_id]])</f>
        <v>41</v>
      </c>
      <c r="J77" s="9" t="str">
        <f>IF(Records_18052025[[#This Row],[Total Trades]]&gt;100, "High frequency", "No")</f>
        <v>No</v>
      </c>
      <c r="K77" s="8">
        <f>_xlfn.XLOOKUP(Records_18052025[[#This Row],[symbol]], $AB$6:$AB$10, $AC$6:$AC$10, "", 0)</f>
        <v>1.0649999999999999</v>
      </c>
      <c r="L77" s="8" cm="1">
        <f t="array" ref="L77">ABS(_xlfn.XLOOKUP(Records_18052025[[#This Row],[symbol]], $AB$6:$AB$10, (Records_18052025[[#This Row],[spread]]-$AC$6:$AC$10), "", 0))</f>
        <v>0.64500000000000002</v>
      </c>
      <c r="M77" s="9" t="str">
        <f>IF(Records_18052025[[#This Row],[spread]]&gt;Records_18052025[[#This Row],[Spread Median/Symbol]]+PRODUCT(2, $AC$12), "Abnormal high spread", "No")</f>
        <v>No</v>
      </c>
      <c r="N77" s="9" t="str">
        <f>IF(Records_18052025[[#This Row],[spread]]&lt;Records_18052025[[#This Row],[Spread Median/Symbol]]-PRODUCT(2, $AC$12), "Suspicious low spread", "No")</f>
        <v>No</v>
      </c>
      <c r="O77" s="8">
        <f>IF(Records_18052025[[#This Row],[direction]]="Buy", Records_18052025[[#This Row],[volume]], -Records_18052025[[#This Row],[volume]])</f>
        <v>2</v>
      </c>
      <c r="P77" s="8">
        <f>IF(AND(Records_18052025[[#This Row],[account_id]]=A76, Records_18052025[[#This Row],[symbol]]=C76), P76+Records_18052025[[#This Row],[signed_volume]], Records_18052025[[#This Row],[signed_volume]])</f>
        <v>5.1099999999999994</v>
      </c>
      <c r="Q77" s="12">
        <f>Records_18052025[[#This Row],[trade_duration]]/86400</f>
        <v>3.2280092592592589E-2</v>
      </c>
      <c r="R77" s="8">
        <v>46.29</v>
      </c>
      <c r="S77" s="9" t="str">
        <f>IF(AND(Records_18052025[[#This Row],[account_id]]=A76, Records_18052025[[#This Row],[symbol]]=C76, Records_18052025[[#This Row],[net_position]]&lt;&gt;P76, P76&lt;&gt;0, Records_18052025[[#This Row],[net_position]]*P76&lt;0, ABS(Records_18052025[[#This Row],[net_position]])&gt;=0.5, Records_18052025[[#This Row],[trade_duration_min2]]&lt;=5), "Abnormal position flip", "No")</f>
        <v>No</v>
      </c>
      <c r="T77" s="2">
        <f>_xlfn.XLOOKUP(Records_18052025[[#This Row],[symbol]], $AB$24:$AB$28, $AC$24:$AC$28, "Not Found", 0)</f>
        <v>0.5</v>
      </c>
      <c r="U77" s="9" t="str">
        <f>IF(AND(Records_18052025[[#This Row],[trade_duration]]&lt;=60, Records_18052025[[#This Row],[volume]]&gt;=Records_18052025[[#This Row],[Scalping Volume Threshold]]), "Suspected Scalping", "No")</f>
        <v>No</v>
      </c>
      <c r="V77" s="2" cm="1">
        <f t="array" ref="V77">_xlfn.LET(_xlpm.Filtered, _xlfn._xlws.FILTER($F:$F, ($A:$A=Records_18052025[[#This Row],[account_id]])*($C:$C=Records_18052025[[#This Row],[symbol]]), "Not Found"), MEDIAN(_xlpm.Filtered))</f>
        <v>1</v>
      </c>
      <c r="W77" s="2">
        <f>_xlfn.XLOOKUP(Records_18052025[[#This Row],[symbol]], $AB$33:$AB$37, $AC$33:$AC$37, 0.5, 0)</f>
        <v>0.5</v>
      </c>
      <c r="X77" s="2">
        <f>_xlfn.XLOOKUP(Records_18052025[[#This Row],[symbol]], $AB$33:$AB$37, $AD$33:$AD$37, 2, 0)</f>
        <v>2</v>
      </c>
      <c r="Y77" s="9" t="str" cm="1">
        <f t="array" ref="Y7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7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78" spans="1:26" x14ac:dyDescent="0.3">
      <c r="A78" s="2">
        <v>1002</v>
      </c>
      <c r="B78" s="5">
        <v>45795.890160402661</v>
      </c>
      <c r="C78" s="2" t="s">
        <v>9</v>
      </c>
      <c r="D78" s="2" t="s">
        <v>14</v>
      </c>
      <c r="E78" s="2">
        <v>2.04</v>
      </c>
      <c r="F78" s="2">
        <v>0.01</v>
      </c>
      <c r="G78" s="2">
        <v>-46.26</v>
      </c>
      <c r="H78" s="2">
        <v>254</v>
      </c>
      <c r="I78" s="2">
        <f>COUNTIFS(A:A, Records_18052025[[#This Row],[account_id]])</f>
        <v>41</v>
      </c>
      <c r="J78" s="9" t="str">
        <f>IF(Records_18052025[[#This Row],[Total Trades]]&gt;100, "High frequency", "No")</f>
        <v>No</v>
      </c>
      <c r="K78" s="8">
        <f>_xlfn.XLOOKUP(Records_18052025[[#This Row],[symbol]], $AB$6:$AB$10, $AC$6:$AC$10, "", 0)</f>
        <v>1.0649999999999999</v>
      </c>
      <c r="L78" s="8" cm="1">
        <f t="array" ref="L78">ABS(_xlfn.XLOOKUP(Records_18052025[[#This Row],[symbol]], $AB$6:$AB$10, (Records_18052025[[#This Row],[spread]]-$AC$6:$AC$10), "", 0))</f>
        <v>0.97500000000000009</v>
      </c>
      <c r="M78" s="9" t="str">
        <f>IF(Records_18052025[[#This Row],[spread]]&gt;Records_18052025[[#This Row],[Spread Median/Symbol]]+PRODUCT(2, $AC$12), "Abnormal high spread", "No")</f>
        <v>No</v>
      </c>
      <c r="N78" s="9" t="str">
        <f>IF(Records_18052025[[#This Row],[spread]]&lt;Records_18052025[[#This Row],[Spread Median/Symbol]]-PRODUCT(2, $AC$12), "Suspicious low spread", "No")</f>
        <v>No</v>
      </c>
      <c r="O78" s="8">
        <f>IF(Records_18052025[[#This Row],[direction]]="Buy", Records_18052025[[#This Row],[volume]], -Records_18052025[[#This Row],[volume]])</f>
        <v>0.01</v>
      </c>
      <c r="P78" s="8">
        <f>IF(AND(Records_18052025[[#This Row],[account_id]]=A77, Records_18052025[[#This Row],[symbol]]=C77), P77+Records_18052025[[#This Row],[signed_volume]], Records_18052025[[#This Row],[signed_volume]])</f>
        <v>5.1199999999999992</v>
      </c>
      <c r="Q78" s="12">
        <f>Records_18052025[[#This Row],[trade_duration]]/86400</f>
        <v>2.9398148148148148E-3</v>
      </c>
      <c r="R78" s="8">
        <v>4.1399999999999997</v>
      </c>
      <c r="S78" s="9" t="str">
        <f>IF(AND(Records_18052025[[#This Row],[account_id]]=A77, Records_18052025[[#This Row],[symbol]]=C77, Records_18052025[[#This Row],[net_position]]&lt;&gt;P77, P77&lt;&gt;0, Records_18052025[[#This Row],[net_position]]*P77&lt;0, ABS(Records_18052025[[#This Row],[net_position]])&gt;=0.5, Records_18052025[[#This Row],[trade_duration_min2]]&lt;=5), "Abnormal position flip", "No")</f>
        <v>No</v>
      </c>
      <c r="T78" s="2">
        <f>_xlfn.XLOOKUP(Records_18052025[[#This Row],[symbol]], $AB$24:$AB$28, $AC$24:$AC$28, "Not Found", 0)</f>
        <v>0.5</v>
      </c>
      <c r="U78" s="9" t="str">
        <f>IF(AND(Records_18052025[[#This Row],[trade_duration]]&lt;=60, Records_18052025[[#This Row],[volume]]&gt;=Records_18052025[[#This Row],[Scalping Volume Threshold]]), "Suspected Scalping", "No")</f>
        <v>No</v>
      </c>
      <c r="V78" s="2" cm="1">
        <f t="array" ref="V78">_xlfn.LET(_xlpm.Filtered, _xlfn._xlws.FILTER($F:$F, ($A:$A=Records_18052025[[#This Row],[account_id]])*($C:$C=Records_18052025[[#This Row],[symbol]]), "Not Found"), MEDIAN(_xlpm.Filtered))</f>
        <v>1</v>
      </c>
      <c r="W78" s="2">
        <f>_xlfn.XLOOKUP(Records_18052025[[#This Row],[symbol]], $AB$33:$AB$37, $AC$33:$AC$37, 0.5, 0)</f>
        <v>0.5</v>
      </c>
      <c r="X78" s="2">
        <f>_xlfn.XLOOKUP(Records_18052025[[#This Row],[symbol]], $AB$33:$AB$37, $AD$33:$AD$37, 2, 0)</f>
        <v>2</v>
      </c>
      <c r="Y78" s="9" t="str" cm="1">
        <f t="array" ref="Y7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7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79" spans="1:26" x14ac:dyDescent="0.3">
      <c r="A79" s="2">
        <v>1002</v>
      </c>
      <c r="B79" s="5">
        <v>45795.172104833808</v>
      </c>
      <c r="C79" s="2" t="s">
        <v>11</v>
      </c>
      <c r="D79" s="2" t="s">
        <v>13</v>
      </c>
      <c r="E79" s="2">
        <v>2.16</v>
      </c>
      <c r="F79" s="2">
        <v>0.01</v>
      </c>
      <c r="G79" s="2">
        <v>32.04</v>
      </c>
      <c r="H79" s="2">
        <v>2612</v>
      </c>
      <c r="I79" s="2">
        <f>COUNTIFS(A:A, Records_18052025[[#This Row],[account_id]])</f>
        <v>41</v>
      </c>
      <c r="J79" s="9" t="str">
        <f>IF(Records_18052025[[#This Row],[Total Trades]]&gt;100, "High frequency", "No")</f>
        <v>No</v>
      </c>
      <c r="K79" s="8">
        <f>_xlfn.XLOOKUP(Records_18052025[[#This Row],[symbol]], $AB$6:$AB$10, $AC$6:$AC$10, "", 0)</f>
        <v>1.0950000000000002</v>
      </c>
      <c r="L79" s="8" cm="1">
        <f t="array" ref="L79">ABS(_xlfn.XLOOKUP(Records_18052025[[#This Row],[symbol]], $AB$6:$AB$10, (Records_18052025[[#This Row],[spread]]-$AC$6:$AC$10), "", 0))</f>
        <v>1.0649999999999999</v>
      </c>
      <c r="M79" s="9" t="str">
        <f>IF(Records_18052025[[#This Row],[spread]]&gt;Records_18052025[[#This Row],[Spread Median/Symbol]]+PRODUCT(2, $AC$12), "Abnormal high spread", "No")</f>
        <v>No</v>
      </c>
      <c r="N79" s="9" t="str">
        <f>IF(Records_18052025[[#This Row],[spread]]&lt;Records_18052025[[#This Row],[Spread Median/Symbol]]-PRODUCT(2, $AC$12), "Suspicious low spread", "No")</f>
        <v>No</v>
      </c>
      <c r="O79" s="8">
        <f>IF(Records_18052025[[#This Row],[direction]]="Buy", Records_18052025[[#This Row],[volume]], -Records_18052025[[#This Row],[volume]])</f>
        <v>-0.01</v>
      </c>
      <c r="P79" s="8">
        <f>IF(AND(Records_18052025[[#This Row],[account_id]]=A78, Records_18052025[[#This Row],[symbol]]=C78), P78+Records_18052025[[#This Row],[signed_volume]], Records_18052025[[#This Row],[signed_volume]])</f>
        <v>-0.01</v>
      </c>
      <c r="Q79" s="12">
        <f>Records_18052025[[#This Row],[trade_duration]]/86400</f>
        <v>3.0231481481481481E-2</v>
      </c>
      <c r="R79" s="8">
        <v>43.32</v>
      </c>
      <c r="S79" s="9" t="str">
        <f>IF(AND(Records_18052025[[#This Row],[account_id]]=A78, Records_18052025[[#This Row],[symbol]]=C78, Records_18052025[[#This Row],[net_position]]&lt;&gt;P78, P78&lt;&gt;0, Records_18052025[[#This Row],[net_position]]*P78&lt;0, ABS(Records_18052025[[#This Row],[net_position]])&gt;=0.5, Records_18052025[[#This Row],[trade_duration_min2]]&lt;=5), "Abnormal position flip", "No")</f>
        <v>No</v>
      </c>
      <c r="T79" s="2">
        <f>_xlfn.XLOOKUP(Records_18052025[[#This Row],[symbol]], $AB$24:$AB$28, $AC$24:$AC$28, "Not Found", 0)</f>
        <v>0.5</v>
      </c>
      <c r="U79" s="9" t="str">
        <f>IF(AND(Records_18052025[[#This Row],[trade_duration]]&lt;=60, Records_18052025[[#This Row],[volume]]&gt;=Records_18052025[[#This Row],[Scalping Volume Threshold]]), "Suspected Scalping", "No")</f>
        <v>No</v>
      </c>
      <c r="V79" s="2" cm="1">
        <f t="array" ref="V79">_xlfn.LET(_xlpm.Filtered, _xlfn._xlws.FILTER($F:$F, ($A:$A=Records_18052025[[#This Row],[account_id]])*($C:$C=Records_18052025[[#This Row],[symbol]]), "Not Found"), MEDIAN(_xlpm.Filtered))</f>
        <v>0.5</v>
      </c>
      <c r="W79" s="2">
        <f>_xlfn.XLOOKUP(Records_18052025[[#This Row],[symbol]], $AB$33:$AB$37, $AC$33:$AC$37, 0.5, 0)</f>
        <v>0.5</v>
      </c>
      <c r="X79" s="2">
        <f>_xlfn.XLOOKUP(Records_18052025[[#This Row],[symbol]], $AB$33:$AB$37, $AD$33:$AD$37, 2, 0)</f>
        <v>2</v>
      </c>
      <c r="Y79" s="9" t="str" cm="1">
        <f t="array" ref="Y7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7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80" spans="1:26" x14ac:dyDescent="0.3">
      <c r="A80" s="2">
        <v>1002</v>
      </c>
      <c r="B80" s="5">
        <v>45795.339465963218</v>
      </c>
      <c r="C80" s="2" t="s">
        <v>11</v>
      </c>
      <c r="D80" s="2" t="s">
        <v>14</v>
      </c>
      <c r="E80" s="2">
        <v>1.71</v>
      </c>
      <c r="F80" s="2">
        <v>0.5</v>
      </c>
      <c r="G80" s="2">
        <v>-172.66</v>
      </c>
      <c r="H80" s="2">
        <v>2645</v>
      </c>
      <c r="I80" s="2">
        <f>COUNTIFS(A:A, Records_18052025[[#This Row],[account_id]])</f>
        <v>41</v>
      </c>
      <c r="J80" s="9" t="str">
        <f>IF(Records_18052025[[#This Row],[Total Trades]]&gt;100, "High frequency", "No")</f>
        <v>No</v>
      </c>
      <c r="K80" s="8">
        <f>_xlfn.XLOOKUP(Records_18052025[[#This Row],[symbol]], $AB$6:$AB$10, $AC$6:$AC$10, "", 0)</f>
        <v>1.0950000000000002</v>
      </c>
      <c r="L80" s="8" cm="1">
        <f t="array" ref="L80">ABS(_xlfn.XLOOKUP(Records_18052025[[#This Row],[symbol]], $AB$6:$AB$10, (Records_18052025[[#This Row],[spread]]-$AC$6:$AC$10), "", 0))</f>
        <v>0.61499999999999977</v>
      </c>
      <c r="M80" s="9" t="str">
        <f>IF(Records_18052025[[#This Row],[spread]]&gt;Records_18052025[[#This Row],[Spread Median/Symbol]]+PRODUCT(2, $AC$12), "Abnormal high spread", "No")</f>
        <v>No</v>
      </c>
      <c r="N80" s="9" t="str">
        <f>IF(Records_18052025[[#This Row],[spread]]&lt;Records_18052025[[#This Row],[Spread Median/Symbol]]-PRODUCT(2, $AC$12), "Suspicious low spread", "No")</f>
        <v>No</v>
      </c>
      <c r="O80" s="8">
        <f>IF(Records_18052025[[#This Row],[direction]]="Buy", Records_18052025[[#This Row],[volume]], -Records_18052025[[#This Row],[volume]])</f>
        <v>0.5</v>
      </c>
      <c r="P80" s="8">
        <f>IF(AND(Records_18052025[[#This Row],[account_id]]=A79, Records_18052025[[#This Row],[symbol]]=C79), P79+Records_18052025[[#This Row],[signed_volume]], Records_18052025[[#This Row],[signed_volume]])</f>
        <v>0.49</v>
      </c>
      <c r="Q80" s="12">
        <f>Records_18052025[[#This Row],[trade_duration]]/86400</f>
        <v>3.0613425925925926E-2</v>
      </c>
      <c r="R80" s="8">
        <v>44.05</v>
      </c>
      <c r="S80" s="9" t="str">
        <f>IF(AND(Records_18052025[[#This Row],[account_id]]=A79, Records_18052025[[#This Row],[symbol]]=C79, Records_18052025[[#This Row],[net_position]]&lt;&gt;P79, P79&lt;&gt;0, Records_18052025[[#This Row],[net_position]]*P79&lt;0, ABS(Records_18052025[[#This Row],[net_position]])&gt;=0.5, Records_18052025[[#This Row],[trade_duration_min2]]&lt;=5), "Abnormal position flip", "No")</f>
        <v>No</v>
      </c>
      <c r="T80" s="2">
        <f>_xlfn.XLOOKUP(Records_18052025[[#This Row],[symbol]], $AB$24:$AB$28, $AC$24:$AC$28, "Not Found", 0)</f>
        <v>0.5</v>
      </c>
      <c r="U80" s="9" t="str">
        <f>IF(AND(Records_18052025[[#This Row],[trade_duration]]&lt;=60, Records_18052025[[#This Row],[volume]]&gt;=Records_18052025[[#This Row],[Scalping Volume Threshold]]), "Suspected Scalping", "No")</f>
        <v>No</v>
      </c>
      <c r="V80" s="2" cm="1">
        <f t="array" ref="V80">_xlfn.LET(_xlpm.Filtered, _xlfn._xlws.FILTER($F:$F, ($A:$A=Records_18052025[[#This Row],[account_id]])*($C:$C=Records_18052025[[#This Row],[symbol]]), "Not Found"), MEDIAN(_xlpm.Filtered))</f>
        <v>0.5</v>
      </c>
      <c r="W80" s="2">
        <f>_xlfn.XLOOKUP(Records_18052025[[#This Row],[symbol]], $AB$33:$AB$37, $AC$33:$AC$37, 0.5, 0)</f>
        <v>0.5</v>
      </c>
      <c r="X80" s="2">
        <f>_xlfn.XLOOKUP(Records_18052025[[#This Row],[symbol]], $AB$33:$AB$37, $AD$33:$AD$37, 2, 0)</f>
        <v>2</v>
      </c>
      <c r="Y80" s="9" t="str" cm="1">
        <f t="array" ref="Y8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8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81" spans="1:26" x14ac:dyDescent="0.3">
      <c r="A81" s="2">
        <v>1002</v>
      </c>
      <c r="B81" s="5">
        <v>45795.780438132737</v>
      </c>
      <c r="C81" s="2" t="s">
        <v>11</v>
      </c>
      <c r="D81" s="2" t="s">
        <v>14</v>
      </c>
      <c r="E81" s="2">
        <v>1.52</v>
      </c>
      <c r="F81" s="2">
        <v>0.5</v>
      </c>
      <c r="G81" s="2">
        <v>-37.96</v>
      </c>
      <c r="H81" s="2">
        <v>1967</v>
      </c>
      <c r="I81" s="2">
        <f>COUNTIFS(A:A, Records_18052025[[#This Row],[account_id]])</f>
        <v>41</v>
      </c>
      <c r="J81" s="9" t="str">
        <f>IF(Records_18052025[[#This Row],[Total Trades]]&gt;100, "High frequency", "No")</f>
        <v>No</v>
      </c>
      <c r="K81" s="8">
        <f>_xlfn.XLOOKUP(Records_18052025[[#This Row],[symbol]], $AB$6:$AB$10, $AC$6:$AC$10, "", 0)</f>
        <v>1.0950000000000002</v>
      </c>
      <c r="L81" s="8" cm="1">
        <f t="array" ref="L81">ABS(_xlfn.XLOOKUP(Records_18052025[[#This Row],[symbol]], $AB$6:$AB$10, (Records_18052025[[#This Row],[spread]]-$AC$6:$AC$10), "", 0))</f>
        <v>0.42499999999999982</v>
      </c>
      <c r="M81" s="9" t="str">
        <f>IF(Records_18052025[[#This Row],[spread]]&gt;Records_18052025[[#This Row],[Spread Median/Symbol]]+PRODUCT(2, $AC$12), "Abnormal high spread", "No")</f>
        <v>No</v>
      </c>
      <c r="N81" s="9" t="str">
        <f>IF(Records_18052025[[#This Row],[spread]]&lt;Records_18052025[[#This Row],[Spread Median/Symbol]]-PRODUCT(2, $AC$12), "Suspicious low spread", "No")</f>
        <v>No</v>
      </c>
      <c r="O81" s="8">
        <f>IF(Records_18052025[[#This Row],[direction]]="Buy", Records_18052025[[#This Row],[volume]], -Records_18052025[[#This Row],[volume]])</f>
        <v>0.5</v>
      </c>
      <c r="P81" s="8">
        <f>IF(AND(Records_18052025[[#This Row],[account_id]]=A80, Records_18052025[[#This Row],[symbol]]=C80), P80+Records_18052025[[#This Row],[signed_volume]], Records_18052025[[#This Row],[signed_volume]])</f>
        <v>0.99</v>
      </c>
      <c r="Q81" s="12">
        <f>Records_18052025[[#This Row],[trade_duration]]/86400</f>
        <v>2.2766203703703705E-2</v>
      </c>
      <c r="R81" s="8">
        <v>32.47</v>
      </c>
      <c r="S81" s="9" t="str">
        <f>IF(AND(Records_18052025[[#This Row],[account_id]]=A80, Records_18052025[[#This Row],[symbol]]=C80, Records_18052025[[#This Row],[net_position]]&lt;&gt;P80, P80&lt;&gt;0, Records_18052025[[#This Row],[net_position]]*P80&lt;0, ABS(Records_18052025[[#This Row],[net_position]])&gt;=0.5, Records_18052025[[#This Row],[trade_duration_min2]]&lt;=5), "Abnormal position flip", "No")</f>
        <v>No</v>
      </c>
      <c r="T81" s="2">
        <f>_xlfn.XLOOKUP(Records_18052025[[#This Row],[symbol]], $AB$24:$AB$28, $AC$24:$AC$28, "Not Found", 0)</f>
        <v>0.5</v>
      </c>
      <c r="U81" s="9" t="str">
        <f>IF(AND(Records_18052025[[#This Row],[trade_duration]]&lt;=60, Records_18052025[[#This Row],[volume]]&gt;=Records_18052025[[#This Row],[Scalping Volume Threshold]]), "Suspected Scalping", "No")</f>
        <v>No</v>
      </c>
      <c r="V81" s="2" cm="1">
        <f t="array" ref="V81">_xlfn.LET(_xlpm.Filtered, _xlfn._xlws.FILTER($F:$F, ($A:$A=Records_18052025[[#This Row],[account_id]])*($C:$C=Records_18052025[[#This Row],[symbol]]), "Not Found"), MEDIAN(_xlpm.Filtered))</f>
        <v>0.5</v>
      </c>
      <c r="W81" s="2">
        <f>_xlfn.XLOOKUP(Records_18052025[[#This Row],[symbol]], $AB$33:$AB$37, $AC$33:$AC$37, 0.5, 0)</f>
        <v>0.5</v>
      </c>
      <c r="X81" s="2">
        <f>_xlfn.XLOOKUP(Records_18052025[[#This Row],[symbol]], $AB$33:$AB$37, $AD$33:$AD$37, 2, 0)</f>
        <v>2</v>
      </c>
      <c r="Y81" s="9" t="str" cm="1">
        <f t="array" ref="Y8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8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82" spans="1:26" x14ac:dyDescent="0.3">
      <c r="A82" s="2">
        <v>1002</v>
      </c>
      <c r="B82" s="5">
        <v>45795.158910405808</v>
      </c>
      <c r="C82" s="2" t="s">
        <v>12</v>
      </c>
      <c r="D82" s="2" t="s">
        <v>13</v>
      </c>
      <c r="E82" s="2">
        <v>2.09</v>
      </c>
      <c r="F82" s="2">
        <v>0.01</v>
      </c>
      <c r="G82" s="2">
        <v>49.95</v>
      </c>
      <c r="H82" s="2">
        <v>2319</v>
      </c>
      <c r="I82" s="2">
        <f>COUNTIFS(A:A, Records_18052025[[#This Row],[account_id]])</f>
        <v>41</v>
      </c>
      <c r="J82" s="9" t="str">
        <f>IF(Records_18052025[[#This Row],[Total Trades]]&gt;100, "High frequency", "No")</f>
        <v>No</v>
      </c>
      <c r="K82" s="8">
        <f>_xlfn.XLOOKUP(Records_18052025[[#This Row],[symbol]], $AB$6:$AB$10, $AC$6:$AC$10, "", 0)</f>
        <v>1.5</v>
      </c>
      <c r="L82" s="8" cm="1">
        <f t="array" ref="L82">ABS(_xlfn.XLOOKUP(Records_18052025[[#This Row],[symbol]], $AB$6:$AB$10, (Records_18052025[[#This Row],[spread]]-$AC$6:$AC$10), "", 0))</f>
        <v>0.58999999999999986</v>
      </c>
      <c r="M82" s="9" t="str">
        <f>IF(Records_18052025[[#This Row],[spread]]&gt;Records_18052025[[#This Row],[Spread Median/Symbol]]+PRODUCT(2, $AC$12), "Abnormal high spread", "No")</f>
        <v>No</v>
      </c>
      <c r="N82" s="9" t="str">
        <f>IF(Records_18052025[[#This Row],[spread]]&lt;Records_18052025[[#This Row],[Spread Median/Symbol]]-PRODUCT(2, $AC$12), "Suspicious low spread", "No")</f>
        <v>No</v>
      </c>
      <c r="O82" s="8">
        <f>IF(Records_18052025[[#This Row],[direction]]="Buy", Records_18052025[[#This Row],[volume]], -Records_18052025[[#This Row],[volume]])</f>
        <v>-0.01</v>
      </c>
      <c r="P82" s="8">
        <f>IF(AND(Records_18052025[[#This Row],[account_id]]=A81, Records_18052025[[#This Row],[symbol]]=C81), P81+Records_18052025[[#This Row],[signed_volume]], Records_18052025[[#This Row],[signed_volume]])</f>
        <v>-0.01</v>
      </c>
      <c r="Q82" s="12">
        <f>Records_18052025[[#This Row],[trade_duration]]/86400</f>
        <v>2.6840277777777779E-2</v>
      </c>
      <c r="R82" s="8">
        <v>38.39</v>
      </c>
      <c r="S82" s="9" t="str">
        <f>IF(AND(Records_18052025[[#This Row],[account_id]]=A81, Records_18052025[[#This Row],[symbol]]=C81, Records_18052025[[#This Row],[net_position]]&lt;&gt;P81, P81&lt;&gt;0, Records_18052025[[#This Row],[net_position]]*P81&lt;0, ABS(Records_18052025[[#This Row],[net_position]])&gt;=0.5, Records_18052025[[#This Row],[trade_duration_min2]]&lt;=5), "Abnormal position flip", "No")</f>
        <v>No</v>
      </c>
      <c r="T82" s="2">
        <f>_xlfn.XLOOKUP(Records_18052025[[#This Row],[symbol]], $AB$24:$AB$28, $AC$24:$AC$28, "Not Found", 0)</f>
        <v>0.3</v>
      </c>
      <c r="U82" s="9" t="str">
        <f>IF(AND(Records_18052025[[#This Row],[trade_duration]]&lt;=60, Records_18052025[[#This Row],[volume]]&gt;=Records_18052025[[#This Row],[Scalping Volume Threshold]]), "Suspected Scalping", "No")</f>
        <v>No</v>
      </c>
      <c r="V82" s="2" cm="1">
        <f t="array" ref="V82">_xlfn.LET(_xlpm.Filtered, _xlfn._xlws.FILTER($F:$F, ($A:$A=Records_18052025[[#This Row],[account_id]])*($C:$C=Records_18052025[[#This Row],[symbol]]), "Not Found"), MEDIAN(_xlpm.Filtered))</f>
        <v>0.55000000000000004</v>
      </c>
      <c r="W82" s="2">
        <f>_xlfn.XLOOKUP(Records_18052025[[#This Row],[symbol]], $AB$33:$AB$37, $AC$33:$AC$37, 0.5, 0)</f>
        <v>0.4</v>
      </c>
      <c r="X82" s="2">
        <f>_xlfn.XLOOKUP(Records_18052025[[#This Row],[symbol]], $AB$33:$AB$37, $AD$33:$AD$37, 2, 0)</f>
        <v>2</v>
      </c>
      <c r="Y82" s="9" t="str" cm="1">
        <f t="array" ref="Y8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8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83" spans="1:26" x14ac:dyDescent="0.3">
      <c r="A83" s="2">
        <v>1002</v>
      </c>
      <c r="B83" s="5">
        <v>45795.25057706191</v>
      </c>
      <c r="C83" s="2" t="s">
        <v>12</v>
      </c>
      <c r="D83" s="2" t="s">
        <v>13</v>
      </c>
      <c r="E83" s="2">
        <v>0.74</v>
      </c>
      <c r="F83" s="2">
        <v>2</v>
      </c>
      <c r="G83" s="2">
        <v>189.23</v>
      </c>
      <c r="H83" s="2">
        <v>2999</v>
      </c>
      <c r="I83" s="2">
        <f>COUNTIFS(A:A, Records_18052025[[#This Row],[account_id]])</f>
        <v>41</v>
      </c>
      <c r="J83" s="9" t="str">
        <f>IF(Records_18052025[[#This Row],[Total Trades]]&gt;100, "High frequency", "No")</f>
        <v>No</v>
      </c>
      <c r="K83" s="8">
        <f>_xlfn.XLOOKUP(Records_18052025[[#This Row],[symbol]], $AB$6:$AB$10, $AC$6:$AC$10, "", 0)</f>
        <v>1.5</v>
      </c>
      <c r="L83" s="8" cm="1">
        <f t="array" ref="L83">ABS(_xlfn.XLOOKUP(Records_18052025[[#This Row],[symbol]], $AB$6:$AB$10, (Records_18052025[[#This Row],[spread]]-$AC$6:$AC$10), "", 0))</f>
        <v>0.76</v>
      </c>
      <c r="M83" s="9" t="str">
        <f>IF(Records_18052025[[#This Row],[spread]]&gt;Records_18052025[[#This Row],[Spread Median/Symbol]]+PRODUCT(2, $AC$12), "Abnormal high spread", "No")</f>
        <v>No</v>
      </c>
      <c r="N83" s="9" t="str">
        <f>IF(Records_18052025[[#This Row],[spread]]&lt;Records_18052025[[#This Row],[Spread Median/Symbol]]-PRODUCT(2, $AC$12), "Suspicious low spread", "No")</f>
        <v>No</v>
      </c>
      <c r="O83" s="8">
        <f>IF(Records_18052025[[#This Row],[direction]]="Buy", Records_18052025[[#This Row],[volume]], -Records_18052025[[#This Row],[volume]])</f>
        <v>-2</v>
      </c>
      <c r="P83" s="8">
        <f>IF(AND(Records_18052025[[#This Row],[account_id]]=A82, Records_18052025[[#This Row],[symbol]]=C82), P82+Records_18052025[[#This Row],[signed_volume]], Records_18052025[[#This Row],[signed_volume]])</f>
        <v>-2.0099999999999998</v>
      </c>
      <c r="Q83" s="12">
        <f>Records_18052025[[#This Row],[trade_duration]]/86400</f>
        <v>3.471064814814815E-2</v>
      </c>
      <c r="R83" s="8">
        <v>49.59</v>
      </c>
      <c r="S83" s="9" t="str">
        <f>IF(AND(Records_18052025[[#This Row],[account_id]]=A82, Records_18052025[[#This Row],[symbol]]=C82, Records_18052025[[#This Row],[net_position]]&lt;&gt;P82, P82&lt;&gt;0, Records_18052025[[#This Row],[net_position]]*P82&lt;0, ABS(Records_18052025[[#This Row],[net_position]])&gt;=0.5, Records_18052025[[#This Row],[trade_duration_min2]]&lt;=5), "Abnormal position flip", "No")</f>
        <v>No</v>
      </c>
      <c r="T83" s="2">
        <f>_xlfn.XLOOKUP(Records_18052025[[#This Row],[symbol]], $AB$24:$AB$28, $AC$24:$AC$28, "Not Found", 0)</f>
        <v>0.3</v>
      </c>
      <c r="U83" s="9" t="str">
        <f>IF(AND(Records_18052025[[#This Row],[trade_duration]]&lt;=60, Records_18052025[[#This Row],[volume]]&gt;=Records_18052025[[#This Row],[Scalping Volume Threshold]]), "Suspected Scalping", "No")</f>
        <v>No</v>
      </c>
      <c r="V83" s="2" cm="1">
        <f t="array" ref="V83">_xlfn.LET(_xlpm.Filtered, _xlfn._xlws.FILTER($F:$F, ($A:$A=Records_18052025[[#This Row],[account_id]])*($C:$C=Records_18052025[[#This Row],[symbol]]), "Not Found"), MEDIAN(_xlpm.Filtered))</f>
        <v>0.55000000000000004</v>
      </c>
      <c r="W83" s="2">
        <f>_xlfn.XLOOKUP(Records_18052025[[#This Row],[symbol]], $AB$33:$AB$37, $AC$33:$AC$37, 0.5, 0)</f>
        <v>0.4</v>
      </c>
      <c r="X83" s="2">
        <f>_xlfn.XLOOKUP(Records_18052025[[#This Row],[symbol]], $AB$33:$AB$37, $AD$33:$AD$37, 2, 0)</f>
        <v>2</v>
      </c>
      <c r="Y83" s="9" t="str" cm="1">
        <f t="array" ref="Y8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8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84" spans="1:26" x14ac:dyDescent="0.3">
      <c r="A84" s="2">
        <v>1002</v>
      </c>
      <c r="B84" s="5">
        <v>45795.267243687988</v>
      </c>
      <c r="C84" s="2" t="s">
        <v>12</v>
      </c>
      <c r="D84" s="2" t="s">
        <v>13</v>
      </c>
      <c r="E84" s="2">
        <v>0.55000000000000004</v>
      </c>
      <c r="F84" s="2">
        <v>2</v>
      </c>
      <c r="G84" s="2">
        <v>-87.6</v>
      </c>
      <c r="H84" s="2">
        <v>2218</v>
      </c>
      <c r="I84" s="2">
        <f>COUNTIFS(A:A, Records_18052025[[#This Row],[account_id]])</f>
        <v>41</v>
      </c>
      <c r="J84" s="9" t="str">
        <f>IF(Records_18052025[[#This Row],[Total Trades]]&gt;100, "High frequency", "No")</f>
        <v>No</v>
      </c>
      <c r="K84" s="8">
        <f>_xlfn.XLOOKUP(Records_18052025[[#This Row],[symbol]], $AB$6:$AB$10, $AC$6:$AC$10, "", 0)</f>
        <v>1.5</v>
      </c>
      <c r="L84" s="8" cm="1">
        <f t="array" ref="L84">ABS(_xlfn.XLOOKUP(Records_18052025[[#This Row],[symbol]], $AB$6:$AB$10, (Records_18052025[[#This Row],[spread]]-$AC$6:$AC$10), "", 0))</f>
        <v>0.95</v>
      </c>
      <c r="M84" s="9" t="str">
        <f>IF(Records_18052025[[#This Row],[spread]]&gt;Records_18052025[[#This Row],[Spread Median/Symbol]]+PRODUCT(2, $AC$12), "Abnormal high spread", "No")</f>
        <v>No</v>
      </c>
      <c r="N84" s="9" t="str">
        <f>IF(Records_18052025[[#This Row],[spread]]&lt;Records_18052025[[#This Row],[Spread Median/Symbol]]-PRODUCT(2, $AC$12), "Suspicious low spread", "No")</f>
        <v>No</v>
      </c>
      <c r="O84" s="8">
        <f>IF(Records_18052025[[#This Row],[direction]]="Buy", Records_18052025[[#This Row],[volume]], -Records_18052025[[#This Row],[volume]])</f>
        <v>-2</v>
      </c>
      <c r="P84" s="8">
        <f>IF(AND(Records_18052025[[#This Row],[account_id]]=A83, Records_18052025[[#This Row],[symbol]]=C83), P83+Records_18052025[[#This Row],[signed_volume]], Records_18052025[[#This Row],[signed_volume]])</f>
        <v>-4.01</v>
      </c>
      <c r="Q84" s="12">
        <f>Records_18052025[[#This Row],[trade_duration]]/86400</f>
        <v>2.5671296296296296E-2</v>
      </c>
      <c r="R84" s="8">
        <v>36.58</v>
      </c>
      <c r="S84" s="9" t="str">
        <f>IF(AND(Records_18052025[[#This Row],[account_id]]=A83, Records_18052025[[#This Row],[symbol]]=C83, Records_18052025[[#This Row],[net_position]]&lt;&gt;P83, P83&lt;&gt;0, Records_18052025[[#This Row],[net_position]]*P83&lt;0, ABS(Records_18052025[[#This Row],[net_position]])&gt;=0.5, Records_18052025[[#This Row],[trade_duration_min2]]&lt;=5), "Abnormal position flip", "No")</f>
        <v>No</v>
      </c>
      <c r="T84" s="2">
        <f>_xlfn.XLOOKUP(Records_18052025[[#This Row],[symbol]], $AB$24:$AB$28, $AC$24:$AC$28, "Not Found", 0)</f>
        <v>0.3</v>
      </c>
      <c r="U84" s="9" t="str">
        <f>IF(AND(Records_18052025[[#This Row],[trade_duration]]&lt;=60, Records_18052025[[#This Row],[volume]]&gt;=Records_18052025[[#This Row],[Scalping Volume Threshold]]), "Suspected Scalping", "No")</f>
        <v>No</v>
      </c>
      <c r="V84" s="2" cm="1">
        <f t="array" ref="V84">_xlfn.LET(_xlpm.Filtered, _xlfn._xlws.FILTER($F:$F, ($A:$A=Records_18052025[[#This Row],[account_id]])*($C:$C=Records_18052025[[#This Row],[symbol]]), "Not Found"), MEDIAN(_xlpm.Filtered))</f>
        <v>0.55000000000000004</v>
      </c>
      <c r="W84" s="2">
        <f>_xlfn.XLOOKUP(Records_18052025[[#This Row],[symbol]], $AB$33:$AB$37, $AC$33:$AC$37, 0.5, 0)</f>
        <v>0.4</v>
      </c>
      <c r="X84" s="2">
        <f>_xlfn.XLOOKUP(Records_18052025[[#This Row],[symbol]], $AB$33:$AB$37, $AD$33:$AD$37, 2, 0)</f>
        <v>2</v>
      </c>
      <c r="Y84" s="9" t="str" cm="1">
        <f t="array" ref="Y8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8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85" spans="1:26" x14ac:dyDescent="0.3">
      <c r="A85" s="2">
        <v>1002</v>
      </c>
      <c r="B85" s="5">
        <v>45795.367243690584</v>
      </c>
      <c r="C85" s="2" t="s">
        <v>12</v>
      </c>
      <c r="D85" s="2" t="s">
        <v>13</v>
      </c>
      <c r="E85" s="2">
        <v>0.84</v>
      </c>
      <c r="F85" s="2">
        <v>0.1</v>
      </c>
      <c r="G85" s="2">
        <v>8.07</v>
      </c>
      <c r="H85" s="2">
        <v>104</v>
      </c>
      <c r="I85" s="2">
        <f>COUNTIFS(A:A, Records_18052025[[#This Row],[account_id]])</f>
        <v>41</v>
      </c>
      <c r="J85" s="9" t="str">
        <f>IF(Records_18052025[[#This Row],[Total Trades]]&gt;100, "High frequency", "No")</f>
        <v>No</v>
      </c>
      <c r="K85" s="8">
        <f>_xlfn.XLOOKUP(Records_18052025[[#This Row],[symbol]], $AB$6:$AB$10, $AC$6:$AC$10, "", 0)</f>
        <v>1.5</v>
      </c>
      <c r="L85" s="8" cm="1">
        <f t="array" ref="L85">ABS(_xlfn.XLOOKUP(Records_18052025[[#This Row],[symbol]], $AB$6:$AB$10, (Records_18052025[[#This Row],[spread]]-$AC$6:$AC$10), "", 0))</f>
        <v>0.66</v>
      </c>
      <c r="M85" s="9" t="str">
        <f>IF(Records_18052025[[#This Row],[spread]]&gt;Records_18052025[[#This Row],[Spread Median/Symbol]]+PRODUCT(2, $AC$12), "Abnormal high spread", "No")</f>
        <v>No</v>
      </c>
      <c r="N85" s="9" t="str">
        <f>IF(Records_18052025[[#This Row],[spread]]&lt;Records_18052025[[#This Row],[Spread Median/Symbol]]-PRODUCT(2, $AC$12), "Suspicious low spread", "No")</f>
        <v>No</v>
      </c>
      <c r="O85" s="8">
        <f>IF(Records_18052025[[#This Row],[direction]]="Buy", Records_18052025[[#This Row],[volume]], -Records_18052025[[#This Row],[volume]])</f>
        <v>-0.1</v>
      </c>
      <c r="P85" s="8">
        <f>IF(AND(Records_18052025[[#This Row],[account_id]]=A84, Records_18052025[[#This Row],[symbol]]=C84), P84+Records_18052025[[#This Row],[signed_volume]], Records_18052025[[#This Row],[signed_volume]])</f>
        <v>-4.1099999999999994</v>
      </c>
      <c r="Q85" s="12">
        <f>Records_18052025[[#This Row],[trade_duration]]/86400</f>
        <v>1.2037037037037038E-3</v>
      </c>
      <c r="R85" s="8">
        <v>1.44</v>
      </c>
      <c r="S85" s="9" t="str">
        <f>IF(AND(Records_18052025[[#This Row],[account_id]]=A84, Records_18052025[[#This Row],[symbol]]=C84, Records_18052025[[#This Row],[net_position]]&lt;&gt;P84, P84&lt;&gt;0, Records_18052025[[#This Row],[net_position]]*P84&lt;0, ABS(Records_18052025[[#This Row],[net_position]])&gt;=0.5, Records_18052025[[#This Row],[trade_duration_min2]]&lt;=5), "Abnormal position flip", "No")</f>
        <v>No</v>
      </c>
      <c r="T85" s="2">
        <f>_xlfn.XLOOKUP(Records_18052025[[#This Row],[symbol]], $AB$24:$AB$28, $AC$24:$AC$28, "Not Found", 0)</f>
        <v>0.3</v>
      </c>
      <c r="U85" s="9" t="str">
        <f>IF(AND(Records_18052025[[#This Row],[trade_duration]]&lt;=60, Records_18052025[[#This Row],[volume]]&gt;=Records_18052025[[#This Row],[Scalping Volume Threshold]]), "Suspected Scalping", "No")</f>
        <v>No</v>
      </c>
      <c r="V85" s="2" cm="1">
        <f t="array" ref="V85">_xlfn.LET(_xlpm.Filtered, _xlfn._xlws.FILTER($F:$F, ($A:$A=Records_18052025[[#This Row],[account_id]])*($C:$C=Records_18052025[[#This Row],[symbol]]), "Not Found"), MEDIAN(_xlpm.Filtered))</f>
        <v>0.55000000000000004</v>
      </c>
      <c r="W85" s="2">
        <f>_xlfn.XLOOKUP(Records_18052025[[#This Row],[symbol]], $AB$33:$AB$37, $AC$33:$AC$37, 0.5, 0)</f>
        <v>0.4</v>
      </c>
      <c r="X85" s="2">
        <f>_xlfn.XLOOKUP(Records_18052025[[#This Row],[symbol]], $AB$33:$AB$37, $AD$33:$AD$37, 2, 0)</f>
        <v>2</v>
      </c>
      <c r="Y85" s="9" t="str" cm="1">
        <f t="array" ref="Y8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8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86" spans="1:26" x14ac:dyDescent="0.3">
      <c r="A86" s="2">
        <v>1002</v>
      </c>
      <c r="B86" s="5">
        <v>45795.534604799897</v>
      </c>
      <c r="C86" s="2" t="s">
        <v>12</v>
      </c>
      <c r="D86" s="2" t="s">
        <v>14</v>
      </c>
      <c r="E86" s="2">
        <v>1.59</v>
      </c>
      <c r="F86" s="2">
        <v>0.01</v>
      </c>
      <c r="G86" s="2">
        <v>56.19</v>
      </c>
      <c r="H86" s="2">
        <v>2072</v>
      </c>
      <c r="I86" s="2">
        <f>COUNTIFS(A:A, Records_18052025[[#This Row],[account_id]])</f>
        <v>41</v>
      </c>
      <c r="J86" s="9" t="str">
        <f>IF(Records_18052025[[#This Row],[Total Trades]]&gt;100, "High frequency", "No")</f>
        <v>No</v>
      </c>
      <c r="K86" s="8">
        <f>_xlfn.XLOOKUP(Records_18052025[[#This Row],[symbol]], $AB$6:$AB$10, $AC$6:$AC$10, "", 0)</f>
        <v>1.5</v>
      </c>
      <c r="L86" s="8" cm="1">
        <f t="array" ref="L86">ABS(_xlfn.XLOOKUP(Records_18052025[[#This Row],[symbol]], $AB$6:$AB$10, (Records_18052025[[#This Row],[spread]]-$AC$6:$AC$10), "", 0))</f>
        <v>9.000000000000008E-2</v>
      </c>
      <c r="M86" s="9" t="str">
        <f>IF(Records_18052025[[#This Row],[spread]]&gt;Records_18052025[[#This Row],[Spread Median/Symbol]]+PRODUCT(2, $AC$12), "Abnormal high spread", "No")</f>
        <v>No</v>
      </c>
      <c r="N86" s="9" t="str">
        <f>IF(Records_18052025[[#This Row],[spread]]&lt;Records_18052025[[#This Row],[Spread Median/Symbol]]-PRODUCT(2, $AC$12), "Suspicious low spread", "No")</f>
        <v>No</v>
      </c>
      <c r="O86" s="8">
        <f>IF(Records_18052025[[#This Row],[direction]]="Buy", Records_18052025[[#This Row],[volume]], -Records_18052025[[#This Row],[volume]])</f>
        <v>0.01</v>
      </c>
      <c r="P86" s="8">
        <f>IF(AND(Records_18052025[[#This Row],[account_id]]=A85, Records_18052025[[#This Row],[symbol]]=C85), P85+Records_18052025[[#This Row],[signed_volume]], Records_18052025[[#This Row],[signed_volume]])</f>
        <v>-4.0999999999999996</v>
      </c>
      <c r="Q86" s="12">
        <f>Records_18052025[[#This Row],[trade_duration]]/86400</f>
        <v>2.3981481481481482E-2</v>
      </c>
      <c r="R86" s="8">
        <v>34.32</v>
      </c>
      <c r="S86" s="9" t="str">
        <f>IF(AND(Records_18052025[[#This Row],[account_id]]=A85, Records_18052025[[#This Row],[symbol]]=C85, Records_18052025[[#This Row],[net_position]]&lt;&gt;P85, P85&lt;&gt;0, Records_18052025[[#This Row],[net_position]]*P85&lt;0, ABS(Records_18052025[[#This Row],[net_position]])&gt;=0.5, Records_18052025[[#This Row],[trade_duration_min2]]&lt;=5), "Abnormal position flip", "No")</f>
        <v>No</v>
      </c>
      <c r="T86" s="2">
        <f>_xlfn.XLOOKUP(Records_18052025[[#This Row],[symbol]], $AB$24:$AB$28, $AC$24:$AC$28, "Not Found", 0)</f>
        <v>0.3</v>
      </c>
      <c r="U86" s="9" t="str">
        <f>IF(AND(Records_18052025[[#This Row],[trade_duration]]&lt;=60, Records_18052025[[#This Row],[volume]]&gt;=Records_18052025[[#This Row],[Scalping Volume Threshold]]), "Suspected Scalping", "No")</f>
        <v>No</v>
      </c>
      <c r="V86" s="2" cm="1">
        <f t="array" ref="V86">_xlfn.LET(_xlpm.Filtered, _xlfn._xlws.FILTER($F:$F, ($A:$A=Records_18052025[[#This Row],[account_id]])*($C:$C=Records_18052025[[#This Row],[symbol]]), "Not Found"), MEDIAN(_xlpm.Filtered))</f>
        <v>0.55000000000000004</v>
      </c>
      <c r="W86" s="2">
        <f>_xlfn.XLOOKUP(Records_18052025[[#This Row],[symbol]], $AB$33:$AB$37, $AC$33:$AC$37, 0.5, 0)</f>
        <v>0.4</v>
      </c>
      <c r="X86" s="2">
        <f>_xlfn.XLOOKUP(Records_18052025[[#This Row],[symbol]], $AB$33:$AB$37, $AD$33:$AD$37, 2, 0)</f>
        <v>2</v>
      </c>
      <c r="Y86" s="9" t="str" cm="1">
        <f t="array" ref="Y8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8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87" spans="1:26" x14ac:dyDescent="0.3">
      <c r="A87" s="2">
        <v>1002</v>
      </c>
      <c r="B87" s="5">
        <v>45795.831132579267</v>
      </c>
      <c r="C87" s="2" t="s">
        <v>12</v>
      </c>
      <c r="D87" s="2" t="s">
        <v>14</v>
      </c>
      <c r="E87" s="2">
        <v>2.35</v>
      </c>
      <c r="F87" s="2">
        <v>1</v>
      </c>
      <c r="G87" s="2">
        <v>121.58</v>
      </c>
      <c r="H87" s="2">
        <v>749</v>
      </c>
      <c r="I87" s="2">
        <f>COUNTIFS(A:A, Records_18052025[[#This Row],[account_id]])</f>
        <v>41</v>
      </c>
      <c r="J87" s="9" t="str">
        <f>IF(Records_18052025[[#This Row],[Total Trades]]&gt;100, "High frequency", "No")</f>
        <v>No</v>
      </c>
      <c r="K87" s="8">
        <f>_xlfn.XLOOKUP(Records_18052025[[#This Row],[symbol]], $AB$6:$AB$10, $AC$6:$AC$10, "", 0)</f>
        <v>1.5</v>
      </c>
      <c r="L87" s="8" cm="1">
        <f t="array" ref="L87">ABS(_xlfn.XLOOKUP(Records_18052025[[#This Row],[symbol]], $AB$6:$AB$10, (Records_18052025[[#This Row],[spread]]-$AC$6:$AC$10), "", 0))</f>
        <v>0.85000000000000009</v>
      </c>
      <c r="M87" s="9" t="str">
        <f>IF(Records_18052025[[#This Row],[spread]]&gt;Records_18052025[[#This Row],[Spread Median/Symbol]]+PRODUCT(2, $AC$12), "Abnormal high spread", "No")</f>
        <v>No</v>
      </c>
      <c r="N87" s="9" t="str">
        <f>IF(Records_18052025[[#This Row],[spread]]&lt;Records_18052025[[#This Row],[Spread Median/Symbol]]-PRODUCT(2, $AC$12), "Suspicious low spread", "No")</f>
        <v>No</v>
      </c>
      <c r="O87" s="8">
        <f>IF(Records_18052025[[#This Row],[direction]]="Buy", Records_18052025[[#This Row],[volume]], -Records_18052025[[#This Row],[volume]])</f>
        <v>1</v>
      </c>
      <c r="P87" s="8">
        <f>IF(AND(Records_18052025[[#This Row],[account_id]]=A86, Records_18052025[[#This Row],[symbol]]=C86), P86+Records_18052025[[#This Row],[signed_volume]], Records_18052025[[#This Row],[signed_volume]])</f>
        <v>-3.0999999999999996</v>
      </c>
      <c r="Q87" s="12">
        <f>Records_18052025[[#This Row],[trade_duration]]/86400</f>
        <v>8.6689814814814806E-3</v>
      </c>
      <c r="R87" s="8">
        <v>12.29</v>
      </c>
      <c r="S87" s="9" t="str">
        <f>IF(AND(Records_18052025[[#This Row],[account_id]]=A86, Records_18052025[[#This Row],[symbol]]=C86, Records_18052025[[#This Row],[net_position]]&lt;&gt;P86, P86&lt;&gt;0, Records_18052025[[#This Row],[net_position]]*P86&lt;0, ABS(Records_18052025[[#This Row],[net_position]])&gt;=0.5, Records_18052025[[#This Row],[trade_duration_min2]]&lt;=5), "Abnormal position flip", "No")</f>
        <v>No</v>
      </c>
      <c r="T87" s="2">
        <f>_xlfn.XLOOKUP(Records_18052025[[#This Row],[symbol]], $AB$24:$AB$28, $AC$24:$AC$28, "Not Found", 0)</f>
        <v>0.3</v>
      </c>
      <c r="U87" s="9" t="str">
        <f>IF(AND(Records_18052025[[#This Row],[trade_duration]]&lt;=60, Records_18052025[[#This Row],[volume]]&gt;=Records_18052025[[#This Row],[Scalping Volume Threshold]]), "Suspected Scalping", "No")</f>
        <v>No</v>
      </c>
      <c r="V87" s="2" cm="1">
        <f t="array" ref="V87">_xlfn.LET(_xlpm.Filtered, _xlfn._xlws.FILTER($F:$F, ($A:$A=Records_18052025[[#This Row],[account_id]])*($C:$C=Records_18052025[[#This Row],[symbol]]), "Not Found"), MEDIAN(_xlpm.Filtered))</f>
        <v>0.55000000000000004</v>
      </c>
      <c r="W87" s="2">
        <f>_xlfn.XLOOKUP(Records_18052025[[#This Row],[symbol]], $AB$33:$AB$37, $AC$33:$AC$37, 0.5, 0)</f>
        <v>0.4</v>
      </c>
      <c r="X87" s="2">
        <f>_xlfn.XLOOKUP(Records_18052025[[#This Row],[symbol]], $AB$33:$AB$37, $AD$33:$AD$37, 2, 0)</f>
        <v>2</v>
      </c>
      <c r="Y87" s="9" t="str" cm="1">
        <f t="array" ref="Y8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8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88" spans="1:26" x14ac:dyDescent="0.3">
      <c r="A88" s="2">
        <v>1002</v>
      </c>
      <c r="B88" s="5">
        <v>45795.84918813</v>
      </c>
      <c r="C88" s="2" t="s">
        <v>12</v>
      </c>
      <c r="D88" s="2" t="s">
        <v>13</v>
      </c>
      <c r="E88" s="2">
        <v>1.37</v>
      </c>
      <c r="F88" s="2">
        <v>2</v>
      </c>
      <c r="G88" s="2">
        <v>-4.95</v>
      </c>
      <c r="H88" s="2">
        <v>1697</v>
      </c>
      <c r="I88" s="2">
        <f>COUNTIFS(A:A, Records_18052025[[#This Row],[account_id]])</f>
        <v>41</v>
      </c>
      <c r="J88" s="9" t="str">
        <f>IF(Records_18052025[[#This Row],[Total Trades]]&gt;100, "High frequency", "No")</f>
        <v>No</v>
      </c>
      <c r="K88" s="8">
        <f>_xlfn.XLOOKUP(Records_18052025[[#This Row],[symbol]], $AB$6:$AB$10, $AC$6:$AC$10, "", 0)</f>
        <v>1.5</v>
      </c>
      <c r="L88" s="8" cm="1">
        <f t="array" ref="L88">ABS(_xlfn.XLOOKUP(Records_18052025[[#This Row],[symbol]], $AB$6:$AB$10, (Records_18052025[[#This Row],[spread]]-$AC$6:$AC$10), "", 0))</f>
        <v>0.12999999999999989</v>
      </c>
      <c r="M88" s="9" t="str">
        <f>IF(Records_18052025[[#This Row],[spread]]&gt;Records_18052025[[#This Row],[Spread Median/Symbol]]+PRODUCT(2, $AC$12), "Abnormal high spread", "No")</f>
        <v>No</v>
      </c>
      <c r="N88" s="9" t="str">
        <f>IF(Records_18052025[[#This Row],[spread]]&lt;Records_18052025[[#This Row],[Spread Median/Symbol]]-PRODUCT(2, $AC$12), "Suspicious low spread", "No")</f>
        <v>No</v>
      </c>
      <c r="O88" s="8">
        <f>IF(Records_18052025[[#This Row],[direction]]="Buy", Records_18052025[[#This Row],[volume]], -Records_18052025[[#This Row],[volume]])</f>
        <v>-2</v>
      </c>
      <c r="P88" s="8">
        <f>IF(AND(Records_18052025[[#This Row],[account_id]]=A87, Records_18052025[[#This Row],[symbol]]=C87), P87+Records_18052025[[#This Row],[signed_volume]], Records_18052025[[#This Row],[signed_volume]])</f>
        <v>-5.0999999999999996</v>
      </c>
      <c r="Q88" s="12">
        <f>Records_18052025[[#This Row],[trade_duration]]/86400</f>
        <v>1.9641203703703702E-2</v>
      </c>
      <c r="R88" s="8">
        <v>28.17</v>
      </c>
      <c r="S88" s="9" t="str">
        <f>IF(AND(Records_18052025[[#This Row],[account_id]]=A87, Records_18052025[[#This Row],[symbol]]=C87, Records_18052025[[#This Row],[net_position]]&lt;&gt;P87, P87&lt;&gt;0, Records_18052025[[#This Row],[net_position]]*P87&lt;0, ABS(Records_18052025[[#This Row],[net_position]])&gt;=0.5, Records_18052025[[#This Row],[trade_duration_min2]]&lt;=5), "Abnormal position flip", "No")</f>
        <v>No</v>
      </c>
      <c r="T88" s="2">
        <f>_xlfn.XLOOKUP(Records_18052025[[#This Row],[symbol]], $AB$24:$AB$28, $AC$24:$AC$28, "Not Found", 0)</f>
        <v>0.3</v>
      </c>
      <c r="U88" s="9" t="str">
        <f>IF(AND(Records_18052025[[#This Row],[trade_duration]]&lt;=60, Records_18052025[[#This Row],[volume]]&gt;=Records_18052025[[#This Row],[Scalping Volume Threshold]]), "Suspected Scalping", "No")</f>
        <v>No</v>
      </c>
      <c r="V88" s="2" cm="1">
        <f t="array" ref="V88">_xlfn.LET(_xlpm.Filtered, _xlfn._xlws.FILTER($F:$F, ($A:$A=Records_18052025[[#This Row],[account_id]])*($C:$C=Records_18052025[[#This Row],[symbol]]), "Not Found"), MEDIAN(_xlpm.Filtered))</f>
        <v>0.55000000000000004</v>
      </c>
      <c r="W88" s="2">
        <f>_xlfn.XLOOKUP(Records_18052025[[#This Row],[symbol]], $AB$33:$AB$37, $AC$33:$AC$37, 0.5, 0)</f>
        <v>0.4</v>
      </c>
      <c r="X88" s="2">
        <f>_xlfn.XLOOKUP(Records_18052025[[#This Row],[symbol]], $AB$33:$AB$37, $AD$33:$AD$37, 2, 0)</f>
        <v>2</v>
      </c>
      <c r="Y88" s="9" t="str" cm="1">
        <f t="array" ref="Y8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8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89" spans="1:26" x14ac:dyDescent="0.3">
      <c r="A89" s="2">
        <v>1002</v>
      </c>
      <c r="B89" s="5">
        <v>45795.862382626437</v>
      </c>
      <c r="C89" s="2" t="s">
        <v>12</v>
      </c>
      <c r="D89" s="2" t="s">
        <v>14</v>
      </c>
      <c r="E89" s="2">
        <v>1.68</v>
      </c>
      <c r="F89" s="2">
        <v>0.01</v>
      </c>
      <c r="G89" s="2">
        <v>1.92</v>
      </c>
      <c r="H89" s="2">
        <v>224</v>
      </c>
      <c r="I89" s="2">
        <f>COUNTIFS(A:A, Records_18052025[[#This Row],[account_id]])</f>
        <v>41</v>
      </c>
      <c r="J89" s="9" t="str">
        <f>IF(Records_18052025[[#This Row],[Total Trades]]&gt;100, "High frequency", "No")</f>
        <v>No</v>
      </c>
      <c r="K89" s="8">
        <f>_xlfn.XLOOKUP(Records_18052025[[#This Row],[symbol]], $AB$6:$AB$10, $AC$6:$AC$10, "", 0)</f>
        <v>1.5</v>
      </c>
      <c r="L89" s="8" cm="1">
        <f t="array" ref="L89">ABS(_xlfn.XLOOKUP(Records_18052025[[#This Row],[symbol]], $AB$6:$AB$10, (Records_18052025[[#This Row],[spread]]-$AC$6:$AC$10), "", 0))</f>
        <v>0.17999999999999994</v>
      </c>
      <c r="M89" s="9" t="str">
        <f>IF(Records_18052025[[#This Row],[spread]]&gt;Records_18052025[[#This Row],[Spread Median/Symbol]]+PRODUCT(2, $AC$12), "Abnormal high spread", "No")</f>
        <v>No</v>
      </c>
      <c r="N89" s="9" t="str">
        <f>IF(Records_18052025[[#This Row],[spread]]&lt;Records_18052025[[#This Row],[Spread Median/Symbol]]-PRODUCT(2, $AC$12), "Suspicious low spread", "No")</f>
        <v>No</v>
      </c>
      <c r="O89" s="8">
        <f>IF(Records_18052025[[#This Row],[direction]]="Buy", Records_18052025[[#This Row],[volume]], -Records_18052025[[#This Row],[volume]])</f>
        <v>0.01</v>
      </c>
      <c r="P89" s="8">
        <f>IF(AND(Records_18052025[[#This Row],[account_id]]=A88, Records_18052025[[#This Row],[symbol]]=C88), P88+Records_18052025[[#This Row],[signed_volume]], Records_18052025[[#This Row],[signed_volume]])</f>
        <v>-5.09</v>
      </c>
      <c r="Q89" s="12">
        <f>Records_18052025[[#This Row],[trade_duration]]/86400</f>
        <v>2.5925925925925925E-3</v>
      </c>
      <c r="R89" s="8">
        <v>3.44</v>
      </c>
      <c r="S89" s="9" t="str">
        <f>IF(AND(Records_18052025[[#This Row],[account_id]]=A88, Records_18052025[[#This Row],[symbol]]=C88, Records_18052025[[#This Row],[net_position]]&lt;&gt;P88, P88&lt;&gt;0, Records_18052025[[#This Row],[net_position]]*P88&lt;0, ABS(Records_18052025[[#This Row],[net_position]])&gt;=0.5, Records_18052025[[#This Row],[trade_duration_min2]]&lt;=5), "Abnormal position flip", "No")</f>
        <v>No</v>
      </c>
      <c r="T89" s="2">
        <f>_xlfn.XLOOKUP(Records_18052025[[#This Row],[symbol]], $AB$24:$AB$28, $AC$24:$AC$28, "Not Found", 0)</f>
        <v>0.3</v>
      </c>
      <c r="U89" s="9" t="str">
        <f>IF(AND(Records_18052025[[#This Row],[trade_duration]]&lt;=60, Records_18052025[[#This Row],[volume]]&gt;=Records_18052025[[#This Row],[Scalping Volume Threshold]]), "Suspected Scalping", "No")</f>
        <v>No</v>
      </c>
      <c r="V89" s="2" cm="1">
        <f t="array" ref="V89">_xlfn.LET(_xlpm.Filtered, _xlfn._xlws.FILTER($F:$F, ($A:$A=Records_18052025[[#This Row],[account_id]])*($C:$C=Records_18052025[[#This Row],[symbol]]), "Not Found"), MEDIAN(_xlpm.Filtered))</f>
        <v>0.55000000000000004</v>
      </c>
      <c r="W89" s="2">
        <f>_xlfn.XLOOKUP(Records_18052025[[#This Row],[symbol]], $AB$33:$AB$37, $AC$33:$AC$37, 0.5, 0)</f>
        <v>0.4</v>
      </c>
      <c r="X89" s="2">
        <f>_xlfn.XLOOKUP(Records_18052025[[#This Row],[symbol]], $AB$33:$AB$37, $AD$33:$AD$37, 2, 0)</f>
        <v>2</v>
      </c>
      <c r="Y89" s="9" t="str" cm="1">
        <f t="array" ref="Y8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8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90" spans="1:26" x14ac:dyDescent="0.3">
      <c r="A90" s="2">
        <v>1002</v>
      </c>
      <c r="B90" s="5">
        <v>45795.083215952647</v>
      </c>
      <c r="C90" s="2" t="s">
        <v>10</v>
      </c>
      <c r="D90" s="2" t="s">
        <v>14</v>
      </c>
      <c r="E90" s="2">
        <v>0.25</v>
      </c>
      <c r="F90" s="2">
        <v>0.1</v>
      </c>
      <c r="G90" s="2">
        <v>160.78</v>
      </c>
      <c r="H90" s="2">
        <v>2586</v>
      </c>
      <c r="I90" s="2">
        <f>COUNTIFS(A:A, Records_18052025[[#This Row],[account_id]])</f>
        <v>41</v>
      </c>
      <c r="J90" s="9" t="str">
        <f>IF(Records_18052025[[#This Row],[Total Trades]]&gt;100, "High frequency", "No")</f>
        <v>No</v>
      </c>
      <c r="K90" s="8">
        <f>_xlfn.XLOOKUP(Records_18052025[[#This Row],[symbol]], $AB$6:$AB$10, $AC$6:$AC$10, "", 0)</f>
        <v>1.45</v>
      </c>
      <c r="L90" s="8" cm="1">
        <f t="array" ref="L90">ABS(_xlfn.XLOOKUP(Records_18052025[[#This Row],[symbol]], $AB$6:$AB$10, (Records_18052025[[#This Row],[spread]]-$AC$6:$AC$10), "", 0))</f>
        <v>1.2</v>
      </c>
      <c r="M90" s="9" t="str">
        <f>IF(Records_18052025[[#This Row],[spread]]&gt;Records_18052025[[#This Row],[Spread Median/Symbol]]+PRODUCT(2, $AC$12), "Abnormal high spread", "No")</f>
        <v>No</v>
      </c>
      <c r="N90" s="9" t="str">
        <f>IF(Records_18052025[[#This Row],[spread]]&lt;Records_18052025[[#This Row],[Spread Median/Symbol]]-PRODUCT(2, $AC$12), "Suspicious low spread", "No")</f>
        <v>Suspicious low spread</v>
      </c>
      <c r="O90" s="8">
        <f>IF(Records_18052025[[#This Row],[direction]]="Buy", Records_18052025[[#This Row],[volume]], -Records_18052025[[#This Row],[volume]])</f>
        <v>0.1</v>
      </c>
      <c r="P90" s="8">
        <f>IF(AND(Records_18052025[[#This Row],[account_id]]=A89, Records_18052025[[#This Row],[symbol]]=C89), P89+Records_18052025[[#This Row],[signed_volume]], Records_18052025[[#This Row],[signed_volume]])</f>
        <v>0.1</v>
      </c>
      <c r="Q90" s="12">
        <f>Records_18052025[[#This Row],[trade_duration]]/86400</f>
        <v>2.9930555555555554E-2</v>
      </c>
      <c r="R90" s="8">
        <v>43.06</v>
      </c>
      <c r="S90" s="9" t="str">
        <f>IF(AND(Records_18052025[[#This Row],[account_id]]=A89, Records_18052025[[#This Row],[symbol]]=C89, Records_18052025[[#This Row],[net_position]]&lt;&gt;P89, P89&lt;&gt;0, Records_18052025[[#This Row],[net_position]]*P89&lt;0, ABS(Records_18052025[[#This Row],[net_position]])&gt;=0.5, Records_18052025[[#This Row],[trade_duration_min2]]&lt;=5), "Abnormal position flip", "No")</f>
        <v>No</v>
      </c>
      <c r="T90" s="2">
        <f>_xlfn.XLOOKUP(Records_18052025[[#This Row],[symbol]], $AB$24:$AB$28, $AC$24:$AC$28, "Not Found", 0)</f>
        <v>0.5</v>
      </c>
      <c r="U90" s="9" t="str">
        <f>IF(AND(Records_18052025[[#This Row],[trade_duration]]&lt;=60, Records_18052025[[#This Row],[volume]]&gt;=Records_18052025[[#This Row],[Scalping Volume Threshold]]), "Suspected Scalping", "No")</f>
        <v>No</v>
      </c>
      <c r="V90" s="2" cm="1">
        <f t="array" ref="V90">_xlfn.LET(_xlpm.Filtered, _xlfn._xlws.FILTER($F:$F, ($A:$A=Records_18052025[[#This Row],[account_id]])*($C:$C=Records_18052025[[#This Row],[symbol]]), "Not Found"), MEDIAN(_xlpm.Filtered))</f>
        <v>5.5000000000000007E-2</v>
      </c>
      <c r="W90" s="2">
        <f>_xlfn.XLOOKUP(Records_18052025[[#This Row],[symbol]], $AB$33:$AB$37, $AC$33:$AC$37, 0.5, 0)</f>
        <v>0.3</v>
      </c>
      <c r="X90" s="2">
        <f>_xlfn.XLOOKUP(Records_18052025[[#This Row],[symbol]], $AB$33:$AB$37, $AD$33:$AD$37, 2, 0)</f>
        <v>1.5</v>
      </c>
      <c r="Y90" s="9" t="str" cm="1">
        <f t="array" ref="Y9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9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spread, Unusual high volume</v>
      </c>
    </row>
    <row r="91" spans="1:26" x14ac:dyDescent="0.3">
      <c r="A91" s="2">
        <v>1002</v>
      </c>
      <c r="B91" s="5">
        <v>45795.341549256918</v>
      </c>
      <c r="C91" s="2" t="s">
        <v>10</v>
      </c>
      <c r="D91" s="2" t="s">
        <v>13</v>
      </c>
      <c r="E91" s="2">
        <v>1.46</v>
      </c>
      <c r="F91" s="2">
        <v>0.01</v>
      </c>
      <c r="G91" s="2">
        <v>109.6</v>
      </c>
      <c r="H91" s="2">
        <v>1804</v>
      </c>
      <c r="I91" s="2">
        <f>COUNTIFS(A:A, Records_18052025[[#This Row],[account_id]])</f>
        <v>41</v>
      </c>
      <c r="J91" s="9" t="str">
        <f>IF(Records_18052025[[#This Row],[Total Trades]]&gt;100, "High frequency", "No")</f>
        <v>No</v>
      </c>
      <c r="K91" s="8">
        <f>_xlfn.XLOOKUP(Records_18052025[[#This Row],[symbol]], $AB$6:$AB$10, $AC$6:$AC$10, "", 0)</f>
        <v>1.45</v>
      </c>
      <c r="L91" s="8" cm="1">
        <f t="array" ref="L91">ABS(_xlfn.XLOOKUP(Records_18052025[[#This Row],[symbol]], $AB$6:$AB$10, (Records_18052025[[#This Row],[spread]]-$AC$6:$AC$10), "", 0))</f>
        <v>1.0000000000000009E-2</v>
      </c>
      <c r="M91" s="9" t="str">
        <f>IF(Records_18052025[[#This Row],[spread]]&gt;Records_18052025[[#This Row],[Spread Median/Symbol]]+PRODUCT(2, $AC$12), "Abnormal high spread", "No")</f>
        <v>No</v>
      </c>
      <c r="N91" s="9" t="str">
        <f>IF(Records_18052025[[#This Row],[spread]]&lt;Records_18052025[[#This Row],[Spread Median/Symbol]]-PRODUCT(2, $AC$12), "Suspicious low spread", "No")</f>
        <v>No</v>
      </c>
      <c r="O91" s="8">
        <f>IF(Records_18052025[[#This Row],[direction]]="Buy", Records_18052025[[#This Row],[volume]], -Records_18052025[[#This Row],[volume]])</f>
        <v>-0.01</v>
      </c>
      <c r="P91" s="8">
        <f>IF(AND(Records_18052025[[#This Row],[account_id]]=A90, Records_18052025[[#This Row],[symbol]]=C90), P90+Records_18052025[[#This Row],[signed_volume]], Records_18052025[[#This Row],[signed_volume]])</f>
        <v>9.0000000000000011E-2</v>
      </c>
      <c r="Q91" s="12">
        <f>Records_18052025[[#This Row],[trade_duration]]/86400</f>
        <v>2.087962962962963E-2</v>
      </c>
      <c r="R91" s="8">
        <v>30.04</v>
      </c>
      <c r="S91" s="9" t="str">
        <f>IF(AND(Records_18052025[[#This Row],[account_id]]=A90, Records_18052025[[#This Row],[symbol]]=C90, Records_18052025[[#This Row],[net_position]]&lt;&gt;P90, P90&lt;&gt;0, Records_18052025[[#This Row],[net_position]]*P90&lt;0, ABS(Records_18052025[[#This Row],[net_position]])&gt;=0.5, Records_18052025[[#This Row],[trade_duration_min2]]&lt;=5), "Abnormal position flip", "No")</f>
        <v>No</v>
      </c>
      <c r="T91" s="2">
        <f>_xlfn.XLOOKUP(Records_18052025[[#This Row],[symbol]], $AB$24:$AB$28, $AC$24:$AC$28, "Not Found", 0)</f>
        <v>0.5</v>
      </c>
      <c r="U91" s="9" t="str">
        <f>IF(AND(Records_18052025[[#This Row],[trade_duration]]&lt;=60, Records_18052025[[#This Row],[volume]]&gt;=Records_18052025[[#This Row],[Scalping Volume Threshold]]), "Suspected Scalping", "No")</f>
        <v>No</v>
      </c>
      <c r="V91" s="2" cm="1">
        <f t="array" ref="V91">_xlfn.LET(_xlpm.Filtered, _xlfn._xlws.FILTER($F:$F, ($A:$A=Records_18052025[[#This Row],[account_id]])*($C:$C=Records_18052025[[#This Row],[symbol]]), "Not Found"), MEDIAN(_xlpm.Filtered))</f>
        <v>5.5000000000000007E-2</v>
      </c>
      <c r="W91" s="2">
        <f>_xlfn.XLOOKUP(Records_18052025[[#This Row],[symbol]], $AB$33:$AB$37, $AC$33:$AC$37, 0.5, 0)</f>
        <v>0.3</v>
      </c>
      <c r="X91" s="2">
        <f>_xlfn.XLOOKUP(Records_18052025[[#This Row],[symbol]], $AB$33:$AB$37, $AD$33:$AD$37, 2, 0)</f>
        <v>1.5</v>
      </c>
      <c r="Y91" s="9" t="str" cm="1">
        <f t="array" ref="Y9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9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92" spans="1:26" x14ac:dyDescent="0.3">
      <c r="A92" s="2">
        <v>1002</v>
      </c>
      <c r="B92" s="5">
        <v>45795.401965926751</v>
      </c>
      <c r="C92" s="2" t="s">
        <v>10</v>
      </c>
      <c r="D92" s="2" t="s">
        <v>14</v>
      </c>
      <c r="E92" s="2">
        <v>1.58</v>
      </c>
      <c r="F92" s="2">
        <v>0.01</v>
      </c>
      <c r="G92" s="2">
        <v>-108.71</v>
      </c>
      <c r="H92" s="2">
        <v>2144</v>
      </c>
      <c r="I92" s="2">
        <f>COUNTIFS(A:A, Records_18052025[[#This Row],[account_id]])</f>
        <v>41</v>
      </c>
      <c r="J92" s="9" t="str">
        <f>IF(Records_18052025[[#This Row],[Total Trades]]&gt;100, "High frequency", "No")</f>
        <v>No</v>
      </c>
      <c r="K92" s="8">
        <f>_xlfn.XLOOKUP(Records_18052025[[#This Row],[symbol]], $AB$6:$AB$10, $AC$6:$AC$10, "", 0)</f>
        <v>1.45</v>
      </c>
      <c r="L92" s="8" cm="1">
        <f t="array" ref="L92">ABS(_xlfn.XLOOKUP(Records_18052025[[#This Row],[symbol]], $AB$6:$AB$10, (Records_18052025[[#This Row],[spread]]-$AC$6:$AC$10), "", 0))</f>
        <v>0.13000000000000012</v>
      </c>
      <c r="M92" s="9" t="str">
        <f>IF(Records_18052025[[#This Row],[spread]]&gt;Records_18052025[[#This Row],[Spread Median/Symbol]]+PRODUCT(2, $AC$12), "Abnormal high spread", "No")</f>
        <v>No</v>
      </c>
      <c r="N92" s="9" t="str">
        <f>IF(Records_18052025[[#This Row],[spread]]&lt;Records_18052025[[#This Row],[Spread Median/Symbol]]-PRODUCT(2, $AC$12), "Suspicious low spread", "No")</f>
        <v>No</v>
      </c>
      <c r="O92" s="8">
        <f>IF(Records_18052025[[#This Row],[direction]]="Buy", Records_18052025[[#This Row],[volume]], -Records_18052025[[#This Row],[volume]])</f>
        <v>0.01</v>
      </c>
      <c r="P92" s="8">
        <f>IF(AND(Records_18052025[[#This Row],[account_id]]=A91, Records_18052025[[#This Row],[symbol]]=C91), P91+Records_18052025[[#This Row],[signed_volume]], Records_18052025[[#This Row],[signed_volume]])</f>
        <v>0.1</v>
      </c>
      <c r="Q92" s="12">
        <f>Records_18052025[[#This Row],[trade_duration]]/86400</f>
        <v>2.4814814814814814E-2</v>
      </c>
      <c r="R92" s="8">
        <v>35.44</v>
      </c>
      <c r="S92" s="9" t="str">
        <f>IF(AND(Records_18052025[[#This Row],[account_id]]=A91, Records_18052025[[#This Row],[symbol]]=C91, Records_18052025[[#This Row],[net_position]]&lt;&gt;P91, P91&lt;&gt;0, Records_18052025[[#This Row],[net_position]]*P91&lt;0, ABS(Records_18052025[[#This Row],[net_position]])&gt;=0.5, Records_18052025[[#This Row],[trade_duration_min2]]&lt;=5), "Abnormal position flip", "No")</f>
        <v>No</v>
      </c>
      <c r="T92" s="2">
        <f>_xlfn.XLOOKUP(Records_18052025[[#This Row],[symbol]], $AB$24:$AB$28, $AC$24:$AC$28, "Not Found", 0)</f>
        <v>0.5</v>
      </c>
      <c r="U92" s="9" t="str">
        <f>IF(AND(Records_18052025[[#This Row],[trade_duration]]&lt;=60, Records_18052025[[#This Row],[volume]]&gt;=Records_18052025[[#This Row],[Scalping Volume Threshold]]), "Suspected Scalping", "No")</f>
        <v>No</v>
      </c>
      <c r="V92" s="2" cm="1">
        <f t="array" ref="V92">_xlfn.LET(_xlpm.Filtered, _xlfn._xlws.FILTER($F:$F, ($A:$A=Records_18052025[[#This Row],[account_id]])*($C:$C=Records_18052025[[#This Row],[symbol]]), "Not Found"), MEDIAN(_xlpm.Filtered))</f>
        <v>5.5000000000000007E-2</v>
      </c>
      <c r="W92" s="2">
        <f>_xlfn.XLOOKUP(Records_18052025[[#This Row],[symbol]], $AB$33:$AB$37, $AC$33:$AC$37, 0.5, 0)</f>
        <v>0.3</v>
      </c>
      <c r="X92" s="2">
        <f>_xlfn.XLOOKUP(Records_18052025[[#This Row],[symbol]], $AB$33:$AB$37, $AD$33:$AD$37, 2, 0)</f>
        <v>1.5</v>
      </c>
      <c r="Y92" s="9" t="str" cm="1">
        <f t="array" ref="Y9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9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93" spans="1:26" x14ac:dyDescent="0.3">
      <c r="A93" s="2">
        <v>1002</v>
      </c>
      <c r="B93" s="5">
        <v>45795.599882601236</v>
      </c>
      <c r="C93" s="2" t="s">
        <v>10</v>
      </c>
      <c r="D93" s="2" t="s">
        <v>14</v>
      </c>
      <c r="E93" s="2">
        <v>2.15</v>
      </c>
      <c r="F93" s="2">
        <v>0.1</v>
      </c>
      <c r="G93" s="2">
        <v>84.69</v>
      </c>
      <c r="H93" s="2">
        <v>2161</v>
      </c>
      <c r="I93" s="2">
        <f>COUNTIFS(A:A, Records_18052025[[#This Row],[account_id]])</f>
        <v>41</v>
      </c>
      <c r="J93" s="9" t="str">
        <f>IF(Records_18052025[[#This Row],[Total Trades]]&gt;100, "High frequency", "No")</f>
        <v>No</v>
      </c>
      <c r="K93" s="8">
        <f>_xlfn.XLOOKUP(Records_18052025[[#This Row],[symbol]], $AB$6:$AB$10, $AC$6:$AC$10, "", 0)</f>
        <v>1.45</v>
      </c>
      <c r="L93" s="8" cm="1">
        <f t="array" ref="L93">ABS(_xlfn.XLOOKUP(Records_18052025[[#This Row],[symbol]], $AB$6:$AB$10, (Records_18052025[[#This Row],[spread]]-$AC$6:$AC$10), "", 0))</f>
        <v>0.7</v>
      </c>
      <c r="M93" s="9" t="str">
        <f>IF(Records_18052025[[#This Row],[spread]]&gt;Records_18052025[[#This Row],[Spread Median/Symbol]]+PRODUCT(2, $AC$12), "Abnormal high spread", "No")</f>
        <v>No</v>
      </c>
      <c r="N93" s="9" t="str">
        <f>IF(Records_18052025[[#This Row],[spread]]&lt;Records_18052025[[#This Row],[Spread Median/Symbol]]-PRODUCT(2, $AC$12), "Suspicious low spread", "No")</f>
        <v>No</v>
      </c>
      <c r="O93" s="8">
        <f>IF(Records_18052025[[#This Row],[direction]]="Buy", Records_18052025[[#This Row],[volume]], -Records_18052025[[#This Row],[volume]])</f>
        <v>0.1</v>
      </c>
      <c r="P93" s="8">
        <f>IF(AND(Records_18052025[[#This Row],[account_id]]=A92, Records_18052025[[#This Row],[symbol]]=C92), P92+Records_18052025[[#This Row],[signed_volume]], Records_18052025[[#This Row],[signed_volume]])</f>
        <v>0.2</v>
      </c>
      <c r="Q93" s="12">
        <f>Records_18052025[[#This Row],[trade_duration]]/86400</f>
        <v>2.5011574074074075E-2</v>
      </c>
      <c r="R93" s="8">
        <v>36.01</v>
      </c>
      <c r="S93" s="9" t="str">
        <f>IF(AND(Records_18052025[[#This Row],[account_id]]=A92, Records_18052025[[#This Row],[symbol]]=C92, Records_18052025[[#This Row],[net_position]]&lt;&gt;P92, P92&lt;&gt;0, Records_18052025[[#This Row],[net_position]]*P92&lt;0, ABS(Records_18052025[[#This Row],[net_position]])&gt;=0.5, Records_18052025[[#This Row],[trade_duration_min2]]&lt;=5), "Abnormal position flip", "No")</f>
        <v>No</v>
      </c>
      <c r="T93" s="2">
        <f>_xlfn.XLOOKUP(Records_18052025[[#This Row],[symbol]], $AB$24:$AB$28, $AC$24:$AC$28, "Not Found", 0)</f>
        <v>0.5</v>
      </c>
      <c r="U93" s="9" t="str">
        <f>IF(AND(Records_18052025[[#This Row],[trade_duration]]&lt;=60, Records_18052025[[#This Row],[volume]]&gt;=Records_18052025[[#This Row],[Scalping Volume Threshold]]), "Suspected Scalping", "No")</f>
        <v>No</v>
      </c>
      <c r="V93" s="2" cm="1">
        <f t="array" ref="V93">_xlfn.LET(_xlpm.Filtered, _xlfn._xlws.FILTER($F:$F, ($A:$A=Records_18052025[[#This Row],[account_id]])*($C:$C=Records_18052025[[#This Row],[symbol]]), "Not Found"), MEDIAN(_xlpm.Filtered))</f>
        <v>5.5000000000000007E-2</v>
      </c>
      <c r="W93" s="2">
        <f>_xlfn.XLOOKUP(Records_18052025[[#This Row],[symbol]], $AB$33:$AB$37, $AC$33:$AC$37, 0.5, 0)</f>
        <v>0.3</v>
      </c>
      <c r="X93" s="2">
        <f>_xlfn.XLOOKUP(Records_18052025[[#This Row],[symbol]], $AB$33:$AB$37, $AD$33:$AD$37, 2, 0)</f>
        <v>1.5</v>
      </c>
      <c r="Y93" s="9" t="str" cm="1">
        <f t="array" ref="Y9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9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94" spans="1:26" x14ac:dyDescent="0.3">
      <c r="A94" s="2">
        <v>1002</v>
      </c>
      <c r="B94" s="5">
        <v>45795.862382574742</v>
      </c>
      <c r="C94" s="2" t="s">
        <v>10</v>
      </c>
      <c r="D94" s="2" t="s">
        <v>13</v>
      </c>
      <c r="E94" s="2">
        <v>2.37</v>
      </c>
      <c r="F94" s="2">
        <v>0.01</v>
      </c>
      <c r="G94" s="2">
        <v>-37.159999999999997</v>
      </c>
      <c r="H94" s="2">
        <v>2374</v>
      </c>
      <c r="I94" s="2">
        <f>COUNTIFS(A:A, Records_18052025[[#This Row],[account_id]])</f>
        <v>41</v>
      </c>
      <c r="J94" s="9" t="str">
        <f>IF(Records_18052025[[#This Row],[Total Trades]]&gt;100, "High frequency", "No")</f>
        <v>No</v>
      </c>
      <c r="K94" s="8">
        <f>_xlfn.XLOOKUP(Records_18052025[[#This Row],[symbol]], $AB$6:$AB$10, $AC$6:$AC$10, "", 0)</f>
        <v>1.45</v>
      </c>
      <c r="L94" s="8" cm="1">
        <f t="array" ref="L94">ABS(_xlfn.XLOOKUP(Records_18052025[[#This Row],[symbol]], $AB$6:$AB$10, (Records_18052025[[#This Row],[spread]]-$AC$6:$AC$10), "", 0))</f>
        <v>0.92000000000000015</v>
      </c>
      <c r="M94" s="9" t="str">
        <f>IF(Records_18052025[[#This Row],[spread]]&gt;Records_18052025[[#This Row],[Spread Median/Symbol]]+PRODUCT(2, $AC$12), "Abnormal high spread", "No")</f>
        <v>No</v>
      </c>
      <c r="N94" s="9" t="str">
        <f>IF(Records_18052025[[#This Row],[spread]]&lt;Records_18052025[[#This Row],[Spread Median/Symbol]]-PRODUCT(2, $AC$12), "Suspicious low spread", "No")</f>
        <v>No</v>
      </c>
      <c r="O94" s="8">
        <f>IF(Records_18052025[[#This Row],[direction]]="Buy", Records_18052025[[#This Row],[volume]], -Records_18052025[[#This Row],[volume]])</f>
        <v>-0.01</v>
      </c>
      <c r="P94" s="8">
        <f>IF(AND(Records_18052025[[#This Row],[account_id]]=A93, Records_18052025[[#This Row],[symbol]]=C93), P93+Records_18052025[[#This Row],[signed_volume]], Records_18052025[[#This Row],[signed_volume]])</f>
        <v>0.19</v>
      </c>
      <c r="Q94" s="12">
        <f>Records_18052025[[#This Row],[trade_duration]]/86400</f>
        <v>2.7476851851851853E-2</v>
      </c>
      <c r="R94" s="8">
        <v>39.340000000000003</v>
      </c>
      <c r="S94" s="9" t="str">
        <f>IF(AND(Records_18052025[[#This Row],[account_id]]=A93, Records_18052025[[#This Row],[symbol]]=C93, Records_18052025[[#This Row],[net_position]]&lt;&gt;P93, P93&lt;&gt;0, Records_18052025[[#This Row],[net_position]]*P93&lt;0, ABS(Records_18052025[[#This Row],[net_position]])&gt;=0.5, Records_18052025[[#This Row],[trade_duration_min2]]&lt;=5), "Abnormal position flip", "No")</f>
        <v>No</v>
      </c>
      <c r="T94" s="2">
        <f>_xlfn.XLOOKUP(Records_18052025[[#This Row],[symbol]], $AB$24:$AB$28, $AC$24:$AC$28, "Not Found", 0)</f>
        <v>0.5</v>
      </c>
      <c r="U94" s="9" t="str">
        <f>IF(AND(Records_18052025[[#This Row],[trade_duration]]&lt;=60, Records_18052025[[#This Row],[volume]]&gt;=Records_18052025[[#This Row],[Scalping Volume Threshold]]), "Suspected Scalping", "No")</f>
        <v>No</v>
      </c>
      <c r="V94" s="2" cm="1">
        <f t="array" ref="V94">_xlfn.LET(_xlpm.Filtered, _xlfn._xlws.FILTER($F:$F, ($A:$A=Records_18052025[[#This Row],[account_id]])*($C:$C=Records_18052025[[#This Row],[symbol]]), "Not Found"), MEDIAN(_xlpm.Filtered))</f>
        <v>5.5000000000000007E-2</v>
      </c>
      <c r="W94" s="2">
        <f>_xlfn.XLOOKUP(Records_18052025[[#This Row],[symbol]], $AB$33:$AB$37, $AC$33:$AC$37, 0.5, 0)</f>
        <v>0.3</v>
      </c>
      <c r="X94" s="2">
        <f>_xlfn.XLOOKUP(Records_18052025[[#This Row],[symbol]], $AB$33:$AB$37, $AD$33:$AD$37, 2, 0)</f>
        <v>1.5</v>
      </c>
      <c r="Y94" s="9" t="str" cm="1">
        <f t="array" ref="Y9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9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95" spans="1:26" x14ac:dyDescent="0.3">
      <c r="A95" s="2">
        <v>1002</v>
      </c>
      <c r="B95" s="5">
        <v>45795.951965946093</v>
      </c>
      <c r="C95" s="2" t="s">
        <v>10</v>
      </c>
      <c r="D95" s="2" t="s">
        <v>13</v>
      </c>
      <c r="E95" s="2">
        <v>1.99</v>
      </c>
      <c r="F95" s="2">
        <v>0.5</v>
      </c>
      <c r="G95" s="2">
        <v>-118.13</v>
      </c>
      <c r="H95" s="2">
        <v>309</v>
      </c>
      <c r="I95" s="2">
        <f>COUNTIFS(A:A, Records_18052025[[#This Row],[account_id]])</f>
        <v>41</v>
      </c>
      <c r="J95" s="9" t="str">
        <f>IF(Records_18052025[[#This Row],[Total Trades]]&gt;100, "High frequency", "No")</f>
        <v>No</v>
      </c>
      <c r="K95" s="8">
        <f>_xlfn.XLOOKUP(Records_18052025[[#This Row],[symbol]], $AB$6:$AB$10, $AC$6:$AC$10, "", 0)</f>
        <v>1.45</v>
      </c>
      <c r="L95" s="8" cm="1">
        <f t="array" ref="L95">ABS(_xlfn.XLOOKUP(Records_18052025[[#This Row],[symbol]], $AB$6:$AB$10, (Records_18052025[[#This Row],[spread]]-$AC$6:$AC$10), "", 0))</f>
        <v>0.54</v>
      </c>
      <c r="M95" s="9" t="str">
        <f>IF(Records_18052025[[#This Row],[spread]]&gt;Records_18052025[[#This Row],[Spread Median/Symbol]]+PRODUCT(2, $AC$12), "Abnormal high spread", "No")</f>
        <v>No</v>
      </c>
      <c r="N95" s="9" t="str">
        <f>IF(Records_18052025[[#This Row],[spread]]&lt;Records_18052025[[#This Row],[Spread Median/Symbol]]-PRODUCT(2, $AC$12), "Suspicious low spread", "No")</f>
        <v>No</v>
      </c>
      <c r="O95" s="8">
        <f>IF(Records_18052025[[#This Row],[direction]]="Buy", Records_18052025[[#This Row],[volume]], -Records_18052025[[#This Row],[volume]])</f>
        <v>-0.5</v>
      </c>
      <c r="P95" s="8">
        <f>IF(AND(Records_18052025[[#This Row],[account_id]]=A94, Records_18052025[[#This Row],[symbol]]=C94), P94+Records_18052025[[#This Row],[signed_volume]], Records_18052025[[#This Row],[signed_volume]])</f>
        <v>-0.31</v>
      </c>
      <c r="Q95" s="12">
        <f>Records_18052025[[#This Row],[trade_duration]]/86400</f>
        <v>3.5763888888888889E-3</v>
      </c>
      <c r="R95" s="8">
        <v>5.09</v>
      </c>
      <c r="S95" s="9" t="str">
        <f>IF(AND(Records_18052025[[#This Row],[account_id]]=A94, Records_18052025[[#This Row],[symbol]]=C94, Records_18052025[[#This Row],[net_position]]&lt;&gt;P94, P94&lt;&gt;0, Records_18052025[[#This Row],[net_position]]*P94&lt;0, ABS(Records_18052025[[#This Row],[net_position]])&gt;=0.5, Records_18052025[[#This Row],[trade_duration_min2]]&lt;=5), "Abnormal position flip", "No")</f>
        <v>No</v>
      </c>
      <c r="T95" s="2">
        <f>_xlfn.XLOOKUP(Records_18052025[[#This Row],[symbol]], $AB$24:$AB$28, $AC$24:$AC$28, "Not Found", 0)</f>
        <v>0.5</v>
      </c>
      <c r="U95" s="9" t="str">
        <f>IF(AND(Records_18052025[[#This Row],[trade_duration]]&lt;=60, Records_18052025[[#This Row],[volume]]&gt;=Records_18052025[[#This Row],[Scalping Volume Threshold]]), "Suspected Scalping", "No")</f>
        <v>No</v>
      </c>
      <c r="V95" s="2" cm="1">
        <f t="array" ref="V95">_xlfn.LET(_xlpm.Filtered, _xlfn._xlws.FILTER($F:$F, ($A:$A=Records_18052025[[#This Row],[account_id]])*($C:$C=Records_18052025[[#This Row],[symbol]]), "Not Found"), MEDIAN(_xlpm.Filtered))</f>
        <v>5.5000000000000007E-2</v>
      </c>
      <c r="W95" s="2">
        <f>_xlfn.XLOOKUP(Records_18052025[[#This Row],[symbol]], $AB$33:$AB$37, $AC$33:$AC$37, 0.5, 0)</f>
        <v>0.3</v>
      </c>
      <c r="X95" s="2">
        <f>_xlfn.XLOOKUP(Records_18052025[[#This Row],[symbol]], $AB$33:$AB$37, $AD$33:$AD$37, 2, 0)</f>
        <v>1.5</v>
      </c>
      <c r="Y95" s="9" t="str" cm="1">
        <f t="array" ref="Y9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9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96" spans="1:26" x14ac:dyDescent="0.3">
      <c r="A96" s="2">
        <v>1002</v>
      </c>
      <c r="B96" s="5">
        <v>45795.145715929233</v>
      </c>
      <c r="C96" s="2" t="s">
        <v>8</v>
      </c>
      <c r="D96" s="2" t="s">
        <v>14</v>
      </c>
      <c r="E96" s="2">
        <v>1.93</v>
      </c>
      <c r="F96" s="2">
        <v>0.5</v>
      </c>
      <c r="G96" s="2">
        <v>-96.04</v>
      </c>
      <c r="H96" s="2">
        <v>246</v>
      </c>
      <c r="I96" s="2">
        <f>COUNTIFS(A:A, Records_18052025[[#This Row],[account_id]])</f>
        <v>41</v>
      </c>
      <c r="J96" s="9" t="str">
        <f>IF(Records_18052025[[#This Row],[Total Trades]]&gt;100, "High frequency", "No")</f>
        <v>No</v>
      </c>
      <c r="K96" s="8">
        <f>_xlfn.XLOOKUP(Records_18052025[[#This Row],[symbol]], $AB$6:$AB$10, $AC$6:$AC$10, "", 0)</f>
        <v>1.28</v>
      </c>
      <c r="L96" s="8" cm="1">
        <f t="array" ref="L96">ABS(_xlfn.XLOOKUP(Records_18052025[[#This Row],[symbol]], $AB$6:$AB$10, (Records_18052025[[#This Row],[spread]]-$AC$6:$AC$10), "", 0))</f>
        <v>0.64999999999999991</v>
      </c>
      <c r="M96" s="9" t="str">
        <f>IF(Records_18052025[[#This Row],[spread]]&gt;Records_18052025[[#This Row],[Spread Median/Symbol]]+PRODUCT(2, $AC$12), "Abnormal high spread", "No")</f>
        <v>No</v>
      </c>
      <c r="N96" s="9" t="str">
        <f>IF(Records_18052025[[#This Row],[spread]]&lt;Records_18052025[[#This Row],[Spread Median/Symbol]]-PRODUCT(2, $AC$12), "Suspicious low spread", "No")</f>
        <v>No</v>
      </c>
      <c r="O96" s="8">
        <f>IF(Records_18052025[[#This Row],[direction]]="Buy", Records_18052025[[#This Row],[volume]], -Records_18052025[[#This Row],[volume]])</f>
        <v>0.5</v>
      </c>
      <c r="P96" s="8">
        <f>IF(AND(Records_18052025[[#This Row],[account_id]]=A95, Records_18052025[[#This Row],[symbol]]=C95), P95+Records_18052025[[#This Row],[signed_volume]], Records_18052025[[#This Row],[signed_volume]])</f>
        <v>0.5</v>
      </c>
      <c r="Q96" s="12">
        <f>Records_18052025[[#This Row],[trade_duration]]/86400</f>
        <v>2.8472222222222223E-3</v>
      </c>
      <c r="R96" s="8">
        <v>4.0599999999999996</v>
      </c>
      <c r="S96" s="9" t="str">
        <f>IF(AND(Records_18052025[[#This Row],[account_id]]=A95, Records_18052025[[#This Row],[symbol]]=C95, Records_18052025[[#This Row],[net_position]]&lt;&gt;P95, P95&lt;&gt;0, Records_18052025[[#This Row],[net_position]]*P95&lt;0, ABS(Records_18052025[[#This Row],[net_position]])&gt;=0.5, Records_18052025[[#This Row],[trade_duration_min2]]&lt;=5), "Abnormal position flip", "No")</f>
        <v>No</v>
      </c>
      <c r="T96" s="2">
        <f>_xlfn.XLOOKUP(Records_18052025[[#This Row],[symbol]], $AB$24:$AB$28, $AC$24:$AC$28, "Not Found", 0)</f>
        <v>0.2</v>
      </c>
      <c r="U96" s="9" t="str">
        <f>IF(AND(Records_18052025[[#This Row],[trade_duration]]&lt;=60, Records_18052025[[#This Row],[volume]]&gt;=Records_18052025[[#This Row],[Scalping Volume Threshold]]), "Suspected Scalping", "No")</f>
        <v>No</v>
      </c>
      <c r="V96" s="2" cm="1">
        <f t="array" ref="V96">_xlfn.LET(_xlpm.Filtered, _xlfn._xlws.FILTER($F:$F, ($A:$A=Records_18052025[[#This Row],[account_id]])*($C:$C=Records_18052025[[#This Row],[symbol]]), "Not Found"), MEDIAN(_xlpm.Filtered))</f>
        <v>0.5</v>
      </c>
      <c r="W96" s="2">
        <f>_xlfn.XLOOKUP(Records_18052025[[#This Row],[symbol]], $AB$33:$AB$37, $AC$33:$AC$37, 0.5, 0)</f>
        <v>0.8</v>
      </c>
      <c r="X96" s="2">
        <f>_xlfn.XLOOKUP(Records_18052025[[#This Row],[symbol]], $AB$33:$AB$37, $AD$33:$AD$37, 2, 0)</f>
        <v>2.5</v>
      </c>
      <c r="Y96" s="9" t="str" cm="1">
        <f t="array" ref="Y9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9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97" spans="1:26" x14ac:dyDescent="0.3">
      <c r="A97" s="2">
        <v>1002</v>
      </c>
      <c r="B97" s="5">
        <v>45795.149882609927</v>
      </c>
      <c r="C97" s="2" t="s">
        <v>8</v>
      </c>
      <c r="D97" s="2" t="s">
        <v>14</v>
      </c>
      <c r="E97" s="2">
        <v>0.61</v>
      </c>
      <c r="F97" s="2">
        <v>1</v>
      </c>
      <c r="G97" s="2">
        <v>25.63</v>
      </c>
      <c r="H97" s="2">
        <v>2247</v>
      </c>
      <c r="I97" s="2">
        <f>COUNTIFS(A:A, Records_18052025[[#This Row],[account_id]])</f>
        <v>41</v>
      </c>
      <c r="J97" s="9" t="str">
        <f>IF(Records_18052025[[#This Row],[Total Trades]]&gt;100, "High frequency", "No")</f>
        <v>No</v>
      </c>
      <c r="K97" s="8">
        <f>_xlfn.XLOOKUP(Records_18052025[[#This Row],[symbol]], $AB$6:$AB$10, $AC$6:$AC$10, "", 0)</f>
        <v>1.28</v>
      </c>
      <c r="L97" s="8" cm="1">
        <f t="array" ref="L97">ABS(_xlfn.XLOOKUP(Records_18052025[[#This Row],[symbol]], $AB$6:$AB$10, (Records_18052025[[#This Row],[spread]]-$AC$6:$AC$10), "", 0))</f>
        <v>0.67</v>
      </c>
      <c r="M97" s="9" t="str">
        <f>IF(Records_18052025[[#This Row],[spread]]&gt;Records_18052025[[#This Row],[Spread Median/Symbol]]+PRODUCT(2, $AC$12), "Abnormal high spread", "No")</f>
        <v>No</v>
      </c>
      <c r="N97" s="9" t="str">
        <f>IF(Records_18052025[[#This Row],[spread]]&lt;Records_18052025[[#This Row],[Spread Median/Symbol]]-PRODUCT(2, $AC$12), "Suspicious low spread", "No")</f>
        <v>No</v>
      </c>
      <c r="O97" s="8">
        <f>IF(Records_18052025[[#This Row],[direction]]="Buy", Records_18052025[[#This Row],[volume]], -Records_18052025[[#This Row],[volume]])</f>
        <v>1</v>
      </c>
      <c r="P97" s="8">
        <f>IF(AND(Records_18052025[[#This Row],[account_id]]=A96, Records_18052025[[#This Row],[symbol]]=C96), P96+Records_18052025[[#This Row],[signed_volume]], Records_18052025[[#This Row],[signed_volume]])</f>
        <v>1.5</v>
      </c>
      <c r="Q97" s="12">
        <f>Records_18052025[[#This Row],[trade_duration]]/86400</f>
        <v>2.6006944444444444E-2</v>
      </c>
      <c r="R97" s="8">
        <v>37.270000000000003</v>
      </c>
      <c r="S97" s="9" t="str">
        <f>IF(AND(Records_18052025[[#This Row],[account_id]]=A96, Records_18052025[[#This Row],[symbol]]=C96, Records_18052025[[#This Row],[net_position]]&lt;&gt;P96, P96&lt;&gt;0, Records_18052025[[#This Row],[net_position]]*P96&lt;0, ABS(Records_18052025[[#This Row],[net_position]])&gt;=0.5, Records_18052025[[#This Row],[trade_duration_min2]]&lt;=5), "Abnormal position flip", "No")</f>
        <v>No</v>
      </c>
      <c r="T97" s="2">
        <f>_xlfn.XLOOKUP(Records_18052025[[#This Row],[symbol]], $AB$24:$AB$28, $AC$24:$AC$28, "Not Found", 0)</f>
        <v>0.2</v>
      </c>
      <c r="U97" s="9" t="str">
        <f>IF(AND(Records_18052025[[#This Row],[trade_duration]]&lt;=60, Records_18052025[[#This Row],[volume]]&gt;=Records_18052025[[#This Row],[Scalping Volume Threshold]]), "Suspected Scalping", "No")</f>
        <v>No</v>
      </c>
      <c r="V97" s="2" cm="1">
        <f t="array" ref="V97">_xlfn.LET(_xlpm.Filtered, _xlfn._xlws.FILTER($F:$F, ($A:$A=Records_18052025[[#This Row],[account_id]])*($C:$C=Records_18052025[[#This Row],[symbol]]), "Not Found"), MEDIAN(_xlpm.Filtered))</f>
        <v>0.5</v>
      </c>
      <c r="W97" s="2">
        <f>_xlfn.XLOOKUP(Records_18052025[[#This Row],[symbol]], $AB$33:$AB$37, $AC$33:$AC$37, 0.5, 0)</f>
        <v>0.8</v>
      </c>
      <c r="X97" s="2">
        <f>_xlfn.XLOOKUP(Records_18052025[[#This Row],[symbol]], $AB$33:$AB$37, $AD$33:$AD$37, 2, 0)</f>
        <v>2.5</v>
      </c>
      <c r="Y97" s="9" t="str" cm="1">
        <f t="array" ref="Y9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9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98" spans="1:26" x14ac:dyDescent="0.3">
      <c r="A98" s="2">
        <v>1002</v>
      </c>
      <c r="B98" s="5">
        <v>45795.206132595413</v>
      </c>
      <c r="C98" s="2" t="s">
        <v>8</v>
      </c>
      <c r="D98" s="2" t="s">
        <v>13</v>
      </c>
      <c r="E98" s="2">
        <v>1.92</v>
      </c>
      <c r="F98" s="2">
        <v>0.5</v>
      </c>
      <c r="G98" s="2">
        <v>-141.21</v>
      </c>
      <c r="H98" s="2">
        <v>649</v>
      </c>
      <c r="I98" s="2">
        <f>COUNTIFS(A:A, Records_18052025[[#This Row],[account_id]])</f>
        <v>41</v>
      </c>
      <c r="J98" s="9" t="str">
        <f>IF(Records_18052025[[#This Row],[Total Trades]]&gt;100, "High frequency", "No")</f>
        <v>No</v>
      </c>
      <c r="K98" s="8">
        <f>_xlfn.XLOOKUP(Records_18052025[[#This Row],[symbol]], $AB$6:$AB$10, $AC$6:$AC$10, "", 0)</f>
        <v>1.28</v>
      </c>
      <c r="L98" s="8" cm="1">
        <f t="array" ref="L98">ABS(_xlfn.XLOOKUP(Records_18052025[[#This Row],[symbol]], $AB$6:$AB$10, (Records_18052025[[#This Row],[spread]]-$AC$6:$AC$10), "", 0))</f>
        <v>0.6399999999999999</v>
      </c>
      <c r="M98" s="9" t="str">
        <f>IF(Records_18052025[[#This Row],[spread]]&gt;Records_18052025[[#This Row],[Spread Median/Symbol]]+PRODUCT(2, $AC$12), "Abnormal high spread", "No")</f>
        <v>No</v>
      </c>
      <c r="N98" s="9" t="str">
        <f>IF(Records_18052025[[#This Row],[spread]]&lt;Records_18052025[[#This Row],[Spread Median/Symbol]]-PRODUCT(2, $AC$12), "Suspicious low spread", "No")</f>
        <v>No</v>
      </c>
      <c r="O98" s="8">
        <f>IF(Records_18052025[[#This Row],[direction]]="Buy", Records_18052025[[#This Row],[volume]], -Records_18052025[[#This Row],[volume]])</f>
        <v>-0.5</v>
      </c>
      <c r="P98" s="8">
        <f>IF(AND(Records_18052025[[#This Row],[account_id]]=A97, Records_18052025[[#This Row],[symbol]]=C97), P97+Records_18052025[[#This Row],[signed_volume]], Records_18052025[[#This Row],[signed_volume]])</f>
        <v>1</v>
      </c>
      <c r="Q98" s="12">
        <f>Records_18052025[[#This Row],[trade_duration]]/86400</f>
        <v>7.5115740740740742E-3</v>
      </c>
      <c r="R98" s="8">
        <v>10.49</v>
      </c>
      <c r="S98" s="9" t="str">
        <f>IF(AND(Records_18052025[[#This Row],[account_id]]=A97, Records_18052025[[#This Row],[symbol]]=C97, Records_18052025[[#This Row],[net_position]]&lt;&gt;P97, P97&lt;&gt;0, Records_18052025[[#This Row],[net_position]]*P97&lt;0, ABS(Records_18052025[[#This Row],[net_position]])&gt;=0.5, Records_18052025[[#This Row],[trade_duration_min2]]&lt;=5), "Abnormal position flip", "No")</f>
        <v>No</v>
      </c>
      <c r="T98" s="2">
        <f>_xlfn.XLOOKUP(Records_18052025[[#This Row],[symbol]], $AB$24:$AB$28, $AC$24:$AC$28, "Not Found", 0)</f>
        <v>0.2</v>
      </c>
      <c r="U98" s="9" t="str">
        <f>IF(AND(Records_18052025[[#This Row],[trade_duration]]&lt;=60, Records_18052025[[#This Row],[volume]]&gt;=Records_18052025[[#This Row],[Scalping Volume Threshold]]), "Suspected Scalping", "No")</f>
        <v>No</v>
      </c>
      <c r="V98" s="2" cm="1">
        <f t="array" ref="V98">_xlfn.LET(_xlpm.Filtered, _xlfn._xlws.FILTER($F:$F, ($A:$A=Records_18052025[[#This Row],[account_id]])*($C:$C=Records_18052025[[#This Row],[symbol]]), "Not Found"), MEDIAN(_xlpm.Filtered))</f>
        <v>0.5</v>
      </c>
      <c r="W98" s="2">
        <f>_xlfn.XLOOKUP(Records_18052025[[#This Row],[symbol]], $AB$33:$AB$37, $AC$33:$AC$37, 0.5, 0)</f>
        <v>0.8</v>
      </c>
      <c r="X98" s="2">
        <f>_xlfn.XLOOKUP(Records_18052025[[#This Row],[symbol]], $AB$33:$AB$37, $AD$33:$AD$37, 2, 0)</f>
        <v>2.5</v>
      </c>
      <c r="Y98" s="9" t="str" cm="1">
        <f t="array" ref="Y9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9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99" spans="1:26" x14ac:dyDescent="0.3">
      <c r="A99" s="2">
        <v>1002</v>
      </c>
      <c r="B99" s="5">
        <v>45795.213771499322</v>
      </c>
      <c r="C99" s="2" t="s">
        <v>8</v>
      </c>
      <c r="D99" s="2" t="s">
        <v>14</v>
      </c>
      <c r="E99" s="2">
        <v>2.39</v>
      </c>
      <c r="F99" s="2">
        <v>0.01</v>
      </c>
      <c r="G99" s="2">
        <v>167.3</v>
      </c>
      <c r="H99" s="2">
        <v>453</v>
      </c>
      <c r="I99" s="2">
        <f>COUNTIFS(A:A, Records_18052025[[#This Row],[account_id]])</f>
        <v>41</v>
      </c>
      <c r="J99" s="9" t="str">
        <f>IF(Records_18052025[[#This Row],[Total Trades]]&gt;100, "High frequency", "No")</f>
        <v>No</v>
      </c>
      <c r="K99" s="8">
        <f>_xlfn.XLOOKUP(Records_18052025[[#This Row],[symbol]], $AB$6:$AB$10, $AC$6:$AC$10, "", 0)</f>
        <v>1.28</v>
      </c>
      <c r="L99" s="8" cm="1">
        <f t="array" ref="L99">ABS(_xlfn.XLOOKUP(Records_18052025[[#This Row],[symbol]], $AB$6:$AB$10, (Records_18052025[[#This Row],[spread]]-$AC$6:$AC$10), "", 0))</f>
        <v>1.1100000000000001</v>
      </c>
      <c r="M99" s="9" t="str">
        <f>IF(Records_18052025[[#This Row],[spread]]&gt;Records_18052025[[#This Row],[Spread Median/Symbol]]+PRODUCT(2, $AC$12), "Abnormal high spread", "No")</f>
        <v>Abnormal high spread</v>
      </c>
      <c r="N99" s="9" t="str">
        <f>IF(Records_18052025[[#This Row],[spread]]&lt;Records_18052025[[#This Row],[Spread Median/Symbol]]-PRODUCT(2, $AC$12), "Suspicious low spread", "No")</f>
        <v>No</v>
      </c>
      <c r="O99" s="8">
        <f>IF(Records_18052025[[#This Row],[direction]]="Buy", Records_18052025[[#This Row],[volume]], -Records_18052025[[#This Row],[volume]])</f>
        <v>0.01</v>
      </c>
      <c r="P99" s="8">
        <f>IF(AND(Records_18052025[[#This Row],[account_id]]=A98, Records_18052025[[#This Row],[symbol]]=C98), P98+Records_18052025[[#This Row],[signed_volume]], Records_18052025[[#This Row],[signed_volume]])</f>
        <v>1.01</v>
      </c>
      <c r="Q99" s="12">
        <f>Records_18052025[[#This Row],[trade_duration]]/86400</f>
        <v>5.2430555555555555E-3</v>
      </c>
      <c r="R99" s="8">
        <v>7.33</v>
      </c>
      <c r="S99" s="9" t="str">
        <f>IF(AND(Records_18052025[[#This Row],[account_id]]=A98, Records_18052025[[#This Row],[symbol]]=C98, Records_18052025[[#This Row],[net_position]]&lt;&gt;P98, P98&lt;&gt;0, Records_18052025[[#This Row],[net_position]]*P98&lt;0, ABS(Records_18052025[[#This Row],[net_position]])&gt;=0.5, Records_18052025[[#This Row],[trade_duration_min2]]&lt;=5), "Abnormal position flip", "No")</f>
        <v>No</v>
      </c>
      <c r="T99" s="2">
        <f>_xlfn.XLOOKUP(Records_18052025[[#This Row],[symbol]], $AB$24:$AB$28, $AC$24:$AC$28, "Not Found", 0)</f>
        <v>0.2</v>
      </c>
      <c r="U99" s="9" t="str">
        <f>IF(AND(Records_18052025[[#This Row],[trade_duration]]&lt;=60, Records_18052025[[#This Row],[volume]]&gt;=Records_18052025[[#This Row],[Scalping Volume Threshold]]), "Suspected Scalping", "No")</f>
        <v>No</v>
      </c>
      <c r="V99" s="2" cm="1">
        <f t="array" ref="V99">_xlfn.LET(_xlpm.Filtered, _xlfn._xlws.FILTER($F:$F, ($A:$A=Records_18052025[[#This Row],[account_id]])*($C:$C=Records_18052025[[#This Row],[symbol]]), "Not Found"), MEDIAN(_xlpm.Filtered))</f>
        <v>0.5</v>
      </c>
      <c r="W99" s="2">
        <f>_xlfn.XLOOKUP(Records_18052025[[#This Row],[symbol]], $AB$33:$AB$37, $AC$33:$AC$37, 0.5, 0)</f>
        <v>0.8</v>
      </c>
      <c r="X99" s="2">
        <f>_xlfn.XLOOKUP(Records_18052025[[#This Row],[symbol]], $AB$33:$AB$37, $AD$33:$AD$37, 2, 0)</f>
        <v>2.5</v>
      </c>
      <c r="Y99" s="9" t="str" cm="1">
        <f t="array" ref="Y9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9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low volume</v>
      </c>
    </row>
    <row r="100" spans="1:26" x14ac:dyDescent="0.3">
      <c r="A100" s="2">
        <v>1002</v>
      </c>
      <c r="B100" s="5">
        <v>45795.301965946193</v>
      </c>
      <c r="C100" s="2" t="s">
        <v>8</v>
      </c>
      <c r="D100" s="2" t="s">
        <v>13</v>
      </c>
      <c r="E100" s="2">
        <v>0.22</v>
      </c>
      <c r="F100" s="2">
        <v>0.5</v>
      </c>
      <c r="G100" s="2">
        <v>36.450000000000003</v>
      </c>
      <c r="H100" s="2">
        <v>1035</v>
      </c>
      <c r="I100" s="2">
        <f>COUNTIFS(A:A, Records_18052025[[#This Row],[account_id]])</f>
        <v>41</v>
      </c>
      <c r="J100" s="9" t="str">
        <f>IF(Records_18052025[[#This Row],[Total Trades]]&gt;100, "High frequency", "No")</f>
        <v>No</v>
      </c>
      <c r="K100" s="8">
        <f>_xlfn.XLOOKUP(Records_18052025[[#This Row],[symbol]], $AB$6:$AB$10, $AC$6:$AC$10, "", 0)</f>
        <v>1.28</v>
      </c>
      <c r="L100" s="8" cm="1">
        <f t="array" ref="L100">ABS(_xlfn.XLOOKUP(Records_18052025[[#This Row],[symbol]], $AB$6:$AB$10, (Records_18052025[[#This Row],[spread]]-$AC$6:$AC$10), "", 0))</f>
        <v>1.06</v>
      </c>
      <c r="M100" s="9" t="str">
        <f>IF(Records_18052025[[#This Row],[spread]]&gt;Records_18052025[[#This Row],[Spread Median/Symbol]]+PRODUCT(2, $AC$12), "Abnormal high spread", "No")</f>
        <v>No</v>
      </c>
      <c r="N100" s="9" t="str">
        <f>IF(Records_18052025[[#This Row],[spread]]&lt;Records_18052025[[#This Row],[Spread Median/Symbol]]-PRODUCT(2, $AC$12), "Suspicious low spread", "No")</f>
        <v>No</v>
      </c>
      <c r="O100" s="8">
        <f>IF(Records_18052025[[#This Row],[direction]]="Buy", Records_18052025[[#This Row],[volume]], -Records_18052025[[#This Row],[volume]])</f>
        <v>-0.5</v>
      </c>
      <c r="P100" s="8">
        <f>IF(AND(Records_18052025[[#This Row],[account_id]]=A99, Records_18052025[[#This Row],[symbol]]=C99), P99+Records_18052025[[#This Row],[signed_volume]], Records_18052025[[#This Row],[signed_volume]])</f>
        <v>0.51</v>
      </c>
      <c r="Q100" s="12">
        <f>Records_18052025[[#This Row],[trade_duration]]/86400</f>
        <v>1.1979166666666667E-2</v>
      </c>
      <c r="R100" s="8">
        <v>17.149999999999999</v>
      </c>
      <c r="S100" s="9" t="str">
        <f>IF(AND(Records_18052025[[#This Row],[account_id]]=A99, Records_18052025[[#This Row],[symbol]]=C99, Records_18052025[[#This Row],[net_position]]&lt;&gt;P99, P99&lt;&gt;0, Records_18052025[[#This Row],[net_position]]*P99&lt;0, ABS(Records_18052025[[#This Row],[net_position]])&gt;=0.5, Records_18052025[[#This Row],[trade_duration_min2]]&lt;=5), "Abnormal position flip", "No")</f>
        <v>No</v>
      </c>
      <c r="T100" s="2">
        <f>_xlfn.XLOOKUP(Records_18052025[[#This Row],[symbol]], $AB$24:$AB$28, $AC$24:$AC$28, "Not Found", 0)</f>
        <v>0.2</v>
      </c>
      <c r="U100" s="9" t="str">
        <f>IF(AND(Records_18052025[[#This Row],[trade_duration]]&lt;=60, Records_18052025[[#This Row],[volume]]&gt;=Records_18052025[[#This Row],[Scalping Volume Threshold]]), "Suspected Scalping", "No")</f>
        <v>No</v>
      </c>
      <c r="V100" s="2" cm="1">
        <f t="array" ref="V100">_xlfn.LET(_xlpm.Filtered, _xlfn._xlws.FILTER($F:$F, ($A:$A=Records_18052025[[#This Row],[account_id]])*($C:$C=Records_18052025[[#This Row],[symbol]]), "Not Found"), MEDIAN(_xlpm.Filtered))</f>
        <v>0.5</v>
      </c>
      <c r="W100" s="2">
        <f>_xlfn.XLOOKUP(Records_18052025[[#This Row],[symbol]], $AB$33:$AB$37, $AC$33:$AC$37, 0.5, 0)</f>
        <v>0.8</v>
      </c>
      <c r="X100" s="2">
        <f>_xlfn.XLOOKUP(Records_18052025[[#This Row],[symbol]], $AB$33:$AB$37, $AD$33:$AD$37, 2, 0)</f>
        <v>2.5</v>
      </c>
      <c r="Y100" s="9" t="str" cm="1">
        <f t="array" ref="Y10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01" spans="1:26" x14ac:dyDescent="0.3">
      <c r="A101" s="2">
        <v>1002</v>
      </c>
      <c r="B101" s="5">
        <v>45795.532521467561</v>
      </c>
      <c r="C101" s="2" t="s">
        <v>8</v>
      </c>
      <c r="D101" s="2" t="s">
        <v>14</v>
      </c>
      <c r="E101" s="2">
        <v>1.36</v>
      </c>
      <c r="F101" s="2">
        <v>1</v>
      </c>
      <c r="G101" s="2">
        <v>49.91</v>
      </c>
      <c r="H101" s="2">
        <v>1162</v>
      </c>
      <c r="I101" s="2">
        <f>COUNTIFS(A:A, Records_18052025[[#This Row],[account_id]])</f>
        <v>41</v>
      </c>
      <c r="J101" s="9" t="str">
        <f>IF(Records_18052025[[#This Row],[Total Trades]]&gt;100, "High frequency", "No")</f>
        <v>No</v>
      </c>
      <c r="K101" s="8">
        <f>_xlfn.XLOOKUP(Records_18052025[[#This Row],[symbol]], $AB$6:$AB$10, $AC$6:$AC$10, "", 0)</f>
        <v>1.28</v>
      </c>
      <c r="L101" s="8" cm="1">
        <f t="array" ref="L101">ABS(_xlfn.XLOOKUP(Records_18052025[[#This Row],[symbol]], $AB$6:$AB$10, (Records_18052025[[#This Row],[spread]]-$AC$6:$AC$10), "", 0))</f>
        <v>8.0000000000000071E-2</v>
      </c>
      <c r="M101" s="9" t="str">
        <f>IF(Records_18052025[[#This Row],[spread]]&gt;Records_18052025[[#This Row],[Spread Median/Symbol]]+PRODUCT(2, $AC$12), "Abnormal high spread", "No")</f>
        <v>No</v>
      </c>
      <c r="N101" s="9" t="str">
        <f>IF(Records_18052025[[#This Row],[spread]]&lt;Records_18052025[[#This Row],[Spread Median/Symbol]]-PRODUCT(2, $AC$12), "Suspicious low spread", "No")</f>
        <v>No</v>
      </c>
      <c r="O101" s="8">
        <f>IF(Records_18052025[[#This Row],[direction]]="Buy", Records_18052025[[#This Row],[volume]], -Records_18052025[[#This Row],[volume]])</f>
        <v>1</v>
      </c>
      <c r="P101" s="8">
        <f>IF(AND(Records_18052025[[#This Row],[account_id]]=A100, Records_18052025[[#This Row],[symbol]]=C100), P100+Records_18052025[[#This Row],[signed_volume]], Records_18052025[[#This Row],[signed_volume]])</f>
        <v>1.51</v>
      </c>
      <c r="Q101" s="12">
        <f>Records_18052025[[#This Row],[trade_duration]]/86400</f>
        <v>1.3449074074074073E-2</v>
      </c>
      <c r="R101" s="8">
        <v>19.22</v>
      </c>
      <c r="S101" s="9" t="str">
        <f>IF(AND(Records_18052025[[#This Row],[account_id]]=A100, Records_18052025[[#This Row],[symbol]]=C100, Records_18052025[[#This Row],[net_position]]&lt;&gt;P100, P100&lt;&gt;0, Records_18052025[[#This Row],[net_position]]*P100&lt;0, ABS(Records_18052025[[#This Row],[net_position]])&gt;=0.5, Records_18052025[[#This Row],[trade_duration_min2]]&lt;=5), "Abnormal position flip", "No")</f>
        <v>No</v>
      </c>
      <c r="T101" s="2">
        <f>_xlfn.XLOOKUP(Records_18052025[[#This Row],[symbol]], $AB$24:$AB$28, $AC$24:$AC$28, "Not Found", 0)</f>
        <v>0.2</v>
      </c>
      <c r="U101" s="9" t="str">
        <f>IF(AND(Records_18052025[[#This Row],[trade_duration]]&lt;=60, Records_18052025[[#This Row],[volume]]&gt;=Records_18052025[[#This Row],[Scalping Volume Threshold]]), "Suspected Scalping", "No")</f>
        <v>No</v>
      </c>
      <c r="V101" s="2" cm="1">
        <f t="array" ref="V101">_xlfn.LET(_xlpm.Filtered, _xlfn._xlws.FILTER($F:$F, ($A:$A=Records_18052025[[#This Row],[account_id]])*($C:$C=Records_18052025[[#This Row],[symbol]]), "Not Found"), MEDIAN(_xlpm.Filtered))</f>
        <v>0.5</v>
      </c>
      <c r="W101" s="2">
        <f>_xlfn.XLOOKUP(Records_18052025[[#This Row],[symbol]], $AB$33:$AB$37, $AC$33:$AC$37, 0.5, 0)</f>
        <v>0.8</v>
      </c>
      <c r="X101" s="2">
        <f>_xlfn.XLOOKUP(Records_18052025[[#This Row],[symbol]], $AB$33:$AB$37, $AD$33:$AD$37, 2, 0)</f>
        <v>2.5</v>
      </c>
      <c r="Y101" s="9" t="str" cm="1">
        <f t="array" ref="Y10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02" spans="1:26" x14ac:dyDescent="0.3">
      <c r="A102" s="2">
        <v>1002</v>
      </c>
      <c r="B102" s="5">
        <v>45795.542938182902</v>
      </c>
      <c r="C102" s="2" t="s">
        <v>8</v>
      </c>
      <c r="D102" s="2" t="s">
        <v>14</v>
      </c>
      <c r="E102" s="2">
        <v>2.2599999999999998</v>
      </c>
      <c r="F102" s="2">
        <v>0.5</v>
      </c>
      <c r="G102" s="2">
        <v>-137.09</v>
      </c>
      <c r="H102" s="2">
        <v>808</v>
      </c>
      <c r="I102" s="2">
        <f>COUNTIFS(A:A, Records_18052025[[#This Row],[account_id]])</f>
        <v>41</v>
      </c>
      <c r="J102" s="9" t="str">
        <f>IF(Records_18052025[[#This Row],[Total Trades]]&gt;100, "High frequency", "No")</f>
        <v>No</v>
      </c>
      <c r="K102" s="8">
        <f>_xlfn.XLOOKUP(Records_18052025[[#This Row],[symbol]], $AB$6:$AB$10, $AC$6:$AC$10, "", 0)</f>
        <v>1.28</v>
      </c>
      <c r="L102" s="8" cm="1">
        <f t="array" ref="L102">ABS(_xlfn.XLOOKUP(Records_18052025[[#This Row],[symbol]], $AB$6:$AB$10, (Records_18052025[[#This Row],[spread]]-$AC$6:$AC$10), "", 0))</f>
        <v>0.97999999999999976</v>
      </c>
      <c r="M102" s="9" t="str">
        <f>IF(Records_18052025[[#This Row],[spread]]&gt;Records_18052025[[#This Row],[Spread Median/Symbol]]+PRODUCT(2, $AC$12), "Abnormal high spread", "No")</f>
        <v>No</v>
      </c>
      <c r="N102" s="9" t="str">
        <f>IF(Records_18052025[[#This Row],[spread]]&lt;Records_18052025[[#This Row],[Spread Median/Symbol]]-PRODUCT(2, $AC$12), "Suspicious low spread", "No")</f>
        <v>No</v>
      </c>
      <c r="O102" s="8">
        <f>IF(Records_18052025[[#This Row],[direction]]="Buy", Records_18052025[[#This Row],[volume]], -Records_18052025[[#This Row],[volume]])</f>
        <v>0.5</v>
      </c>
      <c r="P102" s="8">
        <f>IF(AND(Records_18052025[[#This Row],[account_id]]=A101, Records_18052025[[#This Row],[symbol]]=C101), P101+Records_18052025[[#This Row],[signed_volume]], Records_18052025[[#This Row],[signed_volume]])</f>
        <v>2.0099999999999998</v>
      </c>
      <c r="Q102" s="12">
        <f>Records_18052025[[#This Row],[trade_duration]]/86400</f>
        <v>9.3518518518518525E-3</v>
      </c>
      <c r="R102" s="8">
        <v>13.28</v>
      </c>
      <c r="S102" s="9" t="str">
        <f>IF(AND(Records_18052025[[#This Row],[account_id]]=A101, Records_18052025[[#This Row],[symbol]]=C101, Records_18052025[[#This Row],[net_position]]&lt;&gt;P101, P101&lt;&gt;0, Records_18052025[[#This Row],[net_position]]*P101&lt;0, ABS(Records_18052025[[#This Row],[net_position]])&gt;=0.5, Records_18052025[[#This Row],[trade_duration_min2]]&lt;=5), "Abnormal position flip", "No")</f>
        <v>No</v>
      </c>
      <c r="T102" s="2">
        <f>_xlfn.XLOOKUP(Records_18052025[[#This Row],[symbol]], $AB$24:$AB$28, $AC$24:$AC$28, "Not Found", 0)</f>
        <v>0.2</v>
      </c>
      <c r="U102" s="9" t="str">
        <f>IF(AND(Records_18052025[[#This Row],[trade_duration]]&lt;=60, Records_18052025[[#This Row],[volume]]&gt;=Records_18052025[[#This Row],[Scalping Volume Threshold]]), "Suspected Scalping", "No")</f>
        <v>No</v>
      </c>
      <c r="V102" s="2" cm="1">
        <f t="array" ref="V102">_xlfn.LET(_xlpm.Filtered, _xlfn._xlws.FILTER($F:$F, ($A:$A=Records_18052025[[#This Row],[account_id]])*($C:$C=Records_18052025[[#This Row],[symbol]]), "Not Found"), MEDIAN(_xlpm.Filtered))</f>
        <v>0.5</v>
      </c>
      <c r="W102" s="2">
        <f>_xlfn.XLOOKUP(Records_18052025[[#This Row],[symbol]], $AB$33:$AB$37, $AC$33:$AC$37, 0.5, 0)</f>
        <v>0.8</v>
      </c>
      <c r="X102" s="2">
        <f>_xlfn.XLOOKUP(Records_18052025[[#This Row],[symbol]], $AB$33:$AB$37, $AD$33:$AD$37, 2, 0)</f>
        <v>2.5</v>
      </c>
      <c r="Y102" s="9" t="str" cm="1">
        <f t="array" ref="Y10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03" spans="1:26" x14ac:dyDescent="0.3">
      <c r="A103" s="2">
        <v>1002</v>
      </c>
      <c r="B103" s="5">
        <v>45795.684604813679</v>
      </c>
      <c r="C103" s="2" t="s">
        <v>8</v>
      </c>
      <c r="D103" s="2" t="s">
        <v>14</v>
      </c>
      <c r="E103" s="2">
        <v>2.44</v>
      </c>
      <c r="F103" s="2">
        <v>0.5</v>
      </c>
      <c r="G103" s="2">
        <v>-93.77</v>
      </c>
      <c r="H103" s="2">
        <v>2848</v>
      </c>
      <c r="I103" s="2">
        <f>COUNTIFS(A:A, Records_18052025[[#This Row],[account_id]])</f>
        <v>41</v>
      </c>
      <c r="J103" s="9" t="str">
        <f>IF(Records_18052025[[#This Row],[Total Trades]]&gt;100, "High frequency", "No")</f>
        <v>No</v>
      </c>
      <c r="K103" s="8">
        <f>_xlfn.XLOOKUP(Records_18052025[[#This Row],[symbol]], $AB$6:$AB$10, $AC$6:$AC$10, "", 0)</f>
        <v>1.28</v>
      </c>
      <c r="L103" s="8" cm="1">
        <f t="array" ref="L103">ABS(_xlfn.XLOOKUP(Records_18052025[[#This Row],[symbol]], $AB$6:$AB$10, (Records_18052025[[#This Row],[spread]]-$AC$6:$AC$10), "", 0))</f>
        <v>1.1599999999999999</v>
      </c>
      <c r="M103" s="9" t="str">
        <f>IF(Records_18052025[[#This Row],[spread]]&gt;Records_18052025[[#This Row],[Spread Median/Symbol]]+PRODUCT(2, $AC$12), "Abnormal high spread", "No")</f>
        <v>Abnormal high spread</v>
      </c>
      <c r="N103" s="9" t="str">
        <f>IF(Records_18052025[[#This Row],[spread]]&lt;Records_18052025[[#This Row],[Spread Median/Symbol]]-PRODUCT(2, $AC$12), "Suspicious low spread", "No")</f>
        <v>No</v>
      </c>
      <c r="O103" s="8">
        <f>IF(Records_18052025[[#This Row],[direction]]="Buy", Records_18052025[[#This Row],[volume]], -Records_18052025[[#This Row],[volume]])</f>
        <v>0.5</v>
      </c>
      <c r="P103" s="8">
        <f>IF(AND(Records_18052025[[#This Row],[account_id]]=A102, Records_18052025[[#This Row],[symbol]]=C102), P102+Records_18052025[[#This Row],[signed_volume]], Records_18052025[[#This Row],[signed_volume]])</f>
        <v>2.5099999999999998</v>
      </c>
      <c r="Q103" s="12">
        <f>Records_18052025[[#This Row],[trade_duration]]/86400</f>
        <v>3.2962962962962965E-2</v>
      </c>
      <c r="R103" s="8">
        <v>47.28</v>
      </c>
      <c r="S103" s="9" t="str">
        <f>IF(AND(Records_18052025[[#This Row],[account_id]]=A102, Records_18052025[[#This Row],[symbol]]=C102, Records_18052025[[#This Row],[net_position]]&lt;&gt;P102, P102&lt;&gt;0, Records_18052025[[#This Row],[net_position]]*P102&lt;0, ABS(Records_18052025[[#This Row],[net_position]])&gt;=0.5, Records_18052025[[#This Row],[trade_duration_min2]]&lt;=5), "Abnormal position flip", "No")</f>
        <v>No</v>
      </c>
      <c r="T103" s="2">
        <f>_xlfn.XLOOKUP(Records_18052025[[#This Row],[symbol]], $AB$24:$AB$28, $AC$24:$AC$28, "Not Found", 0)</f>
        <v>0.2</v>
      </c>
      <c r="U103" s="9" t="str">
        <f>IF(AND(Records_18052025[[#This Row],[trade_duration]]&lt;=60, Records_18052025[[#This Row],[volume]]&gt;=Records_18052025[[#This Row],[Scalping Volume Threshold]]), "Suspected Scalping", "No")</f>
        <v>No</v>
      </c>
      <c r="V103" s="2" cm="1">
        <f t="array" ref="V103">_xlfn.LET(_xlpm.Filtered, _xlfn._xlws.FILTER($F:$F, ($A:$A=Records_18052025[[#This Row],[account_id]])*($C:$C=Records_18052025[[#This Row],[symbol]]), "Not Found"), MEDIAN(_xlpm.Filtered))</f>
        <v>0.5</v>
      </c>
      <c r="W103" s="2">
        <f>_xlfn.XLOOKUP(Records_18052025[[#This Row],[symbol]], $AB$33:$AB$37, $AC$33:$AC$37, 0.5, 0)</f>
        <v>0.8</v>
      </c>
      <c r="X103" s="2">
        <f>_xlfn.XLOOKUP(Records_18052025[[#This Row],[symbol]], $AB$33:$AB$37, $AD$33:$AD$37, 2, 0)</f>
        <v>2.5</v>
      </c>
      <c r="Y103" s="9" t="str" cm="1">
        <f t="array" ref="Y10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104" spans="1:26" x14ac:dyDescent="0.3">
      <c r="A104" s="2">
        <v>1002</v>
      </c>
      <c r="B104" s="5">
        <v>45795.926271481039</v>
      </c>
      <c r="C104" s="2" t="s">
        <v>8</v>
      </c>
      <c r="D104" s="2" t="s">
        <v>14</v>
      </c>
      <c r="E104" s="2">
        <v>1.3</v>
      </c>
      <c r="F104" s="2">
        <v>0.01</v>
      </c>
      <c r="G104" s="2">
        <v>-199.46</v>
      </c>
      <c r="H104" s="2">
        <v>2905</v>
      </c>
      <c r="I104" s="2">
        <f>COUNTIFS(A:A, Records_18052025[[#This Row],[account_id]])</f>
        <v>41</v>
      </c>
      <c r="J104" s="9" t="str">
        <f>IF(Records_18052025[[#This Row],[Total Trades]]&gt;100, "High frequency", "No")</f>
        <v>No</v>
      </c>
      <c r="K104" s="8">
        <f>_xlfn.XLOOKUP(Records_18052025[[#This Row],[symbol]], $AB$6:$AB$10, $AC$6:$AC$10, "", 0)</f>
        <v>1.28</v>
      </c>
      <c r="L104" s="8" cm="1">
        <f t="array" ref="L104">ABS(_xlfn.XLOOKUP(Records_18052025[[#This Row],[symbol]], $AB$6:$AB$10, (Records_18052025[[#This Row],[spread]]-$AC$6:$AC$10), "", 0))</f>
        <v>2.0000000000000018E-2</v>
      </c>
      <c r="M104" s="9" t="str">
        <f>IF(Records_18052025[[#This Row],[spread]]&gt;Records_18052025[[#This Row],[Spread Median/Symbol]]+PRODUCT(2, $AC$12), "Abnormal high spread", "No")</f>
        <v>No</v>
      </c>
      <c r="N104" s="9" t="str">
        <f>IF(Records_18052025[[#This Row],[spread]]&lt;Records_18052025[[#This Row],[Spread Median/Symbol]]-PRODUCT(2, $AC$12), "Suspicious low spread", "No")</f>
        <v>No</v>
      </c>
      <c r="O104" s="8">
        <f>IF(Records_18052025[[#This Row],[direction]]="Buy", Records_18052025[[#This Row],[volume]], -Records_18052025[[#This Row],[volume]])</f>
        <v>0.01</v>
      </c>
      <c r="P104" s="8">
        <f>IF(AND(Records_18052025[[#This Row],[account_id]]=A103, Records_18052025[[#This Row],[symbol]]=C103), P103+Records_18052025[[#This Row],[signed_volume]], Records_18052025[[#This Row],[signed_volume]])</f>
        <v>2.5199999999999996</v>
      </c>
      <c r="Q104" s="12">
        <f>Records_18052025[[#This Row],[trade_duration]]/86400</f>
        <v>3.3622685185185186E-2</v>
      </c>
      <c r="R104" s="8">
        <v>48.25</v>
      </c>
      <c r="S104" s="9" t="str">
        <f>IF(AND(Records_18052025[[#This Row],[account_id]]=A103, Records_18052025[[#This Row],[symbol]]=C103, Records_18052025[[#This Row],[net_position]]&lt;&gt;P103, P103&lt;&gt;0, Records_18052025[[#This Row],[net_position]]*P103&lt;0, ABS(Records_18052025[[#This Row],[net_position]])&gt;=0.5, Records_18052025[[#This Row],[trade_duration_min2]]&lt;=5), "Abnormal position flip", "No")</f>
        <v>No</v>
      </c>
      <c r="T104" s="2">
        <f>_xlfn.XLOOKUP(Records_18052025[[#This Row],[symbol]], $AB$24:$AB$28, $AC$24:$AC$28, "Not Found", 0)</f>
        <v>0.2</v>
      </c>
      <c r="U104" s="9" t="str">
        <f>IF(AND(Records_18052025[[#This Row],[trade_duration]]&lt;=60, Records_18052025[[#This Row],[volume]]&gt;=Records_18052025[[#This Row],[Scalping Volume Threshold]]), "Suspected Scalping", "No")</f>
        <v>No</v>
      </c>
      <c r="V104" s="2" cm="1">
        <f t="array" ref="V104">_xlfn.LET(_xlpm.Filtered, _xlfn._xlws.FILTER($F:$F, ($A:$A=Records_18052025[[#This Row],[account_id]])*($C:$C=Records_18052025[[#This Row],[symbol]]), "Not Found"), MEDIAN(_xlpm.Filtered))</f>
        <v>0.5</v>
      </c>
      <c r="W104" s="2">
        <f>_xlfn.XLOOKUP(Records_18052025[[#This Row],[symbol]], $AB$33:$AB$37, $AC$33:$AC$37, 0.5, 0)</f>
        <v>0.8</v>
      </c>
      <c r="X104" s="2">
        <f>_xlfn.XLOOKUP(Records_18052025[[#This Row],[symbol]], $AB$33:$AB$37, $AD$33:$AD$37, 2, 0)</f>
        <v>2.5</v>
      </c>
      <c r="Y104" s="9" t="str" cm="1">
        <f t="array" ref="Y10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0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05" spans="1:26" x14ac:dyDescent="0.3">
      <c r="A105" s="2">
        <v>1003</v>
      </c>
      <c r="B105" s="5">
        <v>45795.048493693153</v>
      </c>
      <c r="C105" s="2" t="s">
        <v>9</v>
      </c>
      <c r="D105" s="2" t="s">
        <v>13</v>
      </c>
      <c r="E105" s="2">
        <v>0.6</v>
      </c>
      <c r="F105" s="2">
        <v>2</v>
      </c>
      <c r="G105" s="2">
        <v>-74.66</v>
      </c>
      <c r="H105" s="2">
        <v>305</v>
      </c>
      <c r="I105" s="2">
        <f>COUNTIFS(A:A, Records_18052025[[#This Row],[account_id]])</f>
        <v>57</v>
      </c>
      <c r="J105" s="9" t="str">
        <f>IF(Records_18052025[[#This Row],[Total Trades]]&gt;100, "High frequency", "No")</f>
        <v>No</v>
      </c>
      <c r="K105" s="8">
        <f>_xlfn.XLOOKUP(Records_18052025[[#This Row],[symbol]], $AB$6:$AB$10, $AC$6:$AC$10, "", 0)</f>
        <v>1.0649999999999999</v>
      </c>
      <c r="L105" s="8" cm="1">
        <f t="array" ref="L105">ABS(_xlfn.XLOOKUP(Records_18052025[[#This Row],[symbol]], $AB$6:$AB$10, (Records_18052025[[#This Row],[spread]]-$AC$6:$AC$10), "", 0))</f>
        <v>0.46499999999999997</v>
      </c>
      <c r="M105" s="9" t="str">
        <f>IF(Records_18052025[[#This Row],[spread]]&gt;Records_18052025[[#This Row],[Spread Median/Symbol]]+PRODUCT(2, $AC$12), "Abnormal high spread", "No")</f>
        <v>No</v>
      </c>
      <c r="N105" s="9" t="str">
        <f>IF(Records_18052025[[#This Row],[spread]]&lt;Records_18052025[[#This Row],[Spread Median/Symbol]]-PRODUCT(2, $AC$12), "Suspicious low spread", "No")</f>
        <v>No</v>
      </c>
      <c r="O105" s="8">
        <f>IF(Records_18052025[[#This Row],[direction]]="Buy", Records_18052025[[#This Row],[volume]], -Records_18052025[[#This Row],[volume]])</f>
        <v>-2</v>
      </c>
      <c r="P105" s="8">
        <f>IF(AND(Records_18052025[[#This Row],[account_id]]=A104, Records_18052025[[#This Row],[symbol]]=C104), P104+Records_18052025[[#This Row],[signed_volume]], Records_18052025[[#This Row],[signed_volume]])</f>
        <v>-2</v>
      </c>
      <c r="Q105" s="12">
        <f>Records_18052025[[#This Row],[trade_duration]]/86400</f>
        <v>3.5300925925925925E-3</v>
      </c>
      <c r="R105" s="8">
        <v>5.05</v>
      </c>
      <c r="S105" s="9" t="str">
        <f>IF(AND(Records_18052025[[#This Row],[account_id]]=A104, Records_18052025[[#This Row],[symbol]]=C104, Records_18052025[[#This Row],[net_position]]&lt;&gt;P104, P104&lt;&gt;0, Records_18052025[[#This Row],[net_position]]*P104&lt;0, ABS(Records_18052025[[#This Row],[net_position]])&gt;=0.5, Records_18052025[[#This Row],[trade_duration_min2]]&lt;=5), "Abnormal position flip", "No")</f>
        <v>No</v>
      </c>
      <c r="T105" s="2">
        <f>_xlfn.XLOOKUP(Records_18052025[[#This Row],[symbol]], $AB$24:$AB$28, $AC$24:$AC$28, "Not Found", 0)</f>
        <v>0.5</v>
      </c>
      <c r="U105" s="9" t="str">
        <f>IF(AND(Records_18052025[[#This Row],[trade_duration]]&lt;=60, Records_18052025[[#This Row],[volume]]&gt;=Records_18052025[[#This Row],[Scalping Volume Threshold]]), "Suspected Scalping", "No")</f>
        <v>No</v>
      </c>
      <c r="V105" s="2" cm="1">
        <f t="array" ref="V105">_xlfn.LET(_xlpm.Filtered, _xlfn._xlws.FILTER($F:$F, ($A:$A=Records_18052025[[#This Row],[account_id]])*($C:$C=Records_18052025[[#This Row],[symbol]]), "Not Found"), MEDIAN(_xlpm.Filtered))</f>
        <v>0.5</v>
      </c>
      <c r="W105" s="2">
        <f>_xlfn.XLOOKUP(Records_18052025[[#This Row],[symbol]], $AB$33:$AB$37, $AC$33:$AC$37, 0.5, 0)</f>
        <v>0.5</v>
      </c>
      <c r="X105" s="2">
        <f>_xlfn.XLOOKUP(Records_18052025[[#This Row],[symbol]], $AB$33:$AB$37, $AD$33:$AD$37, 2, 0)</f>
        <v>2</v>
      </c>
      <c r="Y105" s="9" t="str" cm="1">
        <f t="array" ref="Y10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0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06" spans="1:26" x14ac:dyDescent="0.3">
      <c r="A106" s="2">
        <v>1003</v>
      </c>
      <c r="B106" s="5">
        <v>45795.050577032816</v>
      </c>
      <c r="C106" s="2" t="s">
        <v>9</v>
      </c>
      <c r="D106" s="2" t="s">
        <v>14</v>
      </c>
      <c r="E106" s="2">
        <v>0.44</v>
      </c>
      <c r="F106" s="2">
        <v>1</v>
      </c>
      <c r="G106" s="2">
        <v>6.34</v>
      </c>
      <c r="H106" s="2">
        <v>1634</v>
      </c>
      <c r="I106" s="2">
        <f>COUNTIFS(A:A, Records_18052025[[#This Row],[account_id]])</f>
        <v>57</v>
      </c>
      <c r="J106" s="9" t="str">
        <f>IF(Records_18052025[[#This Row],[Total Trades]]&gt;100, "High frequency", "No")</f>
        <v>No</v>
      </c>
      <c r="K106" s="8">
        <f>_xlfn.XLOOKUP(Records_18052025[[#This Row],[symbol]], $AB$6:$AB$10, $AC$6:$AC$10, "", 0)</f>
        <v>1.0649999999999999</v>
      </c>
      <c r="L106" s="8" cm="1">
        <f t="array" ref="L106">ABS(_xlfn.XLOOKUP(Records_18052025[[#This Row],[symbol]], $AB$6:$AB$10, (Records_18052025[[#This Row],[spread]]-$AC$6:$AC$10), "", 0))</f>
        <v>0.625</v>
      </c>
      <c r="M106" s="9" t="str">
        <f>IF(Records_18052025[[#This Row],[spread]]&gt;Records_18052025[[#This Row],[Spread Median/Symbol]]+PRODUCT(2, $AC$12), "Abnormal high spread", "No")</f>
        <v>No</v>
      </c>
      <c r="N106" s="9" t="str">
        <f>IF(Records_18052025[[#This Row],[spread]]&lt;Records_18052025[[#This Row],[Spread Median/Symbol]]-PRODUCT(2, $AC$12), "Suspicious low spread", "No")</f>
        <v>No</v>
      </c>
      <c r="O106" s="8">
        <f>IF(Records_18052025[[#This Row],[direction]]="Buy", Records_18052025[[#This Row],[volume]], -Records_18052025[[#This Row],[volume]])</f>
        <v>1</v>
      </c>
      <c r="P106" s="8">
        <f>IF(AND(Records_18052025[[#This Row],[account_id]]=A105, Records_18052025[[#This Row],[symbol]]=C105), P105+Records_18052025[[#This Row],[signed_volume]], Records_18052025[[#This Row],[signed_volume]])</f>
        <v>-1</v>
      </c>
      <c r="Q106" s="12">
        <f>Records_18052025[[#This Row],[trade_duration]]/86400</f>
        <v>1.8912037037037036E-2</v>
      </c>
      <c r="R106" s="8">
        <v>27.14</v>
      </c>
      <c r="S106" s="9" t="str">
        <f>IF(AND(Records_18052025[[#This Row],[account_id]]=A105, Records_18052025[[#This Row],[symbol]]=C105, Records_18052025[[#This Row],[net_position]]&lt;&gt;P105, P105&lt;&gt;0, Records_18052025[[#This Row],[net_position]]*P105&lt;0, ABS(Records_18052025[[#This Row],[net_position]])&gt;=0.5, Records_18052025[[#This Row],[trade_duration_min2]]&lt;=5), "Abnormal position flip", "No")</f>
        <v>No</v>
      </c>
      <c r="T106" s="2">
        <f>_xlfn.XLOOKUP(Records_18052025[[#This Row],[symbol]], $AB$24:$AB$28, $AC$24:$AC$28, "Not Found", 0)</f>
        <v>0.5</v>
      </c>
      <c r="U106" s="9" t="str">
        <f>IF(AND(Records_18052025[[#This Row],[trade_duration]]&lt;=60, Records_18052025[[#This Row],[volume]]&gt;=Records_18052025[[#This Row],[Scalping Volume Threshold]]), "Suspected Scalping", "No")</f>
        <v>No</v>
      </c>
      <c r="V106" s="2" cm="1">
        <f t="array" ref="V106">_xlfn.LET(_xlpm.Filtered, _xlfn._xlws.FILTER($F:$F, ($A:$A=Records_18052025[[#This Row],[account_id]])*($C:$C=Records_18052025[[#This Row],[symbol]]), "Not Found"), MEDIAN(_xlpm.Filtered))</f>
        <v>0.5</v>
      </c>
      <c r="W106" s="2">
        <f>_xlfn.XLOOKUP(Records_18052025[[#This Row],[symbol]], $AB$33:$AB$37, $AC$33:$AC$37, 0.5, 0)</f>
        <v>0.5</v>
      </c>
      <c r="X106" s="2">
        <f>_xlfn.XLOOKUP(Records_18052025[[#This Row],[symbol]], $AB$33:$AB$37, $AD$33:$AD$37, 2, 0)</f>
        <v>2</v>
      </c>
      <c r="Y106" s="9" t="str" cm="1">
        <f t="array" ref="Y10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07" spans="1:26" x14ac:dyDescent="0.3">
      <c r="A107" s="2">
        <v>1003</v>
      </c>
      <c r="B107" s="5">
        <v>45795.065854843073</v>
      </c>
      <c r="C107" s="2" t="s">
        <v>9</v>
      </c>
      <c r="D107" s="2" t="s">
        <v>13</v>
      </c>
      <c r="E107" s="2">
        <v>1.61</v>
      </c>
      <c r="F107" s="2">
        <v>0.01</v>
      </c>
      <c r="G107" s="2">
        <v>33.51</v>
      </c>
      <c r="H107" s="2">
        <v>2886</v>
      </c>
      <c r="I107" s="2">
        <f>COUNTIFS(A:A, Records_18052025[[#This Row],[account_id]])</f>
        <v>57</v>
      </c>
      <c r="J107" s="9" t="str">
        <f>IF(Records_18052025[[#This Row],[Total Trades]]&gt;100, "High frequency", "No")</f>
        <v>No</v>
      </c>
      <c r="K107" s="8">
        <f>_xlfn.XLOOKUP(Records_18052025[[#This Row],[symbol]], $AB$6:$AB$10, $AC$6:$AC$10, "", 0)</f>
        <v>1.0649999999999999</v>
      </c>
      <c r="L107" s="8" cm="1">
        <f t="array" ref="L107">ABS(_xlfn.XLOOKUP(Records_18052025[[#This Row],[symbol]], $AB$6:$AB$10, (Records_18052025[[#This Row],[spread]]-$AC$6:$AC$10), "", 0))</f>
        <v>0.54500000000000015</v>
      </c>
      <c r="M107" s="9" t="str">
        <f>IF(Records_18052025[[#This Row],[spread]]&gt;Records_18052025[[#This Row],[Spread Median/Symbol]]+PRODUCT(2, $AC$12), "Abnormal high spread", "No")</f>
        <v>No</v>
      </c>
      <c r="N107" s="9" t="str">
        <f>IF(Records_18052025[[#This Row],[spread]]&lt;Records_18052025[[#This Row],[Spread Median/Symbol]]-PRODUCT(2, $AC$12), "Suspicious low spread", "No")</f>
        <v>No</v>
      </c>
      <c r="O107" s="8">
        <f>IF(Records_18052025[[#This Row],[direction]]="Buy", Records_18052025[[#This Row],[volume]], -Records_18052025[[#This Row],[volume]])</f>
        <v>-0.01</v>
      </c>
      <c r="P107" s="8">
        <f>IF(AND(Records_18052025[[#This Row],[account_id]]=A106, Records_18052025[[#This Row],[symbol]]=C106), P106+Records_18052025[[#This Row],[signed_volume]], Records_18052025[[#This Row],[signed_volume]])</f>
        <v>-1.01</v>
      </c>
      <c r="Q107" s="12">
        <f>Records_18052025[[#This Row],[trade_duration]]/86400</f>
        <v>3.3402777777777781E-2</v>
      </c>
      <c r="R107" s="8">
        <v>48.06</v>
      </c>
      <c r="S107" s="9" t="str">
        <f>IF(AND(Records_18052025[[#This Row],[account_id]]=A106, Records_18052025[[#This Row],[symbol]]=C106, Records_18052025[[#This Row],[net_position]]&lt;&gt;P106, P106&lt;&gt;0, Records_18052025[[#This Row],[net_position]]*P106&lt;0, ABS(Records_18052025[[#This Row],[net_position]])&gt;=0.5, Records_18052025[[#This Row],[trade_duration_min2]]&lt;=5), "Abnormal position flip", "No")</f>
        <v>No</v>
      </c>
      <c r="T107" s="2">
        <f>_xlfn.XLOOKUP(Records_18052025[[#This Row],[symbol]], $AB$24:$AB$28, $AC$24:$AC$28, "Not Found", 0)</f>
        <v>0.5</v>
      </c>
      <c r="U107" s="9" t="str">
        <f>IF(AND(Records_18052025[[#This Row],[trade_duration]]&lt;=60, Records_18052025[[#This Row],[volume]]&gt;=Records_18052025[[#This Row],[Scalping Volume Threshold]]), "Suspected Scalping", "No")</f>
        <v>No</v>
      </c>
      <c r="V107" s="2" cm="1">
        <f t="array" ref="V107">_xlfn.LET(_xlpm.Filtered, _xlfn._xlws.FILTER($F:$F, ($A:$A=Records_18052025[[#This Row],[account_id]])*($C:$C=Records_18052025[[#This Row],[symbol]]), "Not Found"), MEDIAN(_xlpm.Filtered))</f>
        <v>0.5</v>
      </c>
      <c r="W107" s="2">
        <f>_xlfn.XLOOKUP(Records_18052025[[#This Row],[symbol]], $AB$33:$AB$37, $AC$33:$AC$37, 0.5, 0)</f>
        <v>0.5</v>
      </c>
      <c r="X107" s="2">
        <f>_xlfn.XLOOKUP(Records_18052025[[#This Row],[symbol]], $AB$33:$AB$37, $AD$33:$AD$37, 2, 0)</f>
        <v>2</v>
      </c>
      <c r="Y107" s="9" t="str" cm="1">
        <f t="array" ref="Y10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0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08" spans="1:26" x14ac:dyDescent="0.3">
      <c r="A108" s="2">
        <v>1003</v>
      </c>
      <c r="B108" s="5">
        <v>45795.104049268099</v>
      </c>
      <c r="C108" s="2" t="s">
        <v>9</v>
      </c>
      <c r="D108" s="2" t="s">
        <v>13</v>
      </c>
      <c r="E108" s="2">
        <v>2.12</v>
      </c>
      <c r="F108" s="2">
        <v>0.5</v>
      </c>
      <c r="G108" s="2">
        <v>27.82</v>
      </c>
      <c r="H108" s="2">
        <v>666</v>
      </c>
      <c r="I108" s="2">
        <f>COUNTIFS(A:A, Records_18052025[[#This Row],[account_id]])</f>
        <v>57</v>
      </c>
      <c r="J108" s="9" t="str">
        <f>IF(Records_18052025[[#This Row],[Total Trades]]&gt;100, "High frequency", "No")</f>
        <v>No</v>
      </c>
      <c r="K108" s="8">
        <f>_xlfn.XLOOKUP(Records_18052025[[#This Row],[symbol]], $AB$6:$AB$10, $AC$6:$AC$10, "", 0)</f>
        <v>1.0649999999999999</v>
      </c>
      <c r="L108" s="8" cm="1">
        <f t="array" ref="L108">ABS(_xlfn.XLOOKUP(Records_18052025[[#This Row],[symbol]], $AB$6:$AB$10, (Records_18052025[[#This Row],[spread]]-$AC$6:$AC$10), "", 0))</f>
        <v>1.0550000000000002</v>
      </c>
      <c r="M108" s="9" t="str">
        <f>IF(Records_18052025[[#This Row],[spread]]&gt;Records_18052025[[#This Row],[Spread Median/Symbol]]+PRODUCT(2, $AC$12), "Abnormal high spread", "No")</f>
        <v>No</v>
      </c>
      <c r="N108" s="9" t="str">
        <f>IF(Records_18052025[[#This Row],[spread]]&lt;Records_18052025[[#This Row],[Spread Median/Symbol]]-PRODUCT(2, $AC$12), "Suspicious low spread", "No")</f>
        <v>No</v>
      </c>
      <c r="O108" s="8">
        <f>IF(Records_18052025[[#This Row],[direction]]="Buy", Records_18052025[[#This Row],[volume]], -Records_18052025[[#This Row],[volume]])</f>
        <v>-0.5</v>
      </c>
      <c r="P108" s="8">
        <f>IF(AND(Records_18052025[[#This Row],[account_id]]=A107, Records_18052025[[#This Row],[symbol]]=C107), P107+Records_18052025[[#This Row],[signed_volume]], Records_18052025[[#This Row],[signed_volume]])</f>
        <v>-1.51</v>
      </c>
      <c r="Q108" s="12">
        <f>Records_18052025[[#This Row],[trade_duration]]/86400</f>
        <v>7.7083333333333335E-3</v>
      </c>
      <c r="R108" s="8">
        <v>11.06</v>
      </c>
      <c r="S108" s="9" t="str">
        <f>IF(AND(Records_18052025[[#This Row],[account_id]]=A107, Records_18052025[[#This Row],[symbol]]=C107, Records_18052025[[#This Row],[net_position]]&lt;&gt;P107, P107&lt;&gt;0, Records_18052025[[#This Row],[net_position]]*P107&lt;0, ABS(Records_18052025[[#This Row],[net_position]])&gt;=0.5, Records_18052025[[#This Row],[trade_duration_min2]]&lt;=5), "Abnormal position flip", "No")</f>
        <v>No</v>
      </c>
      <c r="T108" s="2">
        <f>_xlfn.XLOOKUP(Records_18052025[[#This Row],[symbol]], $AB$24:$AB$28, $AC$24:$AC$28, "Not Found", 0)</f>
        <v>0.5</v>
      </c>
      <c r="U108" s="9" t="str">
        <f>IF(AND(Records_18052025[[#This Row],[trade_duration]]&lt;=60, Records_18052025[[#This Row],[volume]]&gt;=Records_18052025[[#This Row],[Scalping Volume Threshold]]), "Suspected Scalping", "No")</f>
        <v>No</v>
      </c>
      <c r="V108" s="2" cm="1">
        <f t="array" ref="V108">_xlfn.LET(_xlpm.Filtered, _xlfn._xlws.FILTER($F:$F, ($A:$A=Records_18052025[[#This Row],[account_id]])*($C:$C=Records_18052025[[#This Row],[symbol]]), "Not Found"), MEDIAN(_xlpm.Filtered))</f>
        <v>0.5</v>
      </c>
      <c r="W108" s="2">
        <f>_xlfn.XLOOKUP(Records_18052025[[#This Row],[symbol]], $AB$33:$AB$37, $AC$33:$AC$37, 0.5, 0)</f>
        <v>0.5</v>
      </c>
      <c r="X108" s="2">
        <f>_xlfn.XLOOKUP(Records_18052025[[#This Row],[symbol]], $AB$33:$AB$37, $AD$33:$AD$37, 2, 0)</f>
        <v>2</v>
      </c>
      <c r="Y108" s="9" t="str" cm="1">
        <f t="array" ref="Y10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09" spans="1:26" x14ac:dyDescent="0.3">
      <c r="A109" s="2">
        <v>1003</v>
      </c>
      <c r="B109" s="5">
        <v>45795.205438167053</v>
      </c>
      <c r="C109" s="2" t="s">
        <v>9</v>
      </c>
      <c r="D109" s="2" t="s">
        <v>14</v>
      </c>
      <c r="E109" s="2">
        <v>0.33</v>
      </c>
      <c r="F109" s="2">
        <v>0.5</v>
      </c>
      <c r="G109" s="2">
        <v>-25.35</v>
      </c>
      <c r="H109" s="2">
        <v>209</v>
      </c>
      <c r="I109" s="2">
        <f>COUNTIFS(A:A, Records_18052025[[#This Row],[account_id]])</f>
        <v>57</v>
      </c>
      <c r="J109" s="9" t="str">
        <f>IF(Records_18052025[[#This Row],[Total Trades]]&gt;100, "High frequency", "No")</f>
        <v>No</v>
      </c>
      <c r="K109" s="8">
        <f>_xlfn.XLOOKUP(Records_18052025[[#This Row],[symbol]], $AB$6:$AB$10, $AC$6:$AC$10, "", 0)</f>
        <v>1.0649999999999999</v>
      </c>
      <c r="L109" s="8" cm="1">
        <f t="array" ref="L109">ABS(_xlfn.XLOOKUP(Records_18052025[[#This Row],[symbol]], $AB$6:$AB$10, (Records_18052025[[#This Row],[spread]]-$AC$6:$AC$10), "", 0))</f>
        <v>0.73499999999999988</v>
      </c>
      <c r="M109" s="9" t="str">
        <f>IF(Records_18052025[[#This Row],[spread]]&gt;Records_18052025[[#This Row],[Spread Median/Symbol]]+PRODUCT(2, $AC$12), "Abnormal high spread", "No")</f>
        <v>No</v>
      </c>
      <c r="N109" s="9" t="str">
        <f>IF(Records_18052025[[#This Row],[spread]]&lt;Records_18052025[[#This Row],[Spread Median/Symbol]]-PRODUCT(2, $AC$12), "Suspicious low spread", "No")</f>
        <v>No</v>
      </c>
      <c r="O109" s="8">
        <f>IF(Records_18052025[[#This Row],[direction]]="Buy", Records_18052025[[#This Row],[volume]], -Records_18052025[[#This Row],[volume]])</f>
        <v>0.5</v>
      </c>
      <c r="P109" s="8">
        <f>IF(AND(Records_18052025[[#This Row],[account_id]]=A108, Records_18052025[[#This Row],[symbol]]=C108), P108+Records_18052025[[#This Row],[signed_volume]], Records_18052025[[#This Row],[signed_volume]])</f>
        <v>-1.01</v>
      </c>
      <c r="Q109" s="12">
        <f>Records_18052025[[#This Row],[trade_duration]]/86400</f>
        <v>2.4189814814814816E-3</v>
      </c>
      <c r="R109" s="8">
        <v>3.29</v>
      </c>
      <c r="S109" s="9" t="str">
        <f>IF(AND(Records_18052025[[#This Row],[account_id]]=A108, Records_18052025[[#This Row],[symbol]]=C108, Records_18052025[[#This Row],[net_position]]&lt;&gt;P108, P108&lt;&gt;0, Records_18052025[[#This Row],[net_position]]*P108&lt;0, ABS(Records_18052025[[#This Row],[net_position]])&gt;=0.5, Records_18052025[[#This Row],[trade_duration_min2]]&lt;=5), "Abnormal position flip", "No")</f>
        <v>No</v>
      </c>
      <c r="T109" s="2">
        <f>_xlfn.XLOOKUP(Records_18052025[[#This Row],[symbol]], $AB$24:$AB$28, $AC$24:$AC$28, "Not Found", 0)</f>
        <v>0.5</v>
      </c>
      <c r="U109" s="9" t="str">
        <f>IF(AND(Records_18052025[[#This Row],[trade_duration]]&lt;=60, Records_18052025[[#This Row],[volume]]&gt;=Records_18052025[[#This Row],[Scalping Volume Threshold]]), "Suspected Scalping", "No")</f>
        <v>No</v>
      </c>
      <c r="V109" s="2" cm="1">
        <f t="array" ref="V109">_xlfn.LET(_xlpm.Filtered, _xlfn._xlws.FILTER($F:$F, ($A:$A=Records_18052025[[#This Row],[account_id]])*($C:$C=Records_18052025[[#This Row],[symbol]]), "Not Found"), MEDIAN(_xlpm.Filtered))</f>
        <v>0.5</v>
      </c>
      <c r="W109" s="2">
        <f>_xlfn.XLOOKUP(Records_18052025[[#This Row],[symbol]], $AB$33:$AB$37, $AC$33:$AC$37, 0.5, 0)</f>
        <v>0.5</v>
      </c>
      <c r="X109" s="2">
        <f>_xlfn.XLOOKUP(Records_18052025[[#This Row],[symbol]], $AB$33:$AB$37, $AD$33:$AD$37, 2, 0)</f>
        <v>2</v>
      </c>
      <c r="Y109" s="9" t="str" cm="1">
        <f t="array" ref="Y10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0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10" spans="1:26" x14ac:dyDescent="0.3">
      <c r="A110" s="2">
        <v>1003</v>
      </c>
      <c r="B110" s="5">
        <v>45795.326965940047</v>
      </c>
      <c r="C110" s="2" t="s">
        <v>9</v>
      </c>
      <c r="D110" s="2" t="s">
        <v>14</v>
      </c>
      <c r="E110" s="2">
        <v>1.82</v>
      </c>
      <c r="F110" s="2">
        <v>0.01</v>
      </c>
      <c r="G110" s="2">
        <v>170.48</v>
      </c>
      <c r="H110" s="2">
        <v>666</v>
      </c>
      <c r="I110" s="2">
        <f>COUNTIFS(A:A, Records_18052025[[#This Row],[account_id]])</f>
        <v>57</v>
      </c>
      <c r="J110" s="9" t="str">
        <f>IF(Records_18052025[[#This Row],[Total Trades]]&gt;100, "High frequency", "No")</f>
        <v>No</v>
      </c>
      <c r="K110" s="8">
        <f>_xlfn.XLOOKUP(Records_18052025[[#This Row],[symbol]], $AB$6:$AB$10, $AC$6:$AC$10, "", 0)</f>
        <v>1.0649999999999999</v>
      </c>
      <c r="L110" s="8" cm="1">
        <f t="array" ref="L110">ABS(_xlfn.XLOOKUP(Records_18052025[[#This Row],[symbol]], $AB$6:$AB$10, (Records_18052025[[#This Row],[spread]]-$AC$6:$AC$10), "", 0))</f>
        <v>0.75500000000000012</v>
      </c>
      <c r="M110" s="9" t="str">
        <f>IF(Records_18052025[[#This Row],[spread]]&gt;Records_18052025[[#This Row],[Spread Median/Symbol]]+PRODUCT(2, $AC$12), "Abnormal high spread", "No")</f>
        <v>No</v>
      </c>
      <c r="N110" s="9" t="str">
        <f>IF(Records_18052025[[#This Row],[spread]]&lt;Records_18052025[[#This Row],[Spread Median/Symbol]]-PRODUCT(2, $AC$12), "Suspicious low spread", "No")</f>
        <v>No</v>
      </c>
      <c r="O110" s="8">
        <f>IF(Records_18052025[[#This Row],[direction]]="Buy", Records_18052025[[#This Row],[volume]], -Records_18052025[[#This Row],[volume]])</f>
        <v>0.01</v>
      </c>
      <c r="P110" s="8">
        <f>IF(AND(Records_18052025[[#This Row],[account_id]]=A109, Records_18052025[[#This Row],[symbol]]=C109), P109+Records_18052025[[#This Row],[signed_volume]], Records_18052025[[#This Row],[signed_volume]])</f>
        <v>-1</v>
      </c>
      <c r="Q110" s="12">
        <f>Records_18052025[[#This Row],[trade_duration]]/86400</f>
        <v>7.7083333333333335E-3</v>
      </c>
      <c r="R110" s="8">
        <v>11.06</v>
      </c>
      <c r="S110" s="9" t="str">
        <f>IF(AND(Records_18052025[[#This Row],[account_id]]=A109, Records_18052025[[#This Row],[symbol]]=C109, Records_18052025[[#This Row],[net_position]]&lt;&gt;P109, P109&lt;&gt;0, Records_18052025[[#This Row],[net_position]]*P109&lt;0, ABS(Records_18052025[[#This Row],[net_position]])&gt;=0.5, Records_18052025[[#This Row],[trade_duration_min2]]&lt;=5), "Abnormal position flip", "No")</f>
        <v>No</v>
      </c>
      <c r="T110" s="2">
        <f>_xlfn.XLOOKUP(Records_18052025[[#This Row],[symbol]], $AB$24:$AB$28, $AC$24:$AC$28, "Not Found", 0)</f>
        <v>0.5</v>
      </c>
      <c r="U110" s="9" t="str">
        <f>IF(AND(Records_18052025[[#This Row],[trade_duration]]&lt;=60, Records_18052025[[#This Row],[volume]]&gt;=Records_18052025[[#This Row],[Scalping Volume Threshold]]), "Suspected Scalping", "No")</f>
        <v>No</v>
      </c>
      <c r="V110" s="2" cm="1">
        <f t="array" ref="V110">_xlfn.LET(_xlpm.Filtered, _xlfn._xlws.FILTER($F:$F, ($A:$A=Records_18052025[[#This Row],[account_id]])*($C:$C=Records_18052025[[#This Row],[symbol]]), "Not Found"), MEDIAN(_xlpm.Filtered))</f>
        <v>0.5</v>
      </c>
      <c r="W110" s="2">
        <f>_xlfn.XLOOKUP(Records_18052025[[#This Row],[symbol]], $AB$33:$AB$37, $AC$33:$AC$37, 0.5, 0)</f>
        <v>0.5</v>
      </c>
      <c r="X110" s="2">
        <f>_xlfn.XLOOKUP(Records_18052025[[#This Row],[symbol]], $AB$33:$AB$37, $AD$33:$AD$37, 2, 0)</f>
        <v>2</v>
      </c>
      <c r="Y110" s="9" t="str" cm="1">
        <f t="array" ref="Y11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1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11" spans="1:26" x14ac:dyDescent="0.3">
      <c r="A111" s="2">
        <v>1003</v>
      </c>
      <c r="B111" s="5">
        <v>45795.340160390937</v>
      </c>
      <c r="C111" s="2" t="s">
        <v>9</v>
      </c>
      <c r="D111" s="2" t="s">
        <v>14</v>
      </c>
      <c r="E111" s="2">
        <v>0.5</v>
      </c>
      <c r="F111" s="2">
        <v>1</v>
      </c>
      <c r="G111" s="2">
        <v>142.01</v>
      </c>
      <c r="H111" s="2">
        <v>1131</v>
      </c>
      <c r="I111" s="2">
        <f>COUNTIFS(A:A, Records_18052025[[#This Row],[account_id]])</f>
        <v>57</v>
      </c>
      <c r="J111" s="9" t="str">
        <f>IF(Records_18052025[[#This Row],[Total Trades]]&gt;100, "High frequency", "No")</f>
        <v>No</v>
      </c>
      <c r="K111" s="8">
        <f>_xlfn.XLOOKUP(Records_18052025[[#This Row],[symbol]], $AB$6:$AB$10, $AC$6:$AC$10, "", 0)</f>
        <v>1.0649999999999999</v>
      </c>
      <c r="L111" s="8" cm="1">
        <f t="array" ref="L111">ABS(_xlfn.XLOOKUP(Records_18052025[[#This Row],[symbol]], $AB$6:$AB$10, (Records_18052025[[#This Row],[spread]]-$AC$6:$AC$10), "", 0))</f>
        <v>0.56499999999999995</v>
      </c>
      <c r="M111" s="9" t="str">
        <f>IF(Records_18052025[[#This Row],[spread]]&gt;Records_18052025[[#This Row],[Spread Median/Symbol]]+PRODUCT(2, $AC$12), "Abnormal high spread", "No")</f>
        <v>No</v>
      </c>
      <c r="N111" s="9" t="str">
        <f>IF(Records_18052025[[#This Row],[spread]]&lt;Records_18052025[[#This Row],[Spread Median/Symbol]]-PRODUCT(2, $AC$12), "Suspicious low spread", "No")</f>
        <v>No</v>
      </c>
      <c r="O111" s="8">
        <f>IF(Records_18052025[[#This Row],[direction]]="Buy", Records_18052025[[#This Row],[volume]], -Records_18052025[[#This Row],[volume]])</f>
        <v>1</v>
      </c>
      <c r="P111" s="8">
        <f>IF(AND(Records_18052025[[#This Row],[account_id]]=A110, Records_18052025[[#This Row],[symbol]]=C110), P110+Records_18052025[[#This Row],[signed_volume]], Records_18052025[[#This Row],[signed_volume]])</f>
        <v>0</v>
      </c>
      <c r="Q111" s="12">
        <f>Records_18052025[[#This Row],[trade_duration]]/86400</f>
        <v>1.3090277777777777E-2</v>
      </c>
      <c r="R111" s="8">
        <v>18.510000000000002</v>
      </c>
      <c r="S111" s="9" t="str">
        <f>IF(AND(Records_18052025[[#This Row],[account_id]]=A110, Records_18052025[[#This Row],[symbol]]=C110, Records_18052025[[#This Row],[net_position]]&lt;&gt;P110, P110&lt;&gt;0, Records_18052025[[#This Row],[net_position]]*P110&lt;0, ABS(Records_18052025[[#This Row],[net_position]])&gt;=0.5, Records_18052025[[#This Row],[trade_duration_min2]]&lt;=5), "Abnormal position flip", "No")</f>
        <v>No</v>
      </c>
      <c r="T111" s="2">
        <f>_xlfn.XLOOKUP(Records_18052025[[#This Row],[symbol]], $AB$24:$AB$28, $AC$24:$AC$28, "Not Found", 0)</f>
        <v>0.5</v>
      </c>
      <c r="U111" s="9" t="str">
        <f>IF(AND(Records_18052025[[#This Row],[trade_duration]]&lt;=60, Records_18052025[[#This Row],[volume]]&gt;=Records_18052025[[#This Row],[Scalping Volume Threshold]]), "Suspected Scalping", "No")</f>
        <v>No</v>
      </c>
      <c r="V111" s="2" cm="1">
        <f t="array" ref="V111">_xlfn.LET(_xlpm.Filtered, _xlfn._xlws.FILTER($F:$F, ($A:$A=Records_18052025[[#This Row],[account_id]])*($C:$C=Records_18052025[[#This Row],[symbol]]), "Not Found"), MEDIAN(_xlpm.Filtered))</f>
        <v>0.5</v>
      </c>
      <c r="W111" s="2">
        <f>_xlfn.XLOOKUP(Records_18052025[[#This Row],[symbol]], $AB$33:$AB$37, $AC$33:$AC$37, 0.5, 0)</f>
        <v>0.5</v>
      </c>
      <c r="X111" s="2">
        <f>_xlfn.XLOOKUP(Records_18052025[[#This Row],[symbol]], $AB$33:$AB$37, $AD$33:$AD$37, 2, 0)</f>
        <v>2</v>
      </c>
      <c r="Y111" s="9" t="str" cm="1">
        <f t="array" ref="Y11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1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12" spans="1:26" x14ac:dyDescent="0.3">
      <c r="A112" s="2">
        <v>1003</v>
      </c>
      <c r="B112" s="5">
        <v>45795.448493736098</v>
      </c>
      <c r="C112" s="2" t="s">
        <v>9</v>
      </c>
      <c r="D112" s="2" t="s">
        <v>13</v>
      </c>
      <c r="E112" s="2">
        <v>1.06</v>
      </c>
      <c r="F112" s="2">
        <v>0.1</v>
      </c>
      <c r="G112" s="2">
        <v>-189.92</v>
      </c>
      <c r="H112" s="2">
        <v>2366</v>
      </c>
      <c r="I112" s="2">
        <f>COUNTIFS(A:A, Records_18052025[[#This Row],[account_id]])</f>
        <v>57</v>
      </c>
      <c r="J112" s="9" t="str">
        <f>IF(Records_18052025[[#This Row],[Total Trades]]&gt;100, "High frequency", "No")</f>
        <v>No</v>
      </c>
      <c r="K112" s="8">
        <f>_xlfn.XLOOKUP(Records_18052025[[#This Row],[symbol]], $AB$6:$AB$10, $AC$6:$AC$10, "", 0)</f>
        <v>1.0649999999999999</v>
      </c>
      <c r="L112" s="8" cm="1">
        <f t="array" ref="L112">ABS(_xlfn.XLOOKUP(Records_18052025[[#This Row],[symbol]], $AB$6:$AB$10, (Records_18052025[[#This Row],[spread]]-$AC$6:$AC$10), "", 0))</f>
        <v>4.9999999999998934E-3</v>
      </c>
      <c r="M112" s="9" t="str">
        <f>IF(Records_18052025[[#This Row],[spread]]&gt;Records_18052025[[#This Row],[Spread Median/Symbol]]+PRODUCT(2, $AC$12), "Abnormal high spread", "No")</f>
        <v>No</v>
      </c>
      <c r="N112" s="9" t="str">
        <f>IF(Records_18052025[[#This Row],[spread]]&lt;Records_18052025[[#This Row],[Spread Median/Symbol]]-PRODUCT(2, $AC$12), "Suspicious low spread", "No")</f>
        <v>No</v>
      </c>
      <c r="O112" s="8">
        <f>IF(Records_18052025[[#This Row],[direction]]="Buy", Records_18052025[[#This Row],[volume]], -Records_18052025[[#This Row],[volume]])</f>
        <v>-0.1</v>
      </c>
      <c r="P112" s="8">
        <f>IF(AND(Records_18052025[[#This Row],[account_id]]=A111, Records_18052025[[#This Row],[symbol]]=C111), P111+Records_18052025[[#This Row],[signed_volume]], Records_18052025[[#This Row],[signed_volume]])</f>
        <v>-0.1</v>
      </c>
      <c r="Q112" s="12">
        <f>Records_18052025[[#This Row],[trade_duration]]/86400</f>
        <v>2.7384259259259261E-2</v>
      </c>
      <c r="R112" s="8">
        <v>39.26</v>
      </c>
      <c r="S112" s="9" t="str">
        <f>IF(AND(Records_18052025[[#This Row],[account_id]]=A111, Records_18052025[[#This Row],[symbol]]=C111, Records_18052025[[#This Row],[net_position]]&lt;&gt;P111, P111&lt;&gt;0, Records_18052025[[#This Row],[net_position]]*P111&lt;0, ABS(Records_18052025[[#This Row],[net_position]])&gt;=0.5, Records_18052025[[#This Row],[trade_duration_min2]]&lt;=5), "Abnormal position flip", "No")</f>
        <v>No</v>
      </c>
      <c r="T112" s="2">
        <f>_xlfn.XLOOKUP(Records_18052025[[#This Row],[symbol]], $AB$24:$AB$28, $AC$24:$AC$28, "Not Found", 0)</f>
        <v>0.5</v>
      </c>
      <c r="U112" s="9" t="str">
        <f>IF(AND(Records_18052025[[#This Row],[trade_duration]]&lt;=60, Records_18052025[[#This Row],[volume]]&gt;=Records_18052025[[#This Row],[Scalping Volume Threshold]]), "Suspected Scalping", "No")</f>
        <v>No</v>
      </c>
      <c r="V112" s="2" cm="1">
        <f t="array" ref="V112">_xlfn.LET(_xlpm.Filtered, _xlfn._xlws.FILTER($F:$F, ($A:$A=Records_18052025[[#This Row],[account_id]])*($C:$C=Records_18052025[[#This Row],[symbol]]), "Not Found"), MEDIAN(_xlpm.Filtered))</f>
        <v>0.5</v>
      </c>
      <c r="W112" s="2">
        <f>_xlfn.XLOOKUP(Records_18052025[[#This Row],[symbol]], $AB$33:$AB$37, $AC$33:$AC$37, 0.5, 0)</f>
        <v>0.5</v>
      </c>
      <c r="X112" s="2">
        <f>_xlfn.XLOOKUP(Records_18052025[[#This Row],[symbol]], $AB$33:$AB$37, $AD$33:$AD$37, 2, 0)</f>
        <v>2</v>
      </c>
      <c r="Y112" s="9" t="str" cm="1">
        <f t="array" ref="Y11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1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13" spans="1:26" x14ac:dyDescent="0.3">
      <c r="A113" s="2">
        <v>1003</v>
      </c>
      <c r="B113" s="5">
        <v>45795.461688154108</v>
      </c>
      <c r="C113" s="2" t="s">
        <v>9</v>
      </c>
      <c r="D113" s="2" t="s">
        <v>13</v>
      </c>
      <c r="E113" s="2">
        <v>0.42</v>
      </c>
      <c r="F113" s="2">
        <v>1</v>
      </c>
      <c r="G113" s="2">
        <v>71.849999999999994</v>
      </c>
      <c r="H113" s="2">
        <v>1918</v>
      </c>
      <c r="I113" s="2">
        <f>COUNTIFS(A:A, Records_18052025[[#This Row],[account_id]])</f>
        <v>57</v>
      </c>
      <c r="J113" s="9" t="str">
        <f>IF(Records_18052025[[#This Row],[Total Trades]]&gt;100, "High frequency", "No")</f>
        <v>No</v>
      </c>
      <c r="K113" s="8">
        <f>_xlfn.XLOOKUP(Records_18052025[[#This Row],[symbol]], $AB$6:$AB$10, $AC$6:$AC$10, "", 0)</f>
        <v>1.0649999999999999</v>
      </c>
      <c r="L113" s="8" cm="1">
        <f t="array" ref="L113">ABS(_xlfn.XLOOKUP(Records_18052025[[#This Row],[symbol]], $AB$6:$AB$10, (Records_18052025[[#This Row],[spread]]-$AC$6:$AC$10), "", 0))</f>
        <v>0.64500000000000002</v>
      </c>
      <c r="M113" s="9" t="str">
        <f>IF(Records_18052025[[#This Row],[spread]]&gt;Records_18052025[[#This Row],[Spread Median/Symbol]]+PRODUCT(2, $AC$12), "Abnormal high spread", "No")</f>
        <v>No</v>
      </c>
      <c r="N113" s="9" t="str">
        <f>IF(Records_18052025[[#This Row],[spread]]&lt;Records_18052025[[#This Row],[Spread Median/Symbol]]-PRODUCT(2, $AC$12), "Suspicious low spread", "No")</f>
        <v>No</v>
      </c>
      <c r="O113" s="8">
        <f>IF(Records_18052025[[#This Row],[direction]]="Buy", Records_18052025[[#This Row],[volume]], -Records_18052025[[#This Row],[volume]])</f>
        <v>-1</v>
      </c>
      <c r="P113" s="8">
        <f>IF(AND(Records_18052025[[#This Row],[account_id]]=A112, Records_18052025[[#This Row],[symbol]]=C112), P112+Records_18052025[[#This Row],[signed_volume]], Records_18052025[[#This Row],[signed_volume]])</f>
        <v>-1.1000000000000001</v>
      </c>
      <c r="Q113" s="12">
        <f>Records_18052025[[#This Row],[trade_duration]]/86400</f>
        <v>2.2199074074074072E-2</v>
      </c>
      <c r="R113" s="8">
        <v>31.58</v>
      </c>
      <c r="S113" s="9" t="str">
        <f>IF(AND(Records_18052025[[#This Row],[account_id]]=A112, Records_18052025[[#This Row],[symbol]]=C112, Records_18052025[[#This Row],[net_position]]&lt;&gt;P112, P112&lt;&gt;0, Records_18052025[[#This Row],[net_position]]*P112&lt;0, ABS(Records_18052025[[#This Row],[net_position]])&gt;=0.5, Records_18052025[[#This Row],[trade_duration_min2]]&lt;=5), "Abnormal position flip", "No")</f>
        <v>No</v>
      </c>
      <c r="T113" s="2">
        <f>_xlfn.XLOOKUP(Records_18052025[[#This Row],[symbol]], $AB$24:$AB$28, $AC$24:$AC$28, "Not Found", 0)</f>
        <v>0.5</v>
      </c>
      <c r="U113" s="9" t="str">
        <f>IF(AND(Records_18052025[[#This Row],[trade_duration]]&lt;=60, Records_18052025[[#This Row],[volume]]&gt;=Records_18052025[[#This Row],[Scalping Volume Threshold]]), "Suspected Scalping", "No")</f>
        <v>No</v>
      </c>
      <c r="V113" s="2" cm="1">
        <f t="array" ref="V113">_xlfn.LET(_xlpm.Filtered, _xlfn._xlws.FILTER($F:$F, ($A:$A=Records_18052025[[#This Row],[account_id]])*($C:$C=Records_18052025[[#This Row],[symbol]]), "Not Found"), MEDIAN(_xlpm.Filtered))</f>
        <v>0.5</v>
      </c>
      <c r="W113" s="2">
        <f>_xlfn.XLOOKUP(Records_18052025[[#This Row],[symbol]], $AB$33:$AB$37, $AC$33:$AC$37, 0.5, 0)</f>
        <v>0.5</v>
      </c>
      <c r="X113" s="2">
        <f>_xlfn.XLOOKUP(Records_18052025[[#This Row],[symbol]], $AB$33:$AB$37, $AD$33:$AD$37, 2, 0)</f>
        <v>2</v>
      </c>
      <c r="Y113" s="9" t="str" cm="1">
        <f t="array" ref="Y11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1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14" spans="1:26" x14ac:dyDescent="0.3">
      <c r="A114" s="2">
        <v>1003</v>
      </c>
      <c r="B114" s="5">
        <v>45795.630438144617</v>
      </c>
      <c r="C114" s="2" t="s">
        <v>9</v>
      </c>
      <c r="D114" s="2" t="s">
        <v>14</v>
      </c>
      <c r="E114" s="2">
        <v>2.04</v>
      </c>
      <c r="F114" s="2">
        <v>0.5</v>
      </c>
      <c r="G114" s="2">
        <v>-150.25</v>
      </c>
      <c r="H114" s="2">
        <v>279</v>
      </c>
      <c r="I114" s="2">
        <f>COUNTIFS(A:A, Records_18052025[[#This Row],[account_id]])</f>
        <v>57</v>
      </c>
      <c r="J114" s="9" t="str">
        <f>IF(Records_18052025[[#This Row],[Total Trades]]&gt;100, "High frequency", "No")</f>
        <v>No</v>
      </c>
      <c r="K114" s="8">
        <f>_xlfn.XLOOKUP(Records_18052025[[#This Row],[symbol]], $AB$6:$AB$10, $AC$6:$AC$10, "", 0)</f>
        <v>1.0649999999999999</v>
      </c>
      <c r="L114" s="8" cm="1">
        <f t="array" ref="L114">ABS(_xlfn.XLOOKUP(Records_18052025[[#This Row],[symbol]], $AB$6:$AB$10, (Records_18052025[[#This Row],[spread]]-$AC$6:$AC$10), "", 0))</f>
        <v>0.97500000000000009</v>
      </c>
      <c r="M114" s="9" t="str">
        <f>IF(Records_18052025[[#This Row],[spread]]&gt;Records_18052025[[#This Row],[Spread Median/Symbol]]+PRODUCT(2, $AC$12), "Abnormal high spread", "No")</f>
        <v>No</v>
      </c>
      <c r="N114" s="9" t="str">
        <f>IF(Records_18052025[[#This Row],[spread]]&lt;Records_18052025[[#This Row],[Spread Median/Symbol]]-PRODUCT(2, $AC$12), "Suspicious low spread", "No")</f>
        <v>No</v>
      </c>
      <c r="O114" s="8">
        <f>IF(Records_18052025[[#This Row],[direction]]="Buy", Records_18052025[[#This Row],[volume]], -Records_18052025[[#This Row],[volume]])</f>
        <v>0.5</v>
      </c>
      <c r="P114" s="8">
        <f>IF(AND(Records_18052025[[#This Row],[account_id]]=A113, Records_18052025[[#This Row],[symbol]]=C113), P113+Records_18052025[[#This Row],[signed_volume]], Records_18052025[[#This Row],[signed_volume]])</f>
        <v>-0.60000000000000009</v>
      </c>
      <c r="Q114" s="12">
        <f>Records_18052025[[#This Row],[trade_duration]]/86400</f>
        <v>3.2291666666666666E-3</v>
      </c>
      <c r="R114" s="8">
        <v>4.3899999999999997</v>
      </c>
      <c r="S114" s="9" t="str">
        <f>IF(AND(Records_18052025[[#This Row],[account_id]]=A113, Records_18052025[[#This Row],[symbol]]=C113, Records_18052025[[#This Row],[net_position]]&lt;&gt;P113, P113&lt;&gt;0, Records_18052025[[#This Row],[net_position]]*P113&lt;0, ABS(Records_18052025[[#This Row],[net_position]])&gt;=0.5, Records_18052025[[#This Row],[trade_duration_min2]]&lt;=5), "Abnormal position flip", "No")</f>
        <v>No</v>
      </c>
      <c r="T114" s="2">
        <f>_xlfn.XLOOKUP(Records_18052025[[#This Row],[symbol]], $AB$24:$AB$28, $AC$24:$AC$28, "Not Found", 0)</f>
        <v>0.5</v>
      </c>
      <c r="U114" s="9" t="str">
        <f>IF(AND(Records_18052025[[#This Row],[trade_duration]]&lt;=60, Records_18052025[[#This Row],[volume]]&gt;=Records_18052025[[#This Row],[Scalping Volume Threshold]]), "Suspected Scalping", "No")</f>
        <v>No</v>
      </c>
      <c r="V114" s="2" cm="1">
        <f t="array" ref="V114">_xlfn.LET(_xlpm.Filtered, _xlfn._xlws.FILTER($F:$F, ($A:$A=Records_18052025[[#This Row],[account_id]])*($C:$C=Records_18052025[[#This Row],[symbol]]), "Not Found"), MEDIAN(_xlpm.Filtered))</f>
        <v>0.5</v>
      </c>
      <c r="W114" s="2">
        <f>_xlfn.XLOOKUP(Records_18052025[[#This Row],[symbol]], $AB$33:$AB$37, $AC$33:$AC$37, 0.5, 0)</f>
        <v>0.5</v>
      </c>
      <c r="X114" s="2">
        <f>_xlfn.XLOOKUP(Records_18052025[[#This Row],[symbol]], $AB$33:$AB$37, $AD$33:$AD$37, 2, 0)</f>
        <v>2</v>
      </c>
      <c r="Y114" s="9" t="str" cm="1">
        <f t="array" ref="Y11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1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15" spans="1:26" x14ac:dyDescent="0.3">
      <c r="A115" s="2">
        <v>1003</v>
      </c>
      <c r="B115" s="5">
        <v>45795.652660395739</v>
      </c>
      <c r="C115" s="2" t="s">
        <v>9</v>
      </c>
      <c r="D115" s="2" t="s">
        <v>14</v>
      </c>
      <c r="E115" s="2">
        <v>1.1000000000000001</v>
      </c>
      <c r="F115" s="2">
        <v>2</v>
      </c>
      <c r="G115" s="2">
        <v>-199.41</v>
      </c>
      <c r="H115" s="2">
        <v>663</v>
      </c>
      <c r="I115" s="2">
        <f>COUNTIFS(A:A, Records_18052025[[#This Row],[account_id]])</f>
        <v>57</v>
      </c>
      <c r="J115" s="9" t="str">
        <f>IF(Records_18052025[[#This Row],[Total Trades]]&gt;100, "High frequency", "No")</f>
        <v>No</v>
      </c>
      <c r="K115" s="8">
        <f>_xlfn.XLOOKUP(Records_18052025[[#This Row],[symbol]], $AB$6:$AB$10, $AC$6:$AC$10, "", 0)</f>
        <v>1.0649999999999999</v>
      </c>
      <c r="L115" s="8" cm="1">
        <f t="array" ref="L115">ABS(_xlfn.XLOOKUP(Records_18052025[[#This Row],[symbol]], $AB$6:$AB$10, (Records_18052025[[#This Row],[spread]]-$AC$6:$AC$10), "", 0))</f>
        <v>3.5000000000000142E-2</v>
      </c>
      <c r="M115" s="9" t="str">
        <f>IF(Records_18052025[[#This Row],[spread]]&gt;Records_18052025[[#This Row],[Spread Median/Symbol]]+PRODUCT(2, $AC$12), "Abnormal high spread", "No")</f>
        <v>No</v>
      </c>
      <c r="N115" s="9" t="str">
        <f>IF(Records_18052025[[#This Row],[spread]]&lt;Records_18052025[[#This Row],[Spread Median/Symbol]]-PRODUCT(2, $AC$12), "Suspicious low spread", "No")</f>
        <v>No</v>
      </c>
      <c r="O115" s="8">
        <f>IF(Records_18052025[[#This Row],[direction]]="Buy", Records_18052025[[#This Row],[volume]], -Records_18052025[[#This Row],[volume]])</f>
        <v>2</v>
      </c>
      <c r="P115" s="8">
        <f>IF(AND(Records_18052025[[#This Row],[account_id]]=A114, Records_18052025[[#This Row],[symbol]]=C114), P114+Records_18052025[[#This Row],[signed_volume]], Records_18052025[[#This Row],[signed_volume]])</f>
        <v>1.4</v>
      </c>
      <c r="Q115" s="12">
        <f>Records_18052025[[#This Row],[trade_duration]]/86400</f>
        <v>7.6736111111111111E-3</v>
      </c>
      <c r="R115" s="8">
        <v>11.03</v>
      </c>
      <c r="S115" s="9" t="str">
        <f>IF(AND(Records_18052025[[#This Row],[account_id]]=A114, Records_18052025[[#This Row],[symbol]]=C114, Records_18052025[[#This Row],[net_position]]&lt;&gt;P114, P114&lt;&gt;0, Records_18052025[[#This Row],[net_position]]*P114&lt;0, ABS(Records_18052025[[#This Row],[net_position]])&gt;=0.5, Records_18052025[[#This Row],[trade_duration_min2]]&lt;=5), "Abnormal position flip", "No")</f>
        <v>No</v>
      </c>
      <c r="T115" s="2">
        <f>_xlfn.XLOOKUP(Records_18052025[[#This Row],[symbol]], $AB$24:$AB$28, $AC$24:$AC$28, "Not Found", 0)</f>
        <v>0.5</v>
      </c>
      <c r="U115" s="9" t="str">
        <f>IF(AND(Records_18052025[[#This Row],[trade_duration]]&lt;=60, Records_18052025[[#This Row],[volume]]&gt;=Records_18052025[[#This Row],[Scalping Volume Threshold]]), "Suspected Scalping", "No")</f>
        <v>No</v>
      </c>
      <c r="V115" s="2" cm="1">
        <f t="array" ref="V115">_xlfn.LET(_xlpm.Filtered, _xlfn._xlws.FILTER($F:$F, ($A:$A=Records_18052025[[#This Row],[account_id]])*($C:$C=Records_18052025[[#This Row],[symbol]]), "Not Found"), MEDIAN(_xlpm.Filtered))</f>
        <v>0.5</v>
      </c>
      <c r="W115" s="2">
        <f>_xlfn.XLOOKUP(Records_18052025[[#This Row],[symbol]], $AB$33:$AB$37, $AC$33:$AC$37, 0.5, 0)</f>
        <v>0.5</v>
      </c>
      <c r="X115" s="2">
        <f>_xlfn.XLOOKUP(Records_18052025[[#This Row],[symbol]], $AB$33:$AB$37, $AD$33:$AD$37, 2, 0)</f>
        <v>2</v>
      </c>
      <c r="Y115" s="9" t="str" cm="1">
        <f t="array" ref="Y11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1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16" spans="1:26" x14ac:dyDescent="0.3">
      <c r="A116" s="2">
        <v>1003</v>
      </c>
      <c r="B116" s="5">
        <v>45795.781132597833</v>
      </c>
      <c r="C116" s="2" t="s">
        <v>9</v>
      </c>
      <c r="D116" s="2" t="s">
        <v>13</v>
      </c>
      <c r="E116" s="2">
        <v>0.55000000000000004</v>
      </c>
      <c r="F116" s="2">
        <v>0.01</v>
      </c>
      <c r="G116" s="2">
        <v>0.24</v>
      </c>
      <c r="H116" s="2">
        <v>65</v>
      </c>
      <c r="I116" s="2">
        <f>COUNTIFS(A:A, Records_18052025[[#This Row],[account_id]])</f>
        <v>57</v>
      </c>
      <c r="J116" s="9" t="str">
        <f>IF(Records_18052025[[#This Row],[Total Trades]]&gt;100, "High frequency", "No")</f>
        <v>No</v>
      </c>
      <c r="K116" s="8">
        <f>_xlfn.XLOOKUP(Records_18052025[[#This Row],[symbol]], $AB$6:$AB$10, $AC$6:$AC$10, "", 0)</f>
        <v>1.0649999999999999</v>
      </c>
      <c r="L116" s="8" cm="1">
        <f t="array" ref="L116">ABS(_xlfn.XLOOKUP(Records_18052025[[#This Row],[symbol]], $AB$6:$AB$10, (Records_18052025[[#This Row],[spread]]-$AC$6:$AC$10), "", 0))</f>
        <v>0.5149999999999999</v>
      </c>
      <c r="M116" s="9" t="str">
        <f>IF(Records_18052025[[#This Row],[spread]]&gt;Records_18052025[[#This Row],[Spread Median/Symbol]]+PRODUCT(2, $AC$12), "Abnormal high spread", "No")</f>
        <v>No</v>
      </c>
      <c r="N116" s="9" t="str">
        <f>IF(Records_18052025[[#This Row],[spread]]&lt;Records_18052025[[#This Row],[Spread Median/Symbol]]-PRODUCT(2, $AC$12), "Suspicious low spread", "No")</f>
        <v>No</v>
      </c>
      <c r="O116" s="8">
        <f>IF(Records_18052025[[#This Row],[direction]]="Buy", Records_18052025[[#This Row],[volume]], -Records_18052025[[#This Row],[volume]])</f>
        <v>-0.01</v>
      </c>
      <c r="P116" s="8">
        <f>IF(AND(Records_18052025[[#This Row],[account_id]]=A115, Records_18052025[[#This Row],[symbol]]=C115), P115+Records_18052025[[#This Row],[signed_volume]], Records_18052025[[#This Row],[signed_volume]])</f>
        <v>1.39</v>
      </c>
      <c r="Q116" s="12">
        <f>Records_18052025[[#This Row],[trade_duration]]/86400</f>
        <v>7.5231481481481482E-4</v>
      </c>
      <c r="R116" s="8">
        <v>1.05</v>
      </c>
      <c r="S116" s="9" t="str">
        <f>IF(AND(Records_18052025[[#This Row],[account_id]]=A115, Records_18052025[[#This Row],[symbol]]=C115, Records_18052025[[#This Row],[net_position]]&lt;&gt;P115, P115&lt;&gt;0, Records_18052025[[#This Row],[net_position]]*P115&lt;0, ABS(Records_18052025[[#This Row],[net_position]])&gt;=0.5, Records_18052025[[#This Row],[trade_duration_min2]]&lt;=5), "Abnormal position flip", "No")</f>
        <v>No</v>
      </c>
      <c r="T116" s="2">
        <f>_xlfn.XLOOKUP(Records_18052025[[#This Row],[symbol]], $AB$24:$AB$28, $AC$24:$AC$28, "Not Found", 0)</f>
        <v>0.5</v>
      </c>
      <c r="U116" s="9" t="str">
        <f>IF(AND(Records_18052025[[#This Row],[trade_duration]]&lt;=60, Records_18052025[[#This Row],[volume]]&gt;=Records_18052025[[#This Row],[Scalping Volume Threshold]]), "Suspected Scalping", "No")</f>
        <v>No</v>
      </c>
      <c r="V116" s="2" cm="1">
        <f t="array" ref="V116">_xlfn.LET(_xlpm.Filtered, _xlfn._xlws.FILTER($F:$F, ($A:$A=Records_18052025[[#This Row],[account_id]])*($C:$C=Records_18052025[[#This Row],[symbol]]), "Not Found"), MEDIAN(_xlpm.Filtered))</f>
        <v>0.5</v>
      </c>
      <c r="W116" s="2">
        <f>_xlfn.XLOOKUP(Records_18052025[[#This Row],[symbol]], $AB$33:$AB$37, $AC$33:$AC$37, 0.5, 0)</f>
        <v>0.5</v>
      </c>
      <c r="X116" s="2">
        <f>_xlfn.XLOOKUP(Records_18052025[[#This Row],[symbol]], $AB$33:$AB$37, $AD$33:$AD$37, 2, 0)</f>
        <v>2</v>
      </c>
      <c r="Y116" s="9" t="str" cm="1">
        <f t="array" ref="Y11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1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17" spans="1:26" x14ac:dyDescent="0.3">
      <c r="A117" s="2">
        <v>1003</v>
      </c>
      <c r="B117" s="5">
        <v>45795.842938140253</v>
      </c>
      <c r="C117" s="2" t="s">
        <v>9</v>
      </c>
      <c r="D117" s="2" t="s">
        <v>14</v>
      </c>
      <c r="E117" s="2">
        <v>1.65</v>
      </c>
      <c r="F117" s="2">
        <v>0.5</v>
      </c>
      <c r="G117" s="2">
        <v>112.73</v>
      </c>
      <c r="H117" s="2">
        <v>2431</v>
      </c>
      <c r="I117" s="2">
        <f>COUNTIFS(A:A, Records_18052025[[#This Row],[account_id]])</f>
        <v>57</v>
      </c>
      <c r="J117" s="9" t="str">
        <f>IF(Records_18052025[[#This Row],[Total Trades]]&gt;100, "High frequency", "No")</f>
        <v>No</v>
      </c>
      <c r="K117" s="8">
        <f>_xlfn.XLOOKUP(Records_18052025[[#This Row],[symbol]], $AB$6:$AB$10, $AC$6:$AC$10, "", 0)</f>
        <v>1.0649999999999999</v>
      </c>
      <c r="L117" s="8" cm="1">
        <f t="array" ref="L117">ABS(_xlfn.XLOOKUP(Records_18052025[[#This Row],[symbol]], $AB$6:$AB$10, (Records_18052025[[#This Row],[spread]]-$AC$6:$AC$10), "", 0))</f>
        <v>0.58499999999999996</v>
      </c>
      <c r="M117" s="9" t="str">
        <f>IF(Records_18052025[[#This Row],[spread]]&gt;Records_18052025[[#This Row],[Spread Median/Symbol]]+PRODUCT(2, $AC$12), "Abnormal high spread", "No")</f>
        <v>No</v>
      </c>
      <c r="N117" s="9" t="str">
        <f>IF(Records_18052025[[#This Row],[spread]]&lt;Records_18052025[[#This Row],[Spread Median/Symbol]]-PRODUCT(2, $AC$12), "Suspicious low spread", "No")</f>
        <v>No</v>
      </c>
      <c r="O117" s="8">
        <f>IF(Records_18052025[[#This Row],[direction]]="Buy", Records_18052025[[#This Row],[volume]], -Records_18052025[[#This Row],[volume]])</f>
        <v>0.5</v>
      </c>
      <c r="P117" s="8">
        <f>IF(AND(Records_18052025[[#This Row],[account_id]]=A116, Records_18052025[[#This Row],[symbol]]=C116), P116+Records_18052025[[#This Row],[signed_volume]], Records_18052025[[#This Row],[signed_volume]])</f>
        <v>1.89</v>
      </c>
      <c r="Q117" s="12">
        <f>Records_18052025[[#This Row],[trade_duration]]/86400</f>
        <v>2.8136574074074074E-2</v>
      </c>
      <c r="R117" s="8">
        <v>40.31</v>
      </c>
      <c r="S117" s="9" t="str">
        <f>IF(AND(Records_18052025[[#This Row],[account_id]]=A116, Records_18052025[[#This Row],[symbol]]=C116, Records_18052025[[#This Row],[net_position]]&lt;&gt;P116, P116&lt;&gt;0, Records_18052025[[#This Row],[net_position]]*P116&lt;0, ABS(Records_18052025[[#This Row],[net_position]])&gt;=0.5, Records_18052025[[#This Row],[trade_duration_min2]]&lt;=5), "Abnormal position flip", "No")</f>
        <v>No</v>
      </c>
      <c r="T117" s="2">
        <f>_xlfn.XLOOKUP(Records_18052025[[#This Row],[symbol]], $AB$24:$AB$28, $AC$24:$AC$28, "Not Found", 0)</f>
        <v>0.5</v>
      </c>
      <c r="U117" s="9" t="str">
        <f>IF(AND(Records_18052025[[#This Row],[trade_duration]]&lt;=60, Records_18052025[[#This Row],[volume]]&gt;=Records_18052025[[#This Row],[Scalping Volume Threshold]]), "Suspected Scalping", "No")</f>
        <v>No</v>
      </c>
      <c r="V117" s="2" cm="1">
        <f t="array" ref="V117">_xlfn.LET(_xlpm.Filtered, _xlfn._xlws.FILTER($F:$F, ($A:$A=Records_18052025[[#This Row],[account_id]])*($C:$C=Records_18052025[[#This Row],[symbol]]), "Not Found"), MEDIAN(_xlpm.Filtered))</f>
        <v>0.5</v>
      </c>
      <c r="W117" s="2">
        <f>_xlfn.XLOOKUP(Records_18052025[[#This Row],[symbol]], $AB$33:$AB$37, $AC$33:$AC$37, 0.5, 0)</f>
        <v>0.5</v>
      </c>
      <c r="X117" s="2">
        <f>_xlfn.XLOOKUP(Records_18052025[[#This Row],[symbol]], $AB$33:$AB$37, $AD$33:$AD$37, 2, 0)</f>
        <v>2</v>
      </c>
      <c r="Y117" s="9" t="str" cm="1">
        <f t="array" ref="Y11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1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18" spans="1:26" x14ac:dyDescent="0.3">
      <c r="A118" s="2">
        <v>1003</v>
      </c>
      <c r="B118" s="5">
        <v>45795.889465959874</v>
      </c>
      <c r="C118" s="2" t="s">
        <v>9</v>
      </c>
      <c r="D118" s="2" t="s">
        <v>13</v>
      </c>
      <c r="E118" s="2">
        <v>0.65</v>
      </c>
      <c r="F118" s="2">
        <v>0.5</v>
      </c>
      <c r="G118" s="2">
        <v>87.38</v>
      </c>
      <c r="H118" s="2">
        <v>1930</v>
      </c>
      <c r="I118" s="2">
        <f>COUNTIFS(A:A, Records_18052025[[#This Row],[account_id]])</f>
        <v>57</v>
      </c>
      <c r="J118" s="9" t="str">
        <f>IF(Records_18052025[[#This Row],[Total Trades]]&gt;100, "High frequency", "No")</f>
        <v>No</v>
      </c>
      <c r="K118" s="8">
        <f>_xlfn.XLOOKUP(Records_18052025[[#This Row],[symbol]], $AB$6:$AB$10, $AC$6:$AC$10, "", 0)</f>
        <v>1.0649999999999999</v>
      </c>
      <c r="L118" s="8" cm="1">
        <f t="array" ref="L118">ABS(_xlfn.XLOOKUP(Records_18052025[[#This Row],[symbol]], $AB$6:$AB$10, (Records_18052025[[#This Row],[spread]]-$AC$6:$AC$10), "", 0))</f>
        <v>0.41499999999999992</v>
      </c>
      <c r="M118" s="9" t="str">
        <f>IF(Records_18052025[[#This Row],[spread]]&gt;Records_18052025[[#This Row],[Spread Median/Symbol]]+PRODUCT(2, $AC$12), "Abnormal high spread", "No")</f>
        <v>No</v>
      </c>
      <c r="N118" s="9" t="str">
        <f>IF(Records_18052025[[#This Row],[spread]]&lt;Records_18052025[[#This Row],[Spread Median/Symbol]]-PRODUCT(2, $AC$12), "Suspicious low spread", "No")</f>
        <v>No</v>
      </c>
      <c r="O118" s="8">
        <f>IF(Records_18052025[[#This Row],[direction]]="Buy", Records_18052025[[#This Row],[volume]], -Records_18052025[[#This Row],[volume]])</f>
        <v>-0.5</v>
      </c>
      <c r="P118" s="8">
        <f>IF(AND(Records_18052025[[#This Row],[account_id]]=A117, Records_18052025[[#This Row],[symbol]]=C117), P117+Records_18052025[[#This Row],[signed_volume]], Records_18052025[[#This Row],[signed_volume]])</f>
        <v>1.39</v>
      </c>
      <c r="Q118" s="12">
        <f>Records_18052025[[#This Row],[trade_duration]]/86400</f>
        <v>2.2337962962962962E-2</v>
      </c>
      <c r="R118" s="8">
        <v>32.1</v>
      </c>
      <c r="S118" s="9" t="str">
        <f>IF(AND(Records_18052025[[#This Row],[account_id]]=A117, Records_18052025[[#This Row],[symbol]]=C117, Records_18052025[[#This Row],[net_position]]&lt;&gt;P117, P117&lt;&gt;0, Records_18052025[[#This Row],[net_position]]*P117&lt;0, ABS(Records_18052025[[#This Row],[net_position]])&gt;=0.5, Records_18052025[[#This Row],[trade_duration_min2]]&lt;=5), "Abnormal position flip", "No")</f>
        <v>No</v>
      </c>
      <c r="T118" s="2">
        <f>_xlfn.XLOOKUP(Records_18052025[[#This Row],[symbol]], $AB$24:$AB$28, $AC$24:$AC$28, "Not Found", 0)</f>
        <v>0.5</v>
      </c>
      <c r="U118" s="9" t="str">
        <f>IF(AND(Records_18052025[[#This Row],[trade_duration]]&lt;=60, Records_18052025[[#This Row],[volume]]&gt;=Records_18052025[[#This Row],[Scalping Volume Threshold]]), "Suspected Scalping", "No")</f>
        <v>No</v>
      </c>
      <c r="V118" s="2" cm="1">
        <f t="array" ref="V118">_xlfn.LET(_xlpm.Filtered, _xlfn._xlws.FILTER($F:$F, ($A:$A=Records_18052025[[#This Row],[account_id]])*($C:$C=Records_18052025[[#This Row],[symbol]]), "Not Found"), MEDIAN(_xlpm.Filtered))</f>
        <v>0.5</v>
      </c>
      <c r="W118" s="2">
        <f>_xlfn.XLOOKUP(Records_18052025[[#This Row],[symbol]], $AB$33:$AB$37, $AC$33:$AC$37, 0.5, 0)</f>
        <v>0.5</v>
      </c>
      <c r="X118" s="2">
        <f>_xlfn.XLOOKUP(Records_18052025[[#This Row],[symbol]], $AB$33:$AB$37, $AD$33:$AD$37, 2, 0)</f>
        <v>2</v>
      </c>
      <c r="Y118" s="9" t="str" cm="1">
        <f t="array" ref="Y11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1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19" spans="1:26" x14ac:dyDescent="0.3">
      <c r="A119" s="2">
        <v>1003</v>
      </c>
      <c r="B119" s="5">
        <v>45795.091549240773</v>
      </c>
      <c r="C119" s="2" t="s">
        <v>11</v>
      </c>
      <c r="D119" s="2" t="s">
        <v>13</v>
      </c>
      <c r="E119" s="2">
        <v>1.08</v>
      </c>
      <c r="F119" s="2">
        <v>1</v>
      </c>
      <c r="G119" s="2">
        <v>138.37</v>
      </c>
      <c r="H119" s="2">
        <v>1420</v>
      </c>
      <c r="I119" s="2">
        <f>COUNTIFS(A:A, Records_18052025[[#This Row],[account_id]])</f>
        <v>57</v>
      </c>
      <c r="J119" s="9" t="str">
        <f>IF(Records_18052025[[#This Row],[Total Trades]]&gt;100, "High frequency", "No")</f>
        <v>No</v>
      </c>
      <c r="K119" s="8">
        <f>_xlfn.XLOOKUP(Records_18052025[[#This Row],[symbol]], $AB$6:$AB$10, $AC$6:$AC$10, "", 0)</f>
        <v>1.0950000000000002</v>
      </c>
      <c r="L119" s="8" cm="1">
        <f t="array" ref="L119">ABS(_xlfn.XLOOKUP(Records_18052025[[#This Row],[symbol]], $AB$6:$AB$10, (Records_18052025[[#This Row],[spread]]-$AC$6:$AC$10), "", 0))</f>
        <v>1.5000000000000124E-2</v>
      </c>
      <c r="M119" s="9" t="str">
        <f>IF(Records_18052025[[#This Row],[spread]]&gt;Records_18052025[[#This Row],[Spread Median/Symbol]]+PRODUCT(2, $AC$12), "Abnormal high spread", "No")</f>
        <v>No</v>
      </c>
      <c r="N119" s="9" t="str">
        <f>IF(Records_18052025[[#This Row],[spread]]&lt;Records_18052025[[#This Row],[Spread Median/Symbol]]-PRODUCT(2, $AC$12), "Suspicious low spread", "No")</f>
        <v>No</v>
      </c>
      <c r="O119" s="8">
        <f>IF(Records_18052025[[#This Row],[direction]]="Buy", Records_18052025[[#This Row],[volume]], -Records_18052025[[#This Row],[volume]])</f>
        <v>-1</v>
      </c>
      <c r="P119" s="8">
        <f>IF(AND(Records_18052025[[#This Row],[account_id]]=A118, Records_18052025[[#This Row],[symbol]]=C118), P118+Records_18052025[[#This Row],[signed_volume]], Records_18052025[[#This Row],[signed_volume]])</f>
        <v>-1</v>
      </c>
      <c r="Q119" s="12">
        <f>Records_18052025[[#This Row],[trade_duration]]/86400</f>
        <v>1.6435185185185185E-2</v>
      </c>
      <c r="R119" s="8">
        <v>23.4</v>
      </c>
      <c r="S119" s="9" t="str">
        <f>IF(AND(Records_18052025[[#This Row],[account_id]]=A118, Records_18052025[[#This Row],[symbol]]=C118, Records_18052025[[#This Row],[net_position]]&lt;&gt;P118, P118&lt;&gt;0, Records_18052025[[#This Row],[net_position]]*P118&lt;0, ABS(Records_18052025[[#This Row],[net_position]])&gt;=0.5, Records_18052025[[#This Row],[trade_duration_min2]]&lt;=5), "Abnormal position flip", "No")</f>
        <v>No</v>
      </c>
      <c r="T119" s="2">
        <f>_xlfn.XLOOKUP(Records_18052025[[#This Row],[symbol]], $AB$24:$AB$28, $AC$24:$AC$28, "Not Found", 0)</f>
        <v>0.5</v>
      </c>
      <c r="U119" s="9" t="str">
        <f>IF(AND(Records_18052025[[#This Row],[trade_duration]]&lt;=60, Records_18052025[[#This Row],[volume]]&gt;=Records_18052025[[#This Row],[Scalping Volume Threshold]]), "Suspected Scalping", "No")</f>
        <v>No</v>
      </c>
      <c r="V119" s="2" cm="1">
        <f t="array" ref="V119">_xlfn.LET(_xlpm.Filtered, _xlfn._xlws.FILTER($F:$F, ($A:$A=Records_18052025[[#This Row],[account_id]])*($C:$C=Records_18052025[[#This Row],[symbol]]), "Not Found"), MEDIAN(_xlpm.Filtered))</f>
        <v>0.5</v>
      </c>
      <c r="W119" s="2">
        <f>_xlfn.XLOOKUP(Records_18052025[[#This Row],[symbol]], $AB$33:$AB$37, $AC$33:$AC$37, 0.5, 0)</f>
        <v>0.5</v>
      </c>
      <c r="X119" s="2">
        <f>_xlfn.XLOOKUP(Records_18052025[[#This Row],[symbol]], $AB$33:$AB$37, $AD$33:$AD$37, 2, 0)</f>
        <v>2</v>
      </c>
      <c r="Y119" s="9" t="str" cm="1">
        <f t="array" ref="Y11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1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20" spans="1:26" x14ac:dyDescent="0.3">
      <c r="A120" s="2">
        <v>1003</v>
      </c>
      <c r="B120" s="5">
        <v>45795.249882586599</v>
      </c>
      <c r="C120" s="2" t="s">
        <v>11</v>
      </c>
      <c r="D120" s="2" t="s">
        <v>13</v>
      </c>
      <c r="E120" s="2">
        <v>0.51</v>
      </c>
      <c r="F120" s="2">
        <v>1</v>
      </c>
      <c r="G120" s="2">
        <v>152.06</v>
      </c>
      <c r="H120" s="2">
        <v>1028</v>
      </c>
      <c r="I120" s="2">
        <f>COUNTIFS(A:A, Records_18052025[[#This Row],[account_id]])</f>
        <v>57</v>
      </c>
      <c r="J120" s="9" t="str">
        <f>IF(Records_18052025[[#This Row],[Total Trades]]&gt;100, "High frequency", "No")</f>
        <v>No</v>
      </c>
      <c r="K120" s="8">
        <f>_xlfn.XLOOKUP(Records_18052025[[#This Row],[symbol]], $AB$6:$AB$10, $AC$6:$AC$10, "", 0)</f>
        <v>1.0950000000000002</v>
      </c>
      <c r="L120" s="8" cm="1">
        <f t="array" ref="L120">ABS(_xlfn.XLOOKUP(Records_18052025[[#This Row],[symbol]], $AB$6:$AB$10, (Records_18052025[[#This Row],[spread]]-$AC$6:$AC$10), "", 0))</f>
        <v>0.58500000000000019</v>
      </c>
      <c r="M120" s="9" t="str">
        <f>IF(Records_18052025[[#This Row],[spread]]&gt;Records_18052025[[#This Row],[Spread Median/Symbol]]+PRODUCT(2, $AC$12), "Abnormal high spread", "No")</f>
        <v>No</v>
      </c>
      <c r="N120" s="9" t="str">
        <f>IF(Records_18052025[[#This Row],[spread]]&lt;Records_18052025[[#This Row],[Spread Median/Symbol]]-PRODUCT(2, $AC$12), "Suspicious low spread", "No")</f>
        <v>No</v>
      </c>
      <c r="O120" s="8">
        <f>IF(Records_18052025[[#This Row],[direction]]="Buy", Records_18052025[[#This Row],[volume]], -Records_18052025[[#This Row],[volume]])</f>
        <v>-1</v>
      </c>
      <c r="P120" s="8">
        <f>IF(AND(Records_18052025[[#This Row],[account_id]]=A119, Records_18052025[[#This Row],[symbol]]=C119), P119+Records_18052025[[#This Row],[signed_volume]], Records_18052025[[#This Row],[signed_volume]])</f>
        <v>-2</v>
      </c>
      <c r="Q120" s="12">
        <f>Records_18052025[[#This Row],[trade_duration]]/86400</f>
        <v>1.1898148148148149E-2</v>
      </c>
      <c r="R120" s="8">
        <v>17.079999999999998</v>
      </c>
      <c r="S120" s="9" t="str">
        <f>IF(AND(Records_18052025[[#This Row],[account_id]]=A119, Records_18052025[[#This Row],[symbol]]=C119, Records_18052025[[#This Row],[net_position]]&lt;&gt;P119, P119&lt;&gt;0, Records_18052025[[#This Row],[net_position]]*P119&lt;0, ABS(Records_18052025[[#This Row],[net_position]])&gt;=0.5, Records_18052025[[#This Row],[trade_duration_min2]]&lt;=5), "Abnormal position flip", "No")</f>
        <v>No</v>
      </c>
      <c r="T120" s="2">
        <f>_xlfn.XLOOKUP(Records_18052025[[#This Row],[symbol]], $AB$24:$AB$28, $AC$24:$AC$28, "Not Found", 0)</f>
        <v>0.5</v>
      </c>
      <c r="U120" s="9" t="str">
        <f>IF(AND(Records_18052025[[#This Row],[trade_duration]]&lt;=60, Records_18052025[[#This Row],[volume]]&gt;=Records_18052025[[#This Row],[Scalping Volume Threshold]]), "Suspected Scalping", "No")</f>
        <v>No</v>
      </c>
      <c r="V120" s="2" cm="1">
        <f t="array" ref="V120">_xlfn.LET(_xlpm.Filtered, _xlfn._xlws.FILTER($F:$F, ($A:$A=Records_18052025[[#This Row],[account_id]])*($C:$C=Records_18052025[[#This Row],[symbol]]), "Not Found"), MEDIAN(_xlpm.Filtered))</f>
        <v>0.5</v>
      </c>
      <c r="W120" s="2">
        <f>_xlfn.XLOOKUP(Records_18052025[[#This Row],[symbol]], $AB$33:$AB$37, $AC$33:$AC$37, 0.5, 0)</f>
        <v>0.5</v>
      </c>
      <c r="X120" s="2">
        <f>_xlfn.XLOOKUP(Records_18052025[[#This Row],[symbol]], $AB$33:$AB$37, $AD$33:$AD$37, 2, 0)</f>
        <v>2</v>
      </c>
      <c r="Y120" s="9" t="str" cm="1">
        <f t="array" ref="Y12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2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21" spans="1:26" x14ac:dyDescent="0.3">
      <c r="A121" s="2">
        <v>1003</v>
      </c>
      <c r="B121" s="5">
        <v>45795.346410351121</v>
      </c>
      <c r="C121" s="2" t="s">
        <v>11</v>
      </c>
      <c r="D121" s="2" t="s">
        <v>14</v>
      </c>
      <c r="E121" s="2">
        <v>1.6</v>
      </c>
      <c r="F121" s="2">
        <v>0.1</v>
      </c>
      <c r="G121" s="2">
        <v>133.66</v>
      </c>
      <c r="H121" s="2">
        <v>2456</v>
      </c>
      <c r="I121" s="2">
        <f>COUNTIFS(A:A, Records_18052025[[#This Row],[account_id]])</f>
        <v>57</v>
      </c>
      <c r="J121" s="9" t="str">
        <f>IF(Records_18052025[[#This Row],[Total Trades]]&gt;100, "High frequency", "No")</f>
        <v>No</v>
      </c>
      <c r="K121" s="8">
        <f>_xlfn.XLOOKUP(Records_18052025[[#This Row],[symbol]], $AB$6:$AB$10, $AC$6:$AC$10, "", 0)</f>
        <v>1.0950000000000002</v>
      </c>
      <c r="L121" s="8" cm="1">
        <f t="array" ref="L121">ABS(_xlfn.XLOOKUP(Records_18052025[[#This Row],[symbol]], $AB$6:$AB$10, (Records_18052025[[#This Row],[spread]]-$AC$6:$AC$10), "", 0))</f>
        <v>0.50499999999999989</v>
      </c>
      <c r="M121" s="9" t="str">
        <f>IF(Records_18052025[[#This Row],[spread]]&gt;Records_18052025[[#This Row],[Spread Median/Symbol]]+PRODUCT(2, $AC$12), "Abnormal high spread", "No")</f>
        <v>No</v>
      </c>
      <c r="N121" s="9" t="str">
        <f>IF(Records_18052025[[#This Row],[spread]]&lt;Records_18052025[[#This Row],[Spread Median/Symbol]]-PRODUCT(2, $AC$12), "Suspicious low spread", "No")</f>
        <v>No</v>
      </c>
      <c r="O121" s="8">
        <f>IF(Records_18052025[[#This Row],[direction]]="Buy", Records_18052025[[#This Row],[volume]], -Records_18052025[[#This Row],[volume]])</f>
        <v>0.1</v>
      </c>
      <c r="P121" s="8">
        <f>IF(AND(Records_18052025[[#This Row],[account_id]]=A120, Records_18052025[[#This Row],[symbol]]=C120), P120+Records_18052025[[#This Row],[signed_volume]], Records_18052025[[#This Row],[signed_volume]])</f>
        <v>-1.9</v>
      </c>
      <c r="Q121" s="12">
        <f>Records_18052025[[#This Row],[trade_duration]]/86400</f>
        <v>2.8425925925925927E-2</v>
      </c>
      <c r="R121" s="8">
        <v>40.56</v>
      </c>
      <c r="S121" s="9" t="str">
        <f>IF(AND(Records_18052025[[#This Row],[account_id]]=A120, Records_18052025[[#This Row],[symbol]]=C120, Records_18052025[[#This Row],[net_position]]&lt;&gt;P120, P120&lt;&gt;0, Records_18052025[[#This Row],[net_position]]*P120&lt;0, ABS(Records_18052025[[#This Row],[net_position]])&gt;=0.5, Records_18052025[[#This Row],[trade_duration_min2]]&lt;=5), "Abnormal position flip", "No")</f>
        <v>No</v>
      </c>
      <c r="T121" s="2">
        <f>_xlfn.XLOOKUP(Records_18052025[[#This Row],[symbol]], $AB$24:$AB$28, $AC$24:$AC$28, "Not Found", 0)</f>
        <v>0.5</v>
      </c>
      <c r="U121" s="9" t="str">
        <f>IF(AND(Records_18052025[[#This Row],[trade_duration]]&lt;=60, Records_18052025[[#This Row],[volume]]&gt;=Records_18052025[[#This Row],[Scalping Volume Threshold]]), "Suspected Scalping", "No")</f>
        <v>No</v>
      </c>
      <c r="V121" s="2" cm="1">
        <f t="array" ref="V121">_xlfn.LET(_xlpm.Filtered, _xlfn._xlws.FILTER($F:$F, ($A:$A=Records_18052025[[#This Row],[account_id]])*($C:$C=Records_18052025[[#This Row],[symbol]]), "Not Found"), MEDIAN(_xlpm.Filtered))</f>
        <v>0.5</v>
      </c>
      <c r="W121" s="2">
        <f>_xlfn.XLOOKUP(Records_18052025[[#This Row],[symbol]], $AB$33:$AB$37, $AC$33:$AC$37, 0.5, 0)</f>
        <v>0.5</v>
      </c>
      <c r="X121" s="2">
        <f>_xlfn.XLOOKUP(Records_18052025[[#This Row],[symbol]], $AB$33:$AB$37, $AD$33:$AD$37, 2, 0)</f>
        <v>2</v>
      </c>
      <c r="Y121" s="9" t="str" cm="1">
        <f t="array" ref="Y12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2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22" spans="1:26" x14ac:dyDescent="0.3">
      <c r="A122" s="2">
        <v>1003</v>
      </c>
      <c r="B122" s="5">
        <v>45795.381827028927</v>
      </c>
      <c r="C122" s="2" t="s">
        <v>11</v>
      </c>
      <c r="D122" s="2" t="s">
        <v>13</v>
      </c>
      <c r="E122" s="2">
        <v>0.94</v>
      </c>
      <c r="F122" s="2">
        <v>0.01</v>
      </c>
      <c r="G122" s="2">
        <v>-80.78</v>
      </c>
      <c r="H122" s="2">
        <v>371</v>
      </c>
      <c r="I122" s="2">
        <f>COUNTIFS(A:A, Records_18052025[[#This Row],[account_id]])</f>
        <v>57</v>
      </c>
      <c r="J122" s="9" t="str">
        <f>IF(Records_18052025[[#This Row],[Total Trades]]&gt;100, "High frequency", "No")</f>
        <v>No</v>
      </c>
      <c r="K122" s="8">
        <f>_xlfn.XLOOKUP(Records_18052025[[#This Row],[symbol]], $AB$6:$AB$10, $AC$6:$AC$10, "", 0)</f>
        <v>1.0950000000000002</v>
      </c>
      <c r="L122" s="8" cm="1">
        <f t="array" ref="L122">ABS(_xlfn.XLOOKUP(Records_18052025[[#This Row],[symbol]], $AB$6:$AB$10, (Records_18052025[[#This Row],[spread]]-$AC$6:$AC$10), "", 0))</f>
        <v>0.15500000000000025</v>
      </c>
      <c r="M122" s="9" t="str">
        <f>IF(Records_18052025[[#This Row],[spread]]&gt;Records_18052025[[#This Row],[Spread Median/Symbol]]+PRODUCT(2, $AC$12), "Abnormal high spread", "No")</f>
        <v>No</v>
      </c>
      <c r="N122" s="9" t="str">
        <f>IF(Records_18052025[[#This Row],[spread]]&lt;Records_18052025[[#This Row],[Spread Median/Symbol]]-PRODUCT(2, $AC$12), "Suspicious low spread", "No")</f>
        <v>No</v>
      </c>
      <c r="O122" s="8">
        <f>IF(Records_18052025[[#This Row],[direction]]="Buy", Records_18052025[[#This Row],[volume]], -Records_18052025[[#This Row],[volume]])</f>
        <v>-0.01</v>
      </c>
      <c r="P122" s="8">
        <f>IF(AND(Records_18052025[[#This Row],[account_id]]=A121, Records_18052025[[#This Row],[symbol]]=C121), P121+Records_18052025[[#This Row],[signed_volume]], Records_18052025[[#This Row],[signed_volume]])</f>
        <v>-1.91</v>
      </c>
      <c r="Q122" s="12">
        <f>Records_18052025[[#This Row],[trade_duration]]/86400</f>
        <v>4.2939814814814811E-3</v>
      </c>
      <c r="R122" s="8">
        <v>6.11</v>
      </c>
      <c r="S122" s="9" t="str">
        <f>IF(AND(Records_18052025[[#This Row],[account_id]]=A121, Records_18052025[[#This Row],[symbol]]=C121, Records_18052025[[#This Row],[net_position]]&lt;&gt;P121, P121&lt;&gt;0, Records_18052025[[#This Row],[net_position]]*P121&lt;0, ABS(Records_18052025[[#This Row],[net_position]])&gt;=0.5, Records_18052025[[#This Row],[trade_duration_min2]]&lt;=5), "Abnormal position flip", "No")</f>
        <v>No</v>
      </c>
      <c r="T122" s="2">
        <f>_xlfn.XLOOKUP(Records_18052025[[#This Row],[symbol]], $AB$24:$AB$28, $AC$24:$AC$28, "Not Found", 0)</f>
        <v>0.5</v>
      </c>
      <c r="U122" s="9" t="str">
        <f>IF(AND(Records_18052025[[#This Row],[trade_duration]]&lt;=60, Records_18052025[[#This Row],[volume]]&gt;=Records_18052025[[#This Row],[Scalping Volume Threshold]]), "Suspected Scalping", "No")</f>
        <v>No</v>
      </c>
      <c r="V122" s="2" cm="1">
        <f t="array" ref="V122">_xlfn.LET(_xlpm.Filtered, _xlfn._xlws.FILTER($F:$F, ($A:$A=Records_18052025[[#This Row],[account_id]])*($C:$C=Records_18052025[[#This Row],[symbol]]), "Not Found"), MEDIAN(_xlpm.Filtered))</f>
        <v>0.5</v>
      </c>
      <c r="W122" s="2">
        <f>_xlfn.XLOOKUP(Records_18052025[[#This Row],[symbol]], $AB$33:$AB$37, $AC$33:$AC$37, 0.5, 0)</f>
        <v>0.5</v>
      </c>
      <c r="X122" s="2">
        <f>_xlfn.XLOOKUP(Records_18052025[[#This Row],[symbol]], $AB$33:$AB$37, $AD$33:$AD$37, 2, 0)</f>
        <v>2</v>
      </c>
      <c r="Y122" s="9" t="str" cm="1">
        <f t="array" ref="Y12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2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23" spans="1:26" x14ac:dyDescent="0.3">
      <c r="A123" s="2">
        <v>1003</v>
      </c>
      <c r="B123" s="5">
        <v>45795.489465942948</v>
      </c>
      <c r="C123" s="2" t="s">
        <v>11</v>
      </c>
      <c r="D123" s="2" t="s">
        <v>14</v>
      </c>
      <c r="E123" s="2">
        <v>0.6</v>
      </c>
      <c r="F123" s="2">
        <v>1</v>
      </c>
      <c r="G123" s="2">
        <v>-57.15</v>
      </c>
      <c r="H123" s="2">
        <v>1537</v>
      </c>
      <c r="I123" s="2">
        <f>COUNTIFS(A:A, Records_18052025[[#This Row],[account_id]])</f>
        <v>57</v>
      </c>
      <c r="J123" s="9" t="str">
        <f>IF(Records_18052025[[#This Row],[Total Trades]]&gt;100, "High frequency", "No")</f>
        <v>No</v>
      </c>
      <c r="K123" s="8">
        <f>_xlfn.XLOOKUP(Records_18052025[[#This Row],[symbol]], $AB$6:$AB$10, $AC$6:$AC$10, "", 0)</f>
        <v>1.0950000000000002</v>
      </c>
      <c r="L123" s="8" cm="1">
        <f t="array" ref="L123">ABS(_xlfn.XLOOKUP(Records_18052025[[#This Row],[symbol]], $AB$6:$AB$10, (Records_18052025[[#This Row],[spread]]-$AC$6:$AC$10), "", 0))</f>
        <v>0.49500000000000022</v>
      </c>
      <c r="M123" s="9" t="str">
        <f>IF(Records_18052025[[#This Row],[spread]]&gt;Records_18052025[[#This Row],[Spread Median/Symbol]]+PRODUCT(2, $AC$12), "Abnormal high spread", "No")</f>
        <v>No</v>
      </c>
      <c r="N123" s="9" t="str">
        <f>IF(Records_18052025[[#This Row],[spread]]&lt;Records_18052025[[#This Row],[Spread Median/Symbol]]-PRODUCT(2, $AC$12), "Suspicious low spread", "No")</f>
        <v>No</v>
      </c>
      <c r="O123" s="8">
        <f>IF(Records_18052025[[#This Row],[direction]]="Buy", Records_18052025[[#This Row],[volume]], -Records_18052025[[#This Row],[volume]])</f>
        <v>1</v>
      </c>
      <c r="P123" s="8">
        <f>IF(AND(Records_18052025[[#This Row],[account_id]]=A122, Records_18052025[[#This Row],[symbol]]=C122), P122+Records_18052025[[#This Row],[signed_volume]], Records_18052025[[#This Row],[signed_volume]])</f>
        <v>-0.90999999999999992</v>
      </c>
      <c r="Q123" s="12">
        <f>Records_18052025[[#This Row],[trade_duration]]/86400</f>
        <v>1.7789351851851851E-2</v>
      </c>
      <c r="R123" s="8">
        <v>25.37</v>
      </c>
      <c r="S123" s="9" t="str">
        <f>IF(AND(Records_18052025[[#This Row],[account_id]]=A122, Records_18052025[[#This Row],[symbol]]=C122, Records_18052025[[#This Row],[net_position]]&lt;&gt;P122, P122&lt;&gt;0, Records_18052025[[#This Row],[net_position]]*P122&lt;0, ABS(Records_18052025[[#This Row],[net_position]])&gt;=0.5, Records_18052025[[#This Row],[trade_duration_min2]]&lt;=5), "Abnormal position flip", "No")</f>
        <v>No</v>
      </c>
      <c r="T123" s="2">
        <f>_xlfn.XLOOKUP(Records_18052025[[#This Row],[symbol]], $AB$24:$AB$28, $AC$24:$AC$28, "Not Found", 0)</f>
        <v>0.5</v>
      </c>
      <c r="U123" s="9" t="str">
        <f>IF(AND(Records_18052025[[#This Row],[trade_duration]]&lt;=60, Records_18052025[[#This Row],[volume]]&gt;=Records_18052025[[#This Row],[Scalping Volume Threshold]]), "Suspected Scalping", "No")</f>
        <v>No</v>
      </c>
      <c r="V123" s="2" cm="1">
        <f t="array" ref="V123">_xlfn.LET(_xlpm.Filtered, _xlfn._xlws.FILTER($F:$F, ($A:$A=Records_18052025[[#This Row],[account_id]])*($C:$C=Records_18052025[[#This Row],[symbol]]), "Not Found"), MEDIAN(_xlpm.Filtered))</f>
        <v>0.5</v>
      </c>
      <c r="W123" s="2">
        <f>_xlfn.XLOOKUP(Records_18052025[[#This Row],[symbol]], $AB$33:$AB$37, $AC$33:$AC$37, 0.5, 0)</f>
        <v>0.5</v>
      </c>
      <c r="X123" s="2">
        <f>_xlfn.XLOOKUP(Records_18052025[[#This Row],[symbol]], $AB$33:$AB$37, $AD$33:$AD$37, 2, 0)</f>
        <v>2</v>
      </c>
      <c r="Y123" s="9" t="str" cm="1">
        <f t="array" ref="Y12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2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24" spans="1:26" x14ac:dyDescent="0.3">
      <c r="A124" s="2">
        <v>1003</v>
      </c>
      <c r="B124" s="5">
        <v>45795.53182702609</v>
      </c>
      <c r="C124" s="2" t="s">
        <v>11</v>
      </c>
      <c r="D124" s="2" t="s">
        <v>13</v>
      </c>
      <c r="E124" s="2">
        <v>1.66</v>
      </c>
      <c r="F124" s="2">
        <v>0.5</v>
      </c>
      <c r="G124" s="2">
        <v>-159.24</v>
      </c>
      <c r="H124" s="2">
        <v>2033</v>
      </c>
      <c r="I124" s="2">
        <f>COUNTIFS(A:A, Records_18052025[[#This Row],[account_id]])</f>
        <v>57</v>
      </c>
      <c r="J124" s="9" t="str">
        <f>IF(Records_18052025[[#This Row],[Total Trades]]&gt;100, "High frequency", "No")</f>
        <v>No</v>
      </c>
      <c r="K124" s="8">
        <f>_xlfn.XLOOKUP(Records_18052025[[#This Row],[symbol]], $AB$6:$AB$10, $AC$6:$AC$10, "", 0)</f>
        <v>1.0950000000000002</v>
      </c>
      <c r="L124" s="8" cm="1">
        <f t="array" ref="L124">ABS(_xlfn.XLOOKUP(Records_18052025[[#This Row],[symbol]], $AB$6:$AB$10, (Records_18052025[[#This Row],[spread]]-$AC$6:$AC$10), "", 0))</f>
        <v>0.56499999999999972</v>
      </c>
      <c r="M124" s="9" t="str">
        <f>IF(Records_18052025[[#This Row],[spread]]&gt;Records_18052025[[#This Row],[Spread Median/Symbol]]+PRODUCT(2, $AC$12), "Abnormal high spread", "No")</f>
        <v>No</v>
      </c>
      <c r="N124" s="9" t="str">
        <f>IF(Records_18052025[[#This Row],[spread]]&lt;Records_18052025[[#This Row],[Spread Median/Symbol]]-PRODUCT(2, $AC$12), "Suspicious low spread", "No")</f>
        <v>No</v>
      </c>
      <c r="O124" s="8">
        <f>IF(Records_18052025[[#This Row],[direction]]="Buy", Records_18052025[[#This Row],[volume]], -Records_18052025[[#This Row],[volume]])</f>
        <v>-0.5</v>
      </c>
      <c r="P124" s="8">
        <f>IF(AND(Records_18052025[[#This Row],[account_id]]=A123, Records_18052025[[#This Row],[symbol]]=C123), P123+Records_18052025[[#This Row],[signed_volume]], Records_18052025[[#This Row],[signed_volume]])</f>
        <v>-1.41</v>
      </c>
      <c r="Q124" s="12">
        <f>Records_18052025[[#This Row],[trade_duration]]/86400</f>
        <v>2.3530092592592592E-2</v>
      </c>
      <c r="R124" s="8">
        <v>33.53</v>
      </c>
      <c r="S124" s="9" t="str">
        <f>IF(AND(Records_18052025[[#This Row],[account_id]]=A123, Records_18052025[[#This Row],[symbol]]=C123, Records_18052025[[#This Row],[net_position]]&lt;&gt;P123, P123&lt;&gt;0, Records_18052025[[#This Row],[net_position]]*P123&lt;0, ABS(Records_18052025[[#This Row],[net_position]])&gt;=0.5, Records_18052025[[#This Row],[trade_duration_min2]]&lt;=5), "Abnormal position flip", "No")</f>
        <v>No</v>
      </c>
      <c r="T124" s="2">
        <f>_xlfn.XLOOKUP(Records_18052025[[#This Row],[symbol]], $AB$24:$AB$28, $AC$24:$AC$28, "Not Found", 0)</f>
        <v>0.5</v>
      </c>
      <c r="U124" s="9" t="str">
        <f>IF(AND(Records_18052025[[#This Row],[trade_duration]]&lt;=60, Records_18052025[[#This Row],[volume]]&gt;=Records_18052025[[#This Row],[Scalping Volume Threshold]]), "Suspected Scalping", "No")</f>
        <v>No</v>
      </c>
      <c r="V124" s="2" cm="1">
        <f t="array" ref="V124">_xlfn.LET(_xlpm.Filtered, _xlfn._xlws.FILTER($F:$F, ($A:$A=Records_18052025[[#This Row],[account_id]])*($C:$C=Records_18052025[[#This Row],[symbol]]), "Not Found"), MEDIAN(_xlpm.Filtered))</f>
        <v>0.5</v>
      </c>
      <c r="W124" s="2">
        <f>_xlfn.XLOOKUP(Records_18052025[[#This Row],[symbol]], $AB$33:$AB$37, $AC$33:$AC$37, 0.5, 0)</f>
        <v>0.5</v>
      </c>
      <c r="X124" s="2">
        <f>_xlfn.XLOOKUP(Records_18052025[[#This Row],[symbol]], $AB$33:$AB$37, $AD$33:$AD$37, 2, 0)</f>
        <v>2</v>
      </c>
      <c r="Y124" s="9" t="str" cm="1">
        <f t="array" ref="Y12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2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25" spans="1:26" x14ac:dyDescent="0.3">
      <c r="A125" s="2">
        <v>1003</v>
      </c>
      <c r="B125" s="5">
        <v>45795.608215942048</v>
      </c>
      <c r="C125" s="2" t="s">
        <v>11</v>
      </c>
      <c r="D125" s="2" t="s">
        <v>13</v>
      </c>
      <c r="E125" s="2">
        <v>1.05</v>
      </c>
      <c r="F125" s="2">
        <v>0.01</v>
      </c>
      <c r="G125" s="2">
        <v>-51.31</v>
      </c>
      <c r="H125" s="2">
        <v>2810</v>
      </c>
      <c r="I125" s="2">
        <f>COUNTIFS(A:A, Records_18052025[[#This Row],[account_id]])</f>
        <v>57</v>
      </c>
      <c r="J125" s="9" t="str">
        <f>IF(Records_18052025[[#This Row],[Total Trades]]&gt;100, "High frequency", "No")</f>
        <v>No</v>
      </c>
      <c r="K125" s="8">
        <f>_xlfn.XLOOKUP(Records_18052025[[#This Row],[symbol]], $AB$6:$AB$10, $AC$6:$AC$10, "", 0)</f>
        <v>1.0950000000000002</v>
      </c>
      <c r="L125" s="8" cm="1">
        <f t="array" ref="L125">ABS(_xlfn.XLOOKUP(Records_18052025[[#This Row],[symbol]], $AB$6:$AB$10, (Records_18052025[[#This Row],[spread]]-$AC$6:$AC$10), "", 0))</f>
        <v>4.5000000000000151E-2</v>
      </c>
      <c r="M125" s="9" t="str">
        <f>IF(Records_18052025[[#This Row],[spread]]&gt;Records_18052025[[#This Row],[Spread Median/Symbol]]+PRODUCT(2, $AC$12), "Abnormal high spread", "No")</f>
        <v>No</v>
      </c>
      <c r="N125" s="9" t="str">
        <f>IF(Records_18052025[[#This Row],[spread]]&lt;Records_18052025[[#This Row],[Spread Median/Symbol]]-PRODUCT(2, $AC$12), "Suspicious low spread", "No")</f>
        <v>No</v>
      </c>
      <c r="O125" s="8">
        <f>IF(Records_18052025[[#This Row],[direction]]="Buy", Records_18052025[[#This Row],[volume]], -Records_18052025[[#This Row],[volume]])</f>
        <v>-0.01</v>
      </c>
      <c r="P125" s="8">
        <f>IF(AND(Records_18052025[[#This Row],[account_id]]=A124, Records_18052025[[#This Row],[symbol]]=C124), P124+Records_18052025[[#This Row],[signed_volume]], Records_18052025[[#This Row],[signed_volume]])</f>
        <v>-1.42</v>
      </c>
      <c r="Q125" s="12">
        <f>Records_18052025[[#This Row],[trade_duration]]/86400</f>
        <v>3.2523148148148148E-2</v>
      </c>
      <c r="R125" s="8">
        <v>46.5</v>
      </c>
      <c r="S125" s="9" t="str">
        <f>IF(AND(Records_18052025[[#This Row],[account_id]]=A124, Records_18052025[[#This Row],[symbol]]=C124, Records_18052025[[#This Row],[net_position]]&lt;&gt;P124, P124&lt;&gt;0, Records_18052025[[#This Row],[net_position]]*P124&lt;0, ABS(Records_18052025[[#This Row],[net_position]])&gt;=0.5, Records_18052025[[#This Row],[trade_duration_min2]]&lt;=5), "Abnormal position flip", "No")</f>
        <v>No</v>
      </c>
      <c r="T125" s="2">
        <f>_xlfn.XLOOKUP(Records_18052025[[#This Row],[symbol]], $AB$24:$AB$28, $AC$24:$AC$28, "Not Found", 0)</f>
        <v>0.5</v>
      </c>
      <c r="U125" s="9" t="str">
        <f>IF(AND(Records_18052025[[#This Row],[trade_duration]]&lt;=60, Records_18052025[[#This Row],[volume]]&gt;=Records_18052025[[#This Row],[Scalping Volume Threshold]]), "Suspected Scalping", "No")</f>
        <v>No</v>
      </c>
      <c r="V125" s="2" cm="1">
        <f t="array" ref="V125">_xlfn.LET(_xlpm.Filtered, _xlfn._xlws.FILTER($F:$F, ($A:$A=Records_18052025[[#This Row],[account_id]])*($C:$C=Records_18052025[[#This Row],[symbol]]), "Not Found"), MEDIAN(_xlpm.Filtered))</f>
        <v>0.5</v>
      </c>
      <c r="W125" s="2">
        <f>_xlfn.XLOOKUP(Records_18052025[[#This Row],[symbol]], $AB$33:$AB$37, $AC$33:$AC$37, 0.5, 0)</f>
        <v>0.5</v>
      </c>
      <c r="X125" s="2">
        <f>_xlfn.XLOOKUP(Records_18052025[[#This Row],[symbol]], $AB$33:$AB$37, $AD$33:$AD$37, 2, 0)</f>
        <v>2</v>
      </c>
      <c r="Y125" s="9" t="str" cm="1">
        <f t="array" ref="Y12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2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26" spans="1:26" x14ac:dyDescent="0.3">
      <c r="A126" s="2">
        <v>1003</v>
      </c>
      <c r="B126" s="5">
        <v>45795.722799292344</v>
      </c>
      <c r="C126" s="2" t="s">
        <v>11</v>
      </c>
      <c r="D126" s="2" t="s">
        <v>14</v>
      </c>
      <c r="E126" s="2">
        <v>0.65</v>
      </c>
      <c r="F126" s="2">
        <v>0.1</v>
      </c>
      <c r="G126" s="2">
        <v>-24.94</v>
      </c>
      <c r="H126" s="2">
        <v>2537</v>
      </c>
      <c r="I126" s="2">
        <f>COUNTIFS(A:A, Records_18052025[[#This Row],[account_id]])</f>
        <v>57</v>
      </c>
      <c r="J126" s="9" t="str">
        <f>IF(Records_18052025[[#This Row],[Total Trades]]&gt;100, "High frequency", "No")</f>
        <v>No</v>
      </c>
      <c r="K126" s="8">
        <f>_xlfn.XLOOKUP(Records_18052025[[#This Row],[symbol]], $AB$6:$AB$10, $AC$6:$AC$10, "", 0)</f>
        <v>1.0950000000000002</v>
      </c>
      <c r="L126" s="8" cm="1">
        <f t="array" ref="L126">ABS(_xlfn.XLOOKUP(Records_18052025[[#This Row],[symbol]], $AB$6:$AB$10, (Records_18052025[[#This Row],[spread]]-$AC$6:$AC$10), "", 0))</f>
        <v>0.44500000000000017</v>
      </c>
      <c r="M126" s="9" t="str">
        <f>IF(Records_18052025[[#This Row],[spread]]&gt;Records_18052025[[#This Row],[Spread Median/Symbol]]+PRODUCT(2, $AC$12), "Abnormal high spread", "No")</f>
        <v>No</v>
      </c>
      <c r="N126" s="9" t="str">
        <f>IF(Records_18052025[[#This Row],[spread]]&lt;Records_18052025[[#This Row],[Spread Median/Symbol]]-PRODUCT(2, $AC$12), "Suspicious low spread", "No")</f>
        <v>No</v>
      </c>
      <c r="O126" s="8">
        <f>IF(Records_18052025[[#This Row],[direction]]="Buy", Records_18052025[[#This Row],[volume]], -Records_18052025[[#This Row],[volume]])</f>
        <v>0.1</v>
      </c>
      <c r="P126" s="8">
        <f>IF(AND(Records_18052025[[#This Row],[account_id]]=A125, Records_18052025[[#This Row],[symbol]]=C125), P125+Records_18052025[[#This Row],[signed_volume]], Records_18052025[[#This Row],[signed_volume]])</f>
        <v>-1.3199999999999998</v>
      </c>
      <c r="Q126" s="12">
        <f>Records_18052025[[#This Row],[trade_duration]]/86400</f>
        <v>2.9363425925925925E-2</v>
      </c>
      <c r="R126" s="8">
        <v>42.17</v>
      </c>
      <c r="S126" s="9" t="str">
        <f>IF(AND(Records_18052025[[#This Row],[account_id]]=A125, Records_18052025[[#This Row],[symbol]]=C125, Records_18052025[[#This Row],[net_position]]&lt;&gt;P125, P125&lt;&gt;0, Records_18052025[[#This Row],[net_position]]*P125&lt;0, ABS(Records_18052025[[#This Row],[net_position]])&gt;=0.5, Records_18052025[[#This Row],[trade_duration_min2]]&lt;=5), "Abnormal position flip", "No")</f>
        <v>No</v>
      </c>
      <c r="T126" s="2">
        <f>_xlfn.XLOOKUP(Records_18052025[[#This Row],[symbol]], $AB$24:$AB$28, $AC$24:$AC$28, "Not Found", 0)</f>
        <v>0.5</v>
      </c>
      <c r="U126" s="9" t="str">
        <f>IF(AND(Records_18052025[[#This Row],[trade_duration]]&lt;=60, Records_18052025[[#This Row],[volume]]&gt;=Records_18052025[[#This Row],[Scalping Volume Threshold]]), "Suspected Scalping", "No")</f>
        <v>No</v>
      </c>
      <c r="V126" s="2" cm="1">
        <f t="array" ref="V126">_xlfn.LET(_xlpm.Filtered, _xlfn._xlws.FILTER($F:$F, ($A:$A=Records_18052025[[#This Row],[account_id]])*($C:$C=Records_18052025[[#This Row],[symbol]]), "Not Found"), MEDIAN(_xlpm.Filtered))</f>
        <v>0.5</v>
      </c>
      <c r="W126" s="2">
        <f>_xlfn.XLOOKUP(Records_18052025[[#This Row],[symbol]], $AB$33:$AB$37, $AC$33:$AC$37, 0.5, 0)</f>
        <v>0.5</v>
      </c>
      <c r="X126" s="2">
        <f>_xlfn.XLOOKUP(Records_18052025[[#This Row],[symbol]], $AB$33:$AB$37, $AD$33:$AD$37, 2, 0)</f>
        <v>2</v>
      </c>
      <c r="Y126" s="9" t="str" cm="1">
        <f t="array" ref="Y12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2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27" spans="1:26" x14ac:dyDescent="0.3">
      <c r="A127" s="2">
        <v>1003</v>
      </c>
      <c r="B127" s="5">
        <v>45795.790854825063</v>
      </c>
      <c r="C127" s="2" t="s">
        <v>11</v>
      </c>
      <c r="D127" s="2" t="s">
        <v>14</v>
      </c>
      <c r="E127" s="2">
        <v>0.52</v>
      </c>
      <c r="F127" s="2">
        <v>2</v>
      </c>
      <c r="G127" s="2">
        <v>102.92</v>
      </c>
      <c r="H127" s="2">
        <v>1705</v>
      </c>
      <c r="I127" s="2">
        <f>COUNTIFS(A:A, Records_18052025[[#This Row],[account_id]])</f>
        <v>57</v>
      </c>
      <c r="J127" s="9" t="str">
        <f>IF(Records_18052025[[#This Row],[Total Trades]]&gt;100, "High frequency", "No")</f>
        <v>No</v>
      </c>
      <c r="K127" s="8">
        <f>_xlfn.XLOOKUP(Records_18052025[[#This Row],[symbol]], $AB$6:$AB$10, $AC$6:$AC$10, "", 0)</f>
        <v>1.0950000000000002</v>
      </c>
      <c r="L127" s="8" cm="1">
        <f t="array" ref="L127">ABS(_xlfn.XLOOKUP(Records_18052025[[#This Row],[symbol]], $AB$6:$AB$10, (Records_18052025[[#This Row],[spread]]-$AC$6:$AC$10), "", 0))</f>
        <v>0.57500000000000018</v>
      </c>
      <c r="M127" s="9" t="str">
        <f>IF(Records_18052025[[#This Row],[spread]]&gt;Records_18052025[[#This Row],[Spread Median/Symbol]]+PRODUCT(2, $AC$12), "Abnormal high spread", "No")</f>
        <v>No</v>
      </c>
      <c r="N127" s="9" t="str">
        <f>IF(Records_18052025[[#This Row],[spread]]&lt;Records_18052025[[#This Row],[Spread Median/Symbol]]-PRODUCT(2, $AC$12), "Suspicious low spread", "No")</f>
        <v>No</v>
      </c>
      <c r="O127" s="8">
        <f>IF(Records_18052025[[#This Row],[direction]]="Buy", Records_18052025[[#This Row],[volume]], -Records_18052025[[#This Row],[volume]])</f>
        <v>2</v>
      </c>
      <c r="P127" s="8">
        <f>IF(AND(Records_18052025[[#This Row],[account_id]]=A126, Records_18052025[[#This Row],[symbol]]=C126), P126+Records_18052025[[#This Row],[signed_volume]], Records_18052025[[#This Row],[signed_volume]])</f>
        <v>0.68000000000000016</v>
      </c>
      <c r="Q127" s="12">
        <f>Records_18052025[[#This Row],[trade_duration]]/86400</f>
        <v>1.9733796296296298E-2</v>
      </c>
      <c r="R127" s="8">
        <v>28.25</v>
      </c>
      <c r="S127" s="9" t="str">
        <f>IF(AND(Records_18052025[[#This Row],[account_id]]=A126, Records_18052025[[#This Row],[symbol]]=C126, Records_18052025[[#This Row],[net_position]]&lt;&gt;P126, P126&lt;&gt;0, Records_18052025[[#This Row],[net_position]]*P126&lt;0, ABS(Records_18052025[[#This Row],[net_position]])&gt;=0.5, Records_18052025[[#This Row],[trade_duration_min2]]&lt;=5), "Abnormal position flip", "No")</f>
        <v>No</v>
      </c>
      <c r="T127" s="2">
        <f>_xlfn.XLOOKUP(Records_18052025[[#This Row],[symbol]], $AB$24:$AB$28, $AC$24:$AC$28, "Not Found", 0)</f>
        <v>0.5</v>
      </c>
      <c r="U127" s="9" t="str">
        <f>IF(AND(Records_18052025[[#This Row],[trade_duration]]&lt;=60, Records_18052025[[#This Row],[volume]]&gt;=Records_18052025[[#This Row],[Scalping Volume Threshold]]), "Suspected Scalping", "No")</f>
        <v>No</v>
      </c>
      <c r="V127" s="2" cm="1">
        <f t="array" ref="V127">_xlfn.LET(_xlpm.Filtered, _xlfn._xlws.FILTER($F:$F, ($A:$A=Records_18052025[[#This Row],[account_id]])*($C:$C=Records_18052025[[#This Row],[symbol]]), "Not Found"), MEDIAN(_xlpm.Filtered))</f>
        <v>0.5</v>
      </c>
      <c r="W127" s="2">
        <f>_xlfn.XLOOKUP(Records_18052025[[#This Row],[symbol]], $AB$33:$AB$37, $AC$33:$AC$37, 0.5, 0)</f>
        <v>0.5</v>
      </c>
      <c r="X127" s="2">
        <f>_xlfn.XLOOKUP(Records_18052025[[#This Row],[symbol]], $AB$33:$AB$37, $AD$33:$AD$37, 2, 0)</f>
        <v>2</v>
      </c>
      <c r="Y127" s="9" t="str" cm="1">
        <f t="array" ref="Y12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2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28" spans="1:26" x14ac:dyDescent="0.3">
      <c r="A128" s="2">
        <v>1003</v>
      </c>
      <c r="B128" s="5">
        <v>45795.94224373639</v>
      </c>
      <c r="C128" s="2" t="s">
        <v>11</v>
      </c>
      <c r="D128" s="2" t="s">
        <v>13</v>
      </c>
      <c r="E128" s="2">
        <v>0.41</v>
      </c>
      <c r="F128" s="2">
        <v>0.5</v>
      </c>
      <c r="G128" s="2">
        <v>81.48</v>
      </c>
      <c r="H128" s="2">
        <v>2859</v>
      </c>
      <c r="I128" s="2">
        <f>COUNTIFS(A:A, Records_18052025[[#This Row],[account_id]])</f>
        <v>57</v>
      </c>
      <c r="J128" s="9" t="str">
        <f>IF(Records_18052025[[#This Row],[Total Trades]]&gt;100, "High frequency", "No")</f>
        <v>No</v>
      </c>
      <c r="K128" s="8">
        <f>_xlfn.XLOOKUP(Records_18052025[[#This Row],[symbol]], $AB$6:$AB$10, $AC$6:$AC$10, "", 0)</f>
        <v>1.0950000000000002</v>
      </c>
      <c r="L128" s="8" cm="1">
        <f t="array" ref="L128">ABS(_xlfn.XLOOKUP(Records_18052025[[#This Row],[symbol]], $AB$6:$AB$10, (Records_18052025[[#This Row],[spread]]-$AC$6:$AC$10), "", 0))</f>
        <v>0.68500000000000028</v>
      </c>
      <c r="M128" s="9" t="str">
        <f>IF(Records_18052025[[#This Row],[spread]]&gt;Records_18052025[[#This Row],[Spread Median/Symbol]]+PRODUCT(2, $AC$12), "Abnormal high spread", "No")</f>
        <v>No</v>
      </c>
      <c r="N128" s="9" t="str">
        <f>IF(Records_18052025[[#This Row],[spread]]&lt;Records_18052025[[#This Row],[Spread Median/Symbol]]-PRODUCT(2, $AC$12), "Suspicious low spread", "No")</f>
        <v>No</v>
      </c>
      <c r="O128" s="8">
        <f>IF(Records_18052025[[#This Row],[direction]]="Buy", Records_18052025[[#This Row],[volume]], -Records_18052025[[#This Row],[volume]])</f>
        <v>-0.5</v>
      </c>
      <c r="P128" s="8">
        <f>IF(AND(Records_18052025[[#This Row],[account_id]]=A127, Records_18052025[[#This Row],[symbol]]=C127), P127+Records_18052025[[#This Row],[signed_volume]], Records_18052025[[#This Row],[signed_volume]])</f>
        <v>0.18000000000000016</v>
      </c>
      <c r="Q128" s="12">
        <f>Records_18052025[[#This Row],[trade_duration]]/86400</f>
        <v>3.3090277777777781E-2</v>
      </c>
      <c r="R128" s="8">
        <v>47.39</v>
      </c>
      <c r="S128" s="9" t="str">
        <f>IF(AND(Records_18052025[[#This Row],[account_id]]=A127, Records_18052025[[#This Row],[symbol]]=C127, Records_18052025[[#This Row],[net_position]]&lt;&gt;P127, P127&lt;&gt;0, Records_18052025[[#This Row],[net_position]]*P127&lt;0, ABS(Records_18052025[[#This Row],[net_position]])&gt;=0.5, Records_18052025[[#This Row],[trade_duration_min2]]&lt;=5), "Abnormal position flip", "No")</f>
        <v>No</v>
      </c>
      <c r="T128" s="2">
        <f>_xlfn.XLOOKUP(Records_18052025[[#This Row],[symbol]], $AB$24:$AB$28, $AC$24:$AC$28, "Not Found", 0)</f>
        <v>0.5</v>
      </c>
      <c r="U128" s="9" t="str">
        <f>IF(AND(Records_18052025[[#This Row],[trade_duration]]&lt;=60, Records_18052025[[#This Row],[volume]]&gt;=Records_18052025[[#This Row],[Scalping Volume Threshold]]), "Suspected Scalping", "No")</f>
        <v>No</v>
      </c>
      <c r="V128" s="2" cm="1">
        <f t="array" ref="V128">_xlfn.LET(_xlpm.Filtered, _xlfn._xlws.FILTER($F:$F, ($A:$A=Records_18052025[[#This Row],[account_id]])*($C:$C=Records_18052025[[#This Row],[symbol]]), "Not Found"), MEDIAN(_xlpm.Filtered))</f>
        <v>0.5</v>
      </c>
      <c r="W128" s="2">
        <f>_xlfn.XLOOKUP(Records_18052025[[#This Row],[symbol]], $AB$33:$AB$37, $AC$33:$AC$37, 0.5, 0)</f>
        <v>0.5</v>
      </c>
      <c r="X128" s="2">
        <f>_xlfn.XLOOKUP(Records_18052025[[#This Row],[symbol]], $AB$33:$AB$37, $AD$33:$AD$37, 2, 0)</f>
        <v>2</v>
      </c>
      <c r="Y128" s="9" t="str" cm="1">
        <f t="array" ref="Y12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2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29" spans="1:26" x14ac:dyDescent="0.3">
      <c r="A129" s="2">
        <v>1003</v>
      </c>
      <c r="B129" s="5">
        <v>45795.055438156392</v>
      </c>
      <c r="C129" s="2" t="s">
        <v>12</v>
      </c>
      <c r="D129" s="2" t="s">
        <v>14</v>
      </c>
      <c r="E129" s="2">
        <v>1.78</v>
      </c>
      <c r="F129" s="2">
        <v>0.01</v>
      </c>
      <c r="G129" s="2">
        <v>184.25</v>
      </c>
      <c r="H129" s="2">
        <v>1241</v>
      </c>
      <c r="I129" s="2">
        <f>COUNTIFS(A:A, Records_18052025[[#This Row],[account_id]])</f>
        <v>57</v>
      </c>
      <c r="J129" s="9" t="str">
        <f>IF(Records_18052025[[#This Row],[Total Trades]]&gt;100, "High frequency", "No")</f>
        <v>No</v>
      </c>
      <c r="K129" s="8">
        <f>_xlfn.XLOOKUP(Records_18052025[[#This Row],[symbol]], $AB$6:$AB$10, $AC$6:$AC$10, "", 0)</f>
        <v>1.5</v>
      </c>
      <c r="L129" s="8" cm="1">
        <f t="array" ref="L129">ABS(_xlfn.XLOOKUP(Records_18052025[[#This Row],[symbol]], $AB$6:$AB$10, (Records_18052025[[#This Row],[spread]]-$AC$6:$AC$10), "", 0))</f>
        <v>0.28000000000000003</v>
      </c>
      <c r="M129" s="9" t="str">
        <f>IF(Records_18052025[[#This Row],[spread]]&gt;Records_18052025[[#This Row],[Spread Median/Symbol]]+PRODUCT(2, $AC$12), "Abnormal high spread", "No")</f>
        <v>No</v>
      </c>
      <c r="N129" s="9" t="str">
        <f>IF(Records_18052025[[#This Row],[spread]]&lt;Records_18052025[[#This Row],[Spread Median/Symbol]]-PRODUCT(2, $AC$12), "Suspicious low spread", "No")</f>
        <v>No</v>
      </c>
      <c r="O129" s="8">
        <f>IF(Records_18052025[[#This Row],[direction]]="Buy", Records_18052025[[#This Row],[volume]], -Records_18052025[[#This Row],[volume]])</f>
        <v>0.01</v>
      </c>
      <c r="P129" s="8">
        <f>IF(AND(Records_18052025[[#This Row],[account_id]]=A128, Records_18052025[[#This Row],[symbol]]=C128), P128+Records_18052025[[#This Row],[signed_volume]], Records_18052025[[#This Row],[signed_volume]])</f>
        <v>0.01</v>
      </c>
      <c r="Q129" s="12">
        <f>Records_18052025[[#This Row],[trade_duration]]/86400</f>
        <v>1.4363425925925925E-2</v>
      </c>
      <c r="R129" s="8">
        <v>20.41</v>
      </c>
      <c r="S129" s="9" t="str">
        <f>IF(AND(Records_18052025[[#This Row],[account_id]]=A128, Records_18052025[[#This Row],[symbol]]=C128, Records_18052025[[#This Row],[net_position]]&lt;&gt;P128, P128&lt;&gt;0, Records_18052025[[#This Row],[net_position]]*P128&lt;0, ABS(Records_18052025[[#This Row],[net_position]])&gt;=0.5, Records_18052025[[#This Row],[trade_duration_min2]]&lt;=5), "Abnormal position flip", "No")</f>
        <v>No</v>
      </c>
      <c r="T129" s="2">
        <f>_xlfn.XLOOKUP(Records_18052025[[#This Row],[symbol]], $AB$24:$AB$28, $AC$24:$AC$28, "Not Found", 0)</f>
        <v>0.3</v>
      </c>
      <c r="U129" s="9" t="str">
        <f>IF(AND(Records_18052025[[#This Row],[trade_duration]]&lt;=60, Records_18052025[[#This Row],[volume]]&gt;=Records_18052025[[#This Row],[Scalping Volume Threshold]]), "Suspected Scalping", "No")</f>
        <v>No</v>
      </c>
      <c r="V129" s="2" cm="1">
        <f t="array" ref="V129">_xlfn.LET(_xlpm.Filtered, _xlfn._xlws.FILTER($F:$F, ($A:$A=Records_18052025[[#This Row],[account_id]])*($C:$C=Records_18052025[[#This Row],[symbol]]), "Not Found"), MEDIAN(_xlpm.Filtered))</f>
        <v>0.5</v>
      </c>
      <c r="W129" s="2">
        <f>_xlfn.XLOOKUP(Records_18052025[[#This Row],[symbol]], $AB$33:$AB$37, $AC$33:$AC$37, 0.5, 0)</f>
        <v>0.4</v>
      </c>
      <c r="X129" s="2">
        <f>_xlfn.XLOOKUP(Records_18052025[[#This Row],[symbol]], $AB$33:$AB$37, $AD$33:$AD$37, 2, 0)</f>
        <v>2</v>
      </c>
      <c r="Y129" s="9" t="str" cm="1">
        <f t="array" ref="Y12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2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30" spans="1:26" x14ac:dyDescent="0.3">
      <c r="A130" s="2">
        <v>1003</v>
      </c>
      <c r="B130" s="5">
        <v>45795.092243689178</v>
      </c>
      <c r="C130" s="2" t="s">
        <v>12</v>
      </c>
      <c r="D130" s="2" t="s">
        <v>13</v>
      </c>
      <c r="E130" s="2">
        <v>0.93</v>
      </c>
      <c r="F130" s="2">
        <v>0.01</v>
      </c>
      <c r="G130" s="2">
        <v>59.13</v>
      </c>
      <c r="H130" s="2">
        <v>407</v>
      </c>
      <c r="I130" s="2">
        <f>COUNTIFS(A:A, Records_18052025[[#This Row],[account_id]])</f>
        <v>57</v>
      </c>
      <c r="J130" s="9" t="str">
        <f>IF(Records_18052025[[#This Row],[Total Trades]]&gt;100, "High frequency", "No")</f>
        <v>No</v>
      </c>
      <c r="K130" s="8">
        <f>_xlfn.XLOOKUP(Records_18052025[[#This Row],[symbol]], $AB$6:$AB$10, $AC$6:$AC$10, "", 0)</f>
        <v>1.5</v>
      </c>
      <c r="L130" s="8" cm="1">
        <f t="array" ref="L130">ABS(_xlfn.XLOOKUP(Records_18052025[[#This Row],[symbol]], $AB$6:$AB$10, (Records_18052025[[#This Row],[spread]]-$AC$6:$AC$10), "", 0))</f>
        <v>0.56999999999999995</v>
      </c>
      <c r="M130" s="9" t="str">
        <f>IF(Records_18052025[[#This Row],[spread]]&gt;Records_18052025[[#This Row],[Spread Median/Symbol]]+PRODUCT(2, $AC$12), "Abnormal high spread", "No")</f>
        <v>No</v>
      </c>
      <c r="N130" s="9" t="str">
        <f>IF(Records_18052025[[#This Row],[spread]]&lt;Records_18052025[[#This Row],[Spread Median/Symbol]]-PRODUCT(2, $AC$12), "Suspicious low spread", "No")</f>
        <v>No</v>
      </c>
      <c r="O130" s="8">
        <f>IF(Records_18052025[[#This Row],[direction]]="Buy", Records_18052025[[#This Row],[volume]], -Records_18052025[[#This Row],[volume]])</f>
        <v>-0.01</v>
      </c>
      <c r="P130" s="8">
        <f>IF(AND(Records_18052025[[#This Row],[account_id]]=A129, Records_18052025[[#This Row],[symbol]]=C129), P129+Records_18052025[[#This Row],[signed_volume]], Records_18052025[[#This Row],[signed_volume]])</f>
        <v>0</v>
      </c>
      <c r="Q130" s="12">
        <f>Records_18052025[[#This Row],[trade_duration]]/86400</f>
        <v>4.7106481481481478E-3</v>
      </c>
      <c r="R130" s="8">
        <v>6.47</v>
      </c>
      <c r="S130" s="9" t="str">
        <f>IF(AND(Records_18052025[[#This Row],[account_id]]=A129, Records_18052025[[#This Row],[symbol]]=C129, Records_18052025[[#This Row],[net_position]]&lt;&gt;P129, P129&lt;&gt;0, Records_18052025[[#This Row],[net_position]]*P129&lt;0, ABS(Records_18052025[[#This Row],[net_position]])&gt;=0.5, Records_18052025[[#This Row],[trade_duration_min2]]&lt;=5), "Abnormal position flip", "No")</f>
        <v>No</v>
      </c>
      <c r="T130" s="2">
        <f>_xlfn.XLOOKUP(Records_18052025[[#This Row],[symbol]], $AB$24:$AB$28, $AC$24:$AC$28, "Not Found", 0)</f>
        <v>0.3</v>
      </c>
      <c r="U130" s="9" t="str">
        <f>IF(AND(Records_18052025[[#This Row],[trade_duration]]&lt;=60, Records_18052025[[#This Row],[volume]]&gt;=Records_18052025[[#This Row],[Scalping Volume Threshold]]), "Suspected Scalping", "No")</f>
        <v>No</v>
      </c>
      <c r="V130" s="2" cm="1">
        <f t="array" ref="V130">_xlfn.LET(_xlpm.Filtered, _xlfn._xlws.FILTER($F:$F, ($A:$A=Records_18052025[[#This Row],[account_id]])*($C:$C=Records_18052025[[#This Row],[symbol]]), "Not Found"), MEDIAN(_xlpm.Filtered))</f>
        <v>0.5</v>
      </c>
      <c r="W130" s="2">
        <f>_xlfn.XLOOKUP(Records_18052025[[#This Row],[symbol]], $AB$33:$AB$37, $AC$33:$AC$37, 0.5, 0)</f>
        <v>0.4</v>
      </c>
      <c r="X130" s="2">
        <f>_xlfn.XLOOKUP(Records_18052025[[#This Row],[symbol]], $AB$33:$AB$37, $AD$33:$AD$37, 2, 0)</f>
        <v>2</v>
      </c>
      <c r="Y130" s="9" t="str" cm="1">
        <f t="array" ref="Y13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3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31" spans="1:26" x14ac:dyDescent="0.3">
      <c r="A131" s="2">
        <v>1003</v>
      </c>
      <c r="B131" s="5">
        <v>45795.14016038581</v>
      </c>
      <c r="C131" s="2" t="s">
        <v>12</v>
      </c>
      <c r="D131" s="2" t="s">
        <v>14</v>
      </c>
      <c r="E131" s="2">
        <v>2.1</v>
      </c>
      <c r="F131" s="2">
        <v>1</v>
      </c>
      <c r="G131" s="2">
        <v>-84.45</v>
      </c>
      <c r="H131" s="2">
        <v>2984</v>
      </c>
      <c r="I131" s="2">
        <f>COUNTIFS(A:A, Records_18052025[[#This Row],[account_id]])</f>
        <v>57</v>
      </c>
      <c r="J131" s="9" t="str">
        <f>IF(Records_18052025[[#This Row],[Total Trades]]&gt;100, "High frequency", "No")</f>
        <v>No</v>
      </c>
      <c r="K131" s="8">
        <f>_xlfn.XLOOKUP(Records_18052025[[#This Row],[symbol]], $AB$6:$AB$10, $AC$6:$AC$10, "", 0)</f>
        <v>1.5</v>
      </c>
      <c r="L131" s="8" cm="1">
        <f t="array" ref="L131">ABS(_xlfn.XLOOKUP(Records_18052025[[#This Row],[symbol]], $AB$6:$AB$10, (Records_18052025[[#This Row],[spread]]-$AC$6:$AC$10), "", 0))</f>
        <v>0.60000000000000009</v>
      </c>
      <c r="M131" s="9" t="str">
        <f>IF(Records_18052025[[#This Row],[spread]]&gt;Records_18052025[[#This Row],[Spread Median/Symbol]]+PRODUCT(2, $AC$12), "Abnormal high spread", "No")</f>
        <v>No</v>
      </c>
      <c r="N131" s="9" t="str">
        <f>IF(Records_18052025[[#This Row],[spread]]&lt;Records_18052025[[#This Row],[Spread Median/Symbol]]-PRODUCT(2, $AC$12), "Suspicious low spread", "No")</f>
        <v>No</v>
      </c>
      <c r="O131" s="8">
        <f>IF(Records_18052025[[#This Row],[direction]]="Buy", Records_18052025[[#This Row],[volume]], -Records_18052025[[#This Row],[volume]])</f>
        <v>1</v>
      </c>
      <c r="P131" s="8">
        <f>IF(AND(Records_18052025[[#This Row],[account_id]]=A130, Records_18052025[[#This Row],[symbol]]=C130), P130+Records_18052025[[#This Row],[signed_volume]], Records_18052025[[#This Row],[signed_volume]])</f>
        <v>1</v>
      </c>
      <c r="Q131" s="12">
        <f>Records_18052025[[#This Row],[trade_duration]]/86400</f>
        <v>3.453703703703704E-2</v>
      </c>
      <c r="R131" s="8">
        <v>49.44</v>
      </c>
      <c r="S131" s="9" t="str">
        <f>IF(AND(Records_18052025[[#This Row],[account_id]]=A130, Records_18052025[[#This Row],[symbol]]=C130, Records_18052025[[#This Row],[net_position]]&lt;&gt;P130, P130&lt;&gt;0, Records_18052025[[#This Row],[net_position]]*P130&lt;0, ABS(Records_18052025[[#This Row],[net_position]])&gt;=0.5, Records_18052025[[#This Row],[trade_duration_min2]]&lt;=5), "Abnormal position flip", "No")</f>
        <v>No</v>
      </c>
      <c r="T131" s="2">
        <f>_xlfn.XLOOKUP(Records_18052025[[#This Row],[symbol]], $AB$24:$AB$28, $AC$24:$AC$28, "Not Found", 0)</f>
        <v>0.3</v>
      </c>
      <c r="U131" s="9" t="str">
        <f>IF(AND(Records_18052025[[#This Row],[trade_duration]]&lt;=60, Records_18052025[[#This Row],[volume]]&gt;=Records_18052025[[#This Row],[Scalping Volume Threshold]]), "Suspected Scalping", "No")</f>
        <v>No</v>
      </c>
      <c r="V131" s="2" cm="1">
        <f t="array" ref="V131">_xlfn.LET(_xlpm.Filtered, _xlfn._xlws.FILTER($F:$F, ($A:$A=Records_18052025[[#This Row],[account_id]])*($C:$C=Records_18052025[[#This Row],[symbol]]), "Not Found"), MEDIAN(_xlpm.Filtered))</f>
        <v>0.5</v>
      </c>
      <c r="W131" s="2">
        <f>_xlfn.XLOOKUP(Records_18052025[[#This Row],[symbol]], $AB$33:$AB$37, $AC$33:$AC$37, 0.5, 0)</f>
        <v>0.4</v>
      </c>
      <c r="X131" s="2">
        <f>_xlfn.XLOOKUP(Records_18052025[[#This Row],[symbol]], $AB$33:$AB$37, $AD$33:$AD$37, 2, 0)</f>
        <v>2</v>
      </c>
      <c r="Y131" s="9" t="str" cm="1">
        <f t="array" ref="Y13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3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32" spans="1:26" x14ac:dyDescent="0.3">
      <c r="A132" s="2">
        <v>1003</v>
      </c>
      <c r="B132" s="5">
        <v>45795.199188137492</v>
      </c>
      <c r="C132" s="2" t="s">
        <v>12</v>
      </c>
      <c r="D132" s="2" t="s">
        <v>13</v>
      </c>
      <c r="E132" s="2">
        <v>0.71</v>
      </c>
      <c r="F132" s="2">
        <v>1</v>
      </c>
      <c r="G132" s="2">
        <v>137.08000000000001</v>
      </c>
      <c r="H132" s="2">
        <v>2933</v>
      </c>
      <c r="I132" s="2">
        <f>COUNTIFS(A:A, Records_18052025[[#This Row],[account_id]])</f>
        <v>57</v>
      </c>
      <c r="J132" s="9" t="str">
        <f>IF(Records_18052025[[#This Row],[Total Trades]]&gt;100, "High frequency", "No")</f>
        <v>No</v>
      </c>
      <c r="K132" s="8">
        <f>_xlfn.XLOOKUP(Records_18052025[[#This Row],[symbol]], $AB$6:$AB$10, $AC$6:$AC$10, "", 0)</f>
        <v>1.5</v>
      </c>
      <c r="L132" s="8" cm="1">
        <f t="array" ref="L132">ABS(_xlfn.XLOOKUP(Records_18052025[[#This Row],[symbol]], $AB$6:$AB$10, (Records_18052025[[#This Row],[spread]]-$AC$6:$AC$10), "", 0))</f>
        <v>0.79</v>
      </c>
      <c r="M132" s="9" t="str">
        <f>IF(Records_18052025[[#This Row],[spread]]&gt;Records_18052025[[#This Row],[Spread Median/Symbol]]+PRODUCT(2, $AC$12), "Abnormal high spread", "No")</f>
        <v>No</v>
      </c>
      <c r="N132" s="9" t="str">
        <f>IF(Records_18052025[[#This Row],[spread]]&lt;Records_18052025[[#This Row],[Spread Median/Symbol]]-PRODUCT(2, $AC$12), "Suspicious low spread", "No")</f>
        <v>No</v>
      </c>
      <c r="O132" s="8">
        <f>IF(Records_18052025[[#This Row],[direction]]="Buy", Records_18052025[[#This Row],[volume]], -Records_18052025[[#This Row],[volume]])</f>
        <v>-1</v>
      </c>
      <c r="P132" s="8">
        <f>IF(AND(Records_18052025[[#This Row],[account_id]]=A131, Records_18052025[[#This Row],[symbol]]=C131), P131+Records_18052025[[#This Row],[signed_volume]], Records_18052025[[#This Row],[signed_volume]])</f>
        <v>0</v>
      </c>
      <c r="Q132" s="12">
        <f>Records_18052025[[#This Row],[trade_duration]]/86400</f>
        <v>3.394675925925926E-2</v>
      </c>
      <c r="R132" s="8">
        <v>48.53</v>
      </c>
      <c r="S132" s="9" t="str">
        <f>IF(AND(Records_18052025[[#This Row],[account_id]]=A131, Records_18052025[[#This Row],[symbol]]=C131, Records_18052025[[#This Row],[net_position]]&lt;&gt;P131, P131&lt;&gt;0, Records_18052025[[#This Row],[net_position]]*P131&lt;0, ABS(Records_18052025[[#This Row],[net_position]])&gt;=0.5, Records_18052025[[#This Row],[trade_duration_min2]]&lt;=5), "Abnormal position flip", "No")</f>
        <v>No</v>
      </c>
      <c r="T132" s="2">
        <f>_xlfn.XLOOKUP(Records_18052025[[#This Row],[symbol]], $AB$24:$AB$28, $AC$24:$AC$28, "Not Found", 0)</f>
        <v>0.3</v>
      </c>
      <c r="U132" s="9" t="str">
        <f>IF(AND(Records_18052025[[#This Row],[trade_duration]]&lt;=60, Records_18052025[[#This Row],[volume]]&gt;=Records_18052025[[#This Row],[Scalping Volume Threshold]]), "Suspected Scalping", "No")</f>
        <v>No</v>
      </c>
      <c r="V132" s="2" cm="1">
        <f t="array" ref="V132">_xlfn.LET(_xlpm.Filtered, _xlfn._xlws.FILTER($F:$F, ($A:$A=Records_18052025[[#This Row],[account_id]])*($C:$C=Records_18052025[[#This Row],[symbol]]), "Not Found"), MEDIAN(_xlpm.Filtered))</f>
        <v>0.5</v>
      </c>
      <c r="W132" s="2">
        <f>_xlfn.XLOOKUP(Records_18052025[[#This Row],[symbol]], $AB$33:$AB$37, $AC$33:$AC$37, 0.5, 0)</f>
        <v>0.4</v>
      </c>
      <c r="X132" s="2">
        <f>_xlfn.XLOOKUP(Records_18052025[[#This Row],[symbol]], $AB$33:$AB$37, $AD$33:$AD$37, 2, 0)</f>
        <v>2</v>
      </c>
      <c r="Y132" s="9" t="str" cm="1">
        <f t="array" ref="Y13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3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33" spans="1:26" x14ac:dyDescent="0.3">
      <c r="A133" s="2">
        <v>1003</v>
      </c>
      <c r="B133" s="5">
        <v>45795.428354851567</v>
      </c>
      <c r="C133" s="2" t="s">
        <v>12</v>
      </c>
      <c r="D133" s="2" t="s">
        <v>13</v>
      </c>
      <c r="E133" s="2">
        <v>1.87</v>
      </c>
      <c r="F133" s="2">
        <v>2</v>
      </c>
      <c r="G133" s="2">
        <v>48.52</v>
      </c>
      <c r="H133" s="2">
        <v>654</v>
      </c>
      <c r="I133" s="2">
        <f>COUNTIFS(A:A, Records_18052025[[#This Row],[account_id]])</f>
        <v>57</v>
      </c>
      <c r="J133" s="9" t="str">
        <f>IF(Records_18052025[[#This Row],[Total Trades]]&gt;100, "High frequency", "No")</f>
        <v>No</v>
      </c>
      <c r="K133" s="8">
        <f>_xlfn.XLOOKUP(Records_18052025[[#This Row],[symbol]], $AB$6:$AB$10, $AC$6:$AC$10, "", 0)</f>
        <v>1.5</v>
      </c>
      <c r="L133" s="8" cm="1">
        <f t="array" ref="L133">ABS(_xlfn.XLOOKUP(Records_18052025[[#This Row],[symbol]], $AB$6:$AB$10, (Records_18052025[[#This Row],[spread]]-$AC$6:$AC$10), "", 0))</f>
        <v>0.37000000000000011</v>
      </c>
      <c r="M133" s="9" t="str">
        <f>IF(Records_18052025[[#This Row],[spread]]&gt;Records_18052025[[#This Row],[Spread Median/Symbol]]+PRODUCT(2, $AC$12), "Abnormal high spread", "No")</f>
        <v>No</v>
      </c>
      <c r="N133" s="9" t="str">
        <f>IF(Records_18052025[[#This Row],[spread]]&lt;Records_18052025[[#This Row],[Spread Median/Symbol]]-PRODUCT(2, $AC$12), "Suspicious low spread", "No")</f>
        <v>No</v>
      </c>
      <c r="O133" s="8">
        <f>IF(Records_18052025[[#This Row],[direction]]="Buy", Records_18052025[[#This Row],[volume]], -Records_18052025[[#This Row],[volume]])</f>
        <v>-2</v>
      </c>
      <c r="P133" s="8">
        <f>IF(AND(Records_18052025[[#This Row],[account_id]]=A132, Records_18052025[[#This Row],[symbol]]=C132), P132+Records_18052025[[#This Row],[signed_volume]], Records_18052025[[#This Row],[signed_volume]])</f>
        <v>-2</v>
      </c>
      <c r="Q133" s="12">
        <f>Records_18052025[[#This Row],[trade_duration]]/86400</f>
        <v>7.5694444444444446E-3</v>
      </c>
      <c r="R133" s="8">
        <v>10.54</v>
      </c>
      <c r="S133" s="9" t="str">
        <f>IF(AND(Records_18052025[[#This Row],[account_id]]=A132, Records_18052025[[#This Row],[symbol]]=C132, Records_18052025[[#This Row],[net_position]]&lt;&gt;P132, P132&lt;&gt;0, Records_18052025[[#This Row],[net_position]]*P132&lt;0, ABS(Records_18052025[[#This Row],[net_position]])&gt;=0.5, Records_18052025[[#This Row],[trade_duration_min2]]&lt;=5), "Abnormal position flip", "No")</f>
        <v>No</v>
      </c>
      <c r="T133" s="2">
        <f>_xlfn.XLOOKUP(Records_18052025[[#This Row],[symbol]], $AB$24:$AB$28, $AC$24:$AC$28, "Not Found", 0)</f>
        <v>0.3</v>
      </c>
      <c r="U133" s="9" t="str">
        <f>IF(AND(Records_18052025[[#This Row],[trade_duration]]&lt;=60, Records_18052025[[#This Row],[volume]]&gt;=Records_18052025[[#This Row],[Scalping Volume Threshold]]), "Suspected Scalping", "No")</f>
        <v>No</v>
      </c>
      <c r="V133" s="2" cm="1">
        <f t="array" ref="V133">_xlfn.LET(_xlpm.Filtered, _xlfn._xlws.FILTER($F:$F, ($A:$A=Records_18052025[[#This Row],[account_id]])*($C:$C=Records_18052025[[#This Row],[symbol]]), "Not Found"), MEDIAN(_xlpm.Filtered))</f>
        <v>0.5</v>
      </c>
      <c r="W133" s="2">
        <f>_xlfn.XLOOKUP(Records_18052025[[#This Row],[symbol]], $AB$33:$AB$37, $AC$33:$AC$37, 0.5, 0)</f>
        <v>0.4</v>
      </c>
      <c r="X133" s="2">
        <f>_xlfn.XLOOKUP(Records_18052025[[#This Row],[symbol]], $AB$33:$AB$37, $AD$33:$AD$37, 2, 0)</f>
        <v>2</v>
      </c>
      <c r="Y133" s="9" t="str" cm="1">
        <f t="array" ref="Y13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3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34" spans="1:26" x14ac:dyDescent="0.3">
      <c r="A134" s="2">
        <v>1003</v>
      </c>
      <c r="B134" s="5">
        <v>45795.474188181899</v>
      </c>
      <c r="C134" s="2" t="s">
        <v>12</v>
      </c>
      <c r="D134" s="2" t="s">
        <v>13</v>
      </c>
      <c r="E134" s="2">
        <v>0.92</v>
      </c>
      <c r="F134" s="2">
        <v>0.5</v>
      </c>
      <c r="G134" s="2">
        <v>-179.33</v>
      </c>
      <c r="H134" s="2">
        <v>2947</v>
      </c>
      <c r="I134" s="2">
        <f>COUNTIFS(A:A, Records_18052025[[#This Row],[account_id]])</f>
        <v>57</v>
      </c>
      <c r="J134" s="9" t="str">
        <f>IF(Records_18052025[[#This Row],[Total Trades]]&gt;100, "High frequency", "No")</f>
        <v>No</v>
      </c>
      <c r="K134" s="8">
        <f>_xlfn.XLOOKUP(Records_18052025[[#This Row],[symbol]], $AB$6:$AB$10, $AC$6:$AC$10, "", 0)</f>
        <v>1.5</v>
      </c>
      <c r="L134" s="8" cm="1">
        <f t="array" ref="L134">ABS(_xlfn.XLOOKUP(Records_18052025[[#This Row],[symbol]], $AB$6:$AB$10, (Records_18052025[[#This Row],[spread]]-$AC$6:$AC$10), "", 0))</f>
        <v>0.57999999999999996</v>
      </c>
      <c r="M134" s="9" t="str">
        <f>IF(Records_18052025[[#This Row],[spread]]&gt;Records_18052025[[#This Row],[Spread Median/Symbol]]+PRODUCT(2, $AC$12), "Abnormal high spread", "No")</f>
        <v>No</v>
      </c>
      <c r="N134" s="9" t="str">
        <f>IF(Records_18052025[[#This Row],[spread]]&lt;Records_18052025[[#This Row],[Spread Median/Symbol]]-PRODUCT(2, $AC$12), "Suspicious low spread", "No")</f>
        <v>No</v>
      </c>
      <c r="O134" s="8">
        <f>IF(Records_18052025[[#This Row],[direction]]="Buy", Records_18052025[[#This Row],[volume]], -Records_18052025[[#This Row],[volume]])</f>
        <v>-0.5</v>
      </c>
      <c r="P134" s="8">
        <f>IF(AND(Records_18052025[[#This Row],[account_id]]=A133, Records_18052025[[#This Row],[symbol]]=C133), P133+Records_18052025[[#This Row],[signed_volume]], Records_18052025[[#This Row],[signed_volume]])</f>
        <v>-2.5</v>
      </c>
      <c r="Q134" s="12">
        <f>Records_18052025[[#This Row],[trade_duration]]/86400</f>
        <v>3.4108796296296297E-2</v>
      </c>
      <c r="R134" s="8">
        <v>49.07</v>
      </c>
      <c r="S134" s="9" t="str">
        <f>IF(AND(Records_18052025[[#This Row],[account_id]]=A133, Records_18052025[[#This Row],[symbol]]=C133, Records_18052025[[#This Row],[net_position]]&lt;&gt;P133, P133&lt;&gt;0, Records_18052025[[#This Row],[net_position]]*P133&lt;0, ABS(Records_18052025[[#This Row],[net_position]])&gt;=0.5, Records_18052025[[#This Row],[trade_duration_min2]]&lt;=5), "Abnormal position flip", "No")</f>
        <v>No</v>
      </c>
      <c r="T134" s="2">
        <f>_xlfn.XLOOKUP(Records_18052025[[#This Row],[symbol]], $AB$24:$AB$28, $AC$24:$AC$28, "Not Found", 0)</f>
        <v>0.3</v>
      </c>
      <c r="U134" s="9" t="str">
        <f>IF(AND(Records_18052025[[#This Row],[trade_duration]]&lt;=60, Records_18052025[[#This Row],[volume]]&gt;=Records_18052025[[#This Row],[Scalping Volume Threshold]]), "Suspected Scalping", "No")</f>
        <v>No</v>
      </c>
      <c r="V134" s="2" cm="1">
        <f t="array" ref="V134">_xlfn.LET(_xlpm.Filtered, _xlfn._xlws.FILTER($F:$F, ($A:$A=Records_18052025[[#This Row],[account_id]])*($C:$C=Records_18052025[[#This Row],[symbol]]), "Not Found"), MEDIAN(_xlpm.Filtered))</f>
        <v>0.5</v>
      </c>
      <c r="W134" s="2">
        <f>_xlfn.XLOOKUP(Records_18052025[[#This Row],[symbol]], $AB$33:$AB$37, $AC$33:$AC$37, 0.5, 0)</f>
        <v>0.4</v>
      </c>
      <c r="X134" s="2">
        <f>_xlfn.XLOOKUP(Records_18052025[[#This Row],[symbol]], $AB$33:$AB$37, $AD$33:$AD$37, 2, 0)</f>
        <v>2</v>
      </c>
      <c r="Y134" s="9" t="str" cm="1">
        <f t="array" ref="Y13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3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35" spans="1:26" x14ac:dyDescent="0.3">
      <c r="A135" s="2">
        <v>1003</v>
      </c>
      <c r="B135" s="5">
        <v>45795.565160368227</v>
      </c>
      <c r="C135" s="2" t="s">
        <v>12</v>
      </c>
      <c r="D135" s="2" t="s">
        <v>14</v>
      </c>
      <c r="E135" s="2">
        <v>2.11</v>
      </c>
      <c r="F135" s="2">
        <v>0.01</v>
      </c>
      <c r="G135" s="2">
        <v>109.17</v>
      </c>
      <c r="H135" s="2">
        <v>695</v>
      </c>
      <c r="I135" s="2">
        <f>COUNTIFS(A:A, Records_18052025[[#This Row],[account_id]])</f>
        <v>57</v>
      </c>
      <c r="J135" s="9" t="str">
        <f>IF(Records_18052025[[#This Row],[Total Trades]]&gt;100, "High frequency", "No")</f>
        <v>No</v>
      </c>
      <c r="K135" s="8">
        <f>_xlfn.XLOOKUP(Records_18052025[[#This Row],[symbol]], $AB$6:$AB$10, $AC$6:$AC$10, "", 0)</f>
        <v>1.5</v>
      </c>
      <c r="L135" s="8" cm="1">
        <f t="array" ref="L135">ABS(_xlfn.XLOOKUP(Records_18052025[[#This Row],[symbol]], $AB$6:$AB$10, (Records_18052025[[#This Row],[spread]]-$AC$6:$AC$10), "", 0))</f>
        <v>0.60999999999999988</v>
      </c>
      <c r="M135" s="9" t="str">
        <f>IF(Records_18052025[[#This Row],[spread]]&gt;Records_18052025[[#This Row],[Spread Median/Symbol]]+PRODUCT(2, $AC$12), "Abnormal high spread", "No")</f>
        <v>No</v>
      </c>
      <c r="N135" s="9" t="str">
        <f>IF(Records_18052025[[#This Row],[spread]]&lt;Records_18052025[[#This Row],[Spread Median/Symbol]]-PRODUCT(2, $AC$12), "Suspicious low spread", "No")</f>
        <v>No</v>
      </c>
      <c r="O135" s="8">
        <f>IF(Records_18052025[[#This Row],[direction]]="Buy", Records_18052025[[#This Row],[volume]], -Records_18052025[[#This Row],[volume]])</f>
        <v>0.01</v>
      </c>
      <c r="P135" s="8">
        <f>IF(AND(Records_18052025[[#This Row],[account_id]]=A134, Records_18052025[[#This Row],[symbol]]=C134), P134+Records_18052025[[#This Row],[signed_volume]], Records_18052025[[#This Row],[signed_volume]])</f>
        <v>-2.4900000000000002</v>
      </c>
      <c r="Q135" s="12">
        <f>Records_18052025[[#This Row],[trade_duration]]/86400</f>
        <v>8.0439814814814818E-3</v>
      </c>
      <c r="R135" s="8">
        <v>11.35</v>
      </c>
      <c r="S135" s="9" t="str">
        <f>IF(AND(Records_18052025[[#This Row],[account_id]]=A134, Records_18052025[[#This Row],[symbol]]=C134, Records_18052025[[#This Row],[net_position]]&lt;&gt;P134, P134&lt;&gt;0, Records_18052025[[#This Row],[net_position]]*P134&lt;0, ABS(Records_18052025[[#This Row],[net_position]])&gt;=0.5, Records_18052025[[#This Row],[trade_duration_min2]]&lt;=5), "Abnormal position flip", "No")</f>
        <v>No</v>
      </c>
      <c r="T135" s="2">
        <f>_xlfn.XLOOKUP(Records_18052025[[#This Row],[symbol]], $AB$24:$AB$28, $AC$24:$AC$28, "Not Found", 0)</f>
        <v>0.3</v>
      </c>
      <c r="U135" s="9" t="str">
        <f>IF(AND(Records_18052025[[#This Row],[trade_duration]]&lt;=60, Records_18052025[[#This Row],[volume]]&gt;=Records_18052025[[#This Row],[Scalping Volume Threshold]]), "Suspected Scalping", "No")</f>
        <v>No</v>
      </c>
      <c r="V135" s="2" cm="1">
        <f t="array" ref="V135">_xlfn.LET(_xlpm.Filtered, _xlfn._xlws.FILTER($F:$F, ($A:$A=Records_18052025[[#This Row],[account_id]])*($C:$C=Records_18052025[[#This Row],[symbol]]), "Not Found"), MEDIAN(_xlpm.Filtered))</f>
        <v>0.5</v>
      </c>
      <c r="W135" s="2">
        <f>_xlfn.XLOOKUP(Records_18052025[[#This Row],[symbol]], $AB$33:$AB$37, $AC$33:$AC$37, 0.5, 0)</f>
        <v>0.4</v>
      </c>
      <c r="X135" s="2">
        <f>_xlfn.XLOOKUP(Records_18052025[[#This Row],[symbol]], $AB$33:$AB$37, $AD$33:$AD$37, 2, 0)</f>
        <v>2</v>
      </c>
      <c r="Y135" s="9" t="str" cm="1">
        <f t="array" ref="Y13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3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36" spans="1:26" x14ac:dyDescent="0.3">
      <c r="A136" s="2">
        <v>1003</v>
      </c>
      <c r="B136" s="5">
        <v>45795.583215935883</v>
      </c>
      <c r="C136" s="2" t="s">
        <v>12</v>
      </c>
      <c r="D136" s="2" t="s">
        <v>14</v>
      </c>
      <c r="E136" s="2">
        <v>1.68</v>
      </c>
      <c r="F136" s="2">
        <v>0.5</v>
      </c>
      <c r="G136" s="2">
        <v>184.05</v>
      </c>
      <c r="H136" s="2">
        <v>2778</v>
      </c>
      <c r="I136" s="2">
        <f>COUNTIFS(A:A, Records_18052025[[#This Row],[account_id]])</f>
        <v>57</v>
      </c>
      <c r="J136" s="9" t="str">
        <f>IF(Records_18052025[[#This Row],[Total Trades]]&gt;100, "High frequency", "No")</f>
        <v>No</v>
      </c>
      <c r="K136" s="8">
        <f>_xlfn.XLOOKUP(Records_18052025[[#This Row],[symbol]], $AB$6:$AB$10, $AC$6:$AC$10, "", 0)</f>
        <v>1.5</v>
      </c>
      <c r="L136" s="8" cm="1">
        <f t="array" ref="L136">ABS(_xlfn.XLOOKUP(Records_18052025[[#This Row],[symbol]], $AB$6:$AB$10, (Records_18052025[[#This Row],[spread]]-$AC$6:$AC$10), "", 0))</f>
        <v>0.17999999999999994</v>
      </c>
      <c r="M136" s="9" t="str">
        <f>IF(Records_18052025[[#This Row],[spread]]&gt;Records_18052025[[#This Row],[Spread Median/Symbol]]+PRODUCT(2, $AC$12), "Abnormal high spread", "No")</f>
        <v>No</v>
      </c>
      <c r="N136" s="9" t="str">
        <f>IF(Records_18052025[[#This Row],[spread]]&lt;Records_18052025[[#This Row],[Spread Median/Symbol]]-PRODUCT(2, $AC$12), "Suspicious low spread", "No")</f>
        <v>No</v>
      </c>
      <c r="O136" s="8">
        <f>IF(Records_18052025[[#This Row],[direction]]="Buy", Records_18052025[[#This Row],[volume]], -Records_18052025[[#This Row],[volume]])</f>
        <v>0.5</v>
      </c>
      <c r="P136" s="8">
        <f>IF(AND(Records_18052025[[#This Row],[account_id]]=A135, Records_18052025[[#This Row],[symbol]]=C135), P135+Records_18052025[[#This Row],[signed_volume]], Records_18052025[[#This Row],[signed_volume]])</f>
        <v>-1.9900000000000002</v>
      </c>
      <c r="Q136" s="12">
        <f>Records_18052025[[#This Row],[trade_duration]]/86400</f>
        <v>3.215277777777778E-2</v>
      </c>
      <c r="R136" s="8">
        <v>46.18</v>
      </c>
      <c r="S136" s="9" t="str">
        <f>IF(AND(Records_18052025[[#This Row],[account_id]]=A135, Records_18052025[[#This Row],[symbol]]=C135, Records_18052025[[#This Row],[net_position]]&lt;&gt;P135, P135&lt;&gt;0, Records_18052025[[#This Row],[net_position]]*P135&lt;0, ABS(Records_18052025[[#This Row],[net_position]])&gt;=0.5, Records_18052025[[#This Row],[trade_duration_min2]]&lt;=5), "Abnormal position flip", "No")</f>
        <v>No</v>
      </c>
      <c r="T136" s="2">
        <f>_xlfn.XLOOKUP(Records_18052025[[#This Row],[symbol]], $AB$24:$AB$28, $AC$24:$AC$28, "Not Found", 0)</f>
        <v>0.3</v>
      </c>
      <c r="U136" s="9" t="str">
        <f>IF(AND(Records_18052025[[#This Row],[trade_duration]]&lt;=60, Records_18052025[[#This Row],[volume]]&gt;=Records_18052025[[#This Row],[Scalping Volume Threshold]]), "Suspected Scalping", "No")</f>
        <v>No</v>
      </c>
      <c r="V136" s="2" cm="1">
        <f t="array" ref="V136">_xlfn.LET(_xlpm.Filtered, _xlfn._xlws.FILTER($F:$F, ($A:$A=Records_18052025[[#This Row],[account_id]])*($C:$C=Records_18052025[[#This Row],[symbol]]), "Not Found"), MEDIAN(_xlpm.Filtered))</f>
        <v>0.5</v>
      </c>
      <c r="W136" s="2">
        <f>_xlfn.XLOOKUP(Records_18052025[[#This Row],[symbol]], $AB$33:$AB$37, $AC$33:$AC$37, 0.5, 0)</f>
        <v>0.4</v>
      </c>
      <c r="X136" s="2">
        <f>_xlfn.XLOOKUP(Records_18052025[[#This Row],[symbol]], $AB$33:$AB$37, $AD$33:$AD$37, 2, 0)</f>
        <v>2</v>
      </c>
      <c r="Y136" s="9" t="str" cm="1">
        <f t="array" ref="Y13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3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37" spans="1:26" x14ac:dyDescent="0.3">
      <c r="A137" s="2">
        <v>1003</v>
      </c>
      <c r="B137" s="5">
        <v>45795.87696591892</v>
      </c>
      <c r="C137" s="2" t="s">
        <v>12</v>
      </c>
      <c r="D137" s="2" t="s">
        <v>13</v>
      </c>
      <c r="E137" s="2">
        <v>0.54</v>
      </c>
      <c r="F137" s="2">
        <v>1</v>
      </c>
      <c r="G137" s="2">
        <v>-52.52</v>
      </c>
      <c r="H137" s="2">
        <v>2264</v>
      </c>
      <c r="I137" s="2">
        <f>COUNTIFS(A:A, Records_18052025[[#This Row],[account_id]])</f>
        <v>57</v>
      </c>
      <c r="J137" s="9" t="str">
        <f>IF(Records_18052025[[#This Row],[Total Trades]]&gt;100, "High frequency", "No")</f>
        <v>No</v>
      </c>
      <c r="K137" s="8">
        <f>_xlfn.XLOOKUP(Records_18052025[[#This Row],[symbol]], $AB$6:$AB$10, $AC$6:$AC$10, "", 0)</f>
        <v>1.5</v>
      </c>
      <c r="L137" s="8" cm="1">
        <f t="array" ref="L137">ABS(_xlfn.XLOOKUP(Records_18052025[[#This Row],[symbol]], $AB$6:$AB$10, (Records_18052025[[#This Row],[spread]]-$AC$6:$AC$10), "", 0))</f>
        <v>0.96</v>
      </c>
      <c r="M137" s="9" t="str">
        <f>IF(Records_18052025[[#This Row],[spread]]&gt;Records_18052025[[#This Row],[Spread Median/Symbol]]+PRODUCT(2, $AC$12), "Abnormal high spread", "No")</f>
        <v>No</v>
      </c>
      <c r="N137" s="9" t="str">
        <f>IF(Records_18052025[[#This Row],[spread]]&lt;Records_18052025[[#This Row],[Spread Median/Symbol]]-PRODUCT(2, $AC$12), "Suspicious low spread", "No")</f>
        <v>No</v>
      </c>
      <c r="O137" s="8">
        <f>IF(Records_18052025[[#This Row],[direction]]="Buy", Records_18052025[[#This Row],[volume]], -Records_18052025[[#This Row],[volume]])</f>
        <v>-1</v>
      </c>
      <c r="P137" s="8">
        <f>IF(AND(Records_18052025[[#This Row],[account_id]]=A136, Records_18052025[[#This Row],[symbol]]=C136), P136+Records_18052025[[#This Row],[signed_volume]], Records_18052025[[#This Row],[signed_volume]])</f>
        <v>-2.99</v>
      </c>
      <c r="Q137" s="12">
        <f>Records_18052025[[#This Row],[trade_duration]]/86400</f>
        <v>2.6203703703703705E-2</v>
      </c>
      <c r="R137" s="8">
        <v>37.44</v>
      </c>
      <c r="S137" s="9" t="str">
        <f>IF(AND(Records_18052025[[#This Row],[account_id]]=A136, Records_18052025[[#This Row],[symbol]]=C136, Records_18052025[[#This Row],[net_position]]&lt;&gt;P136, P136&lt;&gt;0, Records_18052025[[#This Row],[net_position]]*P136&lt;0, ABS(Records_18052025[[#This Row],[net_position]])&gt;=0.5, Records_18052025[[#This Row],[trade_duration_min2]]&lt;=5), "Abnormal position flip", "No")</f>
        <v>No</v>
      </c>
      <c r="T137" s="2">
        <f>_xlfn.XLOOKUP(Records_18052025[[#This Row],[symbol]], $AB$24:$AB$28, $AC$24:$AC$28, "Not Found", 0)</f>
        <v>0.3</v>
      </c>
      <c r="U137" s="9" t="str">
        <f>IF(AND(Records_18052025[[#This Row],[trade_duration]]&lt;=60, Records_18052025[[#This Row],[volume]]&gt;=Records_18052025[[#This Row],[Scalping Volume Threshold]]), "Suspected Scalping", "No")</f>
        <v>No</v>
      </c>
      <c r="V137" s="2" cm="1">
        <f t="array" ref="V137">_xlfn.LET(_xlpm.Filtered, _xlfn._xlws.FILTER($F:$F, ($A:$A=Records_18052025[[#This Row],[account_id]])*($C:$C=Records_18052025[[#This Row],[symbol]]), "Not Found"), MEDIAN(_xlpm.Filtered))</f>
        <v>0.5</v>
      </c>
      <c r="W137" s="2">
        <f>_xlfn.XLOOKUP(Records_18052025[[#This Row],[symbol]], $AB$33:$AB$37, $AC$33:$AC$37, 0.5, 0)</f>
        <v>0.4</v>
      </c>
      <c r="X137" s="2">
        <f>_xlfn.XLOOKUP(Records_18052025[[#This Row],[symbol]], $AB$33:$AB$37, $AD$33:$AD$37, 2, 0)</f>
        <v>2</v>
      </c>
      <c r="Y137" s="9" t="str" cm="1">
        <f t="array" ref="Y13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3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38" spans="1:26" x14ac:dyDescent="0.3">
      <c r="A138" s="2">
        <v>1003</v>
      </c>
      <c r="B138" s="5">
        <v>45795.890854834783</v>
      </c>
      <c r="C138" s="2" t="s">
        <v>12</v>
      </c>
      <c r="D138" s="2" t="s">
        <v>13</v>
      </c>
      <c r="E138" s="2">
        <v>2.2799999999999998</v>
      </c>
      <c r="F138" s="2">
        <v>0.1</v>
      </c>
      <c r="G138" s="2">
        <v>-9.4700000000000006</v>
      </c>
      <c r="H138" s="2">
        <v>1297</v>
      </c>
      <c r="I138" s="2">
        <f>COUNTIFS(A:A, Records_18052025[[#This Row],[account_id]])</f>
        <v>57</v>
      </c>
      <c r="J138" s="9" t="str">
        <f>IF(Records_18052025[[#This Row],[Total Trades]]&gt;100, "High frequency", "No")</f>
        <v>No</v>
      </c>
      <c r="K138" s="8">
        <f>_xlfn.XLOOKUP(Records_18052025[[#This Row],[symbol]], $AB$6:$AB$10, $AC$6:$AC$10, "", 0)</f>
        <v>1.5</v>
      </c>
      <c r="L138" s="8" cm="1">
        <f t="array" ref="L138">ABS(_xlfn.XLOOKUP(Records_18052025[[#This Row],[symbol]], $AB$6:$AB$10, (Records_18052025[[#This Row],[spread]]-$AC$6:$AC$10), "", 0))</f>
        <v>0.7799999999999998</v>
      </c>
      <c r="M138" s="9" t="str">
        <f>IF(Records_18052025[[#This Row],[spread]]&gt;Records_18052025[[#This Row],[Spread Median/Symbol]]+PRODUCT(2, $AC$12), "Abnormal high spread", "No")</f>
        <v>No</v>
      </c>
      <c r="N138" s="9" t="str">
        <f>IF(Records_18052025[[#This Row],[spread]]&lt;Records_18052025[[#This Row],[Spread Median/Symbol]]-PRODUCT(2, $AC$12), "Suspicious low spread", "No")</f>
        <v>No</v>
      </c>
      <c r="O138" s="8">
        <f>IF(Records_18052025[[#This Row],[direction]]="Buy", Records_18052025[[#This Row],[volume]], -Records_18052025[[#This Row],[volume]])</f>
        <v>-0.1</v>
      </c>
      <c r="P138" s="8">
        <f>IF(AND(Records_18052025[[#This Row],[account_id]]=A137, Records_18052025[[#This Row],[symbol]]=C137), P137+Records_18052025[[#This Row],[signed_volume]], Records_18052025[[#This Row],[signed_volume]])</f>
        <v>-3.0900000000000003</v>
      </c>
      <c r="Q138" s="12">
        <f>Records_18052025[[#This Row],[trade_duration]]/86400</f>
        <v>1.5011574074074075E-2</v>
      </c>
      <c r="R138" s="8">
        <v>21.37</v>
      </c>
      <c r="S138" s="9" t="str">
        <f>IF(AND(Records_18052025[[#This Row],[account_id]]=A137, Records_18052025[[#This Row],[symbol]]=C137, Records_18052025[[#This Row],[net_position]]&lt;&gt;P137, P137&lt;&gt;0, Records_18052025[[#This Row],[net_position]]*P137&lt;0, ABS(Records_18052025[[#This Row],[net_position]])&gt;=0.5, Records_18052025[[#This Row],[trade_duration_min2]]&lt;=5), "Abnormal position flip", "No")</f>
        <v>No</v>
      </c>
      <c r="T138" s="2">
        <f>_xlfn.XLOOKUP(Records_18052025[[#This Row],[symbol]], $AB$24:$AB$28, $AC$24:$AC$28, "Not Found", 0)</f>
        <v>0.3</v>
      </c>
      <c r="U138" s="9" t="str">
        <f>IF(AND(Records_18052025[[#This Row],[trade_duration]]&lt;=60, Records_18052025[[#This Row],[volume]]&gt;=Records_18052025[[#This Row],[Scalping Volume Threshold]]), "Suspected Scalping", "No")</f>
        <v>No</v>
      </c>
      <c r="V138" s="2" cm="1">
        <f t="array" ref="V138">_xlfn.LET(_xlpm.Filtered, _xlfn._xlws.FILTER($F:$F, ($A:$A=Records_18052025[[#This Row],[account_id]])*($C:$C=Records_18052025[[#This Row],[symbol]]), "Not Found"), MEDIAN(_xlpm.Filtered))</f>
        <v>0.5</v>
      </c>
      <c r="W138" s="2">
        <f>_xlfn.XLOOKUP(Records_18052025[[#This Row],[symbol]], $AB$33:$AB$37, $AC$33:$AC$37, 0.5, 0)</f>
        <v>0.4</v>
      </c>
      <c r="X138" s="2">
        <f>_xlfn.XLOOKUP(Records_18052025[[#This Row],[symbol]], $AB$33:$AB$37, $AD$33:$AD$37, 2, 0)</f>
        <v>2</v>
      </c>
      <c r="Y138" s="9" t="str" cm="1">
        <f t="array" ref="Y13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3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39" spans="1:26" x14ac:dyDescent="0.3">
      <c r="A139" s="2">
        <v>1003</v>
      </c>
      <c r="B139" s="5">
        <v>45795.904743738567</v>
      </c>
      <c r="C139" s="2" t="s">
        <v>12</v>
      </c>
      <c r="D139" s="2" t="s">
        <v>14</v>
      </c>
      <c r="E139" s="2">
        <v>0.59</v>
      </c>
      <c r="F139" s="2">
        <v>0.1</v>
      </c>
      <c r="G139" s="2">
        <v>-76.08</v>
      </c>
      <c r="H139" s="2">
        <v>494</v>
      </c>
      <c r="I139" s="2">
        <f>COUNTIFS(A:A, Records_18052025[[#This Row],[account_id]])</f>
        <v>57</v>
      </c>
      <c r="J139" s="9" t="str">
        <f>IF(Records_18052025[[#This Row],[Total Trades]]&gt;100, "High frequency", "No")</f>
        <v>No</v>
      </c>
      <c r="K139" s="8">
        <f>_xlfn.XLOOKUP(Records_18052025[[#This Row],[symbol]], $AB$6:$AB$10, $AC$6:$AC$10, "", 0)</f>
        <v>1.5</v>
      </c>
      <c r="L139" s="8" cm="1">
        <f t="array" ref="L139">ABS(_xlfn.XLOOKUP(Records_18052025[[#This Row],[symbol]], $AB$6:$AB$10, (Records_18052025[[#This Row],[spread]]-$AC$6:$AC$10), "", 0))</f>
        <v>0.91</v>
      </c>
      <c r="M139" s="9" t="str">
        <f>IF(Records_18052025[[#This Row],[spread]]&gt;Records_18052025[[#This Row],[Spread Median/Symbol]]+PRODUCT(2, $AC$12), "Abnormal high spread", "No")</f>
        <v>No</v>
      </c>
      <c r="N139" s="9" t="str">
        <f>IF(Records_18052025[[#This Row],[spread]]&lt;Records_18052025[[#This Row],[Spread Median/Symbol]]-PRODUCT(2, $AC$12), "Suspicious low spread", "No")</f>
        <v>No</v>
      </c>
      <c r="O139" s="8">
        <f>IF(Records_18052025[[#This Row],[direction]]="Buy", Records_18052025[[#This Row],[volume]], -Records_18052025[[#This Row],[volume]])</f>
        <v>0.1</v>
      </c>
      <c r="P139" s="8">
        <f>IF(AND(Records_18052025[[#This Row],[account_id]]=A138, Records_18052025[[#This Row],[symbol]]=C138), P138+Records_18052025[[#This Row],[signed_volume]], Records_18052025[[#This Row],[signed_volume]])</f>
        <v>-2.99</v>
      </c>
      <c r="Q139" s="12">
        <f>Records_18052025[[#This Row],[trade_duration]]/86400</f>
        <v>5.7175925925925927E-3</v>
      </c>
      <c r="R139" s="8">
        <v>8.14</v>
      </c>
      <c r="S139" s="9" t="str">
        <f>IF(AND(Records_18052025[[#This Row],[account_id]]=A138, Records_18052025[[#This Row],[symbol]]=C138, Records_18052025[[#This Row],[net_position]]&lt;&gt;P138, P138&lt;&gt;0, Records_18052025[[#This Row],[net_position]]*P138&lt;0, ABS(Records_18052025[[#This Row],[net_position]])&gt;=0.5, Records_18052025[[#This Row],[trade_duration_min2]]&lt;=5), "Abnormal position flip", "No")</f>
        <v>No</v>
      </c>
      <c r="T139" s="2">
        <f>_xlfn.XLOOKUP(Records_18052025[[#This Row],[symbol]], $AB$24:$AB$28, $AC$24:$AC$28, "Not Found", 0)</f>
        <v>0.3</v>
      </c>
      <c r="U139" s="9" t="str">
        <f>IF(AND(Records_18052025[[#This Row],[trade_duration]]&lt;=60, Records_18052025[[#This Row],[volume]]&gt;=Records_18052025[[#This Row],[Scalping Volume Threshold]]), "Suspected Scalping", "No")</f>
        <v>No</v>
      </c>
      <c r="V139" s="2" cm="1">
        <f t="array" ref="V139">_xlfn.LET(_xlpm.Filtered, _xlfn._xlws.FILTER($F:$F, ($A:$A=Records_18052025[[#This Row],[account_id]])*($C:$C=Records_18052025[[#This Row],[symbol]]), "Not Found"), MEDIAN(_xlpm.Filtered))</f>
        <v>0.5</v>
      </c>
      <c r="W139" s="2">
        <f>_xlfn.XLOOKUP(Records_18052025[[#This Row],[symbol]], $AB$33:$AB$37, $AC$33:$AC$37, 0.5, 0)</f>
        <v>0.4</v>
      </c>
      <c r="X139" s="2">
        <f>_xlfn.XLOOKUP(Records_18052025[[#This Row],[symbol]], $AB$33:$AB$37, $AD$33:$AD$37, 2, 0)</f>
        <v>2</v>
      </c>
      <c r="Y139" s="9" t="str" cm="1">
        <f t="array" ref="Y13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3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40" spans="1:26" x14ac:dyDescent="0.3">
      <c r="A140" s="2">
        <v>1003</v>
      </c>
      <c r="B140" s="5">
        <v>45795.951965950997</v>
      </c>
      <c r="C140" s="2" t="s">
        <v>12</v>
      </c>
      <c r="D140" s="2" t="s">
        <v>13</v>
      </c>
      <c r="E140" s="2">
        <v>1.46</v>
      </c>
      <c r="F140" s="2">
        <v>0.5</v>
      </c>
      <c r="G140" s="2">
        <v>-78.319999999999993</v>
      </c>
      <c r="H140" s="2">
        <v>1227</v>
      </c>
      <c r="I140" s="2">
        <f>COUNTIFS(A:A, Records_18052025[[#This Row],[account_id]])</f>
        <v>57</v>
      </c>
      <c r="J140" s="9" t="str">
        <f>IF(Records_18052025[[#This Row],[Total Trades]]&gt;100, "High frequency", "No")</f>
        <v>No</v>
      </c>
      <c r="K140" s="8">
        <f>_xlfn.XLOOKUP(Records_18052025[[#This Row],[symbol]], $AB$6:$AB$10, $AC$6:$AC$10, "", 0)</f>
        <v>1.5</v>
      </c>
      <c r="L140" s="8" cm="1">
        <f t="array" ref="L140">ABS(_xlfn.XLOOKUP(Records_18052025[[#This Row],[symbol]], $AB$6:$AB$10, (Records_18052025[[#This Row],[spread]]-$AC$6:$AC$10), "", 0))</f>
        <v>4.0000000000000036E-2</v>
      </c>
      <c r="M140" s="9" t="str">
        <f>IF(Records_18052025[[#This Row],[spread]]&gt;Records_18052025[[#This Row],[Spread Median/Symbol]]+PRODUCT(2, $AC$12), "Abnormal high spread", "No")</f>
        <v>No</v>
      </c>
      <c r="N140" s="9" t="str">
        <f>IF(Records_18052025[[#This Row],[spread]]&lt;Records_18052025[[#This Row],[Spread Median/Symbol]]-PRODUCT(2, $AC$12), "Suspicious low spread", "No")</f>
        <v>No</v>
      </c>
      <c r="O140" s="8">
        <f>IF(Records_18052025[[#This Row],[direction]]="Buy", Records_18052025[[#This Row],[volume]], -Records_18052025[[#This Row],[volume]])</f>
        <v>-0.5</v>
      </c>
      <c r="P140" s="8">
        <f>IF(AND(Records_18052025[[#This Row],[account_id]]=A139, Records_18052025[[#This Row],[symbol]]=C139), P139+Records_18052025[[#This Row],[signed_volume]], Records_18052025[[#This Row],[signed_volume]])</f>
        <v>-3.49</v>
      </c>
      <c r="Q140" s="12">
        <f>Records_18052025[[#This Row],[trade_duration]]/86400</f>
        <v>1.4201388888888888E-2</v>
      </c>
      <c r="R140" s="8">
        <v>20.27</v>
      </c>
      <c r="S140" s="9" t="str">
        <f>IF(AND(Records_18052025[[#This Row],[account_id]]=A139, Records_18052025[[#This Row],[symbol]]=C139, Records_18052025[[#This Row],[net_position]]&lt;&gt;P139, P139&lt;&gt;0, Records_18052025[[#This Row],[net_position]]*P139&lt;0, ABS(Records_18052025[[#This Row],[net_position]])&gt;=0.5, Records_18052025[[#This Row],[trade_duration_min2]]&lt;=5), "Abnormal position flip", "No")</f>
        <v>No</v>
      </c>
      <c r="T140" s="2">
        <f>_xlfn.XLOOKUP(Records_18052025[[#This Row],[symbol]], $AB$24:$AB$28, $AC$24:$AC$28, "Not Found", 0)</f>
        <v>0.3</v>
      </c>
      <c r="U140" s="9" t="str">
        <f>IF(AND(Records_18052025[[#This Row],[trade_duration]]&lt;=60, Records_18052025[[#This Row],[volume]]&gt;=Records_18052025[[#This Row],[Scalping Volume Threshold]]), "Suspected Scalping", "No")</f>
        <v>No</v>
      </c>
      <c r="V140" s="2" cm="1">
        <f t="array" ref="V140">_xlfn.LET(_xlpm.Filtered, _xlfn._xlws.FILTER($F:$F, ($A:$A=Records_18052025[[#This Row],[account_id]])*($C:$C=Records_18052025[[#This Row],[symbol]]), "Not Found"), MEDIAN(_xlpm.Filtered))</f>
        <v>0.5</v>
      </c>
      <c r="W140" s="2">
        <f>_xlfn.XLOOKUP(Records_18052025[[#This Row],[symbol]], $AB$33:$AB$37, $AC$33:$AC$37, 0.5, 0)</f>
        <v>0.4</v>
      </c>
      <c r="X140" s="2">
        <f>_xlfn.XLOOKUP(Records_18052025[[#This Row],[symbol]], $AB$33:$AB$37, $AD$33:$AD$37, 2, 0)</f>
        <v>2</v>
      </c>
      <c r="Y140" s="9" t="str" cm="1">
        <f t="array" ref="Y14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4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41" spans="1:26" x14ac:dyDescent="0.3">
      <c r="A141" s="2">
        <v>1003</v>
      </c>
      <c r="B141" s="5">
        <v>45795.019327065071</v>
      </c>
      <c r="C141" s="2" t="s">
        <v>10</v>
      </c>
      <c r="D141" s="2" t="s">
        <v>13</v>
      </c>
      <c r="E141" s="2">
        <v>2.02</v>
      </c>
      <c r="F141" s="2">
        <v>1</v>
      </c>
      <c r="G141" s="2">
        <v>-133.07</v>
      </c>
      <c r="H141" s="2">
        <v>689</v>
      </c>
      <c r="I141" s="2">
        <f>COUNTIFS(A:A, Records_18052025[[#This Row],[account_id]])</f>
        <v>57</v>
      </c>
      <c r="J141" s="9" t="str">
        <f>IF(Records_18052025[[#This Row],[Total Trades]]&gt;100, "High frequency", "No")</f>
        <v>No</v>
      </c>
      <c r="K141" s="8">
        <f>_xlfn.XLOOKUP(Records_18052025[[#This Row],[symbol]], $AB$6:$AB$10, $AC$6:$AC$10, "", 0)</f>
        <v>1.45</v>
      </c>
      <c r="L141" s="8" cm="1">
        <f t="array" ref="L141">ABS(_xlfn.XLOOKUP(Records_18052025[[#This Row],[symbol]], $AB$6:$AB$10, (Records_18052025[[#This Row],[spread]]-$AC$6:$AC$10), "", 0))</f>
        <v>0.57000000000000006</v>
      </c>
      <c r="M141" s="9" t="str">
        <f>IF(Records_18052025[[#This Row],[spread]]&gt;Records_18052025[[#This Row],[Spread Median/Symbol]]+PRODUCT(2, $AC$12), "Abnormal high spread", "No")</f>
        <v>No</v>
      </c>
      <c r="N141" s="9" t="str">
        <f>IF(Records_18052025[[#This Row],[spread]]&lt;Records_18052025[[#This Row],[Spread Median/Symbol]]-PRODUCT(2, $AC$12), "Suspicious low spread", "No")</f>
        <v>No</v>
      </c>
      <c r="O141" s="8">
        <f>IF(Records_18052025[[#This Row],[direction]]="Buy", Records_18052025[[#This Row],[volume]], -Records_18052025[[#This Row],[volume]])</f>
        <v>-1</v>
      </c>
      <c r="P141" s="8">
        <f>IF(AND(Records_18052025[[#This Row],[account_id]]=A140, Records_18052025[[#This Row],[symbol]]=C140), P140+Records_18052025[[#This Row],[signed_volume]], Records_18052025[[#This Row],[signed_volume]])</f>
        <v>-1</v>
      </c>
      <c r="Q141" s="12">
        <f>Records_18052025[[#This Row],[trade_duration]]/86400</f>
        <v>7.9745370370370369E-3</v>
      </c>
      <c r="R141" s="8">
        <v>11.29</v>
      </c>
      <c r="S141" s="9" t="str">
        <f>IF(AND(Records_18052025[[#This Row],[account_id]]=A140, Records_18052025[[#This Row],[symbol]]=C140, Records_18052025[[#This Row],[net_position]]&lt;&gt;P140, P140&lt;&gt;0, Records_18052025[[#This Row],[net_position]]*P140&lt;0, ABS(Records_18052025[[#This Row],[net_position]])&gt;=0.5, Records_18052025[[#This Row],[trade_duration_min2]]&lt;=5), "Abnormal position flip", "No")</f>
        <v>No</v>
      </c>
      <c r="T141" s="2">
        <f>_xlfn.XLOOKUP(Records_18052025[[#This Row],[symbol]], $AB$24:$AB$28, $AC$24:$AC$28, "Not Found", 0)</f>
        <v>0.5</v>
      </c>
      <c r="U141" s="9" t="str">
        <f>IF(AND(Records_18052025[[#This Row],[trade_duration]]&lt;=60, Records_18052025[[#This Row],[volume]]&gt;=Records_18052025[[#This Row],[Scalping Volume Threshold]]), "Suspected Scalping", "No")</f>
        <v>No</v>
      </c>
      <c r="V141" s="2" cm="1">
        <f t="array" ref="V141">_xlfn.LET(_xlpm.Filtered, _xlfn._xlws.FILTER($F:$F, ($A:$A=Records_18052025[[#This Row],[account_id]])*($C:$C=Records_18052025[[#This Row],[symbol]]), "Not Found"), MEDIAN(_xlpm.Filtered))</f>
        <v>0.5</v>
      </c>
      <c r="W141" s="2">
        <f>_xlfn.XLOOKUP(Records_18052025[[#This Row],[symbol]], $AB$33:$AB$37, $AC$33:$AC$37, 0.5, 0)</f>
        <v>0.3</v>
      </c>
      <c r="X141" s="2">
        <f>_xlfn.XLOOKUP(Records_18052025[[#This Row],[symbol]], $AB$33:$AB$37, $AD$33:$AD$37, 2, 0)</f>
        <v>1.5</v>
      </c>
      <c r="Y141" s="9" t="str" cm="1">
        <f t="array" ref="Y14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4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42" spans="1:26" x14ac:dyDescent="0.3">
      <c r="A142" s="2">
        <v>1003</v>
      </c>
      <c r="B142" s="5">
        <v>45795.035993718557</v>
      </c>
      <c r="C142" s="2" t="s">
        <v>10</v>
      </c>
      <c r="D142" s="2" t="s">
        <v>14</v>
      </c>
      <c r="E142" s="2">
        <v>1.66</v>
      </c>
      <c r="F142" s="2">
        <v>0.5</v>
      </c>
      <c r="G142" s="2">
        <v>-161.84</v>
      </c>
      <c r="H142" s="2">
        <v>2990</v>
      </c>
      <c r="I142" s="2">
        <f>COUNTIFS(A:A, Records_18052025[[#This Row],[account_id]])</f>
        <v>57</v>
      </c>
      <c r="J142" s="9" t="str">
        <f>IF(Records_18052025[[#This Row],[Total Trades]]&gt;100, "High frequency", "No")</f>
        <v>No</v>
      </c>
      <c r="K142" s="8">
        <f>_xlfn.XLOOKUP(Records_18052025[[#This Row],[symbol]], $AB$6:$AB$10, $AC$6:$AC$10, "", 0)</f>
        <v>1.45</v>
      </c>
      <c r="L142" s="8" cm="1">
        <f t="array" ref="L142">ABS(_xlfn.XLOOKUP(Records_18052025[[#This Row],[symbol]], $AB$6:$AB$10, (Records_18052025[[#This Row],[spread]]-$AC$6:$AC$10), "", 0))</f>
        <v>0.20999999999999996</v>
      </c>
      <c r="M142" s="9" t="str">
        <f>IF(Records_18052025[[#This Row],[spread]]&gt;Records_18052025[[#This Row],[Spread Median/Symbol]]+PRODUCT(2, $AC$12), "Abnormal high spread", "No")</f>
        <v>No</v>
      </c>
      <c r="N142" s="9" t="str">
        <f>IF(Records_18052025[[#This Row],[spread]]&lt;Records_18052025[[#This Row],[Spread Median/Symbol]]-PRODUCT(2, $AC$12), "Suspicious low spread", "No")</f>
        <v>No</v>
      </c>
      <c r="O142" s="8">
        <f>IF(Records_18052025[[#This Row],[direction]]="Buy", Records_18052025[[#This Row],[volume]], -Records_18052025[[#This Row],[volume]])</f>
        <v>0.5</v>
      </c>
      <c r="P142" s="8">
        <f>IF(AND(Records_18052025[[#This Row],[account_id]]=A141, Records_18052025[[#This Row],[symbol]]=C141), P141+Records_18052025[[#This Row],[signed_volume]], Records_18052025[[#This Row],[signed_volume]])</f>
        <v>-0.5</v>
      </c>
      <c r="Q142" s="12">
        <f>Records_18052025[[#This Row],[trade_duration]]/86400</f>
        <v>3.4606481481481481E-2</v>
      </c>
      <c r="R142" s="8">
        <v>49.5</v>
      </c>
      <c r="S142" s="9" t="str">
        <f>IF(AND(Records_18052025[[#This Row],[account_id]]=A141, Records_18052025[[#This Row],[symbol]]=C141, Records_18052025[[#This Row],[net_position]]&lt;&gt;P141, P141&lt;&gt;0, Records_18052025[[#This Row],[net_position]]*P141&lt;0, ABS(Records_18052025[[#This Row],[net_position]])&gt;=0.5, Records_18052025[[#This Row],[trade_duration_min2]]&lt;=5), "Abnormal position flip", "No")</f>
        <v>No</v>
      </c>
      <c r="T142" s="2">
        <f>_xlfn.XLOOKUP(Records_18052025[[#This Row],[symbol]], $AB$24:$AB$28, $AC$24:$AC$28, "Not Found", 0)</f>
        <v>0.5</v>
      </c>
      <c r="U142" s="9" t="str">
        <f>IF(AND(Records_18052025[[#This Row],[trade_duration]]&lt;=60, Records_18052025[[#This Row],[volume]]&gt;=Records_18052025[[#This Row],[Scalping Volume Threshold]]), "Suspected Scalping", "No")</f>
        <v>No</v>
      </c>
      <c r="V142" s="2" cm="1">
        <f t="array" ref="V142">_xlfn.LET(_xlpm.Filtered, _xlfn._xlws.FILTER($F:$F, ($A:$A=Records_18052025[[#This Row],[account_id]])*($C:$C=Records_18052025[[#This Row],[symbol]]), "Not Found"), MEDIAN(_xlpm.Filtered))</f>
        <v>0.5</v>
      </c>
      <c r="W142" s="2">
        <f>_xlfn.XLOOKUP(Records_18052025[[#This Row],[symbol]], $AB$33:$AB$37, $AC$33:$AC$37, 0.5, 0)</f>
        <v>0.3</v>
      </c>
      <c r="X142" s="2">
        <f>_xlfn.XLOOKUP(Records_18052025[[#This Row],[symbol]], $AB$33:$AB$37, $AD$33:$AD$37, 2, 0)</f>
        <v>1.5</v>
      </c>
      <c r="Y142" s="9" t="str" cm="1">
        <f t="array" ref="Y14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4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43" spans="1:26" x14ac:dyDescent="0.3">
      <c r="A143" s="2">
        <v>1003</v>
      </c>
      <c r="B143" s="5">
        <v>45795.047799296357</v>
      </c>
      <c r="C143" s="2" t="s">
        <v>10</v>
      </c>
      <c r="D143" s="2" t="s">
        <v>13</v>
      </c>
      <c r="E143" s="2">
        <v>2.4900000000000002</v>
      </c>
      <c r="F143" s="2">
        <v>0.1</v>
      </c>
      <c r="G143" s="2">
        <v>93.08</v>
      </c>
      <c r="H143" s="2">
        <v>399</v>
      </c>
      <c r="I143" s="2">
        <f>COUNTIFS(A:A, Records_18052025[[#This Row],[account_id]])</f>
        <v>57</v>
      </c>
      <c r="J143" s="9" t="str">
        <f>IF(Records_18052025[[#This Row],[Total Trades]]&gt;100, "High frequency", "No")</f>
        <v>No</v>
      </c>
      <c r="K143" s="8">
        <f>_xlfn.XLOOKUP(Records_18052025[[#This Row],[symbol]], $AB$6:$AB$10, $AC$6:$AC$10, "", 0)</f>
        <v>1.45</v>
      </c>
      <c r="L143" s="8" cm="1">
        <f t="array" ref="L143">ABS(_xlfn.XLOOKUP(Records_18052025[[#This Row],[symbol]], $AB$6:$AB$10, (Records_18052025[[#This Row],[spread]]-$AC$6:$AC$10), "", 0))</f>
        <v>1.0400000000000003</v>
      </c>
      <c r="M143" s="9" t="str">
        <f>IF(Records_18052025[[#This Row],[spread]]&gt;Records_18052025[[#This Row],[Spread Median/Symbol]]+PRODUCT(2, $AC$12), "Abnormal high spread", "No")</f>
        <v>No</v>
      </c>
      <c r="N143" s="9" t="str">
        <f>IF(Records_18052025[[#This Row],[spread]]&lt;Records_18052025[[#This Row],[Spread Median/Symbol]]-PRODUCT(2, $AC$12), "Suspicious low spread", "No")</f>
        <v>No</v>
      </c>
      <c r="O143" s="8">
        <f>IF(Records_18052025[[#This Row],[direction]]="Buy", Records_18052025[[#This Row],[volume]], -Records_18052025[[#This Row],[volume]])</f>
        <v>-0.1</v>
      </c>
      <c r="P143" s="8">
        <f>IF(AND(Records_18052025[[#This Row],[account_id]]=A142, Records_18052025[[#This Row],[symbol]]=C142), P142+Records_18052025[[#This Row],[signed_volume]], Records_18052025[[#This Row],[signed_volume]])</f>
        <v>-0.6</v>
      </c>
      <c r="Q143" s="12">
        <f>Records_18052025[[#This Row],[trade_duration]]/86400</f>
        <v>4.6180555555555558E-3</v>
      </c>
      <c r="R143" s="8">
        <v>6.39</v>
      </c>
      <c r="S143" s="9" t="str">
        <f>IF(AND(Records_18052025[[#This Row],[account_id]]=A142, Records_18052025[[#This Row],[symbol]]=C142, Records_18052025[[#This Row],[net_position]]&lt;&gt;P142, P142&lt;&gt;0, Records_18052025[[#This Row],[net_position]]*P142&lt;0, ABS(Records_18052025[[#This Row],[net_position]])&gt;=0.5, Records_18052025[[#This Row],[trade_duration_min2]]&lt;=5), "Abnormal position flip", "No")</f>
        <v>No</v>
      </c>
      <c r="T143" s="2">
        <f>_xlfn.XLOOKUP(Records_18052025[[#This Row],[symbol]], $AB$24:$AB$28, $AC$24:$AC$28, "Not Found", 0)</f>
        <v>0.5</v>
      </c>
      <c r="U143" s="9" t="str">
        <f>IF(AND(Records_18052025[[#This Row],[trade_duration]]&lt;=60, Records_18052025[[#This Row],[volume]]&gt;=Records_18052025[[#This Row],[Scalping Volume Threshold]]), "Suspected Scalping", "No")</f>
        <v>No</v>
      </c>
      <c r="V143" s="2" cm="1">
        <f t="array" ref="V143">_xlfn.LET(_xlpm.Filtered, _xlfn._xlws.FILTER($F:$F, ($A:$A=Records_18052025[[#This Row],[account_id]])*($C:$C=Records_18052025[[#This Row],[symbol]]), "Not Found"), MEDIAN(_xlpm.Filtered))</f>
        <v>0.5</v>
      </c>
      <c r="W143" s="2">
        <f>_xlfn.XLOOKUP(Records_18052025[[#This Row],[symbol]], $AB$33:$AB$37, $AC$33:$AC$37, 0.5, 0)</f>
        <v>0.3</v>
      </c>
      <c r="X143" s="2">
        <f>_xlfn.XLOOKUP(Records_18052025[[#This Row],[symbol]], $AB$33:$AB$37, $AD$33:$AD$37, 2, 0)</f>
        <v>1.5</v>
      </c>
      <c r="Y143" s="9" t="str" cm="1">
        <f t="array" ref="Y14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4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44" spans="1:26" x14ac:dyDescent="0.3">
      <c r="A144" s="2">
        <v>1003</v>
      </c>
      <c r="B144" s="5">
        <v>45795.192938131942</v>
      </c>
      <c r="C144" s="2" t="s">
        <v>10</v>
      </c>
      <c r="D144" s="2" t="s">
        <v>13</v>
      </c>
      <c r="E144" s="2">
        <v>0.52</v>
      </c>
      <c r="F144" s="2">
        <v>0.5</v>
      </c>
      <c r="G144" s="2">
        <v>-179.91</v>
      </c>
      <c r="H144" s="2">
        <v>1831</v>
      </c>
      <c r="I144" s="2">
        <f>COUNTIFS(A:A, Records_18052025[[#This Row],[account_id]])</f>
        <v>57</v>
      </c>
      <c r="J144" s="9" t="str">
        <f>IF(Records_18052025[[#This Row],[Total Trades]]&gt;100, "High frequency", "No")</f>
        <v>No</v>
      </c>
      <c r="K144" s="8">
        <f>_xlfn.XLOOKUP(Records_18052025[[#This Row],[symbol]], $AB$6:$AB$10, $AC$6:$AC$10, "", 0)</f>
        <v>1.45</v>
      </c>
      <c r="L144" s="8" cm="1">
        <f t="array" ref="L144">ABS(_xlfn.XLOOKUP(Records_18052025[[#This Row],[symbol]], $AB$6:$AB$10, (Records_18052025[[#This Row],[spread]]-$AC$6:$AC$10), "", 0))</f>
        <v>0.92999999999999994</v>
      </c>
      <c r="M144" s="9" t="str">
        <f>IF(Records_18052025[[#This Row],[spread]]&gt;Records_18052025[[#This Row],[Spread Median/Symbol]]+PRODUCT(2, $AC$12), "Abnormal high spread", "No")</f>
        <v>No</v>
      </c>
      <c r="N144" s="9" t="str">
        <f>IF(Records_18052025[[#This Row],[spread]]&lt;Records_18052025[[#This Row],[Spread Median/Symbol]]-PRODUCT(2, $AC$12), "Suspicious low spread", "No")</f>
        <v>No</v>
      </c>
      <c r="O144" s="8">
        <f>IF(Records_18052025[[#This Row],[direction]]="Buy", Records_18052025[[#This Row],[volume]], -Records_18052025[[#This Row],[volume]])</f>
        <v>-0.5</v>
      </c>
      <c r="P144" s="8">
        <f>IF(AND(Records_18052025[[#This Row],[account_id]]=A143, Records_18052025[[#This Row],[symbol]]=C143), P143+Records_18052025[[#This Row],[signed_volume]], Records_18052025[[#This Row],[signed_volume]])</f>
        <v>-1.1000000000000001</v>
      </c>
      <c r="Q144" s="12">
        <f>Records_18052025[[#This Row],[trade_duration]]/86400</f>
        <v>2.119212962962963E-2</v>
      </c>
      <c r="R144" s="8">
        <v>30.31</v>
      </c>
      <c r="S144" s="9" t="str">
        <f>IF(AND(Records_18052025[[#This Row],[account_id]]=A143, Records_18052025[[#This Row],[symbol]]=C143, Records_18052025[[#This Row],[net_position]]&lt;&gt;P143, P143&lt;&gt;0, Records_18052025[[#This Row],[net_position]]*P143&lt;0, ABS(Records_18052025[[#This Row],[net_position]])&gt;=0.5, Records_18052025[[#This Row],[trade_duration_min2]]&lt;=5), "Abnormal position flip", "No")</f>
        <v>No</v>
      </c>
      <c r="T144" s="2">
        <f>_xlfn.XLOOKUP(Records_18052025[[#This Row],[symbol]], $AB$24:$AB$28, $AC$24:$AC$28, "Not Found", 0)</f>
        <v>0.5</v>
      </c>
      <c r="U144" s="9" t="str">
        <f>IF(AND(Records_18052025[[#This Row],[trade_duration]]&lt;=60, Records_18052025[[#This Row],[volume]]&gt;=Records_18052025[[#This Row],[Scalping Volume Threshold]]), "Suspected Scalping", "No")</f>
        <v>No</v>
      </c>
      <c r="V144" s="2" cm="1">
        <f t="array" ref="V144">_xlfn.LET(_xlpm.Filtered, _xlfn._xlws.FILTER($F:$F, ($A:$A=Records_18052025[[#This Row],[account_id]])*($C:$C=Records_18052025[[#This Row],[symbol]]), "Not Found"), MEDIAN(_xlpm.Filtered))</f>
        <v>0.5</v>
      </c>
      <c r="W144" s="2">
        <f>_xlfn.XLOOKUP(Records_18052025[[#This Row],[symbol]], $AB$33:$AB$37, $AC$33:$AC$37, 0.5, 0)</f>
        <v>0.3</v>
      </c>
      <c r="X144" s="2">
        <f>_xlfn.XLOOKUP(Records_18052025[[#This Row],[symbol]], $AB$33:$AB$37, $AD$33:$AD$37, 2, 0)</f>
        <v>1.5</v>
      </c>
      <c r="Y144" s="9" t="str" cm="1">
        <f t="array" ref="Y14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4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45" spans="1:26" x14ac:dyDescent="0.3">
      <c r="A145" s="2">
        <v>1003</v>
      </c>
      <c r="B145" s="5">
        <v>45795.301271492302</v>
      </c>
      <c r="C145" s="2" t="s">
        <v>10</v>
      </c>
      <c r="D145" s="2" t="s">
        <v>13</v>
      </c>
      <c r="E145" s="2">
        <v>0.62</v>
      </c>
      <c r="F145" s="2">
        <v>0.5</v>
      </c>
      <c r="G145" s="2">
        <v>66.64</v>
      </c>
      <c r="H145" s="2">
        <v>1073</v>
      </c>
      <c r="I145" s="2">
        <f>COUNTIFS(A:A, Records_18052025[[#This Row],[account_id]])</f>
        <v>57</v>
      </c>
      <c r="J145" s="9" t="str">
        <f>IF(Records_18052025[[#This Row],[Total Trades]]&gt;100, "High frequency", "No")</f>
        <v>No</v>
      </c>
      <c r="K145" s="8">
        <f>_xlfn.XLOOKUP(Records_18052025[[#This Row],[symbol]], $AB$6:$AB$10, $AC$6:$AC$10, "", 0)</f>
        <v>1.45</v>
      </c>
      <c r="L145" s="8" cm="1">
        <f t="array" ref="L145">ABS(_xlfn.XLOOKUP(Records_18052025[[#This Row],[symbol]], $AB$6:$AB$10, (Records_18052025[[#This Row],[spread]]-$AC$6:$AC$10), "", 0))</f>
        <v>0.83</v>
      </c>
      <c r="M145" s="9" t="str">
        <f>IF(Records_18052025[[#This Row],[spread]]&gt;Records_18052025[[#This Row],[Spread Median/Symbol]]+PRODUCT(2, $AC$12), "Abnormal high spread", "No")</f>
        <v>No</v>
      </c>
      <c r="N145" s="9" t="str">
        <f>IF(Records_18052025[[#This Row],[spread]]&lt;Records_18052025[[#This Row],[Spread Median/Symbol]]-PRODUCT(2, $AC$12), "Suspicious low spread", "No")</f>
        <v>No</v>
      </c>
      <c r="O145" s="8">
        <f>IF(Records_18052025[[#This Row],[direction]]="Buy", Records_18052025[[#This Row],[volume]], -Records_18052025[[#This Row],[volume]])</f>
        <v>-0.5</v>
      </c>
      <c r="P145" s="8">
        <f>IF(AND(Records_18052025[[#This Row],[account_id]]=A144, Records_18052025[[#This Row],[symbol]]=C144), P144+Records_18052025[[#This Row],[signed_volume]], Records_18052025[[#This Row],[signed_volume]])</f>
        <v>-1.6</v>
      </c>
      <c r="Q145" s="12">
        <f>Records_18052025[[#This Row],[trade_duration]]/86400</f>
        <v>1.2418981481481482E-2</v>
      </c>
      <c r="R145" s="8">
        <v>17.53</v>
      </c>
      <c r="S145" s="9" t="str">
        <f>IF(AND(Records_18052025[[#This Row],[account_id]]=A144, Records_18052025[[#This Row],[symbol]]=C144, Records_18052025[[#This Row],[net_position]]&lt;&gt;P144, P144&lt;&gt;0, Records_18052025[[#This Row],[net_position]]*P144&lt;0, ABS(Records_18052025[[#This Row],[net_position]])&gt;=0.5, Records_18052025[[#This Row],[trade_duration_min2]]&lt;=5), "Abnormal position flip", "No")</f>
        <v>No</v>
      </c>
      <c r="T145" s="2">
        <f>_xlfn.XLOOKUP(Records_18052025[[#This Row],[symbol]], $AB$24:$AB$28, $AC$24:$AC$28, "Not Found", 0)</f>
        <v>0.5</v>
      </c>
      <c r="U145" s="9" t="str">
        <f>IF(AND(Records_18052025[[#This Row],[trade_duration]]&lt;=60, Records_18052025[[#This Row],[volume]]&gt;=Records_18052025[[#This Row],[Scalping Volume Threshold]]), "Suspected Scalping", "No")</f>
        <v>No</v>
      </c>
      <c r="V145" s="2" cm="1">
        <f t="array" ref="V145">_xlfn.LET(_xlpm.Filtered, _xlfn._xlws.FILTER($F:$F, ($A:$A=Records_18052025[[#This Row],[account_id]])*($C:$C=Records_18052025[[#This Row],[symbol]]), "Not Found"), MEDIAN(_xlpm.Filtered))</f>
        <v>0.5</v>
      </c>
      <c r="W145" s="2">
        <f>_xlfn.XLOOKUP(Records_18052025[[#This Row],[symbol]], $AB$33:$AB$37, $AC$33:$AC$37, 0.5, 0)</f>
        <v>0.3</v>
      </c>
      <c r="X145" s="2">
        <f>_xlfn.XLOOKUP(Records_18052025[[#This Row],[symbol]], $AB$33:$AB$37, $AD$33:$AD$37, 2, 0)</f>
        <v>1.5</v>
      </c>
      <c r="Y145" s="9" t="str" cm="1">
        <f t="array" ref="Y14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4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46" spans="1:26" x14ac:dyDescent="0.3">
      <c r="A146" s="2">
        <v>1003</v>
      </c>
      <c r="B146" s="5">
        <v>45795.319327039062</v>
      </c>
      <c r="C146" s="2" t="s">
        <v>10</v>
      </c>
      <c r="D146" s="2" t="s">
        <v>13</v>
      </c>
      <c r="E146" s="2">
        <v>1.74</v>
      </c>
      <c r="F146" s="2">
        <v>0.01</v>
      </c>
      <c r="G146" s="2">
        <v>-169.76</v>
      </c>
      <c r="H146" s="2">
        <v>978</v>
      </c>
      <c r="I146" s="2">
        <f>COUNTIFS(A:A, Records_18052025[[#This Row],[account_id]])</f>
        <v>57</v>
      </c>
      <c r="J146" s="9" t="str">
        <f>IF(Records_18052025[[#This Row],[Total Trades]]&gt;100, "High frequency", "No")</f>
        <v>No</v>
      </c>
      <c r="K146" s="8">
        <f>_xlfn.XLOOKUP(Records_18052025[[#This Row],[symbol]], $AB$6:$AB$10, $AC$6:$AC$10, "", 0)</f>
        <v>1.45</v>
      </c>
      <c r="L146" s="8" cm="1">
        <f t="array" ref="L146">ABS(_xlfn.XLOOKUP(Records_18052025[[#This Row],[symbol]], $AB$6:$AB$10, (Records_18052025[[#This Row],[spread]]-$AC$6:$AC$10), "", 0))</f>
        <v>0.29000000000000004</v>
      </c>
      <c r="M146" s="9" t="str">
        <f>IF(Records_18052025[[#This Row],[spread]]&gt;Records_18052025[[#This Row],[Spread Median/Symbol]]+PRODUCT(2, $AC$12), "Abnormal high spread", "No")</f>
        <v>No</v>
      </c>
      <c r="N146" s="9" t="str">
        <f>IF(Records_18052025[[#This Row],[spread]]&lt;Records_18052025[[#This Row],[Spread Median/Symbol]]-PRODUCT(2, $AC$12), "Suspicious low spread", "No")</f>
        <v>No</v>
      </c>
      <c r="O146" s="8">
        <f>IF(Records_18052025[[#This Row],[direction]]="Buy", Records_18052025[[#This Row],[volume]], -Records_18052025[[#This Row],[volume]])</f>
        <v>-0.01</v>
      </c>
      <c r="P146" s="8">
        <f>IF(AND(Records_18052025[[#This Row],[account_id]]=A145, Records_18052025[[#This Row],[symbol]]=C145), P145+Records_18052025[[#This Row],[signed_volume]], Records_18052025[[#This Row],[signed_volume]])</f>
        <v>-1.61</v>
      </c>
      <c r="Q146" s="12">
        <f>Records_18052025[[#This Row],[trade_duration]]/86400</f>
        <v>1.1319444444444444E-2</v>
      </c>
      <c r="R146" s="8">
        <v>16.18</v>
      </c>
      <c r="S146" s="9" t="str">
        <f>IF(AND(Records_18052025[[#This Row],[account_id]]=A145, Records_18052025[[#This Row],[symbol]]=C145, Records_18052025[[#This Row],[net_position]]&lt;&gt;P145, P145&lt;&gt;0, Records_18052025[[#This Row],[net_position]]*P145&lt;0, ABS(Records_18052025[[#This Row],[net_position]])&gt;=0.5, Records_18052025[[#This Row],[trade_duration_min2]]&lt;=5), "Abnormal position flip", "No")</f>
        <v>No</v>
      </c>
      <c r="T146" s="2">
        <f>_xlfn.XLOOKUP(Records_18052025[[#This Row],[symbol]], $AB$24:$AB$28, $AC$24:$AC$28, "Not Found", 0)</f>
        <v>0.5</v>
      </c>
      <c r="U146" s="9" t="str">
        <f>IF(AND(Records_18052025[[#This Row],[trade_duration]]&lt;=60, Records_18052025[[#This Row],[volume]]&gt;=Records_18052025[[#This Row],[Scalping Volume Threshold]]), "Suspected Scalping", "No")</f>
        <v>No</v>
      </c>
      <c r="V146" s="2" cm="1">
        <f t="array" ref="V146">_xlfn.LET(_xlpm.Filtered, _xlfn._xlws.FILTER($F:$F, ($A:$A=Records_18052025[[#This Row],[account_id]])*($C:$C=Records_18052025[[#This Row],[symbol]]), "Not Found"), MEDIAN(_xlpm.Filtered))</f>
        <v>0.5</v>
      </c>
      <c r="W146" s="2">
        <f>_xlfn.XLOOKUP(Records_18052025[[#This Row],[symbol]], $AB$33:$AB$37, $AC$33:$AC$37, 0.5, 0)</f>
        <v>0.3</v>
      </c>
      <c r="X146" s="2">
        <f>_xlfn.XLOOKUP(Records_18052025[[#This Row],[symbol]], $AB$33:$AB$37, $AD$33:$AD$37, 2, 0)</f>
        <v>1.5</v>
      </c>
      <c r="Y146" s="9" t="str" cm="1">
        <f t="array" ref="Y14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4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47" spans="1:26" x14ac:dyDescent="0.3">
      <c r="A147" s="2">
        <v>1003</v>
      </c>
      <c r="B147" s="5">
        <v>45795.367938131727</v>
      </c>
      <c r="C147" s="2" t="s">
        <v>10</v>
      </c>
      <c r="D147" s="2" t="s">
        <v>14</v>
      </c>
      <c r="E147" s="2">
        <v>1.42</v>
      </c>
      <c r="F147" s="2">
        <v>2</v>
      </c>
      <c r="G147" s="2">
        <v>117.81</v>
      </c>
      <c r="H147" s="2">
        <v>782</v>
      </c>
      <c r="I147" s="2">
        <f>COUNTIFS(A:A, Records_18052025[[#This Row],[account_id]])</f>
        <v>57</v>
      </c>
      <c r="J147" s="9" t="str">
        <f>IF(Records_18052025[[#This Row],[Total Trades]]&gt;100, "High frequency", "No")</f>
        <v>No</v>
      </c>
      <c r="K147" s="8">
        <f>_xlfn.XLOOKUP(Records_18052025[[#This Row],[symbol]], $AB$6:$AB$10, $AC$6:$AC$10, "", 0)</f>
        <v>1.45</v>
      </c>
      <c r="L147" s="8" cm="1">
        <f t="array" ref="L147">ABS(_xlfn.XLOOKUP(Records_18052025[[#This Row],[symbol]], $AB$6:$AB$10, (Records_18052025[[#This Row],[spread]]-$AC$6:$AC$10), "", 0))</f>
        <v>3.0000000000000027E-2</v>
      </c>
      <c r="M147" s="9" t="str">
        <f>IF(Records_18052025[[#This Row],[spread]]&gt;Records_18052025[[#This Row],[Spread Median/Symbol]]+PRODUCT(2, $AC$12), "Abnormal high spread", "No")</f>
        <v>No</v>
      </c>
      <c r="N147" s="9" t="str">
        <f>IF(Records_18052025[[#This Row],[spread]]&lt;Records_18052025[[#This Row],[Spread Median/Symbol]]-PRODUCT(2, $AC$12), "Suspicious low spread", "No")</f>
        <v>No</v>
      </c>
      <c r="O147" s="8">
        <f>IF(Records_18052025[[#This Row],[direction]]="Buy", Records_18052025[[#This Row],[volume]], -Records_18052025[[#This Row],[volume]])</f>
        <v>2</v>
      </c>
      <c r="P147" s="8">
        <f>IF(AND(Records_18052025[[#This Row],[account_id]]=A146, Records_18052025[[#This Row],[symbol]]=C146), P146+Records_18052025[[#This Row],[signed_volume]], Records_18052025[[#This Row],[signed_volume]])</f>
        <v>0.3899999999999999</v>
      </c>
      <c r="Q147" s="12">
        <f>Records_18052025[[#This Row],[trade_duration]]/86400</f>
        <v>9.0509259259259258E-3</v>
      </c>
      <c r="R147" s="8">
        <v>13.02</v>
      </c>
      <c r="S147" s="9" t="str">
        <f>IF(AND(Records_18052025[[#This Row],[account_id]]=A146, Records_18052025[[#This Row],[symbol]]=C146, Records_18052025[[#This Row],[net_position]]&lt;&gt;P146, P146&lt;&gt;0, Records_18052025[[#This Row],[net_position]]*P146&lt;0, ABS(Records_18052025[[#This Row],[net_position]])&gt;=0.5, Records_18052025[[#This Row],[trade_duration_min2]]&lt;=5), "Abnormal position flip", "No")</f>
        <v>No</v>
      </c>
      <c r="T147" s="2">
        <f>_xlfn.XLOOKUP(Records_18052025[[#This Row],[symbol]], $AB$24:$AB$28, $AC$24:$AC$28, "Not Found", 0)</f>
        <v>0.5</v>
      </c>
      <c r="U147" s="9" t="str">
        <f>IF(AND(Records_18052025[[#This Row],[trade_duration]]&lt;=60, Records_18052025[[#This Row],[volume]]&gt;=Records_18052025[[#This Row],[Scalping Volume Threshold]]), "Suspected Scalping", "No")</f>
        <v>No</v>
      </c>
      <c r="V147" s="2" cm="1">
        <f t="array" ref="V147">_xlfn.LET(_xlpm.Filtered, _xlfn._xlws.FILTER($F:$F, ($A:$A=Records_18052025[[#This Row],[account_id]])*($C:$C=Records_18052025[[#This Row],[symbol]]), "Not Found"), MEDIAN(_xlpm.Filtered))</f>
        <v>0.5</v>
      </c>
      <c r="W147" s="2">
        <f>_xlfn.XLOOKUP(Records_18052025[[#This Row],[symbol]], $AB$33:$AB$37, $AC$33:$AC$37, 0.5, 0)</f>
        <v>0.3</v>
      </c>
      <c r="X147" s="2">
        <f>_xlfn.XLOOKUP(Records_18052025[[#This Row],[symbol]], $AB$33:$AB$37, $AD$33:$AD$37, 2, 0)</f>
        <v>1.5</v>
      </c>
      <c r="Y147" s="9" t="str" cm="1">
        <f t="array" ref="Y14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4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48" spans="1:26" x14ac:dyDescent="0.3">
      <c r="A148" s="2">
        <v>1003</v>
      </c>
      <c r="B148" s="5">
        <v>45795.459604822863</v>
      </c>
      <c r="C148" s="2" t="s">
        <v>10</v>
      </c>
      <c r="D148" s="2" t="s">
        <v>14</v>
      </c>
      <c r="E148" s="2">
        <v>2.0699999999999998</v>
      </c>
      <c r="F148" s="2">
        <v>0.1</v>
      </c>
      <c r="G148" s="2">
        <v>141.51</v>
      </c>
      <c r="H148" s="2">
        <v>2149</v>
      </c>
      <c r="I148" s="2">
        <f>COUNTIFS(A:A, Records_18052025[[#This Row],[account_id]])</f>
        <v>57</v>
      </c>
      <c r="J148" s="9" t="str">
        <f>IF(Records_18052025[[#This Row],[Total Trades]]&gt;100, "High frequency", "No")</f>
        <v>No</v>
      </c>
      <c r="K148" s="8">
        <f>_xlfn.XLOOKUP(Records_18052025[[#This Row],[symbol]], $AB$6:$AB$10, $AC$6:$AC$10, "", 0)</f>
        <v>1.45</v>
      </c>
      <c r="L148" s="8" cm="1">
        <f t="array" ref="L148">ABS(_xlfn.XLOOKUP(Records_18052025[[#This Row],[symbol]], $AB$6:$AB$10, (Records_18052025[[#This Row],[spread]]-$AC$6:$AC$10), "", 0))</f>
        <v>0.61999999999999988</v>
      </c>
      <c r="M148" s="9" t="str">
        <f>IF(Records_18052025[[#This Row],[spread]]&gt;Records_18052025[[#This Row],[Spread Median/Symbol]]+PRODUCT(2, $AC$12), "Abnormal high spread", "No")</f>
        <v>No</v>
      </c>
      <c r="N148" s="9" t="str">
        <f>IF(Records_18052025[[#This Row],[spread]]&lt;Records_18052025[[#This Row],[Spread Median/Symbol]]-PRODUCT(2, $AC$12), "Suspicious low spread", "No")</f>
        <v>No</v>
      </c>
      <c r="O148" s="8">
        <f>IF(Records_18052025[[#This Row],[direction]]="Buy", Records_18052025[[#This Row],[volume]], -Records_18052025[[#This Row],[volume]])</f>
        <v>0.1</v>
      </c>
      <c r="P148" s="8">
        <f>IF(AND(Records_18052025[[#This Row],[account_id]]=A147, Records_18052025[[#This Row],[symbol]]=C147), P147+Records_18052025[[#This Row],[signed_volume]], Records_18052025[[#This Row],[signed_volume]])</f>
        <v>0.48999999999999988</v>
      </c>
      <c r="Q148" s="12">
        <f>Records_18052025[[#This Row],[trade_duration]]/86400</f>
        <v>2.4872685185185185E-2</v>
      </c>
      <c r="R148" s="8">
        <v>35.49</v>
      </c>
      <c r="S148" s="9" t="str">
        <f>IF(AND(Records_18052025[[#This Row],[account_id]]=A147, Records_18052025[[#This Row],[symbol]]=C147, Records_18052025[[#This Row],[net_position]]&lt;&gt;P147, P147&lt;&gt;0, Records_18052025[[#This Row],[net_position]]*P147&lt;0, ABS(Records_18052025[[#This Row],[net_position]])&gt;=0.5, Records_18052025[[#This Row],[trade_duration_min2]]&lt;=5), "Abnormal position flip", "No")</f>
        <v>No</v>
      </c>
      <c r="T148" s="2">
        <f>_xlfn.XLOOKUP(Records_18052025[[#This Row],[symbol]], $AB$24:$AB$28, $AC$24:$AC$28, "Not Found", 0)</f>
        <v>0.5</v>
      </c>
      <c r="U148" s="9" t="str">
        <f>IF(AND(Records_18052025[[#This Row],[trade_duration]]&lt;=60, Records_18052025[[#This Row],[volume]]&gt;=Records_18052025[[#This Row],[Scalping Volume Threshold]]), "Suspected Scalping", "No")</f>
        <v>No</v>
      </c>
      <c r="V148" s="2" cm="1">
        <f t="array" ref="V148">_xlfn.LET(_xlpm.Filtered, _xlfn._xlws.FILTER($F:$F, ($A:$A=Records_18052025[[#This Row],[account_id]])*($C:$C=Records_18052025[[#This Row],[symbol]]), "Not Found"), MEDIAN(_xlpm.Filtered))</f>
        <v>0.5</v>
      </c>
      <c r="W148" s="2">
        <f>_xlfn.XLOOKUP(Records_18052025[[#This Row],[symbol]], $AB$33:$AB$37, $AC$33:$AC$37, 0.5, 0)</f>
        <v>0.3</v>
      </c>
      <c r="X148" s="2">
        <f>_xlfn.XLOOKUP(Records_18052025[[#This Row],[symbol]], $AB$33:$AB$37, $AD$33:$AD$37, 2, 0)</f>
        <v>1.5</v>
      </c>
      <c r="Y148" s="9" t="str" cm="1">
        <f t="array" ref="Y14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4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49" spans="1:26" x14ac:dyDescent="0.3">
      <c r="A149" s="2">
        <v>1003</v>
      </c>
      <c r="B149" s="5">
        <v>45795.471410418737</v>
      </c>
      <c r="C149" s="2" t="s">
        <v>10</v>
      </c>
      <c r="D149" s="2" t="s">
        <v>13</v>
      </c>
      <c r="E149" s="2">
        <v>0.88</v>
      </c>
      <c r="F149" s="2">
        <v>0.5</v>
      </c>
      <c r="G149" s="2">
        <v>68.59</v>
      </c>
      <c r="H149" s="2">
        <v>2114</v>
      </c>
      <c r="I149" s="2">
        <f>COUNTIFS(A:A, Records_18052025[[#This Row],[account_id]])</f>
        <v>57</v>
      </c>
      <c r="J149" s="9" t="str">
        <f>IF(Records_18052025[[#This Row],[Total Trades]]&gt;100, "High frequency", "No")</f>
        <v>No</v>
      </c>
      <c r="K149" s="8">
        <f>_xlfn.XLOOKUP(Records_18052025[[#This Row],[symbol]], $AB$6:$AB$10, $AC$6:$AC$10, "", 0)</f>
        <v>1.45</v>
      </c>
      <c r="L149" s="8" cm="1">
        <f t="array" ref="L149">ABS(_xlfn.XLOOKUP(Records_18052025[[#This Row],[symbol]], $AB$6:$AB$10, (Records_18052025[[#This Row],[spread]]-$AC$6:$AC$10), "", 0))</f>
        <v>0.56999999999999995</v>
      </c>
      <c r="M149" s="9" t="str">
        <f>IF(Records_18052025[[#This Row],[spread]]&gt;Records_18052025[[#This Row],[Spread Median/Symbol]]+PRODUCT(2, $AC$12), "Abnormal high spread", "No")</f>
        <v>No</v>
      </c>
      <c r="N149" s="9" t="str">
        <f>IF(Records_18052025[[#This Row],[spread]]&lt;Records_18052025[[#This Row],[Spread Median/Symbol]]-PRODUCT(2, $AC$12), "Suspicious low spread", "No")</f>
        <v>No</v>
      </c>
      <c r="O149" s="8">
        <f>IF(Records_18052025[[#This Row],[direction]]="Buy", Records_18052025[[#This Row],[volume]], -Records_18052025[[#This Row],[volume]])</f>
        <v>-0.5</v>
      </c>
      <c r="P149" s="8">
        <f>IF(AND(Records_18052025[[#This Row],[account_id]]=A148, Records_18052025[[#This Row],[symbol]]=C148), P148+Records_18052025[[#This Row],[signed_volume]], Records_18052025[[#This Row],[signed_volume]])</f>
        <v>-1.000000000000012E-2</v>
      </c>
      <c r="Q149" s="12">
        <f>Records_18052025[[#This Row],[trade_duration]]/86400</f>
        <v>2.4467592592592593E-2</v>
      </c>
      <c r="R149" s="8">
        <v>35.14</v>
      </c>
      <c r="S149" s="9" t="str">
        <f>IF(AND(Records_18052025[[#This Row],[account_id]]=A148, Records_18052025[[#This Row],[symbol]]=C148, Records_18052025[[#This Row],[net_position]]&lt;&gt;P148, P148&lt;&gt;0, Records_18052025[[#This Row],[net_position]]*P148&lt;0, ABS(Records_18052025[[#This Row],[net_position]])&gt;=0.5, Records_18052025[[#This Row],[trade_duration_min2]]&lt;=5), "Abnormal position flip", "No")</f>
        <v>No</v>
      </c>
      <c r="T149" s="2">
        <f>_xlfn.XLOOKUP(Records_18052025[[#This Row],[symbol]], $AB$24:$AB$28, $AC$24:$AC$28, "Not Found", 0)</f>
        <v>0.5</v>
      </c>
      <c r="U149" s="9" t="str">
        <f>IF(AND(Records_18052025[[#This Row],[trade_duration]]&lt;=60, Records_18052025[[#This Row],[volume]]&gt;=Records_18052025[[#This Row],[Scalping Volume Threshold]]), "Suspected Scalping", "No")</f>
        <v>No</v>
      </c>
      <c r="V149" s="2" cm="1">
        <f t="array" ref="V149">_xlfn.LET(_xlpm.Filtered, _xlfn._xlws.FILTER($F:$F, ($A:$A=Records_18052025[[#This Row],[account_id]])*($C:$C=Records_18052025[[#This Row],[symbol]]), "Not Found"), MEDIAN(_xlpm.Filtered))</f>
        <v>0.5</v>
      </c>
      <c r="W149" s="2">
        <f>_xlfn.XLOOKUP(Records_18052025[[#This Row],[symbol]], $AB$33:$AB$37, $AC$33:$AC$37, 0.5, 0)</f>
        <v>0.3</v>
      </c>
      <c r="X149" s="2">
        <f>_xlfn.XLOOKUP(Records_18052025[[#This Row],[symbol]], $AB$33:$AB$37, $AD$33:$AD$37, 2, 0)</f>
        <v>1.5</v>
      </c>
      <c r="Y149" s="9" t="str" cm="1">
        <f t="array" ref="Y14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4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50" spans="1:26" x14ac:dyDescent="0.3">
      <c r="A150" s="2">
        <v>1003</v>
      </c>
      <c r="B150" s="5">
        <v>45795.608215927663</v>
      </c>
      <c r="C150" s="2" t="s">
        <v>10</v>
      </c>
      <c r="D150" s="2" t="s">
        <v>14</v>
      </c>
      <c r="E150" s="2">
        <v>1.34</v>
      </c>
      <c r="F150" s="2">
        <v>2</v>
      </c>
      <c r="G150" s="2">
        <v>196.53</v>
      </c>
      <c r="H150" s="2">
        <v>826</v>
      </c>
      <c r="I150" s="2">
        <f>COUNTIFS(A:A, Records_18052025[[#This Row],[account_id]])</f>
        <v>57</v>
      </c>
      <c r="J150" s="9" t="str">
        <f>IF(Records_18052025[[#This Row],[Total Trades]]&gt;100, "High frequency", "No")</f>
        <v>No</v>
      </c>
      <c r="K150" s="8">
        <f>_xlfn.XLOOKUP(Records_18052025[[#This Row],[symbol]], $AB$6:$AB$10, $AC$6:$AC$10, "", 0)</f>
        <v>1.45</v>
      </c>
      <c r="L150" s="8" cm="1">
        <f t="array" ref="L150">ABS(_xlfn.XLOOKUP(Records_18052025[[#This Row],[symbol]], $AB$6:$AB$10, (Records_18052025[[#This Row],[spread]]-$AC$6:$AC$10), "", 0))</f>
        <v>0.10999999999999988</v>
      </c>
      <c r="M150" s="9" t="str">
        <f>IF(Records_18052025[[#This Row],[spread]]&gt;Records_18052025[[#This Row],[Spread Median/Symbol]]+PRODUCT(2, $AC$12), "Abnormal high spread", "No")</f>
        <v>No</v>
      </c>
      <c r="N150" s="9" t="str">
        <f>IF(Records_18052025[[#This Row],[spread]]&lt;Records_18052025[[#This Row],[Spread Median/Symbol]]-PRODUCT(2, $AC$12), "Suspicious low spread", "No")</f>
        <v>No</v>
      </c>
      <c r="O150" s="8">
        <f>IF(Records_18052025[[#This Row],[direction]]="Buy", Records_18052025[[#This Row],[volume]], -Records_18052025[[#This Row],[volume]])</f>
        <v>2</v>
      </c>
      <c r="P150" s="8">
        <f>IF(AND(Records_18052025[[#This Row],[account_id]]=A149, Records_18052025[[#This Row],[symbol]]=C149), P149+Records_18052025[[#This Row],[signed_volume]], Records_18052025[[#This Row],[signed_volume]])</f>
        <v>1.9899999999999998</v>
      </c>
      <c r="Q150" s="12">
        <f>Records_18052025[[#This Row],[trade_duration]]/86400</f>
        <v>9.5601851851851855E-3</v>
      </c>
      <c r="R150" s="8">
        <v>13.46</v>
      </c>
      <c r="S150" s="9" t="str">
        <f>IF(AND(Records_18052025[[#This Row],[account_id]]=A149, Records_18052025[[#This Row],[symbol]]=C149, Records_18052025[[#This Row],[net_position]]&lt;&gt;P149, P149&lt;&gt;0, Records_18052025[[#This Row],[net_position]]*P149&lt;0, ABS(Records_18052025[[#This Row],[net_position]])&gt;=0.5, Records_18052025[[#This Row],[trade_duration_min2]]&lt;=5), "Abnormal position flip", "No")</f>
        <v>No</v>
      </c>
      <c r="T150" s="2">
        <f>_xlfn.XLOOKUP(Records_18052025[[#This Row],[symbol]], $AB$24:$AB$28, $AC$24:$AC$28, "Not Found", 0)</f>
        <v>0.5</v>
      </c>
      <c r="U150" s="9" t="str">
        <f>IF(AND(Records_18052025[[#This Row],[trade_duration]]&lt;=60, Records_18052025[[#This Row],[volume]]&gt;=Records_18052025[[#This Row],[Scalping Volume Threshold]]), "Suspected Scalping", "No")</f>
        <v>No</v>
      </c>
      <c r="V150" s="2" cm="1">
        <f t="array" ref="V150">_xlfn.LET(_xlpm.Filtered, _xlfn._xlws.FILTER($F:$F, ($A:$A=Records_18052025[[#This Row],[account_id]])*($C:$C=Records_18052025[[#This Row],[symbol]]), "Not Found"), MEDIAN(_xlpm.Filtered))</f>
        <v>0.5</v>
      </c>
      <c r="W150" s="2">
        <f>_xlfn.XLOOKUP(Records_18052025[[#This Row],[symbol]], $AB$33:$AB$37, $AC$33:$AC$37, 0.5, 0)</f>
        <v>0.3</v>
      </c>
      <c r="X150" s="2">
        <f>_xlfn.XLOOKUP(Records_18052025[[#This Row],[symbol]], $AB$33:$AB$37, $AD$33:$AD$37, 2, 0)</f>
        <v>1.5</v>
      </c>
      <c r="Y150" s="9" t="str" cm="1">
        <f t="array" ref="Y15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5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51" spans="1:26" x14ac:dyDescent="0.3">
      <c r="A151" s="2">
        <v>1003</v>
      </c>
      <c r="B151" s="5">
        <v>45795.670021472863</v>
      </c>
      <c r="C151" s="2" t="s">
        <v>10</v>
      </c>
      <c r="D151" s="2" t="s">
        <v>13</v>
      </c>
      <c r="E151" s="2">
        <v>2.02</v>
      </c>
      <c r="F151" s="2">
        <v>0.5</v>
      </c>
      <c r="G151" s="2">
        <v>66.55</v>
      </c>
      <c r="H151" s="2">
        <v>2106</v>
      </c>
      <c r="I151" s="2">
        <f>COUNTIFS(A:A, Records_18052025[[#This Row],[account_id]])</f>
        <v>57</v>
      </c>
      <c r="J151" s="9" t="str">
        <f>IF(Records_18052025[[#This Row],[Total Trades]]&gt;100, "High frequency", "No")</f>
        <v>No</v>
      </c>
      <c r="K151" s="8">
        <f>_xlfn.XLOOKUP(Records_18052025[[#This Row],[symbol]], $AB$6:$AB$10, $AC$6:$AC$10, "", 0)</f>
        <v>1.45</v>
      </c>
      <c r="L151" s="8" cm="1">
        <f t="array" ref="L151">ABS(_xlfn.XLOOKUP(Records_18052025[[#This Row],[symbol]], $AB$6:$AB$10, (Records_18052025[[#This Row],[spread]]-$AC$6:$AC$10), "", 0))</f>
        <v>0.57000000000000006</v>
      </c>
      <c r="M151" s="9" t="str">
        <f>IF(Records_18052025[[#This Row],[spread]]&gt;Records_18052025[[#This Row],[Spread Median/Symbol]]+PRODUCT(2, $AC$12), "Abnormal high spread", "No")</f>
        <v>No</v>
      </c>
      <c r="N151" s="9" t="str">
        <f>IF(Records_18052025[[#This Row],[spread]]&lt;Records_18052025[[#This Row],[Spread Median/Symbol]]-PRODUCT(2, $AC$12), "Suspicious low spread", "No")</f>
        <v>No</v>
      </c>
      <c r="O151" s="8">
        <f>IF(Records_18052025[[#This Row],[direction]]="Buy", Records_18052025[[#This Row],[volume]], -Records_18052025[[#This Row],[volume]])</f>
        <v>-0.5</v>
      </c>
      <c r="P151" s="8">
        <f>IF(AND(Records_18052025[[#This Row],[account_id]]=A150, Records_18052025[[#This Row],[symbol]]=C150), P150+Records_18052025[[#This Row],[signed_volume]], Records_18052025[[#This Row],[signed_volume]])</f>
        <v>1.4899999999999998</v>
      </c>
      <c r="Q151" s="12">
        <f>Records_18052025[[#This Row],[trade_duration]]/86400</f>
        <v>2.4375000000000001E-2</v>
      </c>
      <c r="R151" s="8">
        <v>35.06</v>
      </c>
      <c r="S151" s="9" t="str">
        <f>IF(AND(Records_18052025[[#This Row],[account_id]]=A150, Records_18052025[[#This Row],[symbol]]=C150, Records_18052025[[#This Row],[net_position]]&lt;&gt;P150, P150&lt;&gt;0, Records_18052025[[#This Row],[net_position]]*P150&lt;0, ABS(Records_18052025[[#This Row],[net_position]])&gt;=0.5, Records_18052025[[#This Row],[trade_duration_min2]]&lt;=5), "Abnormal position flip", "No")</f>
        <v>No</v>
      </c>
      <c r="T151" s="2">
        <f>_xlfn.XLOOKUP(Records_18052025[[#This Row],[symbol]], $AB$24:$AB$28, $AC$24:$AC$28, "Not Found", 0)</f>
        <v>0.5</v>
      </c>
      <c r="U151" s="9" t="str">
        <f>IF(AND(Records_18052025[[#This Row],[trade_duration]]&lt;=60, Records_18052025[[#This Row],[volume]]&gt;=Records_18052025[[#This Row],[Scalping Volume Threshold]]), "Suspected Scalping", "No")</f>
        <v>No</v>
      </c>
      <c r="V151" s="2" cm="1">
        <f t="array" ref="V151">_xlfn.LET(_xlpm.Filtered, _xlfn._xlws.FILTER($F:$F, ($A:$A=Records_18052025[[#This Row],[account_id]])*($C:$C=Records_18052025[[#This Row],[symbol]]), "Not Found"), MEDIAN(_xlpm.Filtered))</f>
        <v>0.5</v>
      </c>
      <c r="W151" s="2">
        <f>_xlfn.XLOOKUP(Records_18052025[[#This Row],[symbol]], $AB$33:$AB$37, $AC$33:$AC$37, 0.5, 0)</f>
        <v>0.3</v>
      </c>
      <c r="X151" s="2">
        <f>_xlfn.XLOOKUP(Records_18052025[[#This Row],[symbol]], $AB$33:$AB$37, $AD$33:$AD$37, 2, 0)</f>
        <v>1.5</v>
      </c>
      <c r="Y151" s="9" t="str" cm="1">
        <f t="array" ref="Y15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5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52" spans="1:26" x14ac:dyDescent="0.3">
      <c r="A152" s="2">
        <v>1003</v>
      </c>
      <c r="B152" s="5">
        <v>45795.07418815008</v>
      </c>
      <c r="C152" s="2" t="s">
        <v>8</v>
      </c>
      <c r="D152" s="2" t="s">
        <v>13</v>
      </c>
      <c r="E152" s="2">
        <v>2.48</v>
      </c>
      <c r="F152" s="2">
        <v>0.01</v>
      </c>
      <c r="G152" s="2">
        <v>185.11</v>
      </c>
      <c r="H152" s="2">
        <v>827</v>
      </c>
      <c r="I152" s="2">
        <f>COUNTIFS(A:A, Records_18052025[[#This Row],[account_id]])</f>
        <v>57</v>
      </c>
      <c r="J152" s="9" t="str">
        <f>IF(Records_18052025[[#This Row],[Total Trades]]&gt;100, "High frequency", "No")</f>
        <v>No</v>
      </c>
      <c r="K152" s="8">
        <f>_xlfn.XLOOKUP(Records_18052025[[#This Row],[symbol]], $AB$6:$AB$10, $AC$6:$AC$10, "", 0)</f>
        <v>1.28</v>
      </c>
      <c r="L152" s="8" cm="1">
        <f t="array" ref="L152">ABS(_xlfn.XLOOKUP(Records_18052025[[#This Row],[symbol]], $AB$6:$AB$10, (Records_18052025[[#This Row],[spread]]-$AC$6:$AC$10), "", 0))</f>
        <v>1.2</v>
      </c>
      <c r="M152" s="9" t="str">
        <f>IF(Records_18052025[[#This Row],[spread]]&gt;Records_18052025[[#This Row],[Spread Median/Symbol]]+PRODUCT(2, $AC$12), "Abnormal high spread", "No")</f>
        <v>Abnormal high spread</v>
      </c>
      <c r="N152" s="9" t="str">
        <f>IF(Records_18052025[[#This Row],[spread]]&lt;Records_18052025[[#This Row],[Spread Median/Symbol]]-PRODUCT(2, $AC$12), "Suspicious low spread", "No")</f>
        <v>No</v>
      </c>
      <c r="O152" s="8">
        <f>IF(Records_18052025[[#This Row],[direction]]="Buy", Records_18052025[[#This Row],[volume]], -Records_18052025[[#This Row],[volume]])</f>
        <v>-0.01</v>
      </c>
      <c r="P152" s="8">
        <f>IF(AND(Records_18052025[[#This Row],[account_id]]=A151, Records_18052025[[#This Row],[symbol]]=C151), P151+Records_18052025[[#This Row],[signed_volume]], Records_18052025[[#This Row],[signed_volume]])</f>
        <v>-0.01</v>
      </c>
      <c r="Q152" s="12">
        <f>Records_18052025[[#This Row],[trade_duration]]/86400</f>
        <v>9.571759259259259E-3</v>
      </c>
      <c r="R152" s="8">
        <v>13.47</v>
      </c>
      <c r="S152" s="9" t="str">
        <f>IF(AND(Records_18052025[[#This Row],[account_id]]=A151, Records_18052025[[#This Row],[symbol]]=C151, Records_18052025[[#This Row],[net_position]]&lt;&gt;P151, P151&lt;&gt;0, Records_18052025[[#This Row],[net_position]]*P151&lt;0, ABS(Records_18052025[[#This Row],[net_position]])&gt;=0.5, Records_18052025[[#This Row],[trade_duration_min2]]&lt;=5), "Abnormal position flip", "No")</f>
        <v>No</v>
      </c>
      <c r="T152" s="2">
        <f>_xlfn.XLOOKUP(Records_18052025[[#This Row],[symbol]], $AB$24:$AB$28, $AC$24:$AC$28, "Not Found", 0)</f>
        <v>0.2</v>
      </c>
      <c r="U152" s="9" t="str">
        <f>IF(AND(Records_18052025[[#This Row],[trade_duration]]&lt;=60, Records_18052025[[#This Row],[volume]]&gt;=Records_18052025[[#This Row],[Scalping Volume Threshold]]), "Suspected Scalping", "No")</f>
        <v>No</v>
      </c>
      <c r="V152" s="2" cm="1">
        <f t="array" ref="V152">_xlfn.LET(_xlpm.Filtered, _xlfn._xlws.FILTER($F:$F, ($A:$A=Records_18052025[[#This Row],[account_id]])*($C:$C=Records_18052025[[#This Row],[symbol]]), "Not Found"), MEDIAN(_xlpm.Filtered))</f>
        <v>0.30000000000000004</v>
      </c>
      <c r="W152" s="2">
        <f>_xlfn.XLOOKUP(Records_18052025[[#This Row],[symbol]], $AB$33:$AB$37, $AC$33:$AC$37, 0.5, 0)</f>
        <v>0.8</v>
      </c>
      <c r="X152" s="2">
        <f>_xlfn.XLOOKUP(Records_18052025[[#This Row],[symbol]], $AB$33:$AB$37, $AD$33:$AD$37, 2, 0)</f>
        <v>2.5</v>
      </c>
      <c r="Y152" s="9" t="str" cm="1">
        <f t="array" ref="Y15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5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low volume</v>
      </c>
    </row>
    <row r="153" spans="1:26" x14ac:dyDescent="0.3">
      <c r="A153" s="2">
        <v>1003</v>
      </c>
      <c r="B153" s="5">
        <v>45795.119327068111</v>
      </c>
      <c r="C153" s="2" t="s">
        <v>8</v>
      </c>
      <c r="D153" s="2" t="s">
        <v>14</v>
      </c>
      <c r="E153" s="2">
        <v>1.72</v>
      </c>
      <c r="F153" s="2">
        <v>0.5</v>
      </c>
      <c r="G153" s="2">
        <v>-65.760000000000005</v>
      </c>
      <c r="H153" s="2">
        <v>1090</v>
      </c>
      <c r="I153" s="2">
        <f>COUNTIFS(A:A, Records_18052025[[#This Row],[account_id]])</f>
        <v>57</v>
      </c>
      <c r="J153" s="9" t="str">
        <f>IF(Records_18052025[[#This Row],[Total Trades]]&gt;100, "High frequency", "No")</f>
        <v>No</v>
      </c>
      <c r="K153" s="8">
        <f>_xlfn.XLOOKUP(Records_18052025[[#This Row],[symbol]], $AB$6:$AB$10, $AC$6:$AC$10, "", 0)</f>
        <v>1.28</v>
      </c>
      <c r="L153" s="8" cm="1">
        <f t="array" ref="L153">ABS(_xlfn.XLOOKUP(Records_18052025[[#This Row],[symbol]], $AB$6:$AB$10, (Records_18052025[[#This Row],[spread]]-$AC$6:$AC$10), "", 0))</f>
        <v>0.43999999999999995</v>
      </c>
      <c r="M153" s="9" t="str">
        <f>IF(Records_18052025[[#This Row],[spread]]&gt;Records_18052025[[#This Row],[Spread Median/Symbol]]+PRODUCT(2, $AC$12), "Abnormal high spread", "No")</f>
        <v>No</v>
      </c>
      <c r="N153" s="9" t="str">
        <f>IF(Records_18052025[[#This Row],[spread]]&lt;Records_18052025[[#This Row],[Spread Median/Symbol]]-PRODUCT(2, $AC$12), "Suspicious low spread", "No")</f>
        <v>No</v>
      </c>
      <c r="O153" s="8">
        <f>IF(Records_18052025[[#This Row],[direction]]="Buy", Records_18052025[[#This Row],[volume]], -Records_18052025[[#This Row],[volume]])</f>
        <v>0.5</v>
      </c>
      <c r="P153" s="8">
        <f>IF(AND(Records_18052025[[#This Row],[account_id]]=A152, Records_18052025[[#This Row],[symbol]]=C152), P152+Records_18052025[[#This Row],[signed_volume]], Records_18052025[[#This Row],[signed_volume]])</f>
        <v>0.49</v>
      </c>
      <c r="Q153" s="12">
        <f>Records_18052025[[#This Row],[trade_duration]]/86400</f>
        <v>1.2615740740740742E-2</v>
      </c>
      <c r="R153" s="8">
        <v>18.100000000000001</v>
      </c>
      <c r="S153" s="9" t="str">
        <f>IF(AND(Records_18052025[[#This Row],[account_id]]=A152, Records_18052025[[#This Row],[symbol]]=C152, Records_18052025[[#This Row],[net_position]]&lt;&gt;P152, P152&lt;&gt;0, Records_18052025[[#This Row],[net_position]]*P152&lt;0, ABS(Records_18052025[[#This Row],[net_position]])&gt;=0.5, Records_18052025[[#This Row],[trade_duration_min2]]&lt;=5), "Abnormal position flip", "No")</f>
        <v>No</v>
      </c>
      <c r="T153" s="2">
        <f>_xlfn.XLOOKUP(Records_18052025[[#This Row],[symbol]], $AB$24:$AB$28, $AC$24:$AC$28, "Not Found", 0)</f>
        <v>0.2</v>
      </c>
      <c r="U153" s="9" t="str">
        <f>IF(AND(Records_18052025[[#This Row],[trade_duration]]&lt;=60, Records_18052025[[#This Row],[volume]]&gt;=Records_18052025[[#This Row],[Scalping Volume Threshold]]), "Suspected Scalping", "No")</f>
        <v>No</v>
      </c>
      <c r="V153" s="2" cm="1">
        <f t="array" ref="V153">_xlfn.LET(_xlpm.Filtered, _xlfn._xlws.FILTER($F:$F, ($A:$A=Records_18052025[[#This Row],[account_id]])*($C:$C=Records_18052025[[#This Row],[symbol]]), "Not Found"), MEDIAN(_xlpm.Filtered))</f>
        <v>0.30000000000000004</v>
      </c>
      <c r="W153" s="2">
        <f>_xlfn.XLOOKUP(Records_18052025[[#This Row],[symbol]], $AB$33:$AB$37, $AC$33:$AC$37, 0.5, 0)</f>
        <v>0.8</v>
      </c>
      <c r="X153" s="2">
        <f>_xlfn.XLOOKUP(Records_18052025[[#This Row],[symbol]], $AB$33:$AB$37, $AD$33:$AD$37, 2, 0)</f>
        <v>2.5</v>
      </c>
      <c r="Y153" s="9" t="str" cm="1">
        <f t="array" ref="Y15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5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54" spans="1:26" x14ac:dyDescent="0.3">
      <c r="A154" s="2">
        <v>1003</v>
      </c>
      <c r="B154" s="5">
        <v>45795.131827038473</v>
      </c>
      <c r="C154" s="2" t="s">
        <v>8</v>
      </c>
      <c r="D154" s="2" t="s">
        <v>13</v>
      </c>
      <c r="E154" s="2">
        <v>0.83</v>
      </c>
      <c r="F154" s="2">
        <v>0.5</v>
      </c>
      <c r="G154" s="2">
        <v>183.12</v>
      </c>
      <c r="H154" s="2">
        <v>260</v>
      </c>
      <c r="I154" s="2">
        <f>COUNTIFS(A:A, Records_18052025[[#This Row],[account_id]])</f>
        <v>57</v>
      </c>
      <c r="J154" s="9" t="str">
        <f>IF(Records_18052025[[#This Row],[Total Trades]]&gt;100, "High frequency", "No")</f>
        <v>No</v>
      </c>
      <c r="K154" s="8">
        <f>_xlfn.XLOOKUP(Records_18052025[[#This Row],[symbol]], $AB$6:$AB$10, $AC$6:$AC$10, "", 0)</f>
        <v>1.28</v>
      </c>
      <c r="L154" s="8" cm="1">
        <f t="array" ref="L154">ABS(_xlfn.XLOOKUP(Records_18052025[[#This Row],[symbol]], $AB$6:$AB$10, (Records_18052025[[#This Row],[spread]]-$AC$6:$AC$10), "", 0))</f>
        <v>0.45000000000000007</v>
      </c>
      <c r="M154" s="9" t="str">
        <f>IF(Records_18052025[[#This Row],[spread]]&gt;Records_18052025[[#This Row],[Spread Median/Symbol]]+PRODUCT(2, $AC$12), "Abnormal high spread", "No")</f>
        <v>No</v>
      </c>
      <c r="N154" s="9" t="str">
        <f>IF(Records_18052025[[#This Row],[spread]]&lt;Records_18052025[[#This Row],[Spread Median/Symbol]]-PRODUCT(2, $AC$12), "Suspicious low spread", "No")</f>
        <v>No</v>
      </c>
      <c r="O154" s="8">
        <f>IF(Records_18052025[[#This Row],[direction]]="Buy", Records_18052025[[#This Row],[volume]], -Records_18052025[[#This Row],[volume]])</f>
        <v>-0.5</v>
      </c>
      <c r="P154" s="8">
        <f>IF(AND(Records_18052025[[#This Row],[account_id]]=A153, Records_18052025[[#This Row],[symbol]]=C153), P153+Records_18052025[[#This Row],[signed_volume]], Records_18052025[[#This Row],[signed_volume]])</f>
        <v>-1.0000000000000009E-2</v>
      </c>
      <c r="Q154" s="12">
        <f>Records_18052025[[#This Row],[trade_duration]]/86400</f>
        <v>3.0092592592592593E-3</v>
      </c>
      <c r="R154" s="8">
        <v>4.2</v>
      </c>
      <c r="S154" s="9" t="str">
        <f>IF(AND(Records_18052025[[#This Row],[account_id]]=A153, Records_18052025[[#This Row],[symbol]]=C153, Records_18052025[[#This Row],[net_position]]&lt;&gt;P153, P153&lt;&gt;0, Records_18052025[[#This Row],[net_position]]*P153&lt;0, ABS(Records_18052025[[#This Row],[net_position]])&gt;=0.5, Records_18052025[[#This Row],[trade_duration_min2]]&lt;=5), "Abnormal position flip", "No")</f>
        <v>No</v>
      </c>
      <c r="T154" s="2">
        <f>_xlfn.XLOOKUP(Records_18052025[[#This Row],[symbol]], $AB$24:$AB$28, $AC$24:$AC$28, "Not Found", 0)</f>
        <v>0.2</v>
      </c>
      <c r="U154" s="9" t="str">
        <f>IF(AND(Records_18052025[[#This Row],[trade_duration]]&lt;=60, Records_18052025[[#This Row],[volume]]&gt;=Records_18052025[[#This Row],[Scalping Volume Threshold]]), "Suspected Scalping", "No")</f>
        <v>No</v>
      </c>
      <c r="V154" s="2" cm="1">
        <f t="array" ref="V154">_xlfn.LET(_xlpm.Filtered, _xlfn._xlws.FILTER($F:$F, ($A:$A=Records_18052025[[#This Row],[account_id]])*($C:$C=Records_18052025[[#This Row],[symbol]]), "Not Found"), MEDIAN(_xlpm.Filtered))</f>
        <v>0.30000000000000004</v>
      </c>
      <c r="W154" s="2">
        <f>_xlfn.XLOOKUP(Records_18052025[[#This Row],[symbol]], $AB$33:$AB$37, $AC$33:$AC$37, 0.5, 0)</f>
        <v>0.8</v>
      </c>
      <c r="X154" s="2">
        <f>_xlfn.XLOOKUP(Records_18052025[[#This Row],[symbol]], $AB$33:$AB$37, $AD$33:$AD$37, 2, 0)</f>
        <v>2.5</v>
      </c>
      <c r="Y154" s="9" t="str" cm="1">
        <f t="array" ref="Y15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5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55" spans="1:26" x14ac:dyDescent="0.3">
      <c r="A155" s="2">
        <v>1003</v>
      </c>
      <c r="B155" s="5">
        <v>45795.212382606958</v>
      </c>
      <c r="C155" s="2" t="s">
        <v>8</v>
      </c>
      <c r="D155" s="2" t="s">
        <v>14</v>
      </c>
      <c r="E155" s="2">
        <v>1.32</v>
      </c>
      <c r="F155" s="2">
        <v>1</v>
      </c>
      <c r="G155" s="2">
        <v>53.75</v>
      </c>
      <c r="H155" s="2">
        <v>293</v>
      </c>
      <c r="I155" s="2">
        <f>COUNTIFS(A:A, Records_18052025[[#This Row],[account_id]])</f>
        <v>57</v>
      </c>
      <c r="J155" s="9" t="str">
        <f>IF(Records_18052025[[#This Row],[Total Trades]]&gt;100, "High frequency", "No")</f>
        <v>No</v>
      </c>
      <c r="K155" s="8">
        <f>_xlfn.XLOOKUP(Records_18052025[[#This Row],[symbol]], $AB$6:$AB$10, $AC$6:$AC$10, "", 0)</f>
        <v>1.28</v>
      </c>
      <c r="L155" s="8" cm="1">
        <f t="array" ref="L155">ABS(_xlfn.XLOOKUP(Records_18052025[[#This Row],[symbol]], $AB$6:$AB$10, (Records_18052025[[#This Row],[spread]]-$AC$6:$AC$10), "", 0))</f>
        <v>4.0000000000000036E-2</v>
      </c>
      <c r="M155" s="9" t="str">
        <f>IF(Records_18052025[[#This Row],[spread]]&gt;Records_18052025[[#This Row],[Spread Median/Symbol]]+PRODUCT(2, $AC$12), "Abnormal high spread", "No")</f>
        <v>No</v>
      </c>
      <c r="N155" s="9" t="str">
        <f>IF(Records_18052025[[#This Row],[spread]]&lt;Records_18052025[[#This Row],[Spread Median/Symbol]]-PRODUCT(2, $AC$12), "Suspicious low spread", "No")</f>
        <v>No</v>
      </c>
      <c r="O155" s="8">
        <f>IF(Records_18052025[[#This Row],[direction]]="Buy", Records_18052025[[#This Row],[volume]], -Records_18052025[[#This Row],[volume]])</f>
        <v>1</v>
      </c>
      <c r="P155" s="8">
        <f>IF(AND(Records_18052025[[#This Row],[account_id]]=A154, Records_18052025[[#This Row],[symbol]]=C154), P154+Records_18052025[[#This Row],[signed_volume]], Records_18052025[[#This Row],[signed_volume]])</f>
        <v>0.99</v>
      </c>
      <c r="Q155" s="12">
        <f>Records_18052025[[#This Row],[trade_duration]]/86400</f>
        <v>3.3912037037037036E-3</v>
      </c>
      <c r="R155" s="8">
        <v>4.53</v>
      </c>
      <c r="S155" s="9" t="str">
        <f>IF(AND(Records_18052025[[#This Row],[account_id]]=A154, Records_18052025[[#This Row],[symbol]]=C154, Records_18052025[[#This Row],[net_position]]&lt;&gt;P154, P154&lt;&gt;0, Records_18052025[[#This Row],[net_position]]*P154&lt;0, ABS(Records_18052025[[#This Row],[net_position]])&gt;=0.5, Records_18052025[[#This Row],[trade_duration_min2]]&lt;=5), "Abnormal position flip", "No")</f>
        <v>Abnormal position flip</v>
      </c>
      <c r="T155" s="2">
        <f>_xlfn.XLOOKUP(Records_18052025[[#This Row],[symbol]], $AB$24:$AB$28, $AC$24:$AC$28, "Not Found", 0)</f>
        <v>0.2</v>
      </c>
      <c r="U155" s="9" t="str">
        <f>IF(AND(Records_18052025[[#This Row],[trade_duration]]&lt;=60, Records_18052025[[#This Row],[volume]]&gt;=Records_18052025[[#This Row],[Scalping Volume Threshold]]), "Suspected Scalping", "No")</f>
        <v>No</v>
      </c>
      <c r="V155" s="2" cm="1">
        <f t="array" ref="V155">_xlfn.LET(_xlpm.Filtered, _xlfn._xlws.FILTER($F:$F, ($A:$A=Records_18052025[[#This Row],[account_id]])*($C:$C=Records_18052025[[#This Row],[symbol]]), "Not Found"), MEDIAN(_xlpm.Filtered))</f>
        <v>0.30000000000000004</v>
      </c>
      <c r="W155" s="2">
        <f>_xlfn.XLOOKUP(Records_18052025[[#This Row],[symbol]], $AB$33:$AB$37, $AC$33:$AC$37, 0.5, 0)</f>
        <v>0.8</v>
      </c>
      <c r="X155" s="2">
        <f>_xlfn.XLOOKUP(Records_18052025[[#This Row],[symbol]], $AB$33:$AB$37, $AD$33:$AD$37, 2, 0)</f>
        <v>2.5</v>
      </c>
      <c r="Y155" s="9" t="str" cm="1">
        <f t="array" ref="Y15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5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position flip, Unusual high volume</v>
      </c>
    </row>
    <row r="156" spans="1:26" x14ac:dyDescent="0.3">
      <c r="A156" s="2">
        <v>1003</v>
      </c>
      <c r="B156" s="5">
        <v>45795.226271488064</v>
      </c>
      <c r="C156" s="2" t="s">
        <v>8</v>
      </c>
      <c r="D156" s="2" t="s">
        <v>13</v>
      </c>
      <c r="E156" s="2">
        <v>1.53</v>
      </c>
      <c r="F156" s="2">
        <v>0.1</v>
      </c>
      <c r="G156" s="2">
        <v>-169.5</v>
      </c>
      <c r="H156" s="2">
        <v>2104</v>
      </c>
      <c r="I156" s="2">
        <f>COUNTIFS(A:A, Records_18052025[[#This Row],[account_id]])</f>
        <v>57</v>
      </c>
      <c r="J156" s="9" t="str">
        <f>IF(Records_18052025[[#This Row],[Total Trades]]&gt;100, "High frequency", "No")</f>
        <v>No</v>
      </c>
      <c r="K156" s="8">
        <f>_xlfn.XLOOKUP(Records_18052025[[#This Row],[symbol]], $AB$6:$AB$10, $AC$6:$AC$10, "", 0)</f>
        <v>1.28</v>
      </c>
      <c r="L156" s="8" cm="1">
        <f t="array" ref="L156">ABS(_xlfn.XLOOKUP(Records_18052025[[#This Row],[symbol]], $AB$6:$AB$10, (Records_18052025[[#This Row],[spread]]-$AC$6:$AC$10), "", 0))</f>
        <v>0.25</v>
      </c>
      <c r="M156" s="9" t="str">
        <f>IF(Records_18052025[[#This Row],[spread]]&gt;Records_18052025[[#This Row],[Spread Median/Symbol]]+PRODUCT(2, $AC$12), "Abnormal high spread", "No")</f>
        <v>No</v>
      </c>
      <c r="N156" s="9" t="str">
        <f>IF(Records_18052025[[#This Row],[spread]]&lt;Records_18052025[[#This Row],[Spread Median/Symbol]]-PRODUCT(2, $AC$12), "Suspicious low spread", "No")</f>
        <v>No</v>
      </c>
      <c r="O156" s="8">
        <f>IF(Records_18052025[[#This Row],[direction]]="Buy", Records_18052025[[#This Row],[volume]], -Records_18052025[[#This Row],[volume]])</f>
        <v>-0.1</v>
      </c>
      <c r="P156" s="8">
        <f>IF(AND(Records_18052025[[#This Row],[account_id]]=A155, Records_18052025[[#This Row],[symbol]]=C155), P155+Records_18052025[[#This Row],[signed_volume]], Records_18052025[[#This Row],[signed_volume]])</f>
        <v>0.89</v>
      </c>
      <c r="Q156" s="12">
        <f>Records_18052025[[#This Row],[trade_duration]]/86400</f>
        <v>2.435185185185185E-2</v>
      </c>
      <c r="R156" s="8">
        <v>35.04</v>
      </c>
      <c r="S156" s="9" t="str">
        <f>IF(AND(Records_18052025[[#This Row],[account_id]]=A155, Records_18052025[[#This Row],[symbol]]=C155, Records_18052025[[#This Row],[net_position]]&lt;&gt;P155, P155&lt;&gt;0, Records_18052025[[#This Row],[net_position]]*P155&lt;0, ABS(Records_18052025[[#This Row],[net_position]])&gt;=0.5, Records_18052025[[#This Row],[trade_duration_min2]]&lt;=5), "Abnormal position flip", "No")</f>
        <v>No</v>
      </c>
      <c r="T156" s="2">
        <f>_xlfn.XLOOKUP(Records_18052025[[#This Row],[symbol]], $AB$24:$AB$28, $AC$24:$AC$28, "Not Found", 0)</f>
        <v>0.2</v>
      </c>
      <c r="U156" s="9" t="str">
        <f>IF(AND(Records_18052025[[#This Row],[trade_duration]]&lt;=60, Records_18052025[[#This Row],[volume]]&gt;=Records_18052025[[#This Row],[Scalping Volume Threshold]]), "Suspected Scalping", "No")</f>
        <v>No</v>
      </c>
      <c r="V156" s="2" cm="1">
        <f t="array" ref="V156">_xlfn.LET(_xlpm.Filtered, _xlfn._xlws.FILTER($F:$F, ($A:$A=Records_18052025[[#This Row],[account_id]])*($C:$C=Records_18052025[[#This Row],[symbol]]), "Not Found"), MEDIAN(_xlpm.Filtered))</f>
        <v>0.30000000000000004</v>
      </c>
      <c r="W156" s="2">
        <f>_xlfn.XLOOKUP(Records_18052025[[#This Row],[symbol]], $AB$33:$AB$37, $AC$33:$AC$37, 0.5, 0)</f>
        <v>0.8</v>
      </c>
      <c r="X156" s="2">
        <f>_xlfn.XLOOKUP(Records_18052025[[#This Row],[symbol]], $AB$33:$AB$37, $AD$33:$AD$37, 2, 0)</f>
        <v>2.5</v>
      </c>
      <c r="Y156" s="9" t="str" cm="1">
        <f t="array" ref="Y15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5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57" spans="1:26" x14ac:dyDescent="0.3">
      <c r="A157" s="2">
        <v>1003</v>
      </c>
      <c r="B157" s="5">
        <v>45795.367243728011</v>
      </c>
      <c r="C157" s="2" t="s">
        <v>8</v>
      </c>
      <c r="D157" s="2" t="s">
        <v>14</v>
      </c>
      <c r="E157" s="2">
        <v>1</v>
      </c>
      <c r="F157" s="2">
        <v>0.1</v>
      </c>
      <c r="G157" s="2">
        <v>-200</v>
      </c>
      <c r="H157" s="2">
        <v>2388</v>
      </c>
      <c r="I157" s="2">
        <f>COUNTIFS(A:A, Records_18052025[[#This Row],[account_id]])</f>
        <v>57</v>
      </c>
      <c r="J157" s="9" t="str">
        <f>IF(Records_18052025[[#This Row],[Total Trades]]&gt;100, "High frequency", "No")</f>
        <v>No</v>
      </c>
      <c r="K157" s="8">
        <f>_xlfn.XLOOKUP(Records_18052025[[#This Row],[symbol]], $AB$6:$AB$10, $AC$6:$AC$10, "", 0)</f>
        <v>1.28</v>
      </c>
      <c r="L157" s="8" cm="1">
        <f t="array" ref="L157">ABS(_xlfn.XLOOKUP(Records_18052025[[#This Row],[symbol]], $AB$6:$AB$10, (Records_18052025[[#This Row],[spread]]-$AC$6:$AC$10), "", 0))</f>
        <v>0.28000000000000003</v>
      </c>
      <c r="M157" s="9" t="str">
        <f>IF(Records_18052025[[#This Row],[spread]]&gt;Records_18052025[[#This Row],[Spread Median/Symbol]]+PRODUCT(2, $AC$12), "Abnormal high spread", "No")</f>
        <v>No</v>
      </c>
      <c r="N157" s="9" t="str">
        <f>IF(Records_18052025[[#This Row],[spread]]&lt;Records_18052025[[#This Row],[Spread Median/Symbol]]-PRODUCT(2, $AC$12), "Suspicious low spread", "No")</f>
        <v>No</v>
      </c>
      <c r="O157" s="8">
        <f>IF(Records_18052025[[#This Row],[direction]]="Buy", Records_18052025[[#This Row],[volume]], -Records_18052025[[#This Row],[volume]])</f>
        <v>0.1</v>
      </c>
      <c r="P157" s="8">
        <f>IF(AND(Records_18052025[[#This Row],[account_id]]=A156, Records_18052025[[#This Row],[symbol]]=C156), P156+Records_18052025[[#This Row],[signed_volume]], Records_18052025[[#This Row],[signed_volume]])</f>
        <v>0.99</v>
      </c>
      <c r="Q157" s="12">
        <f>Records_18052025[[#This Row],[trade_duration]]/86400</f>
        <v>2.763888888888889E-2</v>
      </c>
      <c r="R157" s="8">
        <v>39.479999999999997</v>
      </c>
      <c r="S157" s="9" t="str">
        <f>IF(AND(Records_18052025[[#This Row],[account_id]]=A156, Records_18052025[[#This Row],[symbol]]=C156, Records_18052025[[#This Row],[net_position]]&lt;&gt;P156, P156&lt;&gt;0, Records_18052025[[#This Row],[net_position]]*P156&lt;0, ABS(Records_18052025[[#This Row],[net_position]])&gt;=0.5, Records_18052025[[#This Row],[trade_duration_min2]]&lt;=5), "Abnormal position flip", "No")</f>
        <v>No</v>
      </c>
      <c r="T157" s="2">
        <f>_xlfn.XLOOKUP(Records_18052025[[#This Row],[symbol]], $AB$24:$AB$28, $AC$24:$AC$28, "Not Found", 0)</f>
        <v>0.2</v>
      </c>
      <c r="U157" s="9" t="str">
        <f>IF(AND(Records_18052025[[#This Row],[trade_duration]]&lt;=60, Records_18052025[[#This Row],[volume]]&gt;=Records_18052025[[#This Row],[Scalping Volume Threshold]]), "Suspected Scalping", "No")</f>
        <v>No</v>
      </c>
      <c r="V157" s="2" cm="1">
        <f t="array" ref="V157">_xlfn.LET(_xlpm.Filtered, _xlfn._xlws.FILTER($F:$F, ($A:$A=Records_18052025[[#This Row],[account_id]])*($C:$C=Records_18052025[[#This Row],[symbol]]), "Not Found"), MEDIAN(_xlpm.Filtered))</f>
        <v>0.30000000000000004</v>
      </c>
      <c r="W157" s="2">
        <f>_xlfn.XLOOKUP(Records_18052025[[#This Row],[symbol]], $AB$33:$AB$37, $AC$33:$AC$37, 0.5, 0)</f>
        <v>0.8</v>
      </c>
      <c r="X157" s="2">
        <f>_xlfn.XLOOKUP(Records_18052025[[#This Row],[symbol]], $AB$33:$AB$37, $AD$33:$AD$37, 2, 0)</f>
        <v>2.5</v>
      </c>
      <c r="Y157" s="9" t="str" cm="1">
        <f t="array" ref="Y15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5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58" spans="1:26" x14ac:dyDescent="0.3">
      <c r="A158" s="2">
        <v>1003</v>
      </c>
      <c r="B158" s="5">
        <v>45795.371410374217</v>
      </c>
      <c r="C158" s="2" t="s">
        <v>8</v>
      </c>
      <c r="D158" s="2" t="s">
        <v>14</v>
      </c>
      <c r="E158" s="2">
        <v>1.87</v>
      </c>
      <c r="F158" s="2">
        <v>2</v>
      </c>
      <c r="G158" s="2">
        <v>-83.8</v>
      </c>
      <c r="H158" s="2">
        <v>2355</v>
      </c>
      <c r="I158" s="2">
        <f>COUNTIFS(A:A, Records_18052025[[#This Row],[account_id]])</f>
        <v>57</v>
      </c>
      <c r="J158" s="9" t="str">
        <f>IF(Records_18052025[[#This Row],[Total Trades]]&gt;100, "High frequency", "No")</f>
        <v>No</v>
      </c>
      <c r="K158" s="8">
        <f>_xlfn.XLOOKUP(Records_18052025[[#This Row],[symbol]], $AB$6:$AB$10, $AC$6:$AC$10, "", 0)</f>
        <v>1.28</v>
      </c>
      <c r="L158" s="8" cm="1">
        <f t="array" ref="L158">ABS(_xlfn.XLOOKUP(Records_18052025[[#This Row],[symbol]], $AB$6:$AB$10, (Records_18052025[[#This Row],[spread]]-$AC$6:$AC$10), "", 0))</f>
        <v>0.59000000000000008</v>
      </c>
      <c r="M158" s="9" t="str">
        <f>IF(Records_18052025[[#This Row],[spread]]&gt;Records_18052025[[#This Row],[Spread Median/Symbol]]+PRODUCT(2, $AC$12), "Abnormal high spread", "No")</f>
        <v>No</v>
      </c>
      <c r="N158" s="9" t="str">
        <f>IF(Records_18052025[[#This Row],[spread]]&lt;Records_18052025[[#This Row],[Spread Median/Symbol]]-PRODUCT(2, $AC$12), "Suspicious low spread", "No")</f>
        <v>No</v>
      </c>
      <c r="O158" s="8">
        <f>IF(Records_18052025[[#This Row],[direction]]="Buy", Records_18052025[[#This Row],[volume]], -Records_18052025[[#This Row],[volume]])</f>
        <v>2</v>
      </c>
      <c r="P158" s="8">
        <f>IF(AND(Records_18052025[[#This Row],[account_id]]=A157, Records_18052025[[#This Row],[symbol]]=C157), P157+Records_18052025[[#This Row],[signed_volume]], Records_18052025[[#This Row],[signed_volume]])</f>
        <v>2.99</v>
      </c>
      <c r="Q158" s="12">
        <f>Records_18052025[[#This Row],[trade_duration]]/86400</f>
        <v>2.7256944444444445E-2</v>
      </c>
      <c r="R158" s="8">
        <v>39.15</v>
      </c>
      <c r="S158" s="9" t="str">
        <f>IF(AND(Records_18052025[[#This Row],[account_id]]=A157, Records_18052025[[#This Row],[symbol]]=C157, Records_18052025[[#This Row],[net_position]]&lt;&gt;P157, P157&lt;&gt;0, Records_18052025[[#This Row],[net_position]]*P157&lt;0, ABS(Records_18052025[[#This Row],[net_position]])&gt;=0.5, Records_18052025[[#This Row],[trade_duration_min2]]&lt;=5), "Abnormal position flip", "No")</f>
        <v>No</v>
      </c>
      <c r="T158" s="2">
        <f>_xlfn.XLOOKUP(Records_18052025[[#This Row],[symbol]], $AB$24:$AB$28, $AC$24:$AC$28, "Not Found", 0)</f>
        <v>0.2</v>
      </c>
      <c r="U158" s="9" t="str">
        <f>IF(AND(Records_18052025[[#This Row],[trade_duration]]&lt;=60, Records_18052025[[#This Row],[volume]]&gt;=Records_18052025[[#This Row],[Scalping Volume Threshold]]), "Suspected Scalping", "No")</f>
        <v>No</v>
      </c>
      <c r="V158" s="2" cm="1">
        <f t="array" ref="V158">_xlfn.LET(_xlpm.Filtered, _xlfn._xlws.FILTER($F:$F, ($A:$A=Records_18052025[[#This Row],[account_id]])*($C:$C=Records_18052025[[#This Row],[symbol]]), "Not Found"), MEDIAN(_xlpm.Filtered))</f>
        <v>0.30000000000000004</v>
      </c>
      <c r="W158" s="2">
        <f>_xlfn.XLOOKUP(Records_18052025[[#This Row],[symbol]], $AB$33:$AB$37, $AC$33:$AC$37, 0.5, 0)</f>
        <v>0.8</v>
      </c>
      <c r="X158" s="2">
        <f>_xlfn.XLOOKUP(Records_18052025[[#This Row],[symbol]], $AB$33:$AB$37, $AD$33:$AD$37, 2, 0)</f>
        <v>2.5</v>
      </c>
      <c r="Y158" s="9" t="str" cm="1">
        <f t="array" ref="Y15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5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59" spans="1:26" x14ac:dyDescent="0.3">
      <c r="A159" s="2">
        <v>1003</v>
      </c>
      <c r="B159" s="5">
        <v>45795.470021464433</v>
      </c>
      <c r="C159" s="2" t="s">
        <v>8</v>
      </c>
      <c r="D159" s="2" t="s">
        <v>14</v>
      </c>
      <c r="E159" s="2">
        <v>1.1100000000000001</v>
      </c>
      <c r="F159" s="2">
        <v>0.1</v>
      </c>
      <c r="G159" s="2">
        <v>9.0299999999999994</v>
      </c>
      <c r="H159" s="2">
        <v>429</v>
      </c>
      <c r="I159" s="2">
        <f>COUNTIFS(A:A, Records_18052025[[#This Row],[account_id]])</f>
        <v>57</v>
      </c>
      <c r="J159" s="9" t="str">
        <f>IF(Records_18052025[[#This Row],[Total Trades]]&gt;100, "High frequency", "No")</f>
        <v>No</v>
      </c>
      <c r="K159" s="8">
        <f>_xlfn.XLOOKUP(Records_18052025[[#This Row],[symbol]], $AB$6:$AB$10, $AC$6:$AC$10, "", 0)</f>
        <v>1.28</v>
      </c>
      <c r="L159" s="8" cm="1">
        <f t="array" ref="L159">ABS(_xlfn.XLOOKUP(Records_18052025[[#This Row],[symbol]], $AB$6:$AB$10, (Records_18052025[[#This Row],[spread]]-$AC$6:$AC$10), "", 0))</f>
        <v>0.16999999999999993</v>
      </c>
      <c r="M159" s="9" t="str">
        <f>IF(Records_18052025[[#This Row],[spread]]&gt;Records_18052025[[#This Row],[Spread Median/Symbol]]+PRODUCT(2, $AC$12), "Abnormal high spread", "No")</f>
        <v>No</v>
      </c>
      <c r="N159" s="9" t="str">
        <f>IF(Records_18052025[[#This Row],[spread]]&lt;Records_18052025[[#This Row],[Spread Median/Symbol]]-PRODUCT(2, $AC$12), "Suspicious low spread", "No")</f>
        <v>No</v>
      </c>
      <c r="O159" s="8">
        <f>IF(Records_18052025[[#This Row],[direction]]="Buy", Records_18052025[[#This Row],[volume]], -Records_18052025[[#This Row],[volume]])</f>
        <v>0.1</v>
      </c>
      <c r="P159" s="8">
        <f>IF(AND(Records_18052025[[#This Row],[account_id]]=A158, Records_18052025[[#This Row],[symbol]]=C158), P158+Records_18052025[[#This Row],[signed_volume]], Records_18052025[[#This Row],[signed_volume]])</f>
        <v>3.0900000000000003</v>
      </c>
      <c r="Q159" s="12">
        <f>Records_18052025[[#This Row],[trade_duration]]/86400</f>
        <v>4.9652777777777777E-3</v>
      </c>
      <c r="R159" s="8">
        <v>7.09</v>
      </c>
      <c r="S159" s="9" t="str">
        <f>IF(AND(Records_18052025[[#This Row],[account_id]]=A158, Records_18052025[[#This Row],[symbol]]=C158, Records_18052025[[#This Row],[net_position]]&lt;&gt;P158, P158&lt;&gt;0, Records_18052025[[#This Row],[net_position]]*P158&lt;0, ABS(Records_18052025[[#This Row],[net_position]])&gt;=0.5, Records_18052025[[#This Row],[trade_duration_min2]]&lt;=5), "Abnormal position flip", "No")</f>
        <v>No</v>
      </c>
      <c r="T159" s="2">
        <f>_xlfn.XLOOKUP(Records_18052025[[#This Row],[symbol]], $AB$24:$AB$28, $AC$24:$AC$28, "Not Found", 0)</f>
        <v>0.2</v>
      </c>
      <c r="U159" s="9" t="str">
        <f>IF(AND(Records_18052025[[#This Row],[trade_duration]]&lt;=60, Records_18052025[[#This Row],[volume]]&gt;=Records_18052025[[#This Row],[Scalping Volume Threshold]]), "Suspected Scalping", "No")</f>
        <v>No</v>
      </c>
      <c r="V159" s="2" cm="1">
        <f t="array" ref="V159">_xlfn.LET(_xlpm.Filtered, _xlfn._xlws.FILTER($F:$F, ($A:$A=Records_18052025[[#This Row],[account_id]])*($C:$C=Records_18052025[[#This Row],[symbol]]), "Not Found"), MEDIAN(_xlpm.Filtered))</f>
        <v>0.30000000000000004</v>
      </c>
      <c r="W159" s="2">
        <f>_xlfn.XLOOKUP(Records_18052025[[#This Row],[symbol]], $AB$33:$AB$37, $AC$33:$AC$37, 0.5, 0)</f>
        <v>0.8</v>
      </c>
      <c r="X159" s="2">
        <f>_xlfn.XLOOKUP(Records_18052025[[#This Row],[symbol]], $AB$33:$AB$37, $AD$33:$AD$37, 2, 0)</f>
        <v>2.5</v>
      </c>
      <c r="Y159" s="9" t="str" cm="1">
        <f t="array" ref="Y15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5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60" spans="1:26" x14ac:dyDescent="0.3">
      <c r="A160" s="2">
        <v>1003</v>
      </c>
      <c r="B160" s="5">
        <v>45795.559604814262</v>
      </c>
      <c r="C160" s="2" t="s">
        <v>8</v>
      </c>
      <c r="D160" s="2" t="s">
        <v>14</v>
      </c>
      <c r="E160" s="2">
        <v>2.41</v>
      </c>
      <c r="F160" s="2">
        <v>2</v>
      </c>
      <c r="G160" s="2">
        <v>-51.3</v>
      </c>
      <c r="H160" s="2">
        <v>572</v>
      </c>
      <c r="I160" s="2">
        <f>COUNTIFS(A:A, Records_18052025[[#This Row],[account_id]])</f>
        <v>57</v>
      </c>
      <c r="J160" s="9" t="str">
        <f>IF(Records_18052025[[#This Row],[Total Trades]]&gt;100, "High frequency", "No")</f>
        <v>No</v>
      </c>
      <c r="K160" s="8">
        <f>_xlfn.XLOOKUP(Records_18052025[[#This Row],[symbol]], $AB$6:$AB$10, $AC$6:$AC$10, "", 0)</f>
        <v>1.28</v>
      </c>
      <c r="L160" s="8" cm="1">
        <f t="array" ref="L160">ABS(_xlfn.XLOOKUP(Records_18052025[[#This Row],[symbol]], $AB$6:$AB$10, (Records_18052025[[#This Row],[spread]]-$AC$6:$AC$10), "", 0))</f>
        <v>1.1300000000000001</v>
      </c>
      <c r="M160" s="9" t="str">
        <f>IF(Records_18052025[[#This Row],[spread]]&gt;Records_18052025[[#This Row],[Spread Median/Symbol]]+PRODUCT(2, $AC$12), "Abnormal high spread", "No")</f>
        <v>Abnormal high spread</v>
      </c>
      <c r="N160" s="9" t="str">
        <f>IF(Records_18052025[[#This Row],[spread]]&lt;Records_18052025[[#This Row],[Spread Median/Symbol]]-PRODUCT(2, $AC$12), "Suspicious low spread", "No")</f>
        <v>No</v>
      </c>
      <c r="O160" s="8">
        <f>IF(Records_18052025[[#This Row],[direction]]="Buy", Records_18052025[[#This Row],[volume]], -Records_18052025[[#This Row],[volume]])</f>
        <v>2</v>
      </c>
      <c r="P160" s="8">
        <f>IF(AND(Records_18052025[[#This Row],[account_id]]=A159, Records_18052025[[#This Row],[symbol]]=C159), P159+Records_18052025[[#This Row],[signed_volume]], Records_18052025[[#This Row],[signed_volume]])</f>
        <v>5.09</v>
      </c>
      <c r="Q160" s="12">
        <f>Records_18052025[[#This Row],[trade_duration]]/86400</f>
        <v>6.6203703703703702E-3</v>
      </c>
      <c r="R160" s="8">
        <v>9.32</v>
      </c>
      <c r="S160" s="9" t="str">
        <f>IF(AND(Records_18052025[[#This Row],[account_id]]=A159, Records_18052025[[#This Row],[symbol]]=C159, Records_18052025[[#This Row],[net_position]]&lt;&gt;P159, P159&lt;&gt;0, Records_18052025[[#This Row],[net_position]]*P159&lt;0, ABS(Records_18052025[[#This Row],[net_position]])&gt;=0.5, Records_18052025[[#This Row],[trade_duration_min2]]&lt;=5), "Abnormal position flip", "No")</f>
        <v>No</v>
      </c>
      <c r="T160" s="2">
        <f>_xlfn.XLOOKUP(Records_18052025[[#This Row],[symbol]], $AB$24:$AB$28, $AC$24:$AC$28, "Not Found", 0)</f>
        <v>0.2</v>
      </c>
      <c r="U160" s="9" t="str">
        <f>IF(AND(Records_18052025[[#This Row],[trade_duration]]&lt;=60, Records_18052025[[#This Row],[volume]]&gt;=Records_18052025[[#This Row],[Scalping Volume Threshold]]), "Suspected Scalping", "No")</f>
        <v>No</v>
      </c>
      <c r="V160" s="2" cm="1">
        <f t="array" ref="V160">_xlfn.LET(_xlpm.Filtered, _xlfn._xlws.FILTER($F:$F, ($A:$A=Records_18052025[[#This Row],[account_id]])*($C:$C=Records_18052025[[#This Row],[symbol]]), "Not Found"), MEDIAN(_xlpm.Filtered))</f>
        <v>0.30000000000000004</v>
      </c>
      <c r="W160" s="2">
        <f>_xlfn.XLOOKUP(Records_18052025[[#This Row],[symbol]], $AB$33:$AB$37, $AC$33:$AC$37, 0.5, 0)</f>
        <v>0.8</v>
      </c>
      <c r="X160" s="2">
        <f>_xlfn.XLOOKUP(Records_18052025[[#This Row],[symbol]], $AB$33:$AB$37, $AD$33:$AD$37, 2, 0)</f>
        <v>2.5</v>
      </c>
      <c r="Y160" s="9" t="str" cm="1">
        <f t="array" ref="Y16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6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high volume</v>
      </c>
    </row>
    <row r="161" spans="1:26" x14ac:dyDescent="0.3">
      <c r="A161" s="2">
        <v>1003</v>
      </c>
      <c r="B161" s="5">
        <v>45795.942243695397</v>
      </c>
      <c r="C161" s="2" t="s">
        <v>8</v>
      </c>
      <c r="D161" s="2" t="s">
        <v>13</v>
      </c>
      <c r="E161" s="2">
        <v>0.64</v>
      </c>
      <c r="F161" s="2">
        <v>0.01</v>
      </c>
      <c r="G161" s="2">
        <v>180.31</v>
      </c>
      <c r="H161" s="2">
        <v>1369</v>
      </c>
      <c r="I161" s="2">
        <f>COUNTIFS(A:A, Records_18052025[[#This Row],[account_id]])</f>
        <v>57</v>
      </c>
      <c r="J161" s="9" t="str">
        <f>IF(Records_18052025[[#This Row],[Total Trades]]&gt;100, "High frequency", "No")</f>
        <v>No</v>
      </c>
      <c r="K161" s="8">
        <f>_xlfn.XLOOKUP(Records_18052025[[#This Row],[symbol]], $AB$6:$AB$10, $AC$6:$AC$10, "", 0)</f>
        <v>1.28</v>
      </c>
      <c r="L161" s="8" cm="1">
        <f t="array" ref="L161">ABS(_xlfn.XLOOKUP(Records_18052025[[#This Row],[symbol]], $AB$6:$AB$10, (Records_18052025[[#This Row],[spread]]-$AC$6:$AC$10), "", 0))</f>
        <v>0.64</v>
      </c>
      <c r="M161" s="9" t="str">
        <f>IF(Records_18052025[[#This Row],[spread]]&gt;Records_18052025[[#This Row],[Spread Median/Symbol]]+PRODUCT(2, $AC$12), "Abnormal high spread", "No")</f>
        <v>No</v>
      </c>
      <c r="N161" s="9" t="str">
        <f>IF(Records_18052025[[#This Row],[spread]]&lt;Records_18052025[[#This Row],[Spread Median/Symbol]]-PRODUCT(2, $AC$12), "Suspicious low spread", "No")</f>
        <v>No</v>
      </c>
      <c r="O161" s="8">
        <f>IF(Records_18052025[[#This Row],[direction]]="Buy", Records_18052025[[#This Row],[volume]], -Records_18052025[[#This Row],[volume]])</f>
        <v>-0.01</v>
      </c>
      <c r="P161" s="8">
        <f>IF(AND(Records_18052025[[#This Row],[account_id]]=A160, Records_18052025[[#This Row],[symbol]]=C160), P160+Records_18052025[[#This Row],[signed_volume]], Records_18052025[[#This Row],[signed_volume]])</f>
        <v>5.08</v>
      </c>
      <c r="Q161" s="12">
        <f>Records_18052025[[#This Row],[trade_duration]]/86400</f>
        <v>1.5844907407407408E-2</v>
      </c>
      <c r="R161" s="8">
        <v>22.49</v>
      </c>
      <c r="S161" s="9" t="str">
        <f>IF(AND(Records_18052025[[#This Row],[account_id]]=A160, Records_18052025[[#This Row],[symbol]]=C160, Records_18052025[[#This Row],[net_position]]&lt;&gt;P160, P160&lt;&gt;0, Records_18052025[[#This Row],[net_position]]*P160&lt;0, ABS(Records_18052025[[#This Row],[net_position]])&gt;=0.5, Records_18052025[[#This Row],[trade_duration_min2]]&lt;=5), "Abnormal position flip", "No")</f>
        <v>No</v>
      </c>
      <c r="T161" s="2">
        <f>_xlfn.XLOOKUP(Records_18052025[[#This Row],[symbol]], $AB$24:$AB$28, $AC$24:$AC$28, "Not Found", 0)</f>
        <v>0.2</v>
      </c>
      <c r="U161" s="9" t="str">
        <f>IF(AND(Records_18052025[[#This Row],[trade_duration]]&lt;=60, Records_18052025[[#This Row],[volume]]&gt;=Records_18052025[[#This Row],[Scalping Volume Threshold]]), "Suspected Scalping", "No")</f>
        <v>No</v>
      </c>
      <c r="V161" s="2" cm="1">
        <f t="array" ref="V161">_xlfn.LET(_xlpm.Filtered, _xlfn._xlws.FILTER($F:$F, ($A:$A=Records_18052025[[#This Row],[account_id]])*($C:$C=Records_18052025[[#This Row],[symbol]]), "Not Found"), MEDIAN(_xlpm.Filtered))</f>
        <v>0.30000000000000004</v>
      </c>
      <c r="W161" s="2">
        <f>_xlfn.XLOOKUP(Records_18052025[[#This Row],[symbol]], $AB$33:$AB$37, $AC$33:$AC$37, 0.5, 0)</f>
        <v>0.8</v>
      </c>
      <c r="X161" s="2">
        <f>_xlfn.XLOOKUP(Records_18052025[[#This Row],[symbol]], $AB$33:$AB$37, $AD$33:$AD$37, 2, 0)</f>
        <v>2.5</v>
      </c>
      <c r="Y161" s="9" t="str" cm="1">
        <f t="array" ref="Y16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6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62" spans="1:26" x14ac:dyDescent="0.3">
      <c r="A162" s="2">
        <v>1004</v>
      </c>
      <c r="B162" s="5">
        <v>45795.060299280623</v>
      </c>
      <c r="C162" s="2" t="s">
        <v>9</v>
      </c>
      <c r="D162" s="2" t="s">
        <v>14</v>
      </c>
      <c r="E162" s="2">
        <v>0.83</v>
      </c>
      <c r="F162" s="2">
        <v>0.5</v>
      </c>
      <c r="G162" s="2">
        <v>134.33000000000001</v>
      </c>
      <c r="H162" s="2">
        <v>2593</v>
      </c>
      <c r="I162" s="2">
        <f>COUNTIFS(A:A, Records_18052025[[#This Row],[account_id]])</f>
        <v>48</v>
      </c>
      <c r="J162" s="9" t="str">
        <f>IF(Records_18052025[[#This Row],[Total Trades]]&gt;100, "High frequency", "No")</f>
        <v>No</v>
      </c>
      <c r="K162" s="8">
        <f>_xlfn.XLOOKUP(Records_18052025[[#This Row],[symbol]], $AB$6:$AB$10, $AC$6:$AC$10, "", 0)</f>
        <v>1.0649999999999999</v>
      </c>
      <c r="L162" s="8" cm="1">
        <f t="array" ref="L162">ABS(_xlfn.XLOOKUP(Records_18052025[[#This Row],[symbol]], $AB$6:$AB$10, (Records_18052025[[#This Row],[spread]]-$AC$6:$AC$10), "", 0))</f>
        <v>0.23499999999999999</v>
      </c>
      <c r="M162" s="9" t="str">
        <f>IF(Records_18052025[[#This Row],[spread]]&gt;Records_18052025[[#This Row],[Spread Median/Symbol]]+PRODUCT(2, $AC$12), "Abnormal high spread", "No")</f>
        <v>No</v>
      </c>
      <c r="N162" s="9" t="str">
        <f>IF(Records_18052025[[#This Row],[spread]]&lt;Records_18052025[[#This Row],[Spread Median/Symbol]]-PRODUCT(2, $AC$12), "Suspicious low spread", "No")</f>
        <v>No</v>
      </c>
      <c r="O162" s="8">
        <f>IF(Records_18052025[[#This Row],[direction]]="Buy", Records_18052025[[#This Row],[volume]], -Records_18052025[[#This Row],[volume]])</f>
        <v>0.5</v>
      </c>
      <c r="P162" s="8">
        <f>IF(AND(Records_18052025[[#This Row],[account_id]]=A161, Records_18052025[[#This Row],[symbol]]=C161), P161+Records_18052025[[#This Row],[signed_volume]], Records_18052025[[#This Row],[signed_volume]])</f>
        <v>0.5</v>
      </c>
      <c r="Q162" s="12">
        <f>Records_18052025[[#This Row],[trade_duration]]/86400</f>
        <v>3.0011574074074072E-2</v>
      </c>
      <c r="R162" s="8">
        <v>43.13</v>
      </c>
      <c r="S162" s="9" t="str">
        <f>IF(AND(Records_18052025[[#This Row],[account_id]]=A161, Records_18052025[[#This Row],[symbol]]=C161, Records_18052025[[#This Row],[net_position]]&lt;&gt;P161, P161&lt;&gt;0, Records_18052025[[#This Row],[net_position]]*P161&lt;0, ABS(Records_18052025[[#This Row],[net_position]])&gt;=0.5, Records_18052025[[#This Row],[trade_duration_min2]]&lt;=5), "Abnormal position flip", "No")</f>
        <v>No</v>
      </c>
      <c r="T162" s="2">
        <f>_xlfn.XLOOKUP(Records_18052025[[#This Row],[symbol]], $AB$24:$AB$28, $AC$24:$AC$28, "Not Found", 0)</f>
        <v>0.5</v>
      </c>
      <c r="U162" s="9" t="str">
        <f>IF(AND(Records_18052025[[#This Row],[trade_duration]]&lt;=60, Records_18052025[[#This Row],[volume]]&gt;=Records_18052025[[#This Row],[Scalping Volume Threshold]]), "Suspected Scalping", "No")</f>
        <v>No</v>
      </c>
      <c r="V162" s="2" cm="1">
        <f t="array" ref="V162">_xlfn.LET(_xlpm.Filtered, _xlfn._xlws.FILTER($F:$F, ($A:$A=Records_18052025[[#This Row],[account_id]])*($C:$C=Records_18052025[[#This Row],[symbol]]), "Not Found"), MEDIAN(_xlpm.Filtered))</f>
        <v>0.5</v>
      </c>
      <c r="W162" s="2">
        <f>_xlfn.XLOOKUP(Records_18052025[[#This Row],[symbol]], $AB$33:$AB$37, $AC$33:$AC$37, 0.5, 0)</f>
        <v>0.5</v>
      </c>
      <c r="X162" s="2">
        <f>_xlfn.XLOOKUP(Records_18052025[[#This Row],[symbol]], $AB$33:$AB$37, $AD$33:$AD$37, 2, 0)</f>
        <v>2</v>
      </c>
      <c r="Y162" s="9" t="str" cm="1">
        <f t="array" ref="Y16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6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63" spans="1:26" x14ac:dyDescent="0.3">
      <c r="A163" s="2">
        <v>1004</v>
      </c>
      <c r="B163" s="5">
        <v>45795.285299273513</v>
      </c>
      <c r="C163" s="2" t="s">
        <v>9</v>
      </c>
      <c r="D163" s="2" t="s">
        <v>14</v>
      </c>
      <c r="E163" s="2">
        <v>0.32</v>
      </c>
      <c r="F163" s="2">
        <v>0.01</v>
      </c>
      <c r="G163" s="2">
        <v>-108.53</v>
      </c>
      <c r="H163" s="2">
        <v>762</v>
      </c>
      <c r="I163" s="2">
        <f>COUNTIFS(A:A, Records_18052025[[#This Row],[account_id]])</f>
        <v>48</v>
      </c>
      <c r="J163" s="9" t="str">
        <f>IF(Records_18052025[[#This Row],[Total Trades]]&gt;100, "High frequency", "No")</f>
        <v>No</v>
      </c>
      <c r="K163" s="8">
        <f>_xlfn.XLOOKUP(Records_18052025[[#This Row],[symbol]], $AB$6:$AB$10, $AC$6:$AC$10, "", 0)</f>
        <v>1.0649999999999999</v>
      </c>
      <c r="L163" s="8" cm="1">
        <f t="array" ref="L163">ABS(_xlfn.XLOOKUP(Records_18052025[[#This Row],[symbol]], $AB$6:$AB$10, (Records_18052025[[#This Row],[spread]]-$AC$6:$AC$10), "", 0))</f>
        <v>0.74499999999999988</v>
      </c>
      <c r="M163" s="9" t="str">
        <f>IF(Records_18052025[[#This Row],[spread]]&gt;Records_18052025[[#This Row],[Spread Median/Symbol]]+PRODUCT(2, $AC$12), "Abnormal high spread", "No")</f>
        <v>No</v>
      </c>
      <c r="N163" s="9" t="str">
        <f>IF(Records_18052025[[#This Row],[spread]]&lt;Records_18052025[[#This Row],[Spread Median/Symbol]]-PRODUCT(2, $AC$12), "Suspicious low spread", "No")</f>
        <v>No</v>
      </c>
      <c r="O163" s="8">
        <f>IF(Records_18052025[[#This Row],[direction]]="Buy", Records_18052025[[#This Row],[volume]], -Records_18052025[[#This Row],[volume]])</f>
        <v>0.01</v>
      </c>
      <c r="P163" s="8">
        <f>IF(AND(Records_18052025[[#This Row],[account_id]]=A162, Records_18052025[[#This Row],[symbol]]=C162), P162+Records_18052025[[#This Row],[signed_volume]], Records_18052025[[#This Row],[signed_volume]])</f>
        <v>0.51</v>
      </c>
      <c r="Q163" s="12">
        <f>Records_18052025[[#This Row],[trade_duration]]/86400</f>
        <v>8.819444444444444E-3</v>
      </c>
      <c r="R163" s="8">
        <v>12.42</v>
      </c>
      <c r="S163" s="9" t="str">
        <f>IF(AND(Records_18052025[[#This Row],[account_id]]=A162, Records_18052025[[#This Row],[symbol]]=C162, Records_18052025[[#This Row],[net_position]]&lt;&gt;P162, P162&lt;&gt;0, Records_18052025[[#This Row],[net_position]]*P162&lt;0, ABS(Records_18052025[[#This Row],[net_position]])&gt;=0.5, Records_18052025[[#This Row],[trade_duration_min2]]&lt;=5), "Abnormal position flip", "No")</f>
        <v>No</v>
      </c>
      <c r="T163" s="2">
        <f>_xlfn.XLOOKUP(Records_18052025[[#This Row],[symbol]], $AB$24:$AB$28, $AC$24:$AC$28, "Not Found", 0)</f>
        <v>0.5</v>
      </c>
      <c r="U163" s="9" t="str">
        <f>IF(AND(Records_18052025[[#This Row],[trade_duration]]&lt;=60, Records_18052025[[#This Row],[volume]]&gt;=Records_18052025[[#This Row],[Scalping Volume Threshold]]), "Suspected Scalping", "No")</f>
        <v>No</v>
      </c>
      <c r="V163" s="2" cm="1">
        <f t="array" ref="V163">_xlfn.LET(_xlpm.Filtered, _xlfn._xlws.FILTER($F:$F, ($A:$A=Records_18052025[[#This Row],[account_id]])*($C:$C=Records_18052025[[#This Row],[symbol]]), "Not Found"), MEDIAN(_xlpm.Filtered))</f>
        <v>0.5</v>
      </c>
      <c r="W163" s="2">
        <f>_xlfn.XLOOKUP(Records_18052025[[#This Row],[symbol]], $AB$33:$AB$37, $AC$33:$AC$37, 0.5, 0)</f>
        <v>0.5</v>
      </c>
      <c r="X163" s="2">
        <f>_xlfn.XLOOKUP(Records_18052025[[#This Row],[symbol]], $AB$33:$AB$37, $AD$33:$AD$37, 2, 0)</f>
        <v>2</v>
      </c>
      <c r="Y163" s="9" t="str" cm="1">
        <f t="array" ref="Y16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6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64" spans="1:26" x14ac:dyDescent="0.3">
      <c r="A164" s="2">
        <v>1004</v>
      </c>
      <c r="B164" s="5">
        <v>45795.492938157207</v>
      </c>
      <c r="C164" s="2" t="s">
        <v>9</v>
      </c>
      <c r="D164" s="2" t="s">
        <v>13</v>
      </c>
      <c r="E164" s="2">
        <v>1.92</v>
      </c>
      <c r="F164" s="2">
        <v>2</v>
      </c>
      <c r="G164" s="2">
        <v>-25.2</v>
      </c>
      <c r="H164" s="2">
        <v>2682</v>
      </c>
      <c r="I164" s="2">
        <f>COUNTIFS(A:A, Records_18052025[[#This Row],[account_id]])</f>
        <v>48</v>
      </c>
      <c r="J164" s="9" t="str">
        <f>IF(Records_18052025[[#This Row],[Total Trades]]&gt;100, "High frequency", "No")</f>
        <v>No</v>
      </c>
      <c r="K164" s="8">
        <f>_xlfn.XLOOKUP(Records_18052025[[#This Row],[symbol]], $AB$6:$AB$10, $AC$6:$AC$10, "", 0)</f>
        <v>1.0649999999999999</v>
      </c>
      <c r="L164" s="8" cm="1">
        <f t="array" ref="L164">ABS(_xlfn.XLOOKUP(Records_18052025[[#This Row],[symbol]], $AB$6:$AB$10, (Records_18052025[[#This Row],[spread]]-$AC$6:$AC$10), "", 0))</f>
        <v>0.85499999999999998</v>
      </c>
      <c r="M164" s="9" t="str">
        <f>IF(Records_18052025[[#This Row],[spread]]&gt;Records_18052025[[#This Row],[Spread Median/Symbol]]+PRODUCT(2, $AC$12), "Abnormal high spread", "No")</f>
        <v>No</v>
      </c>
      <c r="N164" s="9" t="str">
        <f>IF(Records_18052025[[#This Row],[spread]]&lt;Records_18052025[[#This Row],[Spread Median/Symbol]]-PRODUCT(2, $AC$12), "Suspicious low spread", "No")</f>
        <v>No</v>
      </c>
      <c r="O164" s="8">
        <f>IF(Records_18052025[[#This Row],[direction]]="Buy", Records_18052025[[#This Row],[volume]], -Records_18052025[[#This Row],[volume]])</f>
        <v>-2</v>
      </c>
      <c r="P164" s="8">
        <f>IF(AND(Records_18052025[[#This Row],[account_id]]=A163, Records_18052025[[#This Row],[symbol]]=C163), P163+Records_18052025[[#This Row],[signed_volume]], Records_18052025[[#This Row],[signed_volume]])</f>
        <v>-1.49</v>
      </c>
      <c r="Q164" s="12">
        <f>Records_18052025[[#This Row],[trade_duration]]/86400</f>
        <v>3.1041666666666665E-2</v>
      </c>
      <c r="R164" s="8">
        <v>44.42</v>
      </c>
      <c r="S164" s="9" t="str">
        <f>IF(AND(Records_18052025[[#This Row],[account_id]]=A163, Records_18052025[[#This Row],[symbol]]=C163, Records_18052025[[#This Row],[net_position]]&lt;&gt;P163, P163&lt;&gt;0, Records_18052025[[#This Row],[net_position]]*P163&lt;0, ABS(Records_18052025[[#This Row],[net_position]])&gt;=0.5, Records_18052025[[#This Row],[trade_duration_min2]]&lt;=5), "Abnormal position flip", "No")</f>
        <v>No</v>
      </c>
      <c r="T164" s="2">
        <f>_xlfn.XLOOKUP(Records_18052025[[#This Row],[symbol]], $AB$24:$AB$28, $AC$24:$AC$28, "Not Found", 0)</f>
        <v>0.5</v>
      </c>
      <c r="U164" s="9" t="str">
        <f>IF(AND(Records_18052025[[#This Row],[trade_duration]]&lt;=60, Records_18052025[[#This Row],[volume]]&gt;=Records_18052025[[#This Row],[Scalping Volume Threshold]]), "Suspected Scalping", "No")</f>
        <v>No</v>
      </c>
      <c r="V164" s="2" cm="1">
        <f t="array" ref="V164">_xlfn.LET(_xlpm.Filtered, _xlfn._xlws.FILTER($F:$F, ($A:$A=Records_18052025[[#This Row],[account_id]])*($C:$C=Records_18052025[[#This Row],[symbol]]), "Not Found"), MEDIAN(_xlpm.Filtered))</f>
        <v>0.5</v>
      </c>
      <c r="W164" s="2">
        <f>_xlfn.XLOOKUP(Records_18052025[[#This Row],[symbol]], $AB$33:$AB$37, $AC$33:$AC$37, 0.5, 0)</f>
        <v>0.5</v>
      </c>
      <c r="X164" s="2">
        <f>_xlfn.XLOOKUP(Records_18052025[[#This Row],[symbol]], $AB$33:$AB$37, $AD$33:$AD$37, 2, 0)</f>
        <v>2</v>
      </c>
      <c r="Y164" s="9" t="str" cm="1">
        <f t="array" ref="Y16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6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65" spans="1:26" x14ac:dyDescent="0.3">
      <c r="A165" s="2">
        <v>1004</v>
      </c>
      <c r="B165" s="5">
        <v>45795.512382594221</v>
      </c>
      <c r="C165" s="2" t="s">
        <v>9</v>
      </c>
      <c r="D165" s="2" t="s">
        <v>14</v>
      </c>
      <c r="E165" s="2">
        <v>1.75</v>
      </c>
      <c r="F165" s="2">
        <v>0.01</v>
      </c>
      <c r="G165" s="2">
        <v>114.08</v>
      </c>
      <c r="H165" s="2">
        <v>879</v>
      </c>
      <c r="I165" s="2">
        <f>COUNTIFS(A:A, Records_18052025[[#This Row],[account_id]])</f>
        <v>48</v>
      </c>
      <c r="J165" s="9" t="str">
        <f>IF(Records_18052025[[#This Row],[Total Trades]]&gt;100, "High frequency", "No")</f>
        <v>No</v>
      </c>
      <c r="K165" s="8">
        <f>_xlfn.XLOOKUP(Records_18052025[[#This Row],[symbol]], $AB$6:$AB$10, $AC$6:$AC$10, "", 0)</f>
        <v>1.0649999999999999</v>
      </c>
      <c r="L165" s="8" cm="1">
        <f t="array" ref="L165">ABS(_xlfn.XLOOKUP(Records_18052025[[#This Row],[symbol]], $AB$6:$AB$10, (Records_18052025[[#This Row],[spread]]-$AC$6:$AC$10), "", 0))</f>
        <v>0.68500000000000005</v>
      </c>
      <c r="M165" s="9" t="str">
        <f>IF(Records_18052025[[#This Row],[spread]]&gt;Records_18052025[[#This Row],[Spread Median/Symbol]]+PRODUCT(2, $AC$12), "Abnormal high spread", "No")</f>
        <v>No</v>
      </c>
      <c r="N165" s="9" t="str">
        <f>IF(Records_18052025[[#This Row],[spread]]&lt;Records_18052025[[#This Row],[Spread Median/Symbol]]-PRODUCT(2, $AC$12), "Suspicious low spread", "No")</f>
        <v>No</v>
      </c>
      <c r="O165" s="8">
        <f>IF(Records_18052025[[#This Row],[direction]]="Buy", Records_18052025[[#This Row],[volume]], -Records_18052025[[#This Row],[volume]])</f>
        <v>0.01</v>
      </c>
      <c r="P165" s="8">
        <f>IF(AND(Records_18052025[[#This Row],[account_id]]=A164, Records_18052025[[#This Row],[symbol]]=C164), P164+Records_18052025[[#This Row],[signed_volume]], Records_18052025[[#This Row],[signed_volume]])</f>
        <v>-1.48</v>
      </c>
      <c r="Q165" s="12">
        <f>Records_18052025[[#This Row],[trade_duration]]/86400</f>
        <v>1.0173611111111111E-2</v>
      </c>
      <c r="R165" s="8">
        <v>14.39</v>
      </c>
      <c r="S165" s="9" t="str">
        <f>IF(AND(Records_18052025[[#This Row],[account_id]]=A164, Records_18052025[[#This Row],[symbol]]=C164, Records_18052025[[#This Row],[net_position]]&lt;&gt;P164, P164&lt;&gt;0, Records_18052025[[#This Row],[net_position]]*P164&lt;0, ABS(Records_18052025[[#This Row],[net_position]])&gt;=0.5, Records_18052025[[#This Row],[trade_duration_min2]]&lt;=5), "Abnormal position flip", "No")</f>
        <v>No</v>
      </c>
      <c r="T165" s="2">
        <f>_xlfn.XLOOKUP(Records_18052025[[#This Row],[symbol]], $AB$24:$AB$28, $AC$24:$AC$28, "Not Found", 0)</f>
        <v>0.5</v>
      </c>
      <c r="U165" s="9" t="str">
        <f>IF(AND(Records_18052025[[#This Row],[trade_duration]]&lt;=60, Records_18052025[[#This Row],[volume]]&gt;=Records_18052025[[#This Row],[Scalping Volume Threshold]]), "Suspected Scalping", "No")</f>
        <v>No</v>
      </c>
      <c r="V165" s="2" cm="1">
        <f t="array" ref="V165">_xlfn.LET(_xlpm.Filtered, _xlfn._xlws.FILTER($F:$F, ($A:$A=Records_18052025[[#This Row],[account_id]])*($C:$C=Records_18052025[[#This Row],[symbol]]), "Not Found"), MEDIAN(_xlpm.Filtered))</f>
        <v>0.5</v>
      </c>
      <c r="W165" s="2">
        <f>_xlfn.XLOOKUP(Records_18052025[[#This Row],[symbol]], $AB$33:$AB$37, $AC$33:$AC$37, 0.5, 0)</f>
        <v>0.5</v>
      </c>
      <c r="X165" s="2">
        <f>_xlfn.XLOOKUP(Records_18052025[[#This Row],[symbol]], $AB$33:$AB$37, $AD$33:$AD$37, 2, 0)</f>
        <v>2</v>
      </c>
      <c r="Y165" s="9" t="str" cm="1">
        <f t="array" ref="Y16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6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66" spans="1:26" x14ac:dyDescent="0.3">
      <c r="A166" s="2">
        <v>1004</v>
      </c>
      <c r="B166" s="5">
        <v>45795.517243735812</v>
      </c>
      <c r="C166" s="2" t="s">
        <v>9</v>
      </c>
      <c r="D166" s="2" t="s">
        <v>13</v>
      </c>
      <c r="E166" s="2">
        <v>0.85</v>
      </c>
      <c r="F166" s="2">
        <v>0.01</v>
      </c>
      <c r="G166" s="2">
        <v>114.48</v>
      </c>
      <c r="H166" s="2">
        <v>1960</v>
      </c>
      <c r="I166" s="2">
        <f>COUNTIFS(A:A, Records_18052025[[#This Row],[account_id]])</f>
        <v>48</v>
      </c>
      <c r="J166" s="9" t="str">
        <f>IF(Records_18052025[[#This Row],[Total Trades]]&gt;100, "High frequency", "No")</f>
        <v>No</v>
      </c>
      <c r="K166" s="8">
        <f>_xlfn.XLOOKUP(Records_18052025[[#This Row],[symbol]], $AB$6:$AB$10, $AC$6:$AC$10, "", 0)</f>
        <v>1.0649999999999999</v>
      </c>
      <c r="L166" s="8" cm="1">
        <f t="array" ref="L166">ABS(_xlfn.XLOOKUP(Records_18052025[[#This Row],[symbol]], $AB$6:$AB$10, (Records_18052025[[#This Row],[spread]]-$AC$6:$AC$10), "", 0))</f>
        <v>0.21499999999999997</v>
      </c>
      <c r="M166" s="9" t="str">
        <f>IF(Records_18052025[[#This Row],[spread]]&gt;Records_18052025[[#This Row],[Spread Median/Symbol]]+PRODUCT(2, $AC$12), "Abnormal high spread", "No")</f>
        <v>No</v>
      </c>
      <c r="N166" s="9" t="str">
        <f>IF(Records_18052025[[#This Row],[spread]]&lt;Records_18052025[[#This Row],[Spread Median/Symbol]]-PRODUCT(2, $AC$12), "Suspicious low spread", "No")</f>
        <v>No</v>
      </c>
      <c r="O166" s="8">
        <f>IF(Records_18052025[[#This Row],[direction]]="Buy", Records_18052025[[#This Row],[volume]], -Records_18052025[[#This Row],[volume]])</f>
        <v>-0.01</v>
      </c>
      <c r="P166" s="8">
        <f>IF(AND(Records_18052025[[#This Row],[account_id]]=A165, Records_18052025[[#This Row],[symbol]]=C165), P165+Records_18052025[[#This Row],[signed_volume]], Records_18052025[[#This Row],[signed_volume]])</f>
        <v>-1.49</v>
      </c>
      <c r="Q166" s="12">
        <f>Records_18052025[[#This Row],[trade_duration]]/86400</f>
        <v>2.2685185185185187E-2</v>
      </c>
      <c r="R166" s="8">
        <v>32.4</v>
      </c>
      <c r="S166" s="9" t="str">
        <f>IF(AND(Records_18052025[[#This Row],[account_id]]=A165, Records_18052025[[#This Row],[symbol]]=C165, Records_18052025[[#This Row],[net_position]]&lt;&gt;P165, P165&lt;&gt;0, Records_18052025[[#This Row],[net_position]]*P165&lt;0, ABS(Records_18052025[[#This Row],[net_position]])&gt;=0.5, Records_18052025[[#This Row],[trade_duration_min2]]&lt;=5), "Abnormal position flip", "No")</f>
        <v>No</v>
      </c>
      <c r="T166" s="2">
        <f>_xlfn.XLOOKUP(Records_18052025[[#This Row],[symbol]], $AB$24:$AB$28, $AC$24:$AC$28, "Not Found", 0)</f>
        <v>0.5</v>
      </c>
      <c r="U166" s="9" t="str">
        <f>IF(AND(Records_18052025[[#This Row],[trade_duration]]&lt;=60, Records_18052025[[#This Row],[volume]]&gt;=Records_18052025[[#This Row],[Scalping Volume Threshold]]), "Suspected Scalping", "No")</f>
        <v>No</v>
      </c>
      <c r="V166" s="2" cm="1">
        <f t="array" ref="V166">_xlfn.LET(_xlpm.Filtered, _xlfn._xlws.FILTER($F:$F, ($A:$A=Records_18052025[[#This Row],[account_id]])*($C:$C=Records_18052025[[#This Row],[symbol]]), "Not Found"), MEDIAN(_xlpm.Filtered))</f>
        <v>0.5</v>
      </c>
      <c r="W166" s="2">
        <f>_xlfn.XLOOKUP(Records_18052025[[#This Row],[symbol]], $AB$33:$AB$37, $AC$33:$AC$37, 0.5, 0)</f>
        <v>0.5</v>
      </c>
      <c r="X166" s="2">
        <f>_xlfn.XLOOKUP(Records_18052025[[#This Row],[symbol]], $AB$33:$AB$37, $AD$33:$AD$37, 2, 0)</f>
        <v>2</v>
      </c>
      <c r="Y166" s="9" t="str" cm="1">
        <f t="array" ref="Y16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6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67" spans="1:26" x14ac:dyDescent="0.3">
      <c r="A167" s="2">
        <v>1004</v>
      </c>
      <c r="B167" s="5">
        <v>45795.700577017247</v>
      </c>
      <c r="C167" s="2" t="s">
        <v>9</v>
      </c>
      <c r="D167" s="2" t="s">
        <v>14</v>
      </c>
      <c r="E167" s="2">
        <v>1.74</v>
      </c>
      <c r="F167" s="2">
        <v>0.5</v>
      </c>
      <c r="G167" s="2">
        <v>70.73</v>
      </c>
      <c r="H167" s="2">
        <v>1554</v>
      </c>
      <c r="I167" s="2">
        <f>COUNTIFS(A:A, Records_18052025[[#This Row],[account_id]])</f>
        <v>48</v>
      </c>
      <c r="J167" s="9" t="str">
        <f>IF(Records_18052025[[#This Row],[Total Trades]]&gt;100, "High frequency", "No")</f>
        <v>No</v>
      </c>
      <c r="K167" s="8">
        <f>_xlfn.XLOOKUP(Records_18052025[[#This Row],[symbol]], $AB$6:$AB$10, $AC$6:$AC$10, "", 0)</f>
        <v>1.0649999999999999</v>
      </c>
      <c r="L167" s="8" cm="1">
        <f t="array" ref="L167">ABS(_xlfn.XLOOKUP(Records_18052025[[#This Row],[symbol]], $AB$6:$AB$10, (Records_18052025[[#This Row],[spread]]-$AC$6:$AC$10), "", 0))</f>
        <v>0.67500000000000004</v>
      </c>
      <c r="M167" s="9" t="str">
        <f>IF(Records_18052025[[#This Row],[spread]]&gt;Records_18052025[[#This Row],[Spread Median/Symbol]]+PRODUCT(2, $AC$12), "Abnormal high spread", "No")</f>
        <v>No</v>
      </c>
      <c r="N167" s="9" t="str">
        <f>IF(Records_18052025[[#This Row],[spread]]&lt;Records_18052025[[#This Row],[Spread Median/Symbol]]-PRODUCT(2, $AC$12), "Suspicious low spread", "No")</f>
        <v>No</v>
      </c>
      <c r="O167" s="8">
        <f>IF(Records_18052025[[#This Row],[direction]]="Buy", Records_18052025[[#This Row],[volume]], -Records_18052025[[#This Row],[volume]])</f>
        <v>0.5</v>
      </c>
      <c r="P167" s="8">
        <f>IF(AND(Records_18052025[[#This Row],[account_id]]=A166, Records_18052025[[#This Row],[symbol]]=C166), P166+Records_18052025[[#This Row],[signed_volume]], Records_18052025[[#This Row],[signed_volume]])</f>
        <v>-0.99</v>
      </c>
      <c r="Q167" s="12">
        <f>Records_18052025[[#This Row],[trade_duration]]/86400</f>
        <v>1.7986111111111112E-2</v>
      </c>
      <c r="R167" s="8">
        <v>25.54</v>
      </c>
      <c r="S167" s="9" t="str">
        <f>IF(AND(Records_18052025[[#This Row],[account_id]]=A166, Records_18052025[[#This Row],[symbol]]=C166, Records_18052025[[#This Row],[net_position]]&lt;&gt;P166, P166&lt;&gt;0, Records_18052025[[#This Row],[net_position]]*P166&lt;0, ABS(Records_18052025[[#This Row],[net_position]])&gt;=0.5, Records_18052025[[#This Row],[trade_duration_min2]]&lt;=5), "Abnormal position flip", "No")</f>
        <v>No</v>
      </c>
      <c r="T167" s="2">
        <f>_xlfn.XLOOKUP(Records_18052025[[#This Row],[symbol]], $AB$24:$AB$28, $AC$24:$AC$28, "Not Found", 0)</f>
        <v>0.5</v>
      </c>
      <c r="U167" s="9" t="str">
        <f>IF(AND(Records_18052025[[#This Row],[trade_duration]]&lt;=60, Records_18052025[[#This Row],[volume]]&gt;=Records_18052025[[#This Row],[Scalping Volume Threshold]]), "Suspected Scalping", "No")</f>
        <v>No</v>
      </c>
      <c r="V167" s="2" cm="1">
        <f t="array" ref="V167">_xlfn.LET(_xlpm.Filtered, _xlfn._xlws.FILTER($F:$F, ($A:$A=Records_18052025[[#This Row],[account_id]])*($C:$C=Records_18052025[[#This Row],[symbol]]), "Not Found"), MEDIAN(_xlpm.Filtered))</f>
        <v>0.5</v>
      </c>
      <c r="W167" s="2">
        <f>_xlfn.XLOOKUP(Records_18052025[[#This Row],[symbol]], $AB$33:$AB$37, $AC$33:$AC$37, 0.5, 0)</f>
        <v>0.5</v>
      </c>
      <c r="X167" s="2">
        <f>_xlfn.XLOOKUP(Records_18052025[[#This Row],[symbol]], $AB$33:$AB$37, $AD$33:$AD$37, 2, 0)</f>
        <v>2</v>
      </c>
      <c r="Y167" s="9" t="str" cm="1">
        <f t="array" ref="Y16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6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68" spans="1:26" x14ac:dyDescent="0.3">
      <c r="A168" s="2">
        <v>1004</v>
      </c>
      <c r="B168" s="5">
        <v>45795.763077034077</v>
      </c>
      <c r="C168" s="2" t="s">
        <v>9</v>
      </c>
      <c r="D168" s="2" t="s">
        <v>13</v>
      </c>
      <c r="E168" s="2">
        <v>2.48</v>
      </c>
      <c r="F168" s="2">
        <v>2</v>
      </c>
      <c r="G168" s="2">
        <v>-196.03</v>
      </c>
      <c r="H168" s="2">
        <v>1998</v>
      </c>
      <c r="I168" s="2">
        <f>COUNTIFS(A:A, Records_18052025[[#This Row],[account_id]])</f>
        <v>48</v>
      </c>
      <c r="J168" s="9" t="str">
        <f>IF(Records_18052025[[#This Row],[Total Trades]]&gt;100, "High frequency", "No")</f>
        <v>No</v>
      </c>
      <c r="K168" s="8">
        <f>_xlfn.XLOOKUP(Records_18052025[[#This Row],[symbol]], $AB$6:$AB$10, $AC$6:$AC$10, "", 0)</f>
        <v>1.0649999999999999</v>
      </c>
      <c r="L168" s="8" cm="1">
        <f t="array" ref="L168">ABS(_xlfn.XLOOKUP(Records_18052025[[#This Row],[symbol]], $AB$6:$AB$10, (Records_18052025[[#This Row],[spread]]-$AC$6:$AC$10), "", 0))</f>
        <v>1.415</v>
      </c>
      <c r="M168" s="9" t="str">
        <f>IF(Records_18052025[[#This Row],[spread]]&gt;Records_18052025[[#This Row],[Spread Median/Symbol]]+PRODUCT(2, $AC$12), "Abnormal high spread", "No")</f>
        <v>Abnormal high spread</v>
      </c>
      <c r="N168" s="9" t="str">
        <f>IF(Records_18052025[[#This Row],[spread]]&lt;Records_18052025[[#This Row],[Spread Median/Symbol]]-PRODUCT(2, $AC$12), "Suspicious low spread", "No")</f>
        <v>No</v>
      </c>
      <c r="O168" s="8">
        <f>IF(Records_18052025[[#This Row],[direction]]="Buy", Records_18052025[[#This Row],[volume]], -Records_18052025[[#This Row],[volume]])</f>
        <v>-2</v>
      </c>
      <c r="P168" s="8">
        <f>IF(AND(Records_18052025[[#This Row],[account_id]]=A167, Records_18052025[[#This Row],[symbol]]=C167), P167+Records_18052025[[#This Row],[signed_volume]], Records_18052025[[#This Row],[signed_volume]])</f>
        <v>-2.99</v>
      </c>
      <c r="Q168" s="12">
        <f>Records_18052025[[#This Row],[trade_duration]]/86400</f>
        <v>2.3125E-2</v>
      </c>
      <c r="R168" s="8">
        <v>33.18</v>
      </c>
      <c r="S168" s="9" t="str">
        <f>IF(AND(Records_18052025[[#This Row],[account_id]]=A167, Records_18052025[[#This Row],[symbol]]=C167, Records_18052025[[#This Row],[net_position]]&lt;&gt;P167, P167&lt;&gt;0, Records_18052025[[#This Row],[net_position]]*P167&lt;0, ABS(Records_18052025[[#This Row],[net_position]])&gt;=0.5, Records_18052025[[#This Row],[trade_duration_min2]]&lt;=5), "Abnormal position flip", "No")</f>
        <v>No</v>
      </c>
      <c r="T168" s="2">
        <f>_xlfn.XLOOKUP(Records_18052025[[#This Row],[symbol]], $AB$24:$AB$28, $AC$24:$AC$28, "Not Found", 0)</f>
        <v>0.5</v>
      </c>
      <c r="U168" s="9" t="str">
        <f>IF(AND(Records_18052025[[#This Row],[trade_duration]]&lt;=60, Records_18052025[[#This Row],[volume]]&gt;=Records_18052025[[#This Row],[Scalping Volume Threshold]]), "Suspected Scalping", "No")</f>
        <v>No</v>
      </c>
      <c r="V168" s="2" cm="1">
        <f t="array" ref="V168">_xlfn.LET(_xlpm.Filtered, _xlfn._xlws.FILTER($F:$F, ($A:$A=Records_18052025[[#This Row],[account_id]])*($C:$C=Records_18052025[[#This Row],[symbol]]), "Not Found"), MEDIAN(_xlpm.Filtered))</f>
        <v>0.5</v>
      </c>
      <c r="W168" s="2">
        <f>_xlfn.XLOOKUP(Records_18052025[[#This Row],[symbol]], $AB$33:$AB$37, $AC$33:$AC$37, 0.5, 0)</f>
        <v>0.5</v>
      </c>
      <c r="X168" s="2">
        <f>_xlfn.XLOOKUP(Records_18052025[[#This Row],[symbol]], $AB$33:$AB$37, $AD$33:$AD$37, 2, 0)</f>
        <v>2</v>
      </c>
      <c r="Y168" s="9" t="str" cm="1">
        <f t="array" ref="Y16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6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high volume</v>
      </c>
    </row>
    <row r="169" spans="1:26" x14ac:dyDescent="0.3">
      <c r="A169" s="2">
        <v>1004</v>
      </c>
      <c r="B169" s="5">
        <v>45795.804743684923</v>
      </c>
      <c r="C169" s="2" t="s">
        <v>9</v>
      </c>
      <c r="D169" s="2" t="s">
        <v>14</v>
      </c>
      <c r="E169" s="2">
        <v>0.47</v>
      </c>
      <c r="F169" s="2">
        <v>2</v>
      </c>
      <c r="G169" s="2">
        <v>107.57</v>
      </c>
      <c r="H169" s="2">
        <v>2766</v>
      </c>
      <c r="I169" s="2">
        <f>COUNTIFS(A:A, Records_18052025[[#This Row],[account_id]])</f>
        <v>48</v>
      </c>
      <c r="J169" s="9" t="str">
        <f>IF(Records_18052025[[#This Row],[Total Trades]]&gt;100, "High frequency", "No")</f>
        <v>No</v>
      </c>
      <c r="K169" s="8">
        <f>_xlfn.XLOOKUP(Records_18052025[[#This Row],[symbol]], $AB$6:$AB$10, $AC$6:$AC$10, "", 0)</f>
        <v>1.0649999999999999</v>
      </c>
      <c r="L169" s="8" cm="1">
        <f t="array" ref="L169">ABS(_xlfn.XLOOKUP(Records_18052025[[#This Row],[symbol]], $AB$6:$AB$10, (Records_18052025[[#This Row],[spread]]-$AC$6:$AC$10), "", 0))</f>
        <v>0.59499999999999997</v>
      </c>
      <c r="M169" s="9" t="str">
        <f>IF(Records_18052025[[#This Row],[spread]]&gt;Records_18052025[[#This Row],[Spread Median/Symbol]]+PRODUCT(2, $AC$12), "Abnormal high spread", "No")</f>
        <v>No</v>
      </c>
      <c r="N169" s="9" t="str">
        <f>IF(Records_18052025[[#This Row],[spread]]&lt;Records_18052025[[#This Row],[Spread Median/Symbol]]-PRODUCT(2, $AC$12), "Suspicious low spread", "No")</f>
        <v>No</v>
      </c>
      <c r="O169" s="8">
        <f>IF(Records_18052025[[#This Row],[direction]]="Buy", Records_18052025[[#This Row],[volume]], -Records_18052025[[#This Row],[volume]])</f>
        <v>2</v>
      </c>
      <c r="P169" s="8">
        <f>IF(AND(Records_18052025[[#This Row],[account_id]]=A168, Records_18052025[[#This Row],[symbol]]=C168), P168+Records_18052025[[#This Row],[signed_volume]], Records_18052025[[#This Row],[signed_volume]])</f>
        <v>-0.99000000000000021</v>
      </c>
      <c r="Q169" s="12">
        <f>Records_18052025[[#This Row],[trade_duration]]/86400</f>
        <v>3.201388888888889E-2</v>
      </c>
      <c r="R169" s="8">
        <v>46.06</v>
      </c>
      <c r="S169" s="9" t="str">
        <f>IF(AND(Records_18052025[[#This Row],[account_id]]=A168, Records_18052025[[#This Row],[symbol]]=C168, Records_18052025[[#This Row],[net_position]]&lt;&gt;P168, P168&lt;&gt;0, Records_18052025[[#This Row],[net_position]]*P168&lt;0, ABS(Records_18052025[[#This Row],[net_position]])&gt;=0.5, Records_18052025[[#This Row],[trade_duration_min2]]&lt;=5), "Abnormal position flip", "No")</f>
        <v>No</v>
      </c>
      <c r="T169" s="2">
        <f>_xlfn.XLOOKUP(Records_18052025[[#This Row],[symbol]], $AB$24:$AB$28, $AC$24:$AC$28, "Not Found", 0)</f>
        <v>0.5</v>
      </c>
      <c r="U169" s="9" t="str">
        <f>IF(AND(Records_18052025[[#This Row],[trade_duration]]&lt;=60, Records_18052025[[#This Row],[volume]]&gt;=Records_18052025[[#This Row],[Scalping Volume Threshold]]), "Suspected Scalping", "No")</f>
        <v>No</v>
      </c>
      <c r="V169" s="2" cm="1">
        <f t="array" ref="V169">_xlfn.LET(_xlpm.Filtered, _xlfn._xlws.FILTER($F:$F, ($A:$A=Records_18052025[[#This Row],[account_id]])*($C:$C=Records_18052025[[#This Row],[symbol]]), "Not Found"), MEDIAN(_xlpm.Filtered))</f>
        <v>0.5</v>
      </c>
      <c r="W169" s="2">
        <f>_xlfn.XLOOKUP(Records_18052025[[#This Row],[symbol]], $AB$33:$AB$37, $AC$33:$AC$37, 0.5, 0)</f>
        <v>0.5</v>
      </c>
      <c r="X169" s="2">
        <f>_xlfn.XLOOKUP(Records_18052025[[#This Row],[symbol]], $AB$33:$AB$37, $AD$33:$AD$37, 2, 0)</f>
        <v>2</v>
      </c>
      <c r="Y169" s="9" t="str" cm="1">
        <f t="array" ref="Y16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6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70" spans="1:26" x14ac:dyDescent="0.3">
      <c r="A170" s="2">
        <v>1004</v>
      </c>
      <c r="B170" s="5">
        <v>45795.0040492669</v>
      </c>
      <c r="C170" s="2" t="s">
        <v>11</v>
      </c>
      <c r="D170" s="2" t="s">
        <v>14</v>
      </c>
      <c r="E170" s="2">
        <v>2.2200000000000002</v>
      </c>
      <c r="F170" s="2">
        <v>1</v>
      </c>
      <c r="G170" s="2">
        <v>-180.01</v>
      </c>
      <c r="H170" s="2">
        <v>1205</v>
      </c>
      <c r="I170" s="2">
        <f>COUNTIFS(A:A, Records_18052025[[#This Row],[account_id]])</f>
        <v>48</v>
      </c>
      <c r="J170" s="9" t="str">
        <f>IF(Records_18052025[[#This Row],[Total Trades]]&gt;100, "High frequency", "No")</f>
        <v>No</v>
      </c>
      <c r="K170" s="8">
        <f>_xlfn.XLOOKUP(Records_18052025[[#This Row],[symbol]], $AB$6:$AB$10, $AC$6:$AC$10, "", 0)</f>
        <v>1.0950000000000002</v>
      </c>
      <c r="L170" s="8" cm="1">
        <f t="array" ref="L170">ABS(_xlfn.XLOOKUP(Records_18052025[[#This Row],[symbol]], $AB$6:$AB$10, (Records_18052025[[#This Row],[spread]]-$AC$6:$AC$10), "", 0))</f>
        <v>1.125</v>
      </c>
      <c r="M170" s="9" t="str">
        <f>IF(Records_18052025[[#This Row],[spread]]&gt;Records_18052025[[#This Row],[Spread Median/Symbol]]+PRODUCT(2, $AC$12), "Abnormal high spread", "No")</f>
        <v>Abnormal high spread</v>
      </c>
      <c r="N170" s="9" t="str">
        <f>IF(Records_18052025[[#This Row],[spread]]&lt;Records_18052025[[#This Row],[Spread Median/Symbol]]-PRODUCT(2, $AC$12), "Suspicious low spread", "No")</f>
        <v>No</v>
      </c>
      <c r="O170" s="8">
        <f>IF(Records_18052025[[#This Row],[direction]]="Buy", Records_18052025[[#This Row],[volume]], -Records_18052025[[#This Row],[volume]])</f>
        <v>1</v>
      </c>
      <c r="P170" s="8">
        <f>IF(AND(Records_18052025[[#This Row],[account_id]]=A169, Records_18052025[[#This Row],[symbol]]=C169), P169+Records_18052025[[#This Row],[signed_volume]], Records_18052025[[#This Row],[signed_volume]])</f>
        <v>1</v>
      </c>
      <c r="Q170" s="12">
        <f>Records_18052025[[#This Row],[trade_duration]]/86400</f>
        <v>1.3946759259259259E-2</v>
      </c>
      <c r="R170" s="8">
        <v>20.05</v>
      </c>
      <c r="S170" s="9" t="str">
        <f>IF(AND(Records_18052025[[#This Row],[account_id]]=A169, Records_18052025[[#This Row],[symbol]]=C169, Records_18052025[[#This Row],[net_position]]&lt;&gt;P169, P169&lt;&gt;0, Records_18052025[[#This Row],[net_position]]*P169&lt;0, ABS(Records_18052025[[#This Row],[net_position]])&gt;=0.5, Records_18052025[[#This Row],[trade_duration_min2]]&lt;=5), "Abnormal position flip", "No")</f>
        <v>No</v>
      </c>
      <c r="T170" s="2">
        <f>_xlfn.XLOOKUP(Records_18052025[[#This Row],[symbol]], $AB$24:$AB$28, $AC$24:$AC$28, "Not Found", 0)</f>
        <v>0.5</v>
      </c>
      <c r="U170" s="9" t="str">
        <f>IF(AND(Records_18052025[[#This Row],[trade_duration]]&lt;=60, Records_18052025[[#This Row],[volume]]&gt;=Records_18052025[[#This Row],[Scalping Volume Threshold]]), "Suspected Scalping", "No")</f>
        <v>No</v>
      </c>
      <c r="V170" s="2" cm="1">
        <f t="array" ref="V170">_xlfn.LET(_xlpm.Filtered, _xlfn._xlws.FILTER($F:$F, ($A:$A=Records_18052025[[#This Row],[account_id]])*($C:$C=Records_18052025[[#This Row],[symbol]]), "Not Found"), MEDIAN(_xlpm.Filtered))</f>
        <v>0.75</v>
      </c>
      <c r="W170" s="2">
        <f>_xlfn.XLOOKUP(Records_18052025[[#This Row],[symbol]], $AB$33:$AB$37, $AC$33:$AC$37, 0.5, 0)</f>
        <v>0.5</v>
      </c>
      <c r="X170" s="2">
        <f>_xlfn.XLOOKUP(Records_18052025[[#This Row],[symbol]], $AB$33:$AB$37, $AD$33:$AD$37, 2, 0)</f>
        <v>2</v>
      </c>
      <c r="Y170" s="9" t="str" cm="1">
        <f t="array" ref="Y17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7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171" spans="1:26" x14ac:dyDescent="0.3">
      <c r="A171" s="2">
        <v>1004</v>
      </c>
      <c r="B171" s="5">
        <v>45795.078354852012</v>
      </c>
      <c r="C171" s="2" t="s">
        <v>11</v>
      </c>
      <c r="D171" s="2" t="s">
        <v>13</v>
      </c>
      <c r="E171" s="2">
        <v>2.4500000000000002</v>
      </c>
      <c r="F171" s="2">
        <v>2</v>
      </c>
      <c r="G171" s="2">
        <v>-38.19</v>
      </c>
      <c r="H171" s="2">
        <v>1364</v>
      </c>
      <c r="I171" s="2">
        <f>COUNTIFS(A:A, Records_18052025[[#This Row],[account_id]])</f>
        <v>48</v>
      </c>
      <c r="J171" s="9" t="str">
        <f>IF(Records_18052025[[#This Row],[Total Trades]]&gt;100, "High frequency", "No")</f>
        <v>No</v>
      </c>
      <c r="K171" s="8">
        <f>_xlfn.XLOOKUP(Records_18052025[[#This Row],[symbol]], $AB$6:$AB$10, $AC$6:$AC$10, "", 0)</f>
        <v>1.0950000000000002</v>
      </c>
      <c r="L171" s="8" cm="1">
        <f t="array" ref="L171">ABS(_xlfn.XLOOKUP(Records_18052025[[#This Row],[symbol]], $AB$6:$AB$10, (Records_18052025[[#This Row],[spread]]-$AC$6:$AC$10), "", 0))</f>
        <v>1.355</v>
      </c>
      <c r="M171" s="9" t="str">
        <f>IF(Records_18052025[[#This Row],[spread]]&gt;Records_18052025[[#This Row],[Spread Median/Symbol]]+PRODUCT(2, $AC$12), "Abnormal high spread", "No")</f>
        <v>Abnormal high spread</v>
      </c>
      <c r="N171" s="9" t="str">
        <f>IF(Records_18052025[[#This Row],[spread]]&lt;Records_18052025[[#This Row],[Spread Median/Symbol]]-PRODUCT(2, $AC$12), "Suspicious low spread", "No")</f>
        <v>No</v>
      </c>
      <c r="O171" s="8">
        <f>IF(Records_18052025[[#This Row],[direction]]="Buy", Records_18052025[[#This Row],[volume]], -Records_18052025[[#This Row],[volume]])</f>
        <v>-2</v>
      </c>
      <c r="P171" s="8">
        <f>IF(AND(Records_18052025[[#This Row],[account_id]]=A170, Records_18052025[[#This Row],[symbol]]=C170), P170+Records_18052025[[#This Row],[signed_volume]], Records_18052025[[#This Row],[signed_volume]])</f>
        <v>-1</v>
      </c>
      <c r="Q171" s="12">
        <f>Records_18052025[[#This Row],[trade_duration]]/86400</f>
        <v>1.5787037037037037E-2</v>
      </c>
      <c r="R171" s="8">
        <v>22.44</v>
      </c>
      <c r="S171" s="9" t="str">
        <f>IF(AND(Records_18052025[[#This Row],[account_id]]=A170, Records_18052025[[#This Row],[symbol]]=C170, Records_18052025[[#This Row],[net_position]]&lt;&gt;P170, P170&lt;&gt;0, Records_18052025[[#This Row],[net_position]]*P170&lt;0, ABS(Records_18052025[[#This Row],[net_position]])&gt;=0.5, Records_18052025[[#This Row],[trade_duration_min2]]&lt;=5), "Abnormal position flip", "No")</f>
        <v>No</v>
      </c>
      <c r="T171" s="2">
        <f>_xlfn.XLOOKUP(Records_18052025[[#This Row],[symbol]], $AB$24:$AB$28, $AC$24:$AC$28, "Not Found", 0)</f>
        <v>0.5</v>
      </c>
      <c r="U171" s="9" t="str">
        <f>IF(AND(Records_18052025[[#This Row],[trade_duration]]&lt;=60, Records_18052025[[#This Row],[volume]]&gt;=Records_18052025[[#This Row],[Scalping Volume Threshold]]), "Suspected Scalping", "No")</f>
        <v>No</v>
      </c>
      <c r="V171" s="2" cm="1">
        <f t="array" ref="V171">_xlfn.LET(_xlpm.Filtered, _xlfn._xlws.FILTER($F:$F, ($A:$A=Records_18052025[[#This Row],[account_id]])*($C:$C=Records_18052025[[#This Row],[symbol]]), "Not Found"), MEDIAN(_xlpm.Filtered))</f>
        <v>0.75</v>
      </c>
      <c r="W171" s="2">
        <f>_xlfn.XLOOKUP(Records_18052025[[#This Row],[symbol]], $AB$33:$AB$37, $AC$33:$AC$37, 0.5, 0)</f>
        <v>0.5</v>
      </c>
      <c r="X171" s="2">
        <f>_xlfn.XLOOKUP(Records_18052025[[#This Row],[symbol]], $AB$33:$AB$37, $AD$33:$AD$37, 2, 0)</f>
        <v>2</v>
      </c>
      <c r="Y171" s="9" t="str" cm="1">
        <f t="array" ref="Y17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7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high volume</v>
      </c>
    </row>
    <row r="172" spans="1:26" x14ac:dyDescent="0.3">
      <c r="A172" s="2">
        <v>1004</v>
      </c>
      <c r="B172" s="5">
        <v>45795.19016036595</v>
      </c>
      <c r="C172" s="2" t="s">
        <v>11</v>
      </c>
      <c r="D172" s="2" t="s">
        <v>13</v>
      </c>
      <c r="E172" s="2">
        <v>1.24</v>
      </c>
      <c r="F172" s="2">
        <v>0.5</v>
      </c>
      <c r="G172" s="2">
        <v>-176.76</v>
      </c>
      <c r="H172" s="2">
        <v>1556</v>
      </c>
      <c r="I172" s="2">
        <f>COUNTIFS(A:A, Records_18052025[[#This Row],[account_id]])</f>
        <v>48</v>
      </c>
      <c r="J172" s="9" t="str">
        <f>IF(Records_18052025[[#This Row],[Total Trades]]&gt;100, "High frequency", "No")</f>
        <v>No</v>
      </c>
      <c r="K172" s="8">
        <f>_xlfn.XLOOKUP(Records_18052025[[#This Row],[symbol]], $AB$6:$AB$10, $AC$6:$AC$10, "", 0)</f>
        <v>1.0950000000000002</v>
      </c>
      <c r="L172" s="8" cm="1">
        <f t="array" ref="L172">ABS(_xlfn.XLOOKUP(Records_18052025[[#This Row],[symbol]], $AB$6:$AB$10, (Records_18052025[[#This Row],[spread]]-$AC$6:$AC$10), "", 0))</f>
        <v>0.1449999999999998</v>
      </c>
      <c r="M172" s="9" t="str">
        <f>IF(Records_18052025[[#This Row],[spread]]&gt;Records_18052025[[#This Row],[Spread Median/Symbol]]+PRODUCT(2, $AC$12), "Abnormal high spread", "No")</f>
        <v>No</v>
      </c>
      <c r="N172" s="9" t="str">
        <f>IF(Records_18052025[[#This Row],[spread]]&lt;Records_18052025[[#This Row],[Spread Median/Symbol]]-PRODUCT(2, $AC$12), "Suspicious low spread", "No")</f>
        <v>No</v>
      </c>
      <c r="O172" s="8">
        <f>IF(Records_18052025[[#This Row],[direction]]="Buy", Records_18052025[[#This Row],[volume]], -Records_18052025[[#This Row],[volume]])</f>
        <v>-0.5</v>
      </c>
      <c r="P172" s="8">
        <f>IF(AND(Records_18052025[[#This Row],[account_id]]=A171, Records_18052025[[#This Row],[symbol]]=C171), P171+Records_18052025[[#This Row],[signed_volume]], Records_18052025[[#This Row],[signed_volume]])</f>
        <v>-1.5</v>
      </c>
      <c r="Q172" s="12">
        <f>Records_18052025[[#This Row],[trade_duration]]/86400</f>
        <v>1.800925925925926E-2</v>
      </c>
      <c r="R172" s="8">
        <v>25.56</v>
      </c>
      <c r="S172" s="9" t="str">
        <f>IF(AND(Records_18052025[[#This Row],[account_id]]=A171, Records_18052025[[#This Row],[symbol]]=C171, Records_18052025[[#This Row],[net_position]]&lt;&gt;P171, P171&lt;&gt;0, Records_18052025[[#This Row],[net_position]]*P171&lt;0, ABS(Records_18052025[[#This Row],[net_position]])&gt;=0.5, Records_18052025[[#This Row],[trade_duration_min2]]&lt;=5), "Abnormal position flip", "No")</f>
        <v>No</v>
      </c>
      <c r="T172" s="2">
        <f>_xlfn.XLOOKUP(Records_18052025[[#This Row],[symbol]], $AB$24:$AB$28, $AC$24:$AC$28, "Not Found", 0)</f>
        <v>0.5</v>
      </c>
      <c r="U172" s="9" t="str">
        <f>IF(AND(Records_18052025[[#This Row],[trade_duration]]&lt;=60, Records_18052025[[#This Row],[volume]]&gt;=Records_18052025[[#This Row],[Scalping Volume Threshold]]), "Suspected Scalping", "No")</f>
        <v>No</v>
      </c>
      <c r="V172" s="2" cm="1">
        <f t="array" ref="V172">_xlfn.LET(_xlpm.Filtered, _xlfn._xlws.FILTER($F:$F, ($A:$A=Records_18052025[[#This Row],[account_id]])*($C:$C=Records_18052025[[#This Row],[symbol]]), "Not Found"), MEDIAN(_xlpm.Filtered))</f>
        <v>0.75</v>
      </c>
      <c r="W172" s="2">
        <f>_xlfn.XLOOKUP(Records_18052025[[#This Row],[symbol]], $AB$33:$AB$37, $AC$33:$AC$37, 0.5, 0)</f>
        <v>0.5</v>
      </c>
      <c r="X172" s="2">
        <f>_xlfn.XLOOKUP(Records_18052025[[#This Row],[symbol]], $AB$33:$AB$37, $AD$33:$AD$37, 2, 0)</f>
        <v>2</v>
      </c>
      <c r="Y172" s="9" t="str" cm="1">
        <f t="array" ref="Y17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7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73" spans="1:26" x14ac:dyDescent="0.3">
      <c r="A173" s="2">
        <v>1004</v>
      </c>
      <c r="B173" s="5">
        <v>45795.205438184181</v>
      </c>
      <c r="C173" s="2" t="s">
        <v>11</v>
      </c>
      <c r="D173" s="2" t="s">
        <v>13</v>
      </c>
      <c r="E173" s="2">
        <v>1.9</v>
      </c>
      <c r="F173" s="2">
        <v>0.01</v>
      </c>
      <c r="G173" s="2">
        <v>-179.27</v>
      </c>
      <c r="H173" s="2">
        <v>959</v>
      </c>
      <c r="I173" s="2">
        <f>COUNTIFS(A:A, Records_18052025[[#This Row],[account_id]])</f>
        <v>48</v>
      </c>
      <c r="J173" s="9" t="str">
        <f>IF(Records_18052025[[#This Row],[Total Trades]]&gt;100, "High frequency", "No")</f>
        <v>No</v>
      </c>
      <c r="K173" s="8">
        <f>_xlfn.XLOOKUP(Records_18052025[[#This Row],[symbol]], $AB$6:$AB$10, $AC$6:$AC$10, "", 0)</f>
        <v>1.0950000000000002</v>
      </c>
      <c r="L173" s="8" cm="1">
        <f t="array" ref="L173">ABS(_xlfn.XLOOKUP(Records_18052025[[#This Row],[symbol]], $AB$6:$AB$10, (Records_18052025[[#This Row],[spread]]-$AC$6:$AC$10), "", 0))</f>
        <v>0.80499999999999972</v>
      </c>
      <c r="M173" s="9" t="str">
        <f>IF(Records_18052025[[#This Row],[spread]]&gt;Records_18052025[[#This Row],[Spread Median/Symbol]]+PRODUCT(2, $AC$12), "Abnormal high spread", "No")</f>
        <v>No</v>
      </c>
      <c r="N173" s="9" t="str">
        <f>IF(Records_18052025[[#This Row],[spread]]&lt;Records_18052025[[#This Row],[Spread Median/Symbol]]-PRODUCT(2, $AC$12), "Suspicious low spread", "No")</f>
        <v>No</v>
      </c>
      <c r="O173" s="8">
        <f>IF(Records_18052025[[#This Row],[direction]]="Buy", Records_18052025[[#This Row],[volume]], -Records_18052025[[#This Row],[volume]])</f>
        <v>-0.01</v>
      </c>
      <c r="P173" s="8">
        <f>IF(AND(Records_18052025[[#This Row],[account_id]]=A172, Records_18052025[[#This Row],[symbol]]=C172), P172+Records_18052025[[#This Row],[signed_volume]], Records_18052025[[#This Row],[signed_volume]])</f>
        <v>-1.51</v>
      </c>
      <c r="Q173" s="12">
        <f>Records_18052025[[#This Row],[trade_duration]]/86400</f>
        <v>1.1099537037037036E-2</v>
      </c>
      <c r="R173" s="8">
        <v>15.59</v>
      </c>
      <c r="S173" s="9" t="str">
        <f>IF(AND(Records_18052025[[#This Row],[account_id]]=A172, Records_18052025[[#This Row],[symbol]]=C172, Records_18052025[[#This Row],[net_position]]&lt;&gt;P172, P172&lt;&gt;0, Records_18052025[[#This Row],[net_position]]*P172&lt;0, ABS(Records_18052025[[#This Row],[net_position]])&gt;=0.5, Records_18052025[[#This Row],[trade_duration_min2]]&lt;=5), "Abnormal position flip", "No")</f>
        <v>No</v>
      </c>
      <c r="T173" s="2">
        <f>_xlfn.XLOOKUP(Records_18052025[[#This Row],[symbol]], $AB$24:$AB$28, $AC$24:$AC$28, "Not Found", 0)</f>
        <v>0.5</v>
      </c>
      <c r="U173" s="9" t="str">
        <f>IF(AND(Records_18052025[[#This Row],[trade_duration]]&lt;=60, Records_18052025[[#This Row],[volume]]&gt;=Records_18052025[[#This Row],[Scalping Volume Threshold]]), "Suspected Scalping", "No")</f>
        <v>No</v>
      </c>
      <c r="V173" s="2" cm="1">
        <f t="array" ref="V173">_xlfn.LET(_xlpm.Filtered, _xlfn._xlws.FILTER($F:$F, ($A:$A=Records_18052025[[#This Row],[account_id]])*($C:$C=Records_18052025[[#This Row],[symbol]]), "Not Found"), MEDIAN(_xlpm.Filtered))</f>
        <v>0.75</v>
      </c>
      <c r="W173" s="2">
        <f>_xlfn.XLOOKUP(Records_18052025[[#This Row],[symbol]], $AB$33:$AB$37, $AC$33:$AC$37, 0.5, 0)</f>
        <v>0.5</v>
      </c>
      <c r="X173" s="2">
        <f>_xlfn.XLOOKUP(Records_18052025[[#This Row],[symbol]], $AB$33:$AB$37, $AD$33:$AD$37, 2, 0)</f>
        <v>2</v>
      </c>
      <c r="Y173" s="9" t="str" cm="1">
        <f t="array" ref="Y17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7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74" spans="1:26" x14ac:dyDescent="0.3">
      <c r="A174" s="2">
        <v>1004</v>
      </c>
      <c r="B174" s="5">
        <v>45795.209604819131</v>
      </c>
      <c r="C174" s="2" t="s">
        <v>11</v>
      </c>
      <c r="D174" s="2" t="s">
        <v>13</v>
      </c>
      <c r="E174" s="2">
        <v>2.42</v>
      </c>
      <c r="F174" s="2">
        <v>0.01</v>
      </c>
      <c r="G174" s="2">
        <v>-175.12</v>
      </c>
      <c r="H174" s="2">
        <v>73</v>
      </c>
      <c r="I174" s="2">
        <f>COUNTIFS(A:A, Records_18052025[[#This Row],[account_id]])</f>
        <v>48</v>
      </c>
      <c r="J174" s="9" t="str">
        <f>IF(Records_18052025[[#This Row],[Total Trades]]&gt;100, "High frequency", "No")</f>
        <v>No</v>
      </c>
      <c r="K174" s="8">
        <f>_xlfn.XLOOKUP(Records_18052025[[#This Row],[symbol]], $AB$6:$AB$10, $AC$6:$AC$10, "", 0)</f>
        <v>1.0950000000000002</v>
      </c>
      <c r="L174" s="8" cm="1">
        <f t="array" ref="L174">ABS(_xlfn.XLOOKUP(Records_18052025[[#This Row],[symbol]], $AB$6:$AB$10, (Records_18052025[[#This Row],[spread]]-$AC$6:$AC$10), "", 0))</f>
        <v>1.3249999999999997</v>
      </c>
      <c r="M174" s="9" t="str">
        <f>IF(Records_18052025[[#This Row],[spread]]&gt;Records_18052025[[#This Row],[Spread Median/Symbol]]+PRODUCT(2, $AC$12), "Abnormal high spread", "No")</f>
        <v>Abnormal high spread</v>
      </c>
      <c r="N174" s="9" t="str">
        <f>IF(Records_18052025[[#This Row],[spread]]&lt;Records_18052025[[#This Row],[Spread Median/Symbol]]-PRODUCT(2, $AC$12), "Suspicious low spread", "No")</f>
        <v>No</v>
      </c>
      <c r="O174" s="8">
        <f>IF(Records_18052025[[#This Row],[direction]]="Buy", Records_18052025[[#This Row],[volume]], -Records_18052025[[#This Row],[volume]])</f>
        <v>-0.01</v>
      </c>
      <c r="P174" s="8">
        <f>IF(AND(Records_18052025[[#This Row],[account_id]]=A173, Records_18052025[[#This Row],[symbol]]=C173), P173+Records_18052025[[#This Row],[signed_volume]], Records_18052025[[#This Row],[signed_volume]])</f>
        <v>-1.52</v>
      </c>
      <c r="Q174" s="12">
        <f>Records_18052025[[#This Row],[trade_duration]]/86400</f>
        <v>8.4490740740740739E-4</v>
      </c>
      <c r="R174" s="8">
        <v>1.1299999999999999</v>
      </c>
      <c r="S174" s="9" t="str">
        <f>IF(AND(Records_18052025[[#This Row],[account_id]]=A173, Records_18052025[[#This Row],[symbol]]=C173, Records_18052025[[#This Row],[net_position]]&lt;&gt;P173, P173&lt;&gt;0, Records_18052025[[#This Row],[net_position]]*P173&lt;0, ABS(Records_18052025[[#This Row],[net_position]])&gt;=0.5, Records_18052025[[#This Row],[trade_duration_min2]]&lt;=5), "Abnormal position flip", "No")</f>
        <v>No</v>
      </c>
      <c r="T174" s="2">
        <f>_xlfn.XLOOKUP(Records_18052025[[#This Row],[symbol]], $AB$24:$AB$28, $AC$24:$AC$28, "Not Found", 0)</f>
        <v>0.5</v>
      </c>
      <c r="U174" s="9" t="str">
        <f>IF(AND(Records_18052025[[#This Row],[trade_duration]]&lt;=60, Records_18052025[[#This Row],[volume]]&gt;=Records_18052025[[#This Row],[Scalping Volume Threshold]]), "Suspected Scalping", "No")</f>
        <v>No</v>
      </c>
      <c r="V174" s="2" cm="1">
        <f t="array" ref="V174">_xlfn.LET(_xlpm.Filtered, _xlfn._xlws.FILTER($F:$F, ($A:$A=Records_18052025[[#This Row],[account_id]])*($C:$C=Records_18052025[[#This Row],[symbol]]), "Not Found"), MEDIAN(_xlpm.Filtered))</f>
        <v>0.75</v>
      </c>
      <c r="W174" s="2">
        <f>_xlfn.XLOOKUP(Records_18052025[[#This Row],[symbol]], $AB$33:$AB$37, $AC$33:$AC$37, 0.5, 0)</f>
        <v>0.5</v>
      </c>
      <c r="X174" s="2">
        <f>_xlfn.XLOOKUP(Records_18052025[[#This Row],[symbol]], $AB$33:$AB$37, $AD$33:$AD$37, 2, 0)</f>
        <v>2</v>
      </c>
      <c r="Y174" s="9" t="str" cm="1">
        <f t="array" ref="Y17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7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low volume</v>
      </c>
    </row>
    <row r="175" spans="1:26" x14ac:dyDescent="0.3">
      <c r="A175" s="2">
        <v>1004</v>
      </c>
      <c r="B175" s="5">
        <v>45795.358910372677</v>
      </c>
      <c r="C175" s="2" t="s">
        <v>11</v>
      </c>
      <c r="D175" s="2" t="s">
        <v>13</v>
      </c>
      <c r="E175" s="2">
        <v>0.79</v>
      </c>
      <c r="F175" s="2">
        <v>0.5</v>
      </c>
      <c r="G175" s="2">
        <v>-121.67</v>
      </c>
      <c r="H175" s="2">
        <v>125</v>
      </c>
      <c r="I175" s="2">
        <f>COUNTIFS(A:A, Records_18052025[[#This Row],[account_id]])</f>
        <v>48</v>
      </c>
      <c r="J175" s="9" t="str">
        <f>IF(Records_18052025[[#This Row],[Total Trades]]&gt;100, "High frequency", "No")</f>
        <v>No</v>
      </c>
      <c r="K175" s="8">
        <f>_xlfn.XLOOKUP(Records_18052025[[#This Row],[symbol]], $AB$6:$AB$10, $AC$6:$AC$10, "", 0)</f>
        <v>1.0950000000000002</v>
      </c>
      <c r="L175" s="8" cm="1">
        <f t="array" ref="L175">ABS(_xlfn.XLOOKUP(Records_18052025[[#This Row],[symbol]], $AB$6:$AB$10, (Records_18052025[[#This Row],[spread]]-$AC$6:$AC$10), "", 0))</f>
        <v>0.30500000000000016</v>
      </c>
      <c r="M175" s="9" t="str">
        <f>IF(Records_18052025[[#This Row],[spread]]&gt;Records_18052025[[#This Row],[Spread Median/Symbol]]+PRODUCT(2, $AC$12), "Abnormal high spread", "No")</f>
        <v>No</v>
      </c>
      <c r="N175" s="9" t="str">
        <f>IF(Records_18052025[[#This Row],[spread]]&lt;Records_18052025[[#This Row],[Spread Median/Symbol]]-PRODUCT(2, $AC$12), "Suspicious low spread", "No")</f>
        <v>No</v>
      </c>
      <c r="O175" s="8">
        <f>IF(Records_18052025[[#This Row],[direction]]="Buy", Records_18052025[[#This Row],[volume]], -Records_18052025[[#This Row],[volume]])</f>
        <v>-0.5</v>
      </c>
      <c r="P175" s="8">
        <f>IF(AND(Records_18052025[[#This Row],[account_id]]=A174, Records_18052025[[#This Row],[symbol]]=C174), P174+Records_18052025[[#This Row],[signed_volume]], Records_18052025[[#This Row],[signed_volume]])</f>
        <v>-2.02</v>
      </c>
      <c r="Q175" s="12">
        <f>Records_18052025[[#This Row],[trade_duration]]/86400</f>
        <v>1.4467592592592592E-3</v>
      </c>
      <c r="R175" s="8">
        <v>2.0499999999999998</v>
      </c>
      <c r="S175" s="9" t="str">
        <f>IF(AND(Records_18052025[[#This Row],[account_id]]=A174, Records_18052025[[#This Row],[symbol]]=C174, Records_18052025[[#This Row],[net_position]]&lt;&gt;P174, P174&lt;&gt;0, Records_18052025[[#This Row],[net_position]]*P174&lt;0, ABS(Records_18052025[[#This Row],[net_position]])&gt;=0.5, Records_18052025[[#This Row],[trade_duration_min2]]&lt;=5), "Abnormal position flip", "No")</f>
        <v>No</v>
      </c>
      <c r="T175" s="2">
        <f>_xlfn.XLOOKUP(Records_18052025[[#This Row],[symbol]], $AB$24:$AB$28, $AC$24:$AC$28, "Not Found", 0)</f>
        <v>0.5</v>
      </c>
      <c r="U175" s="9" t="str">
        <f>IF(AND(Records_18052025[[#This Row],[trade_duration]]&lt;=60, Records_18052025[[#This Row],[volume]]&gt;=Records_18052025[[#This Row],[Scalping Volume Threshold]]), "Suspected Scalping", "No")</f>
        <v>No</v>
      </c>
      <c r="V175" s="2" cm="1">
        <f t="array" ref="V175">_xlfn.LET(_xlpm.Filtered, _xlfn._xlws.FILTER($F:$F, ($A:$A=Records_18052025[[#This Row],[account_id]])*($C:$C=Records_18052025[[#This Row],[symbol]]), "Not Found"), MEDIAN(_xlpm.Filtered))</f>
        <v>0.75</v>
      </c>
      <c r="W175" s="2">
        <f>_xlfn.XLOOKUP(Records_18052025[[#This Row],[symbol]], $AB$33:$AB$37, $AC$33:$AC$37, 0.5, 0)</f>
        <v>0.5</v>
      </c>
      <c r="X175" s="2">
        <f>_xlfn.XLOOKUP(Records_18052025[[#This Row],[symbol]], $AB$33:$AB$37, $AD$33:$AD$37, 2, 0)</f>
        <v>2</v>
      </c>
      <c r="Y175" s="9" t="str" cm="1">
        <f t="array" ref="Y17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7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76" spans="1:26" x14ac:dyDescent="0.3">
      <c r="A176" s="2">
        <v>1004</v>
      </c>
      <c r="B176" s="5">
        <v>45795.461688141433</v>
      </c>
      <c r="C176" s="2" t="s">
        <v>11</v>
      </c>
      <c r="D176" s="2" t="s">
        <v>13</v>
      </c>
      <c r="E176" s="2">
        <v>0.76</v>
      </c>
      <c r="F176" s="2">
        <v>0.1</v>
      </c>
      <c r="G176" s="2">
        <v>107.03</v>
      </c>
      <c r="H176" s="2">
        <v>373</v>
      </c>
      <c r="I176" s="2">
        <f>COUNTIFS(A:A, Records_18052025[[#This Row],[account_id]])</f>
        <v>48</v>
      </c>
      <c r="J176" s="9" t="str">
        <f>IF(Records_18052025[[#This Row],[Total Trades]]&gt;100, "High frequency", "No")</f>
        <v>No</v>
      </c>
      <c r="K176" s="8">
        <f>_xlfn.XLOOKUP(Records_18052025[[#This Row],[symbol]], $AB$6:$AB$10, $AC$6:$AC$10, "", 0)</f>
        <v>1.0950000000000002</v>
      </c>
      <c r="L176" s="8" cm="1">
        <f t="array" ref="L176">ABS(_xlfn.XLOOKUP(Records_18052025[[#This Row],[symbol]], $AB$6:$AB$10, (Records_18052025[[#This Row],[spread]]-$AC$6:$AC$10), "", 0))</f>
        <v>0.33500000000000019</v>
      </c>
      <c r="M176" s="9" t="str">
        <f>IF(Records_18052025[[#This Row],[spread]]&gt;Records_18052025[[#This Row],[Spread Median/Symbol]]+PRODUCT(2, $AC$12), "Abnormal high spread", "No")</f>
        <v>No</v>
      </c>
      <c r="N176" s="9" t="str">
        <f>IF(Records_18052025[[#This Row],[spread]]&lt;Records_18052025[[#This Row],[Spread Median/Symbol]]-PRODUCT(2, $AC$12), "Suspicious low spread", "No")</f>
        <v>No</v>
      </c>
      <c r="O176" s="8">
        <f>IF(Records_18052025[[#This Row],[direction]]="Buy", Records_18052025[[#This Row],[volume]], -Records_18052025[[#This Row],[volume]])</f>
        <v>-0.1</v>
      </c>
      <c r="P176" s="8">
        <f>IF(AND(Records_18052025[[#This Row],[account_id]]=A175, Records_18052025[[#This Row],[symbol]]=C175), P175+Records_18052025[[#This Row],[signed_volume]], Records_18052025[[#This Row],[signed_volume]])</f>
        <v>-2.12</v>
      </c>
      <c r="Q176" s="12">
        <f>Records_18052025[[#This Row],[trade_duration]]/86400</f>
        <v>4.31712962962963E-3</v>
      </c>
      <c r="R176" s="8">
        <v>6.13</v>
      </c>
      <c r="S176" s="9" t="str">
        <f>IF(AND(Records_18052025[[#This Row],[account_id]]=A175, Records_18052025[[#This Row],[symbol]]=C175, Records_18052025[[#This Row],[net_position]]&lt;&gt;P175, P175&lt;&gt;0, Records_18052025[[#This Row],[net_position]]*P175&lt;0, ABS(Records_18052025[[#This Row],[net_position]])&gt;=0.5, Records_18052025[[#This Row],[trade_duration_min2]]&lt;=5), "Abnormal position flip", "No")</f>
        <v>No</v>
      </c>
      <c r="T176" s="2">
        <f>_xlfn.XLOOKUP(Records_18052025[[#This Row],[symbol]], $AB$24:$AB$28, $AC$24:$AC$28, "Not Found", 0)</f>
        <v>0.5</v>
      </c>
      <c r="U176" s="9" t="str">
        <f>IF(AND(Records_18052025[[#This Row],[trade_duration]]&lt;=60, Records_18052025[[#This Row],[volume]]&gt;=Records_18052025[[#This Row],[Scalping Volume Threshold]]), "Suspected Scalping", "No")</f>
        <v>No</v>
      </c>
      <c r="V176" s="2" cm="1">
        <f t="array" ref="V176">_xlfn.LET(_xlpm.Filtered, _xlfn._xlws.FILTER($F:$F, ($A:$A=Records_18052025[[#This Row],[account_id]])*($C:$C=Records_18052025[[#This Row],[symbol]]), "Not Found"), MEDIAN(_xlpm.Filtered))</f>
        <v>0.75</v>
      </c>
      <c r="W176" s="2">
        <f>_xlfn.XLOOKUP(Records_18052025[[#This Row],[symbol]], $AB$33:$AB$37, $AC$33:$AC$37, 0.5, 0)</f>
        <v>0.5</v>
      </c>
      <c r="X176" s="2">
        <f>_xlfn.XLOOKUP(Records_18052025[[#This Row],[symbol]], $AB$33:$AB$37, $AD$33:$AD$37, 2, 0)</f>
        <v>2</v>
      </c>
      <c r="Y176" s="9" t="str" cm="1">
        <f t="array" ref="Y17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7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77" spans="1:26" x14ac:dyDescent="0.3">
      <c r="A177" s="2">
        <v>1004</v>
      </c>
      <c r="B177" s="5">
        <v>45795.489465911909</v>
      </c>
      <c r="C177" s="2" t="s">
        <v>11</v>
      </c>
      <c r="D177" s="2" t="s">
        <v>13</v>
      </c>
      <c r="E177" s="2">
        <v>1.3</v>
      </c>
      <c r="F177" s="2">
        <v>2</v>
      </c>
      <c r="G177" s="2">
        <v>34.35</v>
      </c>
      <c r="H177" s="2">
        <v>2970</v>
      </c>
      <c r="I177" s="2">
        <f>COUNTIFS(A:A, Records_18052025[[#This Row],[account_id]])</f>
        <v>48</v>
      </c>
      <c r="J177" s="9" t="str">
        <f>IF(Records_18052025[[#This Row],[Total Trades]]&gt;100, "High frequency", "No")</f>
        <v>No</v>
      </c>
      <c r="K177" s="8">
        <f>_xlfn.XLOOKUP(Records_18052025[[#This Row],[symbol]], $AB$6:$AB$10, $AC$6:$AC$10, "", 0)</f>
        <v>1.0950000000000002</v>
      </c>
      <c r="L177" s="8" cm="1">
        <f t="array" ref="L177">ABS(_xlfn.XLOOKUP(Records_18052025[[#This Row],[symbol]], $AB$6:$AB$10, (Records_18052025[[#This Row],[spread]]-$AC$6:$AC$10), "", 0))</f>
        <v>0.20499999999999985</v>
      </c>
      <c r="M177" s="9" t="str">
        <f>IF(Records_18052025[[#This Row],[spread]]&gt;Records_18052025[[#This Row],[Spread Median/Symbol]]+PRODUCT(2, $AC$12), "Abnormal high spread", "No")</f>
        <v>No</v>
      </c>
      <c r="N177" s="9" t="str">
        <f>IF(Records_18052025[[#This Row],[spread]]&lt;Records_18052025[[#This Row],[Spread Median/Symbol]]-PRODUCT(2, $AC$12), "Suspicious low spread", "No")</f>
        <v>No</v>
      </c>
      <c r="O177" s="8">
        <f>IF(Records_18052025[[#This Row],[direction]]="Buy", Records_18052025[[#This Row],[volume]], -Records_18052025[[#This Row],[volume]])</f>
        <v>-2</v>
      </c>
      <c r="P177" s="8">
        <f>IF(AND(Records_18052025[[#This Row],[account_id]]=A176, Records_18052025[[#This Row],[symbol]]=C176), P176+Records_18052025[[#This Row],[signed_volume]], Records_18052025[[#This Row],[signed_volume]])</f>
        <v>-4.12</v>
      </c>
      <c r="Q177" s="12">
        <f>Records_18052025[[#This Row],[trade_duration]]/86400</f>
        <v>3.4375000000000003E-2</v>
      </c>
      <c r="R177" s="8">
        <v>49.3</v>
      </c>
      <c r="S177" s="9" t="str">
        <f>IF(AND(Records_18052025[[#This Row],[account_id]]=A176, Records_18052025[[#This Row],[symbol]]=C176, Records_18052025[[#This Row],[net_position]]&lt;&gt;P176, P176&lt;&gt;0, Records_18052025[[#This Row],[net_position]]*P176&lt;0, ABS(Records_18052025[[#This Row],[net_position]])&gt;=0.5, Records_18052025[[#This Row],[trade_duration_min2]]&lt;=5), "Abnormal position flip", "No")</f>
        <v>No</v>
      </c>
      <c r="T177" s="2">
        <f>_xlfn.XLOOKUP(Records_18052025[[#This Row],[symbol]], $AB$24:$AB$28, $AC$24:$AC$28, "Not Found", 0)</f>
        <v>0.5</v>
      </c>
      <c r="U177" s="9" t="str">
        <f>IF(AND(Records_18052025[[#This Row],[trade_duration]]&lt;=60, Records_18052025[[#This Row],[volume]]&gt;=Records_18052025[[#This Row],[Scalping Volume Threshold]]), "Suspected Scalping", "No")</f>
        <v>No</v>
      </c>
      <c r="V177" s="2" cm="1">
        <f t="array" ref="V177">_xlfn.LET(_xlpm.Filtered, _xlfn._xlws.FILTER($F:$F, ($A:$A=Records_18052025[[#This Row],[account_id]])*($C:$C=Records_18052025[[#This Row],[symbol]]), "Not Found"), MEDIAN(_xlpm.Filtered))</f>
        <v>0.75</v>
      </c>
      <c r="W177" s="2">
        <f>_xlfn.XLOOKUP(Records_18052025[[#This Row],[symbol]], $AB$33:$AB$37, $AC$33:$AC$37, 0.5, 0)</f>
        <v>0.5</v>
      </c>
      <c r="X177" s="2">
        <f>_xlfn.XLOOKUP(Records_18052025[[#This Row],[symbol]], $AB$33:$AB$37, $AD$33:$AD$37, 2, 0)</f>
        <v>2</v>
      </c>
      <c r="Y177" s="9" t="str" cm="1">
        <f t="array" ref="Y17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7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78" spans="1:26" x14ac:dyDescent="0.3">
      <c r="A178" s="2">
        <v>1004</v>
      </c>
      <c r="B178" s="5">
        <v>45795.680438172189</v>
      </c>
      <c r="C178" s="2" t="s">
        <v>11</v>
      </c>
      <c r="D178" s="2" t="s">
        <v>14</v>
      </c>
      <c r="E178" s="2">
        <v>1.49</v>
      </c>
      <c r="F178" s="2">
        <v>1</v>
      </c>
      <c r="G178" s="2">
        <v>106.22</v>
      </c>
      <c r="H178" s="2">
        <v>1626</v>
      </c>
      <c r="I178" s="2">
        <f>COUNTIFS(A:A, Records_18052025[[#This Row],[account_id]])</f>
        <v>48</v>
      </c>
      <c r="J178" s="9" t="str">
        <f>IF(Records_18052025[[#This Row],[Total Trades]]&gt;100, "High frequency", "No")</f>
        <v>No</v>
      </c>
      <c r="K178" s="8">
        <f>_xlfn.XLOOKUP(Records_18052025[[#This Row],[symbol]], $AB$6:$AB$10, $AC$6:$AC$10, "", 0)</f>
        <v>1.0950000000000002</v>
      </c>
      <c r="L178" s="8" cm="1">
        <f t="array" ref="L178">ABS(_xlfn.XLOOKUP(Records_18052025[[#This Row],[symbol]], $AB$6:$AB$10, (Records_18052025[[#This Row],[spread]]-$AC$6:$AC$10), "", 0))</f>
        <v>0.3949999999999998</v>
      </c>
      <c r="M178" s="9" t="str">
        <f>IF(Records_18052025[[#This Row],[spread]]&gt;Records_18052025[[#This Row],[Spread Median/Symbol]]+PRODUCT(2, $AC$12), "Abnormal high spread", "No")</f>
        <v>No</v>
      </c>
      <c r="N178" s="9" t="str">
        <f>IF(Records_18052025[[#This Row],[spread]]&lt;Records_18052025[[#This Row],[Spread Median/Symbol]]-PRODUCT(2, $AC$12), "Suspicious low spread", "No")</f>
        <v>No</v>
      </c>
      <c r="O178" s="8">
        <f>IF(Records_18052025[[#This Row],[direction]]="Buy", Records_18052025[[#This Row],[volume]], -Records_18052025[[#This Row],[volume]])</f>
        <v>1</v>
      </c>
      <c r="P178" s="8">
        <f>IF(AND(Records_18052025[[#This Row],[account_id]]=A177, Records_18052025[[#This Row],[symbol]]=C177), P177+Records_18052025[[#This Row],[signed_volume]], Records_18052025[[#This Row],[signed_volume]])</f>
        <v>-3.12</v>
      </c>
      <c r="Q178" s="12">
        <f>Records_18052025[[#This Row],[trade_duration]]/86400</f>
        <v>1.8819444444444444E-2</v>
      </c>
      <c r="R178" s="8">
        <v>27.06</v>
      </c>
      <c r="S178" s="9" t="str">
        <f>IF(AND(Records_18052025[[#This Row],[account_id]]=A177, Records_18052025[[#This Row],[symbol]]=C177, Records_18052025[[#This Row],[net_position]]&lt;&gt;P177, P177&lt;&gt;0, Records_18052025[[#This Row],[net_position]]*P177&lt;0, ABS(Records_18052025[[#This Row],[net_position]])&gt;=0.5, Records_18052025[[#This Row],[trade_duration_min2]]&lt;=5), "Abnormal position flip", "No")</f>
        <v>No</v>
      </c>
      <c r="T178" s="2">
        <f>_xlfn.XLOOKUP(Records_18052025[[#This Row],[symbol]], $AB$24:$AB$28, $AC$24:$AC$28, "Not Found", 0)</f>
        <v>0.5</v>
      </c>
      <c r="U178" s="9" t="str">
        <f>IF(AND(Records_18052025[[#This Row],[trade_duration]]&lt;=60, Records_18052025[[#This Row],[volume]]&gt;=Records_18052025[[#This Row],[Scalping Volume Threshold]]), "Suspected Scalping", "No")</f>
        <v>No</v>
      </c>
      <c r="V178" s="2" cm="1">
        <f t="array" ref="V178">_xlfn.LET(_xlpm.Filtered, _xlfn._xlws.FILTER($F:$F, ($A:$A=Records_18052025[[#This Row],[account_id]])*($C:$C=Records_18052025[[#This Row],[symbol]]), "Not Found"), MEDIAN(_xlpm.Filtered))</f>
        <v>0.75</v>
      </c>
      <c r="W178" s="2">
        <f>_xlfn.XLOOKUP(Records_18052025[[#This Row],[symbol]], $AB$33:$AB$37, $AC$33:$AC$37, 0.5, 0)</f>
        <v>0.5</v>
      </c>
      <c r="X178" s="2">
        <f>_xlfn.XLOOKUP(Records_18052025[[#This Row],[symbol]], $AB$33:$AB$37, $AD$33:$AD$37, 2, 0)</f>
        <v>2</v>
      </c>
      <c r="Y178" s="9" t="str" cm="1">
        <f t="array" ref="Y17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7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79" spans="1:26" x14ac:dyDescent="0.3">
      <c r="A179" s="2">
        <v>1004</v>
      </c>
      <c r="B179" s="5">
        <v>45795.699882585977</v>
      </c>
      <c r="C179" s="2" t="s">
        <v>11</v>
      </c>
      <c r="D179" s="2" t="s">
        <v>14</v>
      </c>
      <c r="E179" s="2">
        <v>1.7</v>
      </c>
      <c r="F179" s="2">
        <v>2</v>
      </c>
      <c r="G179" s="2">
        <v>-33.4</v>
      </c>
      <c r="H179" s="2">
        <v>2809</v>
      </c>
      <c r="I179" s="2">
        <f>COUNTIFS(A:A, Records_18052025[[#This Row],[account_id]])</f>
        <v>48</v>
      </c>
      <c r="J179" s="9" t="str">
        <f>IF(Records_18052025[[#This Row],[Total Trades]]&gt;100, "High frequency", "No")</f>
        <v>No</v>
      </c>
      <c r="K179" s="8">
        <f>_xlfn.XLOOKUP(Records_18052025[[#This Row],[symbol]], $AB$6:$AB$10, $AC$6:$AC$10, "", 0)</f>
        <v>1.0950000000000002</v>
      </c>
      <c r="L179" s="8" cm="1">
        <f t="array" ref="L179">ABS(_xlfn.XLOOKUP(Records_18052025[[#This Row],[symbol]], $AB$6:$AB$10, (Records_18052025[[#This Row],[spread]]-$AC$6:$AC$10), "", 0))</f>
        <v>0.60499999999999976</v>
      </c>
      <c r="M179" s="9" t="str">
        <f>IF(Records_18052025[[#This Row],[spread]]&gt;Records_18052025[[#This Row],[Spread Median/Symbol]]+PRODUCT(2, $AC$12), "Abnormal high spread", "No")</f>
        <v>No</v>
      </c>
      <c r="N179" s="9" t="str">
        <f>IF(Records_18052025[[#This Row],[spread]]&lt;Records_18052025[[#This Row],[Spread Median/Symbol]]-PRODUCT(2, $AC$12), "Suspicious low spread", "No")</f>
        <v>No</v>
      </c>
      <c r="O179" s="8">
        <f>IF(Records_18052025[[#This Row],[direction]]="Buy", Records_18052025[[#This Row],[volume]], -Records_18052025[[#This Row],[volume]])</f>
        <v>2</v>
      </c>
      <c r="P179" s="8">
        <f>IF(AND(Records_18052025[[#This Row],[account_id]]=A178, Records_18052025[[#This Row],[symbol]]=C178), P178+Records_18052025[[#This Row],[signed_volume]], Records_18052025[[#This Row],[signed_volume]])</f>
        <v>-1.1200000000000001</v>
      </c>
      <c r="Q179" s="12">
        <f>Records_18052025[[#This Row],[trade_duration]]/86400</f>
        <v>3.2511574074074075E-2</v>
      </c>
      <c r="R179" s="8">
        <v>46.49</v>
      </c>
      <c r="S179" s="9" t="str">
        <f>IF(AND(Records_18052025[[#This Row],[account_id]]=A178, Records_18052025[[#This Row],[symbol]]=C178, Records_18052025[[#This Row],[net_position]]&lt;&gt;P178, P178&lt;&gt;0, Records_18052025[[#This Row],[net_position]]*P178&lt;0, ABS(Records_18052025[[#This Row],[net_position]])&gt;=0.5, Records_18052025[[#This Row],[trade_duration_min2]]&lt;=5), "Abnormal position flip", "No")</f>
        <v>No</v>
      </c>
      <c r="T179" s="2">
        <f>_xlfn.XLOOKUP(Records_18052025[[#This Row],[symbol]], $AB$24:$AB$28, $AC$24:$AC$28, "Not Found", 0)</f>
        <v>0.5</v>
      </c>
      <c r="U179" s="9" t="str">
        <f>IF(AND(Records_18052025[[#This Row],[trade_duration]]&lt;=60, Records_18052025[[#This Row],[volume]]&gt;=Records_18052025[[#This Row],[Scalping Volume Threshold]]), "Suspected Scalping", "No")</f>
        <v>No</v>
      </c>
      <c r="V179" s="2" cm="1">
        <f t="array" ref="V179">_xlfn.LET(_xlpm.Filtered, _xlfn._xlws.FILTER($F:$F, ($A:$A=Records_18052025[[#This Row],[account_id]])*($C:$C=Records_18052025[[#This Row],[symbol]]), "Not Found"), MEDIAN(_xlpm.Filtered))</f>
        <v>0.75</v>
      </c>
      <c r="W179" s="2">
        <f>_xlfn.XLOOKUP(Records_18052025[[#This Row],[symbol]], $AB$33:$AB$37, $AC$33:$AC$37, 0.5, 0)</f>
        <v>0.5</v>
      </c>
      <c r="X179" s="2">
        <f>_xlfn.XLOOKUP(Records_18052025[[#This Row],[symbol]], $AB$33:$AB$37, $AD$33:$AD$37, 2, 0)</f>
        <v>2</v>
      </c>
      <c r="Y179" s="9" t="str" cm="1">
        <f t="array" ref="Y17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7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80" spans="1:26" x14ac:dyDescent="0.3">
      <c r="A180" s="2">
        <v>1004</v>
      </c>
      <c r="B180" s="5">
        <v>45795.722799283089</v>
      </c>
      <c r="C180" s="2" t="s">
        <v>11</v>
      </c>
      <c r="D180" s="2" t="s">
        <v>13</v>
      </c>
      <c r="E180" s="2">
        <v>0.31</v>
      </c>
      <c r="F180" s="2">
        <v>2</v>
      </c>
      <c r="G180" s="2">
        <v>-184.97</v>
      </c>
      <c r="H180" s="2">
        <v>1852</v>
      </c>
      <c r="I180" s="2">
        <f>COUNTIFS(A:A, Records_18052025[[#This Row],[account_id]])</f>
        <v>48</v>
      </c>
      <c r="J180" s="9" t="str">
        <f>IF(Records_18052025[[#This Row],[Total Trades]]&gt;100, "High frequency", "No")</f>
        <v>No</v>
      </c>
      <c r="K180" s="8">
        <f>_xlfn.XLOOKUP(Records_18052025[[#This Row],[symbol]], $AB$6:$AB$10, $AC$6:$AC$10, "", 0)</f>
        <v>1.0950000000000002</v>
      </c>
      <c r="L180" s="8" cm="1">
        <f t="array" ref="L180">ABS(_xlfn.XLOOKUP(Records_18052025[[#This Row],[symbol]], $AB$6:$AB$10, (Records_18052025[[#This Row],[spread]]-$AC$6:$AC$10), "", 0))</f>
        <v>0.78500000000000014</v>
      </c>
      <c r="M180" s="9" t="str">
        <f>IF(Records_18052025[[#This Row],[spread]]&gt;Records_18052025[[#This Row],[Spread Median/Symbol]]+PRODUCT(2, $AC$12), "Abnormal high spread", "No")</f>
        <v>No</v>
      </c>
      <c r="N180" s="9" t="str">
        <f>IF(Records_18052025[[#This Row],[spread]]&lt;Records_18052025[[#This Row],[Spread Median/Symbol]]-PRODUCT(2, $AC$12), "Suspicious low spread", "No")</f>
        <v>No</v>
      </c>
      <c r="O180" s="8">
        <f>IF(Records_18052025[[#This Row],[direction]]="Buy", Records_18052025[[#This Row],[volume]], -Records_18052025[[#This Row],[volume]])</f>
        <v>-2</v>
      </c>
      <c r="P180" s="8">
        <f>IF(AND(Records_18052025[[#This Row],[account_id]]=A179, Records_18052025[[#This Row],[symbol]]=C179), P179+Records_18052025[[#This Row],[signed_volume]], Records_18052025[[#This Row],[signed_volume]])</f>
        <v>-3.12</v>
      </c>
      <c r="Q180" s="12">
        <f>Records_18052025[[#This Row],[trade_duration]]/86400</f>
        <v>2.1435185185185186E-2</v>
      </c>
      <c r="R180" s="8">
        <v>30.52</v>
      </c>
      <c r="S180" s="9" t="str">
        <f>IF(AND(Records_18052025[[#This Row],[account_id]]=A179, Records_18052025[[#This Row],[symbol]]=C179, Records_18052025[[#This Row],[net_position]]&lt;&gt;P179, P179&lt;&gt;0, Records_18052025[[#This Row],[net_position]]*P179&lt;0, ABS(Records_18052025[[#This Row],[net_position]])&gt;=0.5, Records_18052025[[#This Row],[trade_duration_min2]]&lt;=5), "Abnormal position flip", "No")</f>
        <v>No</v>
      </c>
      <c r="T180" s="2">
        <f>_xlfn.XLOOKUP(Records_18052025[[#This Row],[symbol]], $AB$24:$AB$28, $AC$24:$AC$28, "Not Found", 0)</f>
        <v>0.5</v>
      </c>
      <c r="U180" s="9" t="str">
        <f>IF(AND(Records_18052025[[#This Row],[trade_duration]]&lt;=60, Records_18052025[[#This Row],[volume]]&gt;=Records_18052025[[#This Row],[Scalping Volume Threshold]]), "Suspected Scalping", "No")</f>
        <v>No</v>
      </c>
      <c r="V180" s="2" cm="1">
        <f t="array" ref="V180">_xlfn.LET(_xlpm.Filtered, _xlfn._xlws.FILTER($F:$F, ($A:$A=Records_18052025[[#This Row],[account_id]])*($C:$C=Records_18052025[[#This Row],[symbol]]), "Not Found"), MEDIAN(_xlpm.Filtered))</f>
        <v>0.75</v>
      </c>
      <c r="W180" s="2">
        <f>_xlfn.XLOOKUP(Records_18052025[[#This Row],[symbol]], $AB$33:$AB$37, $AC$33:$AC$37, 0.5, 0)</f>
        <v>0.5</v>
      </c>
      <c r="X180" s="2">
        <f>_xlfn.XLOOKUP(Records_18052025[[#This Row],[symbol]], $AB$33:$AB$37, $AD$33:$AD$37, 2, 0)</f>
        <v>2</v>
      </c>
      <c r="Y180" s="9" t="str" cm="1">
        <f t="array" ref="Y18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8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81" spans="1:26" x14ac:dyDescent="0.3">
      <c r="A181" s="2">
        <v>1004</v>
      </c>
      <c r="B181" s="5">
        <v>45795.981132578272</v>
      </c>
      <c r="C181" s="2" t="s">
        <v>11</v>
      </c>
      <c r="D181" s="2" t="s">
        <v>14</v>
      </c>
      <c r="E181" s="2">
        <v>2.1</v>
      </c>
      <c r="F181" s="2">
        <v>0.5</v>
      </c>
      <c r="G181" s="2">
        <v>155.46</v>
      </c>
      <c r="H181" s="2">
        <v>2419</v>
      </c>
      <c r="I181" s="2">
        <f>COUNTIFS(A:A, Records_18052025[[#This Row],[account_id]])</f>
        <v>48</v>
      </c>
      <c r="J181" s="9" t="str">
        <f>IF(Records_18052025[[#This Row],[Total Trades]]&gt;100, "High frequency", "No")</f>
        <v>No</v>
      </c>
      <c r="K181" s="8">
        <f>_xlfn.XLOOKUP(Records_18052025[[#This Row],[symbol]], $AB$6:$AB$10, $AC$6:$AC$10, "", 0)</f>
        <v>1.0950000000000002</v>
      </c>
      <c r="L181" s="8" cm="1">
        <f t="array" ref="L181">ABS(_xlfn.XLOOKUP(Records_18052025[[#This Row],[symbol]], $AB$6:$AB$10, (Records_18052025[[#This Row],[spread]]-$AC$6:$AC$10), "", 0))</f>
        <v>1.0049999999999999</v>
      </c>
      <c r="M181" s="9" t="str">
        <f>IF(Records_18052025[[#This Row],[spread]]&gt;Records_18052025[[#This Row],[Spread Median/Symbol]]+PRODUCT(2, $AC$12), "Abnormal high spread", "No")</f>
        <v>No</v>
      </c>
      <c r="N181" s="9" t="str">
        <f>IF(Records_18052025[[#This Row],[spread]]&lt;Records_18052025[[#This Row],[Spread Median/Symbol]]-PRODUCT(2, $AC$12), "Suspicious low spread", "No")</f>
        <v>No</v>
      </c>
      <c r="O181" s="8">
        <f>IF(Records_18052025[[#This Row],[direction]]="Buy", Records_18052025[[#This Row],[volume]], -Records_18052025[[#This Row],[volume]])</f>
        <v>0.5</v>
      </c>
      <c r="P181" s="8">
        <f>IF(AND(Records_18052025[[#This Row],[account_id]]=A180, Records_18052025[[#This Row],[symbol]]=C180), P180+Records_18052025[[#This Row],[signed_volume]], Records_18052025[[#This Row],[signed_volume]])</f>
        <v>-2.62</v>
      </c>
      <c r="Q181" s="12">
        <f>Records_18052025[[#This Row],[trade_duration]]/86400</f>
        <v>2.7997685185185184E-2</v>
      </c>
      <c r="R181" s="8">
        <v>40.19</v>
      </c>
      <c r="S181" s="9" t="str">
        <f>IF(AND(Records_18052025[[#This Row],[account_id]]=A180, Records_18052025[[#This Row],[symbol]]=C180, Records_18052025[[#This Row],[net_position]]&lt;&gt;P180, P180&lt;&gt;0, Records_18052025[[#This Row],[net_position]]*P180&lt;0, ABS(Records_18052025[[#This Row],[net_position]])&gt;=0.5, Records_18052025[[#This Row],[trade_duration_min2]]&lt;=5), "Abnormal position flip", "No")</f>
        <v>No</v>
      </c>
      <c r="T181" s="2">
        <f>_xlfn.XLOOKUP(Records_18052025[[#This Row],[symbol]], $AB$24:$AB$28, $AC$24:$AC$28, "Not Found", 0)</f>
        <v>0.5</v>
      </c>
      <c r="U181" s="9" t="str">
        <f>IF(AND(Records_18052025[[#This Row],[trade_duration]]&lt;=60, Records_18052025[[#This Row],[volume]]&gt;=Records_18052025[[#This Row],[Scalping Volume Threshold]]), "Suspected Scalping", "No")</f>
        <v>No</v>
      </c>
      <c r="V181" s="2" cm="1">
        <f t="array" ref="V181">_xlfn.LET(_xlpm.Filtered, _xlfn._xlws.FILTER($F:$F, ($A:$A=Records_18052025[[#This Row],[account_id]])*($C:$C=Records_18052025[[#This Row],[symbol]]), "Not Found"), MEDIAN(_xlpm.Filtered))</f>
        <v>0.75</v>
      </c>
      <c r="W181" s="2">
        <f>_xlfn.XLOOKUP(Records_18052025[[#This Row],[symbol]], $AB$33:$AB$37, $AC$33:$AC$37, 0.5, 0)</f>
        <v>0.5</v>
      </c>
      <c r="X181" s="2">
        <f>_xlfn.XLOOKUP(Records_18052025[[#This Row],[symbol]], $AB$33:$AB$37, $AD$33:$AD$37, 2, 0)</f>
        <v>2</v>
      </c>
      <c r="Y181" s="9" t="str" cm="1">
        <f t="array" ref="Y18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8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82" spans="1:26" x14ac:dyDescent="0.3">
      <c r="A182" s="2">
        <v>1004</v>
      </c>
      <c r="B182" s="5">
        <v>45795.111688149693</v>
      </c>
      <c r="C182" s="2" t="s">
        <v>12</v>
      </c>
      <c r="D182" s="2" t="s">
        <v>13</v>
      </c>
      <c r="E182" s="2">
        <v>2.34</v>
      </c>
      <c r="F182" s="2">
        <v>0.01</v>
      </c>
      <c r="G182" s="2">
        <v>177.09</v>
      </c>
      <c r="H182" s="2">
        <v>139</v>
      </c>
      <c r="I182" s="2">
        <f>COUNTIFS(A:A, Records_18052025[[#This Row],[account_id]])</f>
        <v>48</v>
      </c>
      <c r="J182" s="9" t="str">
        <f>IF(Records_18052025[[#This Row],[Total Trades]]&gt;100, "High frequency", "No")</f>
        <v>No</v>
      </c>
      <c r="K182" s="8">
        <f>_xlfn.XLOOKUP(Records_18052025[[#This Row],[symbol]], $AB$6:$AB$10, $AC$6:$AC$10, "", 0)</f>
        <v>1.5</v>
      </c>
      <c r="L182" s="8" cm="1">
        <f t="array" ref="L182">ABS(_xlfn.XLOOKUP(Records_18052025[[#This Row],[symbol]], $AB$6:$AB$10, (Records_18052025[[#This Row],[spread]]-$AC$6:$AC$10), "", 0))</f>
        <v>0.83999999999999986</v>
      </c>
      <c r="M182" s="9" t="str">
        <f>IF(Records_18052025[[#This Row],[spread]]&gt;Records_18052025[[#This Row],[Spread Median/Symbol]]+PRODUCT(2, $AC$12), "Abnormal high spread", "No")</f>
        <v>No</v>
      </c>
      <c r="N182" s="9" t="str">
        <f>IF(Records_18052025[[#This Row],[spread]]&lt;Records_18052025[[#This Row],[Spread Median/Symbol]]-PRODUCT(2, $AC$12), "Suspicious low spread", "No")</f>
        <v>No</v>
      </c>
      <c r="O182" s="8">
        <f>IF(Records_18052025[[#This Row],[direction]]="Buy", Records_18052025[[#This Row],[volume]], -Records_18052025[[#This Row],[volume]])</f>
        <v>-0.01</v>
      </c>
      <c r="P182" s="8">
        <f>IF(AND(Records_18052025[[#This Row],[account_id]]=A181, Records_18052025[[#This Row],[symbol]]=C181), P181+Records_18052025[[#This Row],[signed_volume]], Records_18052025[[#This Row],[signed_volume]])</f>
        <v>-0.01</v>
      </c>
      <c r="Q182" s="12">
        <f>Records_18052025[[#This Row],[trade_duration]]/86400</f>
        <v>1.6087962962962963E-3</v>
      </c>
      <c r="R182" s="8">
        <v>2.19</v>
      </c>
      <c r="S182" s="9" t="str">
        <f>IF(AND(Records_18052025[[#This Row],[account_id]]=A181, Records_18052025[[#This Row],[symbol]]=C181, Records_18052025[[#This Row],[net_position]]&lt;&gt;P181, P181&lt;&gt;0, Records_18052025[[#This Row],[net_position]]*P181&lt;0, ABS(Records_18052025[[#This Row],[net_position]])&gt;=0.5, Records_18052025[[#This Row],[trade_duration_min2]]&lt;=5), "Abnormal position flip", "No")</f>
        <v>No</v>
      </c>
      <c r="T182" s="2">
        <f>_xlfn.XLOOKUP(Records_18052025[[#This Row],[symbol]], $AB$24:$AB$28, $AC$24:$AC$28, "Not Found", 0)</f>
        <v>0.3</v>
      </c>
      <c r="U182" s="9" t="str">
        <f>IF(AND(Records_18052025[[#This Row],[trade_duration]]&lt;=60, Records_18052025[[#This Row],[volume]]&gt;=Records_18052025[[#This Row],[Scalping Volume Threshold]]), "Suspected Scalping", "No")</f>
        <v>No</v>
      </c>
      <c r="V182" s="2" cm="1">
        <f t="array" ref="V182">_xlfn.LET(_xlpm.Filtered, _xlfn._xlws.FILTER($F:$F, ($A:$A=Records_18052025[[#This Row],[account_id]])*($C:$C=Records_18052025[[#This Row],[symbol]]), "Not Found"), MEDIAN(_xlpm.Filtered))</f>
        <v>0.5</v>
      </c>
      <c r="W182" s="2">
        <f>_xlfn.XLOOKUP(Records_18052025[[#This Row],[symbol]], $AB$33:$AB$37, $AC$33:$AC$37, 0.5, 0)</f>
        <v>0.4</v>
      </c>
      <c r="X182" s="2">
        <f>_xlfn.XLOOKUP(Records_18052025[[#This Row],[symbol]], $AB$33:$AB$37, $AD$33:$AD$37, 2, 0)</f>
        <v>2</v>
      </c>
      <c r="Y182" s="9" t="str" cm="1">
        <f t="array" ref="Y18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8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83" spans="1:26" x14ac:dyDescent="0.3">
      <c r="A183" s="2">
        <v>1004</v>
      </c>
      <c r="B183" s="5">
        <v>45795.120715961573</v>
      </c>
      <c r="C183" s="2" t="s">
        <v>12</v>
      </c>
      <c r="D183" s="2" t="s">
        <v>13</v>
      </c>
      <c r="E183" s="2">
        <v>2.04</v>
      </c>
      <c r="F183" s="2">
        <v>2</v>
      </c>
      <c r="G183" s="2">
        <v>133.13</v>
      </c>
      <c r="H183" s="2">
        <v>2580</v>
      </c>
      <c r="I183" s="2">
        <f>COUNTIFS(A:A, Records_18052025[[#This Row],[account_id]])</f>
        <v>48</v>
      </c>
      <c r="J183" s="9" t="str">
        <f>IF(Records_18052025[[#This Row],[Total Trades]]&gt;100, "High frequency", "No")</f>
        <v>No</v>
      </c>
      <c r="K183" s="8">
        <f>_xlfn.XLOOKUP(Records_18052025[[#This Row],[symbol]], $AB$6:$AB$10, $AC$6:$AC$10, "", 0)</f>
        <v>1.5</v>
      </c>
      <c r="L183" s="8" cm="1">
        <f t="array" ref="L183">ABS(_xlfn.XLOOKUP(Records_18052025[[#This Row],[symbol]], $AB$6:$AB$10, (Records_18052025[[#This Row],[spread]]-$AC$6:$AC$10), "", 0))</f>
        <v>0.54</v>
      </c>
      <c r="M183" s="9" t="str">
        <f>IF(Records_18052025[[#This Row],[spread]]&gt;Records_18052025[[#This Row],[Spread Median/Symbol]]+PRODUCT(2, $AC$12), "Abnormal high spread", "No")</f>
        <v>No</v>
      </c>
      <c r="N183" s="9" t="str">
        <f>IF(Records_18052025[[#This Row],[spread]]&lt;Records_18052025[[#This Row],[Spread Median/Symbol]]-PRODUCT(2, $AC$12), "Suspicious low spread", "No")</f>
        <v>No</v>
      </c>
      <c r="O183" s="8">
        <f>IF(Records_18052025[[#This Row],[direction]]="Buy", Records_18052025[[#This Row],[volume]], -Records_18052025[[#This Row],[volume]])</f>
        <v>-2</v>
      </c>
      <c r="P183" s="8">
        <f>IF(AND(Records_18052025[[#This Row],[account_id]]=A182, Records_18052025[[#This Row],[symbol]]=C182), P182+Records_18052025[[#This Row],[signed_volume]], Records_18052025[[#This Row],[signed_volume]])</f>
        <v>-2.0099999999999998</v>
      </c>
      <c r="Q183" s="12">
        <f>Records_18052025[[#This Row],[trade_duration]]/86400</f>
        <v>2.9861111111111113E-2</v>
      </c>
      <c r="R183" s="8">
        <v>43</v>
      </c>
      <c r="S183" s="9" t="str">
        <f>IF(AND(Records_18052025[[#This Row],[account_id]]=A182, Records_18052025[[#This Row],[symbol]]=C182, Records_18052025[[#This Row],[net_position]]&lt;&gt;P182, P182&lt;&gt;0, Records_18052025[[#This Row],[net_position]]*P182&lt;0, ABS(Records_18052025[[#This Row],[net_position]])&gt;=0.5, Records_18052025[[#This Row],[trade_duration_min2]]&lt;=5), "Abnormal position flip", "No")</f>
        <v>No</v>
      </c>
      <c r="T183" s="2">
        <f>_xlfn.XLOOKUP(Records_18052025[[#This Row],[symbol]], $AB$24:$AB$28, $AC$24:$AC$28, "Not Found", 0)</f>
        <v>0.3</v>
      </c>
      <c r="U183" s="9" t="str">
        <f>IF(AND(Records_18052025[[#This Row],[trade_duration]]&lt;=60, Records_18052025[[#This Row],[volume]]&gt;=Records_18052025[[#This Row],[Scalping Volume Threshold]]), "Suspected Scalping", "No")</f>
        <v>No</v>
      </c>
      <c r="V183" s="2" cm="1">
        <f t="array" ref="V183">_xlfn.LET(_xlpm.Filtered, _xlfn._xlws.FILTER($F:$F, ($A:$A=Records_18052025[[#This Row],[account_id]])*($C:$C=Records_18052025[[#This Row],[symbol]]), "Not Found"), MEDIAN(_xlpm.Filtered))</f>
        <v>0.5</v>
      </c>
      <c r="W183" s="2">
        <f>_xlfn.XLOOKUP(Records_18052025[[#This Row],[symbol]], $AB$33:$AB$37, $AC$33:$AC$37, 0.5, 0)</f>
        <v>0.4</v>
      </c>
      <c r="X183" s="2">
        <f>_xlfn.XLOOKUP(Records_18052025[[#This Row],[symbol]], $AB$33:$AB$37, $AD$33:$AD$37, 2, 0)</f>
        <v>2</v>
      </c>
      <c r="Y183" s="9" t="str" cm="1">
        <f t="array" ref="Y18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8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84" spans="1:26" x14ac:dyDescent="0.3">
      <c r="A184" s="2">
        <v>1004</v>
      </c>
      <c r="B184" s="5">
        <v>45795.191549245741</v>
      </c>
      <c r="C184" s="2" t="s">
        <v>12</v>
      </c>
      <c r="D184" s="2" t="s">
        <v>14</v>
      </c>
      <c r="E184" s="2">
        <v>0.48</v>
      </c>
      <c r="F184" s="2">
        <v>0.01</v>
      </c>
      <c r="G184" s="2">
        <v>85.58</v>
      </c>
      <c r="H184" s="2">
        <v>485</v>
      </c>
      <c r="I184" s="2">
        <f>COUNTIFS(A:A, Records_18052025[[#This Row],[account_id]])</f>
        <v>48</v>
      </c>
      <c r="J184" s="9" t="str">
        <f>IF(Records_18052025[[#This Row],[Total Trades]]&gt;100, "High frequency", "No")</f>
        <v>No</v>
      </c>
      <c r="K184" s="8">
        <f>_xlfn.XLOOKUP(Records_18052025[[#This Row],[symbol]], $AB$6:$AB$10, $AC$6:$AC$10, "", 0)</f>
        <v>1.5</v>
      </c>
      <c r="L184" s="8" cm="1">
        <f t="array" ref="L184">ABS(_xlfn.XLOOKUP(Records_18052025[[#This Row],[symbol]], $AB$6:$AB$10, (Records_18052025[[#This Row],[spread]]-$AC$6:$AC$10), "", 0))</f>
        <v>1.02</v>
      </c>
      <c r="M184" s="9" t="str">
        <f>IF(Records_18052025[[#This Row],[spread]]&gt;Records_18052025[[#This Row],[Spread Median/Symbol]]+PRODUCT(2, $AC$12), "Abnormal high spread", "No")</f>
        <v>No</v>
      </c>
      <c r="N184" s="9" t="str">
        <f>IF(Records_18052025[[#This Row],[spread]]&lt;Records_18052025[[#This Row],[Spread Median/Symbol]]-PRODUCT(2, $AC$12), "Suspicious low spread", "No")</f>
        <v>No</v>
      </c>
      <c r="O184" s="8">
        <f>IF(Records_18052025[[#This Row],[direction]]="Buy", Records_18052025[[#This Row],[volume]], -Records_18052025[[#This Row],[volume]])</f>
        <v>0.01</v>
      </c>
      <c r="P184" s="8">
        <f>IF(AND(Records_18052025[[#This Row],[account_id]]=A183, Records_18052025[[#This Row],[symbol]]=C183), P183+Records_18052025[[#This Row],[signed_volume]], Records_18052025[[#This Row],[signed_volume]])</f>
        <v>-1.9999999999999998</v>
      </c>
      <c r="Q184" s="12">
        <f>Records_18052025[[#This Row],[trade_duration]]/86400</f>
        <v>5.6134259259259262E-3</v>
      </c>
      <c r="R184" s="8">
        <v>8.0500000000000007</v>
      </c>
      <c r="S184" s="9" t="str">
        <f>IF(AND(Records_18052025[[#This Row],[account_id]]=A183, Records_18052025[[#This Row],[symbol]]=C183, Records_18052025[[#This Row],[net_position]]&lt;&gt;P183, P183&lt;&gt;0, Records_18052025[[#This Row],[net_position]]*P183&lt;0, ABS(Records_18052025[[#This Row],[net_position]])&gt;=0.5, Records_18052025[[#This Row],[trade_duration_min2]]&lt;=5), "Abnormal position flip", "No")</f>
        <v>No</v>
      </c>
      <c r="T184" s="2">
        <f>_xlfn.XLOOKUP(Records_18052025[[#This Row],[symbol]], $AB$24:$AB$28, $AC$24:$AC$28, "Not Found", 0)</f>
        <v>0.3</v>
      </c>
      <c r="U184" s="9" t="str">
        <f>IF(AND(Records_18052025[[#This Row],[trade_duration]]&lt;=60, Records_18052025[[#This Row],[volume]]&gt;=Records_18052025[[#This Row],[Scalping Volume Threshold]]), "Suspected Scalping", "No")</f>
        <v>No</v>
      </c>
      <c r="V184" s="2" cm="1">
        <f t="array" ref="V184">_xlfn.LET(_xlpm.Filtered, _xlfn._xlws.FILTER($F:$F, ($A:$A=Records_18052025[[#This Row],[account_id]])*($C:$C=Records_18052025[[#This Row],[symbol]]), "Not Found"), MEDIAN(_xlpm.Filtered))</f>
        <v>0.5</v>
      </c>
      <c r="W184" s="2">
        <f>_xlfn.XLOOKUP(Records_18052025[[#This Row],[symbol]], $AB$33:$AB$37, $AC$33:$AC$37, 0.5, 0)</f>
        <v>0.4</v>
      </c>
      <c r="X184" s="2">
        <f>_xlfn.XLOOKUP(Records_18052025[[#This Row],[symbol]], $AB$33:$AB$37, $AD$33:$AD$37, 2, 0)</f>
        <v>2</v>
      </c>
      <c r="Y184" s="9" t="str" cm="1">
        <f t="array" ref="Y18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8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85" spans="1:26" x14ac:dyDescent="0.3">
      <c r="A185" s="2">
        <v>1004</v>
      </c>
      <c r="B185" s="5">
        <v>45795.207521497119</v>
      </c>
      <c r="C185" s="2" t="s">
        <v>12</v>
      </c>
      <c r="D185" s="2" t="s">
        <v>13</v>
      </c>
      <c r="E185" s="2">
        <v>1.06</v>
      </c>
      <c r="F185" s="2">
        <v>0.5</v>
      </c>
      <c r="G185" s="2">
        <v>167.81</v>
      </c>
      <c r="H185" s="2">
        <v>1741</v>
      </c>
      <c r="I185" s="2">
        <f>COUNTIFS(A:A, Records_18052025[[#This Row],[account_id]])</f>
        <v>48</v>
      </c>
      <c r="J185" s="9" t="str">
        <f>IF(Records_18052025[[#This Row],[Total Trades]]&gt;100, "High frequency", "No")</f>
        <v>No</v>
      </c>
      <c r="K185" s="8">
        <f>_xlfn.XLOOKUP(Records_18052025[[#This Row],[symbol]], $AB$6:$AB$10, $AC$6:$AC$10, "", 0)</f>
        <v>1.5</v>
      </c>
      <c r="L185" s="8" cm="1">
        <f t="array" ref="L185">ABS(_xlfn.XLOOKUP(Records_18052025[[#This Row],[symbol]], $AB$6:$AB$10, (Records_18052025[[#This Row],[spread]]-$AC$6:$AC$10), "", 0))</f>
        <v>0.43999999999999995</v>
      </c>
      <c r="M185" s="9" t="str">
        <f>IF(Records_18052025[[#This Row],[spread]]&gt;Records_18052025[[#This Row],[Spread Median/Symbol]]+PRODUCT(2, $AC$12), "Abnormal high spread", "No")</f>
        <v>No</v>
      </c>
      <c r="N185" s="9" t="str">
        <f>IF(Records_18052025[[#This Row],[spread]]&lt;Records_18052025[[#This Row],[Spread Median/Symbol]]-PRODUCT(2, $AC$12), "Suspicious low spread", "No")</f>
        <v>No</v>
      </c>
      <c r="O185" s="8">
        <f>IF(Records_18052025[[#This Row],[direction]]="Buy", Records_18052025[[#This Row],[volume]], -Records_18052025[[#This Row],[volume]])</f>
        <v>-0.5</v>
      </c>
      <c r="P185" s="8">
        <f>IF(AND(Records_18052025[[#This Row],[account_id]]=A184, Records_18052025[[#This Row],[symbol]]=C184), P184+Records_18052025[[#This Row],[signed_volume]], Records_18052025[[#This Row],[signed_volume]])</f>
        <v>-2.5</v>
      </c>
      <c r="Q185" s="12">
        <f>Records_18052025[[#This Row],[trade_duration]]/86400</f>
        <v>2.0150462962962964E-2</v>
      </c>
      <c r="R185" s="8">
        <v>29.01</v>
      </c>
      <c r="S185" s="9" t="str">
        <f>IF(AND(Records_18052025[[#This Row],[account_id]]=A184, Records_18052025[[#This Row],[symbol]]=C184, Records_18052025[[#This Row],[net_position]]&lt;&gt;P184, P184&lt;&gt;0, Records_18052025[[#This Row],[net_position]]*P184&lt;0, ABS(Records_18052025[[#This Row],[net_position]])&gt;=0.5, Records_18052025[[#This Row],[trade_duration_min2]]&lt;=5), "Abnormal position flip", "No")</f>
        <v>No</v>
      </c>
      <c r="T185" s="2">
        <f>_xlfn.XLOOKUP(Records_18052025[[#This Row],[symbol]], $AB$24:$AB$28, $AC$24:$AC$28, "Not Found", 0)</f>
        <v>0.3</v>
      </c>
      <c r="U185" s="9" t="str">
        <f>IF(AND(Records_18052025[[#This Row],[trade_duration]]&lt;=60, Records_18052025[[#This Row],[volume]]&gt;=Records_18052025[[#This Row],[Scalping Volume Threshold]]), "Suspected Scalping", "No")</f>
        <v>No</v>
      </c>
      <c r="V185" s="2" cm="1">
        <f t="array" ref="V185">_xlfn.LET(_xlpm.Filtered, _xlfn._xlws.FILTER($F:$F, ($A:$A=Records_18052025[[#This Row],[account_id]])*($C:$C=Records_18052025[[#This Row],[symbol]]), "Not Found"), MEDIAN(_xlpm.Filtered))</f>
        <v>0.5</v>
      </c>
      <c r="W185" s="2">
        <f>_xlfn.XLOOKUP(Records_18052025[[#This Row],[symbol]], $AB$33:$AB$37, $AC$33:$AC$37, 0.5, 0)</f>
        <v>0.4</v>
      </c>
      <c r="X185" s="2">
        <f>_xlfn.XLOOKUP(Records_18052025[[#This Row],[symbol]], $AB$33:$AB$37, $AD$33:$AD$37, 2, 0)</f>
        <v>2</v>
      </c>
      <c r="Y185" s="9" t="str" cm="1">
        <f t="array" ref="Y18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8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86" spans="1:26" x14ac:dyDescent="0.3">
      <c r="A186" s="2">
        <v>1004</v>
      </c>
      <c r="B186" s="5">
        <v>45795.229049290043</v>
      </c>
      <c r="C186" s="2" t="s">
        <v>12</v>
      </c>
      <c r="D186" s="2" t="s">
        <v>13</v>
      </c>
      <c r="E186" s="2">
        <v>1.93</v>
      </c>
      <c r="F186" s="2">
        <v>2</v>
      </c>
      <c r="G186" s="2">
        <v>122.83</v>
      </c>
      <c r="H186" s="2">
        <v>2671</v>
      </c>
      <c r="I186" s="2">
        <f>COUNTIFS(A:A, Records_18052025[[#This Row],[account_id]])</f>
        <v>48</v>
      </c>
      <c r="J186" s="9" t="str">
        <f>IF(Records_18052025[[#This Row],[Total Trades]]&gt;100, "High frequency", "No")</f>
        <v>No</v>
      </c>
      <c r="K186" s="8">
        <f>_xlfn.XLOOKUP(Records_18052025[[#This Row],[symbol]], $AB$6:$AB$10, $AC$6:$AC$10, "", 0)</f>
        <v>1.5</v>
      </c>
      <c r="L186" s="8" cm="1">
        <f t="array" ref="L186">ABS(_xlfn.XLOOKUP(Records_18052025[[#This Row],[symbol]], $AB$6:$AB$10, (Records_18052025[[#This Row],[spread]]-$AC$6:$AC$10), "", 0))</f>
        <v>0.42999999999999994</v>
      </c>
      <c r="M186" s="9" t="str">
        <f>IF(Records_18052025[[#This Row],[spread]]&gt;Records_18052025[[#This Row],[Spread Median/Symbol]]+PRODUCT(2, $AC$12), "Abnormal high spread", "No")</f>
        <v>No</v>
      </c>
      <c r="N186" s="9" t="str">
        <f>IF(Records_18052025[[#This Row],[spread]]&lt;Records_18052025[[#This Row],[Spread Median/Symbol]]-PRODUCT(2, $AC$12), "Suspicious low spread", "No")</f>
        <v>No</v>
      </c>
      <c r="O186" s="8">
        <f>IF(Records_18052025[[#This Row],[direction]]="Buy", Records_18052025[[#This Row],[volume]], -Records_18052025[[#This Row],[volume]])</f>
        <v>-2</v>
      </c>
      <c r="P186" s="8">
        <f>IF(AND(Records_18052025[[#This Row],[account_id]]=A185, Records_18052025[[#This Row],[symbol]]=C185), P185+Records_18052025[[#This Row],[signed_volume]], Records_18052025[[#This Row],[signed_volume]])</f>
        <v>-4.5</v>
      </c>
      <c r="Q186" s="12">
        <f>Records_18052025[[#This Row],[trade_duration]]/86400</f>
        <v>3.0914351851851853E-2</v>
      </c>
      <c r="R186" s="8">
        <v>44.31</v>
      </c>
      <c r="S186" s="9" t="str">
        <f>IF(AND(Records_18052025[[#This Row],[account_id]]=A185, Records_18052025[[#This Row],[symbol]]=C185, Records_18052025[[#This Row],[net_position]]&lt;&gt;P185, P185&lt;&gt;0, Records_18052025[[#This Row],[net_position]]*P185&lt;0, ABS(Records_18052025[[#This Row],[net_position]])&gt;=0.5, Records_18052025[[#This Row],[trade_duration_min2]]&lt;=5), "Abnormal position flip", "No")</f>
        <v>No</v>
      </c>
      <c r="T186" s="2">
        <f>_xlfn.XLOOKUP(Records_18052025[[#This Row],[symbol]], $AB$24:$AB$28, $AC$24:$AC$28, "Not Found", 0)</f>
        <v>0.3</v>
      </c>
      <c r="U186" s="9" t="str">
        <f>IF(AND(Records_18052025[[#This Row],[trade_duration]]&lt;=60, Records_18052025[[#This Row],[volume]]&gt;=Records_18052025[[#This Row],[Scalping Volume Threshold]]), "Suspected Scalping", "No")</f>
        <v>No</v>
      </c>
      <c r="V186" s="2" cm="1">
        <f t="array" ref="V186">_xlfn.LET(_xlpm.Filtered, _xlfn._xlws.FILTER($F:$F, ($A:$A=Records_18052025[[#This Row],[account_id]])*($C:$C=Records_18052025[[#This Row],[symbol]]), "Not Found"), MEDIAN(_xlpm.Filtered))</f>
        <v>0.5</v>
      </c>
      <c r="W186" s="2">
        <f>_xlfn.XLOOKUP(Records_18052025[[#This Row],[symbol]], $AB$33:$AB$37, $AC$33:$AC$37, 0.5, 0)</f>
        <v>0.4</v>
      </c>
      <c r="X186" s="2">
        <f>_xlfn.XLOOKUP(Records_18052025[[#This Row],[symbol]], $AB$33:$AB$37, $AD$33:$AD$37, 2, 0)</f>
        <v>2</v>
      </c>
      <c r="Y186" s="9" t="str" cm="1">
        <f t="array" ref="Y18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8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87" spans="1:26" x14ac:dyDescent="0.3">
      <c r="A187" s="2">
        <v>1004</v>
      </c>
      <c r="B187" s="5">
        <v>45795.231132587287</v>
      </c>
      <c r="C187" s="2" t="s">
        <v>12</v>
      </c>
      <c r="D187" s="2" t="s">
        <v>14</v>
      </c>
      <c r="E187" s="2">
        <v>2.34</v>
      </c>
      <c r="F187" s="2">
        <v>1</v>
      </c>
      <c r="G187" s="2">
        <v>95.44</v>
      </c>
      <c r="H187" s="2">
        <v>948</v>
      </c>
      <c r="I187" s="2">
        <f>COUNTIFS(A:A, Records_18052025[[#This Row],[account_id]])</f>
        <v>48</v>
      </c>
      <c r="J187" s="9" t="str">
        <f>IF(Records_18052025[[#This Row],[Total Trades]]&gt;100, "High frequency", "No")</f>
        <v>No</v>
      </c>
      <c r="K187" s="8">
        <f>_xlfn.XLOOKUP(Records_18052025[[#This Row],[symbol]], $AB$6:$AB$10, $AC$6:$AC$10, "", 0)</f>
        <v>1.5</v>
      </c>
      <c r="L187" s="8" cm="1">
        <f t="array" ref="L187">ABS(_xlfn.XLOOKUP(Records_18052025[[#This Row],[symbol]], $AB$6:$AB$10, (Records_18052025[[#This Row],[spread]]-$AC$6:$AC$10), "", 0))</f>
        <v>0.83999999999999986</v>
      </c>
      <c r="M187" s="9" t="str">
        <f>IF(Records_18052025[[#This Row],[spread]]&gt;Records_18052025[[#This Row],[Spread Median/Symbol]]+PRODUCT(2, $AC$12), "Abnormal high spread", "No")</f>
        <v>No</v>
      </c>
      <c r="N187" s="9" t="str">
        <f>IF(Records_18052025[[#This Row],[spread]]&lt;Records_18052025[[#This Row],[Spread Median/Symbol]]-PRODUCT(2, $AC$12), "Suspicious low spread", "No")</f>
        <v>No</v>
      </c>
      <c r="O187" s="8">
        <f>IF(Records_18052025[[#This Row],[direction]]="Buy", Records_18052025[[#This Row],[volume]], -Records_18052025[[#This Row],[volume]])</f>
        <v>1</v>
      </c>
      <c r="P187" s="8">
        <f>IF(AND(Records_18052025[[#This Row],[account_id]]=A186, Records_18052025[[#This Row],[symbol]]=C186), P186+Records_18052025[[#This Row],[signed_volume]], Records_18052025[[#This Row],[signed_volume]])</f>
        <v>-3.5</v>
      </c>
      <c r="Q187" s="12">
        <f>Records_18052025[[#This Row],[trade_duration]]/86400</f>
        <v>1.0972222222222222E-2</v>
      </c>
      <c r="R187" s="8">
        <v>15.48</v>
      </c>
      <c r="S187" s="9" t="str">
        <f>IF(AND(Records_18052025[[#This Row],[account_id]]=A186, Records_18052025[[#This Row],[symbol]]=C186, Records_18052025[[#This Row],[net_position]]&lt;&gt;P186, P186&lt;&gt;0, Records_18052025[[#This Row],[net_position]]*P186&lt;0, ABS(Records_18052025[[#This Row],[net_position]])&gt;=0.5, Records_18052025[[#This Row],[trade_duration_min2]]&lt;=5), "Abnormal position flip", "No")</f>
        <v>No</v>
      </c>
      <c r="T187" s="2">
        <f>_xlfn.XLOOKUP(Records_18052025[[#This Row],[symbol]], $AB$24:$AB$28, $AC$24:$AC$28, "Not Found", 0)</f>
        <v>0.3</v>
      </c>
      <c r="U187" s="9" t="str">
        <f>IF(AND(Records_18052025[[#This Row],[trade_duration]]&lt;=60, Records_18052025[[#This Row],[volume]]&gt;=Records_18052025[[#This Row],[Scalping Volume Threshold]]), "Suspected Scalping", "No")</f>
        <v>No</v>
      </c>
      <c r="V187" s="2" cm="1">
        <f t="array" ref="V187">_xlfn.LET(_xlpm.Filtered, _xlfn._xlws.FILTER($F:$F, ($A:$A=Records_18052025[[#This Row],[account_id]])*($C:$C=Records_18052025[[#This Row],[symbol]]), "Not Found"), MEDIAN(_xlpm.Filtered))</f>
        <v>0.5</v>
      </c>
      <c r="W187" s="2">
        <f>_xlfn.XLOOKUP(Records_18052025[[#This Row],[symbol]], $AB$33:$AB$37, $AC$33:$AC$37, 0.5, 0)</f>
        <v>0.4</v>
      </c>
      <c r="X187" s="2">
        <f>_xlfn.XLOOKUP(Records_18052025[[#This Row],[symbol]], $AB$33:$AB$37, $AD$33:$AD$37, 2, 0)</f>
        <v>2</v>
      </c>
      <c r="Y187" s="9" t="str" cm="1">
        <f t="array" ref="Y18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8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88" spans="1:26" x14ac:dyDescent="0.3">
      <c r="A188" s="2">
        <v>1004</v>
      </c>
      <c r="B188" s="5">
        <v>45795.325577061783</v>
      </c>
      <c r="C188" s="2" t="s">
        <v>12</v>
      </c>
      <c r="D188" s="2" t="s">
        <v>14</v>
      </c>
      <c r="E188" s="2">
        <v>0.4</v>
      </c>
      <c r="F188" s="2">
        <v>0.01</v>
      </c>
      <c r="G188" s="2">
        <v>-178.15</v>
      </c>
      <c r="H188" s="2">
        <v>1392</v>
      </c>
      <c r="I188" s="2">
        <f>COUNTIFS(A:A, Records_18052025[[#This Row],[account_id]])</f>
        <v>48</v>
      </c>
      <c r="J188" s="9" t="str">
        <f>IF(Records_18052025[[#This Row],[Total Trades]]&gt;100, "High frequency", "No")</f>
        <v>No</v>
      </c>
      <c r="K188" s="8">
        <f>_xlfn.XLOOKUP(Records_18052025[[#This Row],[symbol]], $AB$6:$AB$10, $AC$6:$AC$10, "", 0)</f>
        <v>1.5</v>
      </c>
      <c r="L188" s="8" cm="1">
        <f t="array" ref="L188">ABS(_xlfn.XLOOKUP(Records_18052025[[#This Row],[symbol]], $AB$6:$AB$10, (Records_18052025[[#This Row],[spread]]-$AC$6:$AC$10), "", 0))</f>
        <v>1.1000000000000001</v>
      </c>
      <c r="M188" s="9" t="str">
        <f>IF(Records_18052025[[#This Row],[spread]]&gt;Records_18052025[[#This Row],[Spread Median/Symbol]]+PRODUCT(2, $AC$12), "Abnormal high spread", "No")</f>
        <v>No</v>
      </c>
      <c r="N188" s="9" t="str">
        <f>IF(Records_18052025[[#This Row],[spread]]&lt;Records_18052025[[#This Row],[Spread Median/Symbol]]-PRODUCT(2, $AC$12), "Suspicious low spread", "No")</f>
        <v>Suspicious low spread</v>
      </c>
      <c r="O188" s="8">
        <f>IF(Records_18052025[[#This Row],[direction]]="Buy", Records_18052025[[#This Row],[volume]], -Records_18052025[[#This Row],[volume]])</f>
        <v>0.01</v>
      </c>
      <c r="P188" s="8">
        <f>IF(AND(Records_18052025[[#This Row],[account_id]]=A187, Records_18052025[[#This Row],[symbol]]=C187), P187+Records_18052025[[#This Row],[signed_volume]], Records_18052025[[#This Row],[signed_volume]])</f>
        <v>-3.49</v>
      </c>
      <c r="Q188" s="12">
        <f>Records_18052025[[#This Row],[trade_duration]]/86400</f>
        <v>1.6111111111111111E-2</v>
      </c>
      <c r="R188" s="8">
        <v>23.12</v>
      </c>
      <c r="S188" s="9" t="str">
        <f>IF(AND(Records_18052025[[#This Row],[account_id]]=A187, Records_18052025[[#This Row],[symbol]]=C187, Records_18052025[[#This Row],[net_position]]&lt;&gt;P187, P187&lt;&gt;0, Records_18052025[[#This Row],[net_position]]*P187&lt;0, ABS(Records_18052025[[#This Row],[net_position]])&gt;=0.5, Records_18052025[[#This Row],[trade_duration_min2]]&lt;=5), "Abnormal position flip", "No")</f>
        <v>No</v>
      </c>
      <c r="T188" s="2">
        <f>_xlfn.XLOOKUP(Records_18052025[[#This Row],[symbol]], $AB$24:$AB$28, $AC$24:$AC$28, "Not Found", 0)</f>
        <v>0.3</v>
      </c>
      <c r="U188" s="9" t="str">
        <f>IF(AND(Records_18052025[[#This Row],[trade_duration]]&lt;=60, Records_18052025[[#This Row],[volume]]&gt;=Records_18052025[[#This Row],[Scalping Volume Threshold]]), "Suspected Scalping", "No")</f>
        <v>No</v>
      </c>
      <c r="V188" s="2" cm="1">
        <f t="array" ref="V188">_xlfn.LET(_xlpm.Filtered, _xlfn._xlws.FILTER($F:$F, ($A:$A=Records_18052025[[#This Row],[account_id]])*($C:$C=Records_18052025[[#This Row],[symbol]]), "Not Found"), MEDIAN(_xlpm.Filtered))</f>
        <v>0.5</v>
      </c>
      <c r="W188" s="2">
        <f>_xlfn.XLOOKUP(Records_18052025[[#This Row],[symbol]], $AB$33:$AB$37, $AC$33:$AC$37, 0.5, 0)</f>
        <v>0.4</v>
      </c>
      <c r="X188" s="2">
        <f>_xlfn.XLOOKUP(Records_18052025[[#This Row],[symbol]], $AB$33:$AB$37, $AD$33:$AD$37, 2, 0)</f>
        <v>2</v>
      </c>
      <c r="Y188" s="9" t="str" cm="1">
        <f t="array" ref="Y18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8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spread, Unusual low volume</v>
      </c>
    </row>
    <row r="189" spans="1:26" x14ac:dyDescent="0.3">
      <c r="A189" s="2">
        <v>1004</v>
      </c>
      <c r="B189" s="5">
        <v>45795.842938177157</v>
      </c>
      <c r="C189" s="2" t="s">
        <v>12</v>
      </c>
      <c r="D189" s="2" t="s">
        <v>13</v>
      </c>
      <c r="E189" s="2">
        <v>0.7</v>
      </c>
      <c r="F189" s="2">
        <v>0.5</v>
      </c>
      <c r="G189" s="2">
        <v>85.77</v>
      </c>
      <c r="H189" s="2">
        <v>225</v>
      </c>
      <c r="I189" s="2">
        <f>COUNTIFS(A:A, Records_18052025[[#This Row],[account_id]])</f>
        <v>48</v>
      </c>
      <c r="J189" s="9" t="str">
        <f>IF(Records_18052025[[#This Row],[Total Trades]]&gt;100, "High frequency", "No")</f>
        <v>No</v>
      </c>
      <c r="K189" s="8">
        <f>_xlfn.XLOOKUP(Records_18052025[[#This Row],[symbol]], $AB$6:$AB$10, $AC$6:$AC$10, "", 0)</f>
        <v>1.5</v>
      </c>
      <c r="L189" s="8" cm="1">
        <f t="array" ref="L189">ABS(_xlfn.XLOOKUP(Records_18052025[[#This Row],[symbol]], $AB$6:$AB$10, (Records_18052025[[#This Row],[spread]]-$AC$6:$AC$10), "", 0))</f>
        <v>0.8</v>
      </c>
      <c r="M189" s="9" t="str">
        <f>IF(Records_18052025[[#This Row],[spread]]&gt;Records_18052025[[#This Row],[Spread Median/Symbol]]+PRODUCT(2, $AC$12), "Abnormal high spread", "No")</f>
        <v>No</v>
      </c>
      <c r="N189" s="9" t="str">
        <f>IF(Records_18052025[[#This Row],[spread]]&lt;Records_18052025[[#This Row],[Spread Median/Symbol]]-PRODUCT(2, $AC$12), "Suspicious low spread", "No")</f>
        <v>No</v>
      </c>
      <c r="O189" s="8">
        <f>IF(Records_18052025[[#This Row],[direction]]="Buy", Records_18052025[[#This Row],[volume]], -Records_18052025[[#This Row],[volume]])</f>
        <v>-0.5</v>
      </c>
      <c r="P189" s="8">
        <f>IF(AND(Records_18052025[[#This Row],[account_id]]=A188, Records_18052025[[#This Row],[symbol]]=C188), P188+Records_18052025[[#This Row],[signed_volume]], Records_18052025[[#This Row],[signed_volume]])</f>
        <v>-3.99</v>
      </c>
      <c r="Q189" s="12">
        <f>Records_18052025[[#This Row],[trade_duration]]/86400</f>
        <v>2.6041666666666665E-3</v>
      </c>
      <c r="R189" s="8">
        <v>3.45</v>
      </c>
      <c r="S189" s="9" t="str">
        <f>IF(AND(Records_18052025[[#This Row],[account_id]]=A188, Records_18052025[[#This Row],[symbol]]=C188, Records_18052025[[#This Row],[net_position]]&lt;&gt;P188, P188&lt;&gt;0, Records_18052025[[#This Row],[net_position]]*P188&lt;0, ABS(Records_18052025[[#This Row],[net_position]])&gt;=0.5, Records_18052025[[#This Row],[trade_duration_min2]]&lt;=5), "Abnormal position flip", "No")</f>
        <v>No</v>
      </c>
      <c r="T189" s="2">
        <f>_xlfn.XLOOKUP(Records_18052025[[#This Row],[symbol]], $AB$24:$AB$28, $AC$24:$AC$28, "Not Found", 0)</f>
        <v>0.3</v>
      </c>
      <c r="U189" s="9" t="str">
        <f>IF(AND(Records_18052025[[#This Row],[trade_duration]]&lt;=60, Records_18052025[[#This Row],[volume]]&gt;=Records_18052025[[#This Row],[Scalping Volume Threshold]]), "Suspected Scalping", "No")</f>
        <v>No</v>
      </c>
      <c r="V189" s="2" cm="1">
        <f t="array" ref="V189">_xlfn.LET(_xlpm.Filtered, _xlfn._xlws.FILTER($F:$F, ($A:$A=Records_18052025[[#This Row],[account_id]])*($C:$C=Records_18052025[[#This Row],[symbol]]), "Not Found"), MEDIAN(_xlpm.Filtered))</f>
        <v>0.5</v>
      </c>
      <c r="W189" s="2">
        <f>_xlfn.XLOOKUP(Records_18052025[[#This Row],[symbol]], $AB$33:$AB$37, $AC$33:$AC$37, 0.5, 0)</f>
        <v>0.4</v>
      </c>
      <c r="X189" s="2">
        <f>_xlfn.XLOOKUP(Records_18052025[[#This Row],[symbol]], $AB$33:$AB$37, $AD$33:$AD$37, 2, 0)</f>
        <v>2</v>
      </c>
      <c r="Y189" s="9" t="str" cm="1">
        <f t="array" ref="Y18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8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90" spans="1:26" x14ac:dyDescent="0.3">
      <c r="A190" s="2">
        <v>1004</v>
      </c>
      <c r="B190" s="5">
        <v>45795.923493711642</v>
      </c>
      <c r="C190" s="2" t="s">
        <v>12</v>
      </c>
      <c r="D190" s="2" t="s">
        <v>14</v>
      </c>
      <c r="E190" s="2">
        <v>1.91</v>
      </c>
      <c r="F190" s="2">
        <v>1</v>
      </c>
      <c r="G190" s="2">
        <v>117.26</v>
      </c>
      <c r="H190" s="2">
        <v>2900</v>
      </c>
      <c r="I190" s="2">
        <f>COUNTIFS(A:A, Records_18052025[[#This Row],[account_id]])</f>
        <v>48</v>
      </c>
      <c r="J190" s="9" t="str">
        <f>IF(Records_18052025[[#This Row],[Total Trades]]&gt;100, "High frequency", "No")</f>
        <v>No</v>
      </c>
      <c r="K190" s="8">
        <f>_xlfn.XLOOKUP(Records_18052025[[#This Row],[symbol]], $AB$6:$AB$10, $AC$6:$AC$10, "", 0)</f>
        <v>1.5</v>
      </c>
      <c r="L190" s="8" cm="1">
        <f t="array" ref="L190">ABS(_xlfn.XLOOKUP(Records_18052025[[#This Row],[symbol]], $AB$6:$AB$10, (Records_18052025[[#This Row],[spread]]-$AC$6:$AC$10), "", 0))</f>
        <v>0.40999999999999992</v>
      </c>
      <c r="M190" s="9" t="str">
        <f>IF(Records_18052025[[#This Row],[spread]]&gt;Records_18052025[[#This Row],[Spread Median/Symbol]]+PRODUCT(2, $AC$12), "Abnormal high spread", "No")</f>
        <v>No</v>
      </c>
      <c r="N190" s="9" t="str">
        <f>IF(Records_18052025[[#This Row],[spread]]&lt;Records_18052025[[#This Row],[Spread Median/Symbol]]-PRODUCT(2, $AC$12), "Suspicious low spread", "No")</f>
        <v>No</v>
      </c>
      <c r="O190" s="8">
        <f>IF(Records_18052025[[#This Row],[direction]]="Buy", Records_18052025[[#This Row],[volume]], -Records_18052025[[#This Row],[volume]])</f>
        <v>1</v>
      </c>
      <c r="P190" s="8">
        <f>IF(AND(Records_18052025[[#This Row],[account_id]]=A189, Records_18052025[[#This Row],[symbol]]=C189), P189+Records_18052025[[#This Row],[signed_volume]], Records_18052025[[#This Row],[signed_volume]])</f>
        <v>-2.99</v>
      </c>
      <c r="Q190" s="12">
        <f>Records_18052025[[#This Row],[trade_duration]]/86400</f>
        <v>3.3564814814814818E-2</v>
      </c>
      <c r="R190" s="8">
        <v>48.2</v>
      </c>
      <c r="S190" s="9" t="str">
        <f>IF(AND(Records_18052025[[#This Row],[account_id]]=A189, Records_18052025[[#This Row],[symbol]]=C189, Records_18052025[[#This Row],[net_position]]&lt;&gt;P189, P189&lt;&gt;0, Records_18052025[[#This Row],[net_position]]*P189&lt;0, ABS(Records_18052025[[#This Row],[net_position]])&gt;=0.5, Records_18052025[[#This Row],[trade_duration_min2]]&lt;=5), "Abnormal position flip", "No")</f>
        <v>No</v>
      </c>
      <c r="T190" s="2">
        <f>_xlfn.XLOOKUP(Records_18052025[[#This Row],[symbol]], $AB$24:$AB$28, $AC$24:$AC$28, "Not Found", 0)</f>
        <v>0.3</v>
      </c>
      <c r="U190" s="9" t="str">
        <f>IF(AND(Records_18052025[[#This Row],[trade_duration]]&lt;=60, Records_18052025[[#This Row],[volume]]&gt;=Records_18052025[[#This Row],[Scalping Volume Threshold]]), "Suspected Scalping", "No")</f>
        <v>No</v>
      </c>
      <c r="V190" s="2" cm="1">
        <f t="array" ref="V190">_xlfn.LET(_xlpm.Filtered, _xlfn._xlws.FILTER($F:$F, ($A:$A=Records_18052025[[#This Row],[account_id]])*($C:$C=Records_18052025[[#This Row],[symbol]]), "Not Found"), MEDIAN(_xlpm.Filtered))</f>
        <v>0.5</v>
      </c>
      <c r="W190" s="2">
        <f>_xlfn.XLOOKUP(Records_18052025[[#This Row],[symbol]], $AB$33:$AB$37, $AC$33:$AC$37, 0.5, 0)</f>
        <v>0.4</v>
      </c>
      <c r="X190" s="2">
        <f>_xlfn.XLOOKUP(Records_18052025[[#This Row],[symbol]], $AB$33:$AB$37, $AD$33:$AD$37, 2, 0)</f>
        <v>2</v>
      </c>
      <c r="Y190" s="9" t="str" cm="1">
        <f t="array" ref="Y19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9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91" spans="1:26" x14ac:dyDescent="0.3">
      <c r="A191" s="2">
        <v>1004</v>
      </c>
      <c r="B191" s="5">
        <v>45795.036688135217</v>
      </c>
      <c r="C191" s="2" t="s">
        <v>10</v>
      </c>
      <c r="D191" s="2" t="s">
        <v>13</v>
      </c>
      <c r="E191" s="2">
        <v>0.2</v>
      </c>
      <c r="F191" s="2">
        <v>0.01</v>
      </c>
      <c r="G191" s="2">
        <v>110.14</v>
      </c>
      <c r="H191" s="2">
        <v>2560</v>
      </c>
      <c r="I191" s="2">
        <f>COUNTIFS(A:A, Records_18052025[[#This Row],[account_id]])</f>
        <v>48</v>
      </c>
      <c r="J191" s="9" t="str">
        <f>IF(Records_18052025[[#This Row],[Total Trades]]&gt;100, "High frequency", "No")</f>
        <v>No</v>
      </c>
      <c r="K191" s="8">
        <f>_xlfn.XLOOKUP(Records_18052025[[#This Row],[symbol]], $AB$6:$AB$10, $AC$6:$AC$10, "", 0)</f>
        <v>1.45</v>
      </c>
      <c r="L191" s="8" cm="1">
        <f t="array" ref="L191">ABS(_xlfn.XLOOKUP(Records_18052025[[#This Row],[symbol]], $AB$6:$AB$10, (Records_18052025[[#This Row],[spread]]-$AC$6:$AC$10), "", 0))</f>
        <v>1.25</v>
      </c>
      <c r="M191" s="9" t="str">
        <f>IF(Records_18052025[[#This Row],[spread]]&gt;Records_18052025[[#This Row],[Spread Median/Symbol]]+PRODUCT(2, $AC$12), "Abnormal high spread", "No")</f>
        <v>No</v>
      </c>
      <c r="N191" s="9" t="str">
        <f>IF(Records_18052025[[#This Row],[spread]]&lt;Records_18052025[[#This Row],[Spread Median/Symbol]]-PRODUCT(2, $AC$12), "Suspicious low spread", "No")</f>
        <v>Suspicious low spread</v>
      </c>
      <c r="O191" s="8">
        <f>IF(Records_18052025[[#This Row],[direction]]="Buy", Records_18052025[[#This Row],[volume]], -Records_18052025[[#This Row],[volume]])</f>
        <v>-0.01</v>
      </c>
      <c r="P191" s="8">
        <f>IF(AND(Records_18052025[[#This Row],[account_id]]=A190, Records_18052025[[#This Row],[symbol]]=C190), P190+Records_18052025[[#This Row],[signed_volume]], Records_18052025[[#This Row],[signed_volume]])</f>
        <v>-0.01</v>
      </c>
      <c r="Q191" s="12">
        <f>Records_18052025[[#This Row],[trade_duration]]/86400</f>
        <v>2.9629629629629631E-2</v>
      </c>
      <c r="R191" s="8">
        <v>42.4</v>
      </c>
      <c r="S191" s="9" t="str">
        <f>IF(AND(Records_18052025[[#This Row],[account_id]]=A190, Records_18052025[[#This Row],[symbol]]=C190, Records_18052025[[#This Row],[net_position]]&lt;&gt;P190, P190&lt;&gt;0, Records_18052025[[#This Row],[net_position]]*P190&lt;0, ABS(Records_18052025[[#This Row],[net_position]])&gt;=0.5, Records_18052025[[#This Row],[trade_duration_min2]]&lt;=5), "Abnormal position flip", "No")</f>
        <v>No</v>
      </c>
      <c r="T191" s="2">
        <f>_xlfn.XLOOKUP(Records_18052025[[#This Row],[symbol]], $AB$24:$AB$28, $AC$24:$AC$28, "Not Found", 0)</f>
        <v>0.5</v>
      </c>
      <c r="U191" s="9" t="str">
        <f>IF(AND(Records_18052025[[#This Row],[trade_duration]]&lt;=60, Records_18052025[[#This Row],[volume]]&gt;=Records_18052025[[#This Row],[Scalping Volume Threshold]]), "Suspected Scalping", "No")</f>
        <v>No</v>
      </c>
      <c r="V191" s="2" cm="1">
        <f t="array" ref="V191">_xlfn.LET(_xlpm.Filtered, _xlfn._xlws.FILTER($F:$F, ($A:$A=Records_18052025[[#This Row],[account_id]])*($C:$C=Records_18052025[[#This Row],[symbol]]), "Not Found"), MEDIAN(_xlpm.Filtered))</f>
        <v>0.30000000000000004</v>
      </c>
      <c r="W191" s="2">
        <f>_xlfn.XLOOKUP(Records_18052025[[#This Row],[symbol]], $AB$33:$AB$37, $AC$33:$AC$37, 0.5, 0)</f>
        <v>0.3</v>
      </c>
      <c r="X191" s="2">
        <f>_xlfn.XLOOKUP(Records_18052025[[#This Row],[symbol]], $AB$33:$AB$37, $AD$33:$AD$37, 2, 0)</f>
        <v>1.5</v>
      </c>
      <c r="Y191" s="9" t="str" cm="1">
        <f t="array" ref="Y19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9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spread, Unusual low volume</v>
      </c>
    </row>
    <row r="192" spans="1:26" x14ac:dyDescent="0.3">
      <c r="A192" s="2">
        <v>1004</v>
      </c>
      <c r="B192" s="5">
        <v>45795.083910379923</v>
      </c>
      <c r="C192" s="2" t="s">
        <v>10</v>
      </c>
      <c r="D192" s="2" t="s">
        <v>14</v>
      </c>
      <c r="E192" s="2">
        <v>1.28</v>
      </c>
      <c r="F192" s="2">
        <v>0.01</v>
      </c>
      <c r="G192" s="2">
        <v>-123.96</v>
      </c>
      <c r="H192" s="2">
        <v>2523</v>
      </c>
      <c r="I192" s="2">
        <f>COUNTIFS(A:A, Records_18052025[[#This Row],[account_id]])</f>
        <v>48</v>
      </c>
      <c r="J192" s="9" t="str">
        <f>IF(Records_18052025[[#This Row],[Total Trades]]&gt;100, "High frequency", "No")</f>
        <v>No</v>
      </c>
      <c r="K192" s="8">
        <f>_xlfn.XLOOKUP(Records_18052025[[#This Row],[symbol]], $AB$6:$AB$10, $AC$6:$AC$10, "", 0)</f>
        <v>1.45</v>
      </c>
      <c r="L192" s="8" cm="1">
        <f t="array" ref="L192">ABS(_xlfn.XLOOKUP(Records_18052025[[#This Row],[symbol]], $AB$6:$AB$10, (Records_18052025[[#This Row],[spread]]-$AC$6:$AC$10), "", 0))</f>
        <v>0.16999999999999993</v>
      </c>
      <c r="M192" s="9" t="str">
        <f>IF(Records_18052025[[#This Row],[spread]]&gt;Records_18052025[[#This Row],[Spread Median/Symbol]]+PRODUCT(2, $AC$12), "Abnormal high spread", "No")</f>
        <v>No</v>
      </c>
      <c r="N192" s="9" t="str">
        <f>IF(Records_18052025[[#This Row],[spread]]&lt;Records_18052025[[#This Row],[Spread Median/Symbol]]-PRODUCT(2, $AC$12), "Suspicious low spread", "No")</f>
        <v>No</v>
      </c>
      <c r="O192" s="8">
        <f>IF(Records_18052025[[#This Row],[direction]]="Buy", Records_18052025[[#This Row],[volume]], -Records_18052025[[#This Row],[volume]])</f>
        <v>0.01</v>
      </c>
      <c r="P192" s="8">
        <f>IF(AND(Records_18052025[[#This Row],[account_id]]=A191, Records_18052025[[#This Row],[symbol]]=C191), P191+Records_18052025[[#This Row],[signed_volume]], Records_18052025[[#This Row],[signed_volume]])</f>
        <v>0</v>
      </c>
      <c r="Q192" s="12">
        <f>Records_18052025[[#This Row],[trade_duration]]/86400</f>
        <v>2.9201388888888888E-2</v>
      </c>
      <c r="R192" s="8">
        <v>42.03</v>
      </c>
      <c r="S192" s="9" t="str">
        <f>IF(AND(Records_18052025[[#This Row],[account_id]]=A191, Records_18052025[[#This Row],[symbol]]=C191, Records_18052025[[#This Row],[net_position]]&lt;&gt;P191, P191&lt;&gt;0, Records_18052025[[#This Row],[net_position]]*P191&lt;0, ABS(Records_18052025[[#This Row],[net_position]])&gt;=0.5, Records_18052025[[#This Row],[trade_duration_min2]]&lt;=5), "Abnormal position flip", "No")</f>
        <v>No</v>
      </c>
      <c r="T192" s="2">
        <f>_xlfn.XLOOKUP(Records_18052025[[#This Row],[symbol]], $AB$24:$AB$28, $AC$24:$AC$28, "Not Found", 0)</f>
        <v>0.5</v>
      </c>
      <c r="U192" s="9" t="str">
        <f>IF(AND(Records_18052025[[#This Row],[trade_duration]]&lt;=60, Records_18052025[[#This Row],[volume]]&gt;=Records_18052025[[#This Row],[Scalping Volume Threshold]]), "Suspected Scalping", "No")</f>
        <v>No</v>
      </c>
      <c r="V192" s="2" cm="1">
        <f t="array" ref="V192">_xlfn.LET(_xlpm.Filtered, _xlfn._xlws.FILTER($F:$F, ($A:$A=Records_18052025[[#This Row],[account_id]])*($C:$C=Records_18052025[[#This Row],[symbol]]), "Not Found"), MEDIAN(_xlpm.Filtered))</f>
        <v>0.30000000000000004</v>
      </c>
      <c r="W192" s="2">
        <f>_xlfn.XLOOKUP(Records_18052025[[#This Row],[symbol]], $AB$33:$AB$37, $AC$33:$AC$37, 0.5, 0)</f>
        <v>0.3</v>
      </c>
      <c r="X192" s="2">
        <f>_xlfn.XLOOKUP(Records_18052025[[#This Row],[symbol]], $AB$33:$AB$37, $AD$33:$AD$37, 2, 0)</f>
        <v>1.5</v>
      </c>
      <c r="Y192" s="9" t="str" cm="1">
        <f t="array" ref="Y19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9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93" spans="1:26" x14ac:dyDescent="0.3">
      <c r="A193" s="2">
        <v>1004</v>
      </c>
      <c r="B193" s="5">
        <v>45795.174188155477</v>
      </c>
      <c r="C193" s="2" t="s">
        <v>10</v>
      </c>
      <c r="D193" s="2" t="s">
        <v>14</v>
      </c>
      <c r="E193" s="2">
        <v>2.23</v>
      </c>
      <c r="F193" s="2">
        <v>2</v>
      </c>
      <c r="G193" s="2">
        <v>-133.69999999999999</v>
      </c>
      <c r="H193" s="2">
        <v>1576</v>
      </c>
      <c r="I193" s="2">
        <f>COUNTIFS(A:A, Records_18052025[[#This Row],[account_id]])</f>
        <v>48</v>
      </c>
      <c r="J193" s="9" t="str">
        <f>IF(Records_18052025[[#This Row],[Total Trades]]&gt;100, "High frequency", "No")</f>
        <v>No</v>
      </c>
      <c r="K193" s="8">
        <f>_xlfn.XLOOKUP(Records_18052025[[#This Row],[symbol]], $AB$6:$AB$10, $AC$6:$AC$10, "", 0)</f>
        <v>1.45</v>
      </c>
      <c r="L193" s="8" cm="1">
        <f t="array" ref="L193">ABS(_xlfn.XLOOKUP(Records_18052025[[#This Row],[symbol]], $AB$6:$AB$10, (Records_18052025[[#This Row],[spread]]-$AC$6:$AC$10), "", 0))</f>
        <v>0.78</v>
      </c>
      <c r="M193" s="9" t="str">
        <f>IF(Records_18052025[[#This Row],[spread]]&gt;Records_18052025[[#This Row],[Spread Median/Symbol]]+PRODUCT(2, $AC$12), "Abnormal high spread", "No")</f>
        <v>No</v>
      </c>
      <c r="N193" s="9" t="str">
        <f>IF(Records_18052025[[#This Row],[spread]]&lt;Records_18052025[[#This Row],[Spread Median/Symbol]]-PRODUCT(2, $AC$12), "Suspicious low spread", "No")</f>
        <v>No</v>
      </c>
      <c r="O193" s="8">
        <f>IF(Records_18052025[[#This Row],[direction]]="Buy", Records_18052025[[#This Row],[volume]], -Records_18052025[[#This Row],[volume]])</f>
        <v>2</v>
      </c>
      <c r="P193" s="8">
        <f>IF(AND(Records_18052025[[#This Row],[account_id]]=A192, Records_18052025[[#This Row],[symbol]]=C192), P192+Records_18052025[[#This Row],[signed_volume]], Records_18052025[[#This Row],[signed_volume]])</f>
        <v>2</v>
      </c>
      <c r="Q193" s="12">
        <f>Records_18052025[[#This Row],[trade_duration]]/86400</f>
        <v>1.8240740740740741E-2</v>
      </c>
      <c r="R193" s="8">
        <v>26.16</v>
      </c>
      <c r="S193" s="9" t="str">
        <f>IF(AND(Records_18052025[[#This Row],[account_id]]=A192, Records_18052025[[#This Row],[symbol]]=C192, Records_18052025[[#This Row],[net_position]]&lt;&gt;P192, P192&lt;&gt;0, Records_18052025[[#This Row],[net_position]]*P192&lt;0, ABS(Records_18052025[[#This Row],[net_position]])&gt;=0.5, Records_18052025[[#This Row],[trade_duration_min2]]&lt;=5), "Abnormal position flip", "No")</f>
        <v>No</v>
      </c>
      <c r="T193" s="2">
        <f>_xlfn.XLOOKUP(Records_18052025[[#This Row],[symbol]], $AB$24:$AB$28, $AC$24:$AC$28, "Not Found", 0)</f>
        <v>0.5</v>
      </c>
      <c r="U193" s="9" t="str">
        <f>IF(AND(Records_18052025[[#This Row],[trade_duration]]&lt;=60, Records_18052025[[#This Row],[volume]]&gt;=Records_18052025[[#This Row],[Scalping Volume Threshold]]), "Suspected Scalping", "No")</f>
        <v>No</v>
      </c>
      <c r="V193" s="2" cm="1">
        <f t="array" ref="V193">_xlfn.LET(_xlpm.Filtered, _xlfn._xlws.FILTER($F:$F, ($A:$A=Records_18052025[[#This Row],[account_id]])*($C:$C=Records_18052025[[#This Row],[symbol]]), "Not Found"), MEDIAN(_xlpm.Filtered))</f>
        <v>0.30000000000000004</v>
      </c>
      <c r="W193" s="2">
        <f>_xlfn.XLOOKUP(Records_18052025[[#This Row],[symbol]], $AB$33:$AB$37, $AC$33:$AC$37, 0.5, 0)</f>
        <v>0.3</v>
      </c>
      <c r="X193" s="2">
        <f>_xlfn.XLOOKUP(Records_18052025[[#This Row],[symbol]], $AB$33:$AB$37, $AD$33:$AD$37, 2, 0)</f>
        <v>1.5</v>
      </c>
      <c r="Y193" s="9" t="str" cm="1">
        <f t="array" ref="Y19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9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94" spans="1:26" x14ac:dyDescent="0.3">
      <c r="A194" s="2">
        <v>1004</v>
      </c>
      <c r="B194" s="5">
        <v>45795.251965925963</v>
      </c>
      <c r="C194" s="2" t="s">
        <v>10</v>
      </c>
      <c r="D194" s="2" t="s">
        <v>13</v>
      </c>
      <c r="E194" s="2">
        <v>0.46</v>
      </c>
      <c r="F194" s="2">
        <v>0.01</v>
      </c>
      <c r="G194" s="2">
        <v>-190.56</v>
      </c>
      <c r="H194" s="2">
        <v>1216</v>
      </c>
      <c r="I194" s="2">
        <f>COUNTIFS(A:A, Records_18052025[[#This Row],[account_id]])</f>
        <v>48</v>
      </c>
      <c r="J194" s="9" t="str">
        <f>IF(Records_18052025[[#This Row],[Total Trades]]&gt;100, "High frequency", "No")</f>
        <v>No</v>
      </c>
      <c r="K194" s="8">
        <f>_xlfn.XLOOKUP(Records_18052025[[#This Row],[symbol]], $AB$6:$AB$10, $AC$6:$AC$10, "", 0)</f>
        <v>1.45</v>
      </c>
      <c r="L194" s="8" cm="1">
        <f t="array" ref="L194">ABS(_xlfn.XLOOKUP(Records_18052025[[#This Row],[symbol]], $AB$6:$AB$10, (Records_18052025[[#This Row],[spread]]-$AC$6:$AC$10), "", 0))</f>
        <v>0.99</v>
      </c>
      <c r="M194" s="9" t="str">
        <f>IF(Records_18052025[[#This Row],[spread]]&gt;Records_18052025[[#This Row],[Spread Median/Symbol]]+PRODUCT(2, $AC$12), "Abnormal high spread", "No")</f>
        <v>No</v>
      </c>
      <c r="N194" s="9" t="str">
        <f>IF(Records_18052025[[#This Row],[spread]]&lt;Records_18052025[[#This Row],[Spread Median/Symbol]]-PRODUCT(2, $AC$12), "Suspicious low spread", "No")</f>
        <v>No</v>
      </c>
      <c r="O194" s="8">
        <f>IF(Records_18052025[[#This Row],[direction]]="Buy", Records_18052025[[#This Row],[volume]], -Records_18052025[[#This Row],[volume]])</f>
        <v>-0.01</v>
      </c>
      <c r="P194" s="8">
        <f>IF(AND(Records_18052025[[#This Row],[account_id]]=A193, Records_18052025[[#This Row],[symbol]]=C193), P193+Records_18052025[[#This Row],[signed_volume]], Records_18052025[[#This Row],[signed_volume]])</f>
        <v>1.99</v>
      </c>
      <c r="Q194" s="12">
        <f>Records_18052025[[#This Row],[trade_duration]]/86400</f>
        <v>1.4074074074074074E-2</v>
      </c>
      <c r="R194" s="8">
        <v>20.16</v>
      </c>
      <c r="S194" s="9" t="str">
        <f>IF(AND(Records_18052025[[#This Row],[account_id]]=A193, Records_18052025[[#This Row],[symbol]]=C193, Records_18052025[[#This Row],[net_position]]&lt;&gt;P193, P193&lt;&gt;0, Records_18052025[[#This Row],[net_position]]*P193&lt;0, ABS(Records_18052025[[#This Row],[net_position]])&gt;=0.5, Records_18052025[[#This Row],[trade_duration_min2]]&lt;=5), "Abnormal position flip", "No")</f>
        <v>No</v>
      </c>
      <c r="T194" s="2">
        <f>_xlfn.XLOOKUP(Records_18052025[[#This Row],[symbol]], $AB$24:$AB$28, $AC$24:$AC$28, "Not Found", 0)</f>
        <v>0.5</v>
      </c>
      <c r="U194" s="9" t="str">
        <f>IF(AND(Records_18052025[[#This Row],[trade_duration]]&lt;=60, Records_18052025[[#This Row],[volume]]&gt;=Records_18052025[[#This Row],[Scalping Volume Threshold]]), "Suspected Scalping", "No")</f>
        <v>No</v>
      </c>
      <c r="V194" s="2" cm="1">
        <f t="array" ref="V194">_xlfn.LET(_xlpm.Filtered, _xlfn._xlws.FILTER($F:$F, ($A:$A=Records_18052025[[#This Row],[account_id]])*($C:$C=Records_18052025[[#This Row],[symbol]]), "Not Found"), MEDIAN(_xlpm.Filtered))</f>
        <v>0.30000000000000004</v>
      </c>
      <c r="W194" s="2">
        <f>_xlfn.XLOOKUP(Records_18052025[[#This Row],[symbol]], $AB$33:$AB$37, $AC$33:$AC$37, 0.5, 0)</f>
        <v>0.3</v>
      </c>
      <c r="X194" s="2">
        <f>_xlfn.XLOOKUP(Records_18052025[[#This Row],[symbol]], $AB$33:$AB$37, $AD$33:$AD$37, 2, 0)</f>
        <v>1.5</v>
      </c>
      <c r="Y194" s="9" t="str" cm="1">
        <f t="array" ref="Y19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9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95" spans="1:26" x14ac:dyDescent="0.3">
      <c r="A195" s="2">
        <v>1004</v>
      </c>
      <c r="B195" s="5">
        <v>45795.432521501047</v>
      </c>
      <c r="C195" s="2" t="s">
        <v>10</v>
      </c>
      <c r="D195" s="2" t="s">
        <v>14</v>
      </c>
      <c r="E195" s="2">
        <v>2.36</v>
      </c>
      <c r="F195" s="2">
        <v>0.01</v>
      </c>
      <c r="G195" s="2">
        <v>178.58</v>
      </c>
      <c r="H195" s="2">
        <v>2692</v>
      </c>
      <c r="I195" s="2">
        <f>COUNTIFS(A:A, Records_18052025[[#This Row],[account_id]])</f>
        <v>48</v>
      </c>
      <c r="J195" s="9" t="str">
        <f>IF(Records_18052025[[#This Row],[Total Trades]]&gt;100, "High frequency", "No")</f>
        <v>No</v>
      </c>
      <c r="K195" s="8">
        <f>_xlfn.XLOOKUP(Records_18052025[[#This Row],[symbol]], $AB$6:$AB$10, $AC$6:$AC$10, "", 0)</f>
        <v>1.45</v>
      </c>
      <c r="L195" s="8" cm="1">
        <f t="array" ref="L195">ABS(_xlfn.XLOOKUP(Records_18052025[[#This Row],[symbol]], $AB$6:$AB$10, (Records_18052025[[#This Row],[spread]]-$AC$6:$AC$10), "", 0))</f>
        <v>0.90999999999999992</v>
      </c>
      <c r="M195" s="9" t="str">
        <f>IF(Records_18052025[[#This Row],[spread]]&gt;Records_18052025[[#This Row],[Spread Median/Symbol]]+PRODUCT(2, $AC$12), "Abnormal high spread", "No")</f>
        <v>No</v>
      </c>
      <c r="N195" s="9" t="str">
        <f>IF(Records_18052025[[#This Row],[spread]]&lt;Records_18052025[[#This Row],[Spread Median/Symbol]]-PRODUCT(2, $AC$12), "Suspicious low spread", "No")</f>
        <v>No</v>
      </c>
      <c r="O195" s="8">
        <f>IF(Records_18052025[[#This Row],[direction]]="Buy", Records_18052025[[#This Row],[volume]], -Records_18052025[[#This Row],[volume]])</f>
        <v>0.01</v>
      </c>
      <c r="P195" s="8">
        <f>IF(AND(Records_18052025[[#This Row],[account_id]]=A194, Records_18052025[[#This Row],[symbol]]=C194), P194+Records_18052025[[#This Row],[signed_volume]], Records_18052025[[#This Row],[signed_volume]])</f>
        <v>2</v>
      </c>
      <c r="Q195" s="12">
        <f>Records_18052025[[#This Row],[trade_duration]]/86400</f>
        <v>3.1157407407407408E-2</v>
      </c>
      <c r="R195" s="8">
        <v>44.52</v>
      </c>
      <c r="S195" s="9" t="str">
        <f>IF(AND(Records_18052025[[#This Row],[account_id]]=A194, Records_18052025[[#This Row],[symbol]]=C194, Records_18052025[[#This Row],[net_position]]&lt;&gt;P194, P194&lt;&gt;0, Records_18052025[[#This Row],[net_position]]*P194&lt;0, ABS(Records_18052025[[#This Row],[net_position]])&gt;=0.5, Records_18052025[[#This Row],[trade_duration_min2]]&lt;=5), "Abnormal position flip", "No")</f>
        <v>No</v>
      </c>
      <c r="T195" s="2">
        <f>_xlfn.XLOOKUP(Records_18052025[[#This Row],[symbol]], $AB$24:$AB$28, $AC$24:$AC$28, "Not Found", 0)</f>
        <v>0.5</v>
      </c>
      <c r="U195" s="9" t="str">
        <f>IF(AND(Records_18052025[[#This Row],[trade_duration]]&lt;=60, Records_18052025[[#This Row],[volume]]&gt;=Records_18052025[[#This Row],[Scalping Volume Threshold]]), "Suspected Scalping", "No")</f>
        <v>No</v>
      </c>
      <c r="V195" s="2" cm="1">
        <f t="array" ref="V195">_xlfn.LET(_xlpm.Filtered, _xlfn._xlws.FILTER($F:$F, ($A:$A=Records_18052025[[#This Row],[account_id]])*($C:$C=Records_18052025[[#This Row],[symbol]]), "Not Found"), MEDIAN(_xlpm.Filtered))</f>
        <v>0.30000000000000004</v>
      </c>
      <c r="W195" s="2">
        <f>_xlfn.XLOOKUP(Records_18052025[[#This Row],[symbol]], $AB$33:$AB$37, $AC$33:$AC$37, 0.5, 0)</f>
        <v>0.3</v>
      </c>
      <c r="X195" s="2">
        <f>_xlfn.XLOOKUP(Records_18052025[[#This Row],[symbol]], $AB$33:$AB$37, $AD$33:$AD$37, 2, 0)</f>
        <v>1.5</v>
      </c>
      <c r="Y195" s="9" t="str" cm="1">
        <f t="array" ref="Y19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19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196" spans="1:26" x14ac:dyDescent="0.3">
      <c r="A196" s="2">
        <v>1004</v>
      </c>
      <c r="B196" s="5">
        <v>45795.472104845423</v>
      </c>
      <c r="C196" s="2" t="s">
        <v>10</v>
      </c>
      <c r="D196" s="2" t="s">
        <v>14</v>
      </c>
      <c r="E196" s="2">
        <v>1.45</v>
      </c>
      <c r="F196" s="2">
        <v>2</v>
      </c>
      <c r="G196" s="2">
        <v>144.68</v>
      </c>
      <c r="H196" s="2">
        <v>1912</v>
      </c>
      <c r="I196" s="2">
        <f>COUNTIFS(A:A, Records_18052025[[#This Row],[account_id]])</f>
        <v>48</v>
      </c>
      <c r="J196" s="9" t="str">
        <f>IF(Records_18052025[[#This Row],[Total Trades]]&gt;100, "High frequency", "No")</f>
        <v>No</v>
      </c>
      <c r="K196" s="8">
        <f>_xlfn.XLOOKUP(Records_18052025[[#This Row],[symbol]], $AB$6:$AB$10, $AC$6:$AC$10, "", 0)</f>
        <v>1.45</v>
      </c>
      <c r="L196" s="8" cm="1">
        <f t="array" ref="L196">ABS(_xlfn.XLOOKUP(Records_18052025[[#This Row],[symbol]], $AB$6:$AB$10, (Records_18052025[[#This Row],[spread]]-$AC$6:$AC$10), "", 0))</f>
        <v>0</v>
      </c>
      <c r="M196" s="9" t="str">
        <f>IF(Records_18052025[[#This Row],[spread]]&gt;Records_18052025[[#This Row],[Spread Median/Symbol]]+PRODUCT(2, $AC$12), "Abnormal high spread", "No")</f>
        <v>No</v>
      </c>
      <c r="N196" s="9" t="str">
        <f>IF(Records_18052025[[#This Row],[spread]]&lt;Records_18052025[[#This Row],[Spread Median/Symbol]]-PRODUCT(2, $AC$12), "Suspicious low spread", "No")</f>
        <v>No</v>
      </c>
      <c r="O196" s="8">
        <f>IF(Records_18052025[[#This Row],[direction]]="Buy", Records_18052025[[#This Row],[volume]], -Records_18052025[[#This Row],[volume]])</f>
        <v>2</v>
      </c>
      <c r="P196" s="8">
        <f>IF(AND(Records_18052025[[#This Row],[account_id]]=A195, Records_18052025[[#This Row],[symbol]]=C195), P195+Records_18052025[[#This Row],[signed_volume]], Records_18052025[[#This Row],[signed_volume]])</f>
        <v>4</v>
      </c>
      <c r="Q196" s="12">
        <f>Records_18052025[[#This Row],[trade_duration]]/86400</f>
        <v>2.2129629629629631E-2</v>
      </c>
      <c r="R196" s="8">
        <v>31.52</v>
      </c>
      <c r="S196" s="9" t="str">
        <f>IF(AND(Records_18052025[[#This Row],[account_id]]=A195, Records_18052025[[#This Row],[symbol]]=C195, Records_18052025[[#This Row],[net_position]]&lt;&gt;P195, P195&lt;&gt;0, Records_18052025[[#This Row],[net_position]]*P195&lt;0, ABS(Records_18052025[[#This Row],[net_position]])&gt;=0.5, Records_18052025[[#This Row],[trade_duration_min2]]&lt;=5), "Abnormal position flip", "No")</f>
        <v>No</v>
      </c>
      <c r="T196" s="2">
        <f>_xlfn.XLOOKUP(Records_18052025[[#This Row],[symbol]], $AB$24:$AB$28, $AC$24:$AC$28, "Not Found", 0)</f>
        <v>0.5</v>
      </c>
      <c r="U196" s="9" t="str">
        <f>IF(AND(Records_18052025[[#This Row],[trade_duration]]&lt;=60, Records_18052025[[#This Row],[volume]]&gt;=Records_18052025[[#This Row],[Scalping Volume Threshold]]), "Suspected Scalping", "No")</f>
        <v>No</v>
      </c>
      <c r="V196" s="2" cm="1">
        <f t="array" ref="V196">_xlfn.LET(_xlpm.Filtered, _xlfn._xlws.FILTER($F:$F, ($A:$A=Records_18052025[[#This Row],[account_id]])*($C:$C=Records_18052025[[#This Row],[symbol]]), "Not Found"), MEDIAN(_xlpm.Filtered))</f>
        <v>0.30000000000000004</v>
      </c>
      <c r="W196" s="2">
        <f>_xlfn.XLOOKUP(Records_18052025[[#This Row],[symbol]], $AB$33:$AB$37, $AC$33:$AC$37, 0.5, 0)</f>
        <v>0.3</v>
      </c>
      <c r="X196" s="2">
        <f>_xlfn.XLOOKUP(Records_18052025[[#This Row],[symbol]], $AB$33:$AB$37, $AD$33:$AD$37, 2, 0)</f>
        <v>1.5</v>
      </c>
      <c r="Y196" s="9" t="str" cm="1">
        <f t="array" ref="Y19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9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97" spans="1:26" x14ac:dyDescent="0.3">
      <c r="A197" s="2">
        <v>1004</v>
      </c>
      <c r="B197" s="5">
        <v>45795.502660354759</v>
      </c>
      <c r="C197" s="2" t="s">
        <v>10</v>
      </c>
      <c r="D197" s="2" t="s">
        <v>13</v>
      </c>
      <c r="E197" s="2">
        <v>0.71</v>
      </c>
      <c r="F197" s="2">
        <v>0.1</v>
      </c>
      <c r="G197" s="2">
        <v>121.39</v>
      </c>
      <c r="H197" s="2">
        <v>26</v>
      </c>
      <c r="I197" s="2">
        <f>COUNTIFS(A:A, Records_18052025[[#This Row],[account_id]])</f>
        <v>48</v>
      </c>
      <c r="J197" s="9" t="str">
        <f>IF(Records_18052025[[#This Row],[Total Trades]]&gt;100, "High frequency", "No")</f>
        <v>No</v>
      </c>
      <c r="K197" s="8">
        <f>_xlfn.XLOOKUP(Records_18052025[[#This Row],[symbol]], $AB$6:$AB$10, $AC$6:$AC$10, "", 0)</f>
        <v>1.45</v>
      </c>
      <c r="L197" s="8" cm="1">
        <f t="array" ref="L197">ABS(_xlfn.XLOOKUP(Records_18052025[[#This Row],[symbol]], $AB$6:$AB$10, (Records_18052025[[#This Row],[spread]]-$AC$6:$AC$10), "", 0))</f>
        <v>0.74</v>
      </c>
      <c r="M197" s="9" t="str">
        <f>IF(Records_18052025[[#This Row],[spread]]&gt;Records_18052025[[#This Row],[Spread Median/Symbol]]+PRODUCT(2, $AC$12), "Abnormal high spread", "No")</f>
        <v>No</v>
      </c>
      <c r="N197" s="9" t="str">
        <f>IF(Records_18052025[[#This Row],[spread]]&lt;Records_18052025[[#This Row],[Spread Median/Symbol]]-PRODUCT(2, $AC$12), "Suspicious low spread", "No")</f>
        <v>No</v>
      </c>
      <c r="O197" s="8">
        <f>IF(Records_18052025[[#This Row],[direction]]="Buy", Records_18052025[[#This Row],[volume]], -Records_18052025[[#This Row],[volume]])</f>
        <v>-0.1</v>
      </c>
      <c r="P197" s="8">
        <f>IF(AND(Records_18052025[[#This Row],[account_id]]=A196, Records_18052025[[#This Row],[symbol]]=C196), P196+Records_18052025[[#This Row],[signed_volume]], Records_18052025[[#This Row],[signed_volume]])</f>
        <v>3.9</v>
      </c>
      <c r="Q197" s="12">
        <f>Records_18052025[[#This Row],[trade_duration]]/86400</f>
        <v>3.0092592592592595E-4</v>
      </c>
      <c r="R197" s="8">
        <v>0.26</v>
      </c>
      <c r="S197" s="9" t="str">
        <f>IF(AND(Records_18052025[[#This Row],[account_id]]=A196, Records_18052025[[#This Row],[symbol]]=C196, Records_18052025[[#This Row],[net_position]]&lt;&gt;P196, P196&lt;&gt;0, Records_18052025[[#This Row],[net_position]]*P196&lt;0, ABS(Records_18052025[[#This Row],[net_position]])&gt;=0.5, Records_18052025[[#This Row],[trade_duration_min2]]&lt;=5), "Abnormal position flip", "No")</f>
        <v>No</v>
      </c>
      <c r="T197" s="2">
        <f>_xlfn.XLOOKUP(Records_18052025[[#This Row],[symbol]], $AB$24:$AB$28, $AC$24:$AC$28, "Not Found", 0)</f>
        <v>0.5</v>
      </c>
      <c r="U197" s="9" t="str">
        <f>IF(AND(Records_18052025[[#This Row],[trade_duration]]&lt;=60, Records_18052025[[#This Row],[volume]]&gt;=Records_18052025[[#This Row],[Scalping Volume Threshold]]), "Suspected Scalping", "No")</f>
        <v>No</v>
      </c>
      <c r="V197" s="2" cm="1">
        <f t="array" ref="V197">_xlfn.LET(_xlpm.Filtered, _xlfn._xlws.FILTER($F:$F, ($A:$A=Records_18052025[[#This Row],[account_id]])*($C:$C=Records_18052025[[#This Row],[symbol]]), "Not Found"), MEDIAN(_xlpm.Filtered))</f>
        <v>0.30000000000000004</v>
      </c>
      <c r="W197" s="2">
        <f>_xlfn.XLOOKUP(Records_18052025[[#This Row],[symbol]], $AB$33:$AB$37, $AC$33:$AC$37, 0.5, 0)</f>
        <v>0.3</v>
      </c>
      <c r="X197" s="2">
        <f>_xlfn.XLOOKUP(Records_18052025[[#This Row],[symbol]], $AB$33:$AB$37, $AD$33:$AD$37, 2, 0)</f>
        <v>1.5</v>
      </c>
      <c r="Y197" s="9" t="str" cm="1">
        <f t="array" ref="Y19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19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198" spans="1:26" x14ac:dyDescent="0.3">
      <c r="A198" s="2">
        <v>1004</v>
      </c>
      <c r="B198" s="5">
        <v>45795.63807706684</v>
      </c>
      <c r="C198" s="2" t="s">
        <v>10</v>
      </c>
      <c r="D198" s="2" t="s">
        <v>14</v>
      </c>
      <c r="E198" s="2">
        <v>2.0099999999999998</v>
      </c>
      <c r="F198" s="2">
        <v>1</v>
      </c>
      <c r="G198" s="2">
        <v>173.17</v>
      </c>
      <c r="H198" s="2">
        <v>1722</v>
      </c>
      <c r="I198" s="2">
        <f>COUNTIFS(A:A, Records_18052025[[#This Row],[account_id]])</f>
        <v>48</v>
      </c>
      <c r="J198" s="9" t="str">
        <f>IF(Records_18052025[[#This Row],[Total Trades]]&gt;100, "High frequency", "No")</f>
        <v>No</v>
      </c>
      <c r="K198" s="8">
        <f>_xlfn.XLOOKUP(Records_18052025[[#This Row],[symbol]], $AB$6:$AB$10, $AC$6:$AC$10, "", 0)</f>
        <v>1.45</v>
      </c>
      <c r="L198" s="8" cm="1">
        <f t="array" ref="L198">ABS(_xlfn.XLOOKUP(Records_18052025[[#This Row],[symbol]], $AB$6:$AB$10, (Records_18052025[[#This Row],[spread]]-$AC$6:$AC$10), "", 0))</f>
        <v>0.55999999999999983</v>
      </c>
      <c r="M198" s="9" t="str">
        <f>IF(Records_18052025[[#This Row],[spread]]&gt;Records_18052025[[#This Row],[Spread Median/Symbol]]+PRODUCT(2, $AC$12), "Abnormal high spread", "No")</f>
        <v>No</v>
      </c>
      <c r="N198" s="9" t="str">
        <f>IF(Records_18052025[[#This Row],[spread]]&lt;Records_18052025[[#This Row],[Spread Median/Symbol]]-PRODUCT(2, $AC$12), "Suspicious low spread", "No")</f>
        <v>No</v>
      </c>
      <c r="O198" s="8">
        <f>IF(Records_18052025[[#This Row],[direction]]="Buy", Records_18052025[[#This Row],[volume]], -Records_18052025[[#This Row],[volume]])</f>
        <v>1</v>
      </c>
      <c r="P198" s="8">
        <f>IF(AND(Records_18052025[[#This Row],[account_id]]=A197, Records_18052025[[#This Row],[symbol]]=C197), P197+Records_18052025[[#This Row],[signed_volume]], Records_18052025[[#This Row],[signed_volume]])</f>
        <v>4.9000000000000004</v>
      </c>
      <c r="Q198" s="12">
        <f>Records_18052025[[#This Row],[trade_duration]]/86400</f>
        <v>1.9930555555555556E-2</v>
      </c>
      <c r="R198" s="8">
        <v>28.42</v>
      </c>
      <c r="S198" s="9" t="str">
        <f>IF(AND(Records_18052025[[#This Row],[account_id]]=A197, Records_18052025[[#This Row],[symbol]]=C197, Records_18052025[[#This Row],[net_position]]&lt;&gt;P197, P197&lt;&gt;0, Records_18052025[[#This Row],[net_position]]*P197&lt;0, ABS(Records_18052025[[#This Row],[net_position]])&gt;=0.5, Records_18052025[[#This Row],[trade_duration_min2]]&lt;=5), "Abnormal position flip", "No")</f>
        <v>No</v>
      </c>
      <c r="T198" s="2">
        <f>_xlfn.XLOOKUP(Records_18052025[[#This Row],[symbol]], $AB$24:$AB$28, $AC$24:$AC$28, "Not Found", 0)</f>
        <v>0.5</v>
      </c>
      <c r="U198" s="9" t="str">
        <f>IF(AND(Records_18052025[[#This Row],[trade_duration]]&lt;=60, Records_18052025[[#This Row],[volume]]&gt;=Records_18052025[[#This Row],[Scalping Volume Threshold]]), "Suspected Scalping", "No")</f>
        <v>No</v>
      </c>
      <c r="V198" s="2" cm="1">
        <f t="array" ref="V198">_xlfn.LET(_xlpm.Filtered, _xlfn._xlws.FILTER($F:$F, ($A:$A=Records_18052025[[#This Row],[account_id]])*($C:$C=Records_18052025[[#This Row],[symbol]]), "Not Found"), MEDIAN(_xlpm.Filtered))</f>
        <v>0.30000000000000004</v>
      </c>
      <c r="W198" s="2">
        <f>_xlfn.XLOOKUP(Records_18052025[[#This Row],[symbol]], $AB$33:$AB$37, $AC$33:$AC$37, 0.5, 0)</f>
        <v>0.3</v>
      </c>
      <c r="X198" s="2">
        <f>_xlfn.XLOOKUP(Records_18052025[[#This Row],[symbol]], $AB$33:$AB$37, $AD$33:$AD$37, 2, 0)</f>
        <v>1.5</v>
      </c>
      <c r="Y198" s="9" t="str" cm="1">
        <f t="array" ref="Y19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9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199" spans="1:26" x14ac:dyDescent="0.3">
      <c r="A199" s="2">
        <v>1004</v>
      </c>
      <c r="B199" s="5">
        <v>45795.7679381833</v>
      </c>
      <c r="C199" s="2" t="s">
        <v>10</v>
      </c>
      <c r="D199" s="2" t="s">
        <v>14</v>
      </c>
      <c r="E199" s="2">
        <v>0.28000000000000003</v>
      </c>
      <c r="F199" s="2">
        <v>1</v>
      </c>
      <c r="G199" s="2">
        <v>69.08</v>
      </c>
      <c r="H199" s="2">
        <v>2990</v>
      </c>
      <c r="I199" s="2">
        <f>COUNTIFS(A:A, Records_18052025[[#This Row],[account_id]])</f>
        <v>48</v>
      </c>
      <c r="J199" s="9" t="str">
        <f>IF(Records_18052025[[#This Row],[Total Trades]]&gt;100, "High frequency", "No")</f>
        <v>No</v>
      </c>
      <c r="K199" s="8">
        <f>_xlfn.XLOOKUP(Records_18052025[[#This Row],[symbol]], $AB$6:$AB$10, $AC$6:$AC$10, "", 0)</f>
        <v>1.45</v>
      </c>
      <c r="L199" s="8" cm="1">
        <f t="array" ref="L199">ABS(_xlfn.XLOOKUP(Records_18052025[[#This Row],[symbol]], $AB$6:$AB$10, (Records_18052025[[#This Row],[spread]]-$AC$6:$AC$10), "", 0))</f>
        <v>1.17</v>
      </c>
      <c r="M199" s="9" t="str">
        <f>IF(Records_18052025[[#This Row],[spread]]&gt;Records_18052025[[#This Row],[Spread Median/Symbol]]+PRODUCT(2, $AC$12), "Abnormal high spread", "No")</f>
        <v>No</v>
      </c>
      <c r="N199" s="9" t="str">
        <f>IF(Records_18052025[[#This Row],[spread]]&lt;Records_18052025[[#This Row],[Spread Median/Symbol]]-PRODUCT(2, $AC$12), "Suspicious low spread", "No")</f>
        <v>Suspicious low spread</v>
      </c>
      <c r="O199" s="8">
        <f>IF(Records_18052025[[#This Row],[direction]]="Buy", Records_18052025[[#This Row],[volume]], -Records_18052025[[#This Row],[volume]])</f>
        <v>1</v>
      </c>
      <c r="P199" s="8">
        <f>IF(AND(Records_18052025[[#This Row],[account_id]]=A198, Records_18052025[[#This Row],[symbol]]=C198), P198+Records_18052025[[#This Row],[signed_volume]], Records_18052025[[#This Row],[signed_volume]])</f>
        <v>5.9</v>
      </c>
      <c r="Q199" s="12">
        <f>Records_18052025[[#This Row],[trade_duration]]/86400</f>
        <v>3.4606481481481481E-2</v>
      </c>
      <c r="R199" s="8">
        <v>49.5</v>
      </c>
      <c r="S199" s="9" t="str">
        <f>IF(AND(Records_18052025[[#This Row],[account_id]]=A198, Records_18052025[[#This Row],[symbol]]=C198, Records_18052025[[#This Row],[net_position]]&lt;&gt;P198, P198&lt;&gt;0, Records_18052025[[#This Row],[net_position]]*P198&lt;0, ABS(Records_18052025[[#This Row],[net_position]])&gt;=0.5, Records_18052025[[#This Row],[trade_duration_min2]]&lt;=5), "Abnormal position flip", "No")</f>
        <v>No</v>
      </c>
      <c r="T199" s="2">
        <f>_xlfn.XLOOKUP(Records_18052025[[#This Row],[symbol]], $AB$24:$AB$28, $AC$24:$AC$28, "Not Found", 0)</f>
        <v>0.5</v>
      </c>
      <c r="U199" s="9" t="str">
        <f>IF(AND(Records_18052025[[#This Row],[trade_duration]]&lt;=60, Records_18052025[[#This Row],[volume]]&gt;=Records_18052025[[#This Row],[Scalping Volume Threshold]]), "Suspected Scalping", "No")</f>
        <v>No</v>
      </c>
      <c r="V199" s="2" cm="1">
        <f t="array" ref="V199">_xlfn.LET(_xlpm.Filtered, _xlfn._xlws.FILTER($F:$F, ($A:$A=Records_18052025[[#This Row],[account_id]])*($C:$C=Records_18052025[[#This Row],[symbol]]), "Not Found"), MEDIAN(_xlpm.Filtered))</f>
        <v>0.30000000000000004</v>
      </c>
      <c r="W199" s="2">
        <f>_xlfn.XLOOKUP(Records_18052025[[#This Row],[symbol]], $AB$33:$AB$37, $AC$33:$AC$37, 0.5, 0)</f>
        <v>0.3</v>
      </c>
      <c r="X199" s="2">
        <f>_xlfn.XLOOKUP(Records_18052025[[#This Row],[symbol]], $AB$33:$AB$37, $AD$33:$AD$37, 2, 0)</f>
        <v>1.5</v>
      </c>
      <c r="Y199" s="9" t="str" cm="1">
        <f t="array" ref="Y19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19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spread, Unusual high volume</v>
      </c>
    </row>
    <row r="200" spans="1:26" x14ac:dyDescent="0.3">
      <c r="A200" s="2">
        <v>1004</v>
      </c>
      <c r="B200" s="5">
        <v>45795.810993688887</v>
      </c>
      <c r="C200" s="2" t="s">
        <v>10</v>
      </c>
      <c r="D200" s="2" t="s">
        <v>14</v>
      </c>
      <c r="E200" s="2">
        <v>0.52</v>
      </c>
      <c r="F200" s="2">
        <v>0.5</v>
      </c>
      <c r="G200" s="2">
        <v>191.59</v>
      </c>
      <c r="H200" s="2">
        <v>2605</v>
      </c>
      <c r="I200" s="2">
        <f>COUNTIFS(A:A, Records_18052025[[#This Row],[account_id]])</f>
        <v>48</v>
      </c>
      <c r="J200" s="9" t="str">
        <f>IF(Records_18052025[[#This Row],[Total Trades]]&gt;100, "High frequency", "No")</f>
        <v>No</v>
      </c>
      <c r="K200" s="8">
        <f>_xlfn.XLOOKUP(Records_18052025[[#This Row],[symbol]], $AB$6:$AB$10, $AC$6:$AC$10, "", 0)</f>
        <v>1.45</v>
      </c>
      <c r="L200" s="8" cm="1">
        <f t="array" ref="L200">ABS(_xlfn.XLOOKUP(Records_18052025[[#This Row],[symbol]], $AB$6:$AB$10, (Records_18052025[[#This Row],[spread]]-$AC$6:$AC$10), "", 0))</f>
        <v>0.92999999999999994</v>
      </c>
      <c r="M200" s="9" t="str">
        <f>IF(Records_18052025[[#This Row],[spread]]&gt;Records_18052025[[#This Row],[Spread Median/Symbol]]+PRODUCT(2, $AC$12), "Abnormal high spread", "No")</f>
        <v>No</v>
      </c>
      <c r="N200" s="9" t="str">
        <f>IF(Records_18052025[[#This Row],[spread]]&lt;Records_18052025[[#This Row],[Spread Median/Symbol]]-PRODUCT(2, $AC$12), "Suspicious low spread", "No")</f>
        <v>No</v>
      </c>
      <c r="O200" s="8">
        <f>IF(Records_18052025[[#This Row],[direction]]="Buy", Records_18052025[[#This Row],[volume]], -Records_18052025[[#This Row],[volume]])</f>
        <v>0.5</v>
      </c>
      <c r="P200" s="8">
        <f>IF(AND(Records_18052025[[#This Row],[account_id]]=A199, Records_18052025[[#This Row],[symbol]]=C199), P199+Records_18052025[[#This Row],[signed_volume]], Records_18052025[[#This Row],[signed_volume]])</f>
        <v>6.4</v>
      </c>
      <c r="Q200" s="12">
        <f>Records_18052025[[#This Row],[trade_duration]]/86400</f>
        <v>3.0150462962962962E-2</v>
      </c>
      <c r="R200" s="8">
        <v>43.25</v>
      </c>
      <c r="S200" s="9" t="str">
        <f>IF(AND(Records_18052025[[#This Row],[account_id]]=A199, Records_18052025[[#This Row],[symbol]]=C199, Records_18052025[[#This Row],[net_position]]&lt;&gt;P199, P199&lt;&gt;0, Records_18052025[[#This Row],[net_position]]*P199&lt;0, ABS(Records_18052025[[#This Row],[net_position]])&gt;=0.5, Records_18052025[[#This Row],[trade_duration_min2]]&lt;=5), "Abnormal position flip", "No")</f>
        <v>No</v>
      </c>
      <c r="T200" s="2">
        <f>_xlfn.XLOOKUP(Records_18052025[[#This Row],[symbol]], $AB$24:$AB$28, $AC$24:$AC$28, "Not Found", 0)</f>
        <v>0.5</v>
      </c>
      <c r="U200" s="9" t="str">
        <f>IF(AND(Records_18052025[[#This Row],[trade_duration]]&lt;=60, Records_18052025[[#This Row],[volume]]&gt;=Records_18052025[[#This Row],[Scalping Volume Threshold]]), "Suspected Scalping", "No")</f>
        <v>No</v>
      </c>
      <c r="V200" s="2" cm="1">
        <f t="array" ref="V200">_xlfn.LET(_xlpm.Filtered, _xlfn._xlws.FILTER($F:$F, ($A:$A=Records_18052025[[#This Row],[account_id]])*($C:$C=Records_18052025[[#This Row],[symbol]]), "Not Found"), MEDIAN(_xlpm.Filtered))</f>
        <v>0.30000000000000004</v>
      </c>
      <c r="W200" s="2">
        <f>_xlfn.XLOOKUP(Records_18052025[[#This Row],[symbol]], $AB$33:$AB$37, $AC$33:$AC$37, 0.5, 0)</f>
        <v>0.3</v>
      </c>
      <c r="X200" s="2">
        <f>_xlfn.XLOOKUP(Records_18052025[[#This Row],[symbol]], $AB$33:$AB$37, $AD$33:$AD$37, 2, 0)</f>
        <v>1.5</v>
      </c>
      <c r="Y200" s="9" t="str" cm="1">
        <f t="array" ref="Y20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0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01" spans="1:26" x14ac:dyDescent="0.3">
      <c r="A201" s="2">
        <v>1004</v>
      </c>
      <c r="B201" s="5">
        <v>45795.94224370442</v>
      </c>
      <c r="C201" s="2" t="s">
        <v>10</v>
      </c>
      <c r="D201" s="2" t="s">
        <v>14</v>
      </c>
      <c r="E201" s="2">
        <v>0.45</v>
      </c>
      <c r="F201" s="2">
        <v>1</v>
      </c>
      <c r="G201" s="2">
        <v>-173.72</v>
      </c>
      <c r="H201" s="2">
        <v>1363</v>
      </c>
      <c r="I201" s="2">
        <f>COUNTIFS(A:A, Records_18052025[[#This Row],[account_id]])</f>
        <v>48</v>
      </c>
      <c r="J201" s="9" t="str">
        <f>IF(Records_18052025[[#This Row],[Total Trades]]&gt;100, "High frequency", "No")</f>
        <v>No</v>
      </c>
      <c r="K201" s="8">
        <f>_xlfn.XLOOKUP(Records_18052025[[#This Row],[symbol]], $AB$6:$AB$10, $AC$6:$AC$10, "", 0)</f>
        <v>1.45</v>
      </c>
      <c r="L201" s="8" cm="1">
        <f t="array" ref="L201">ABS(_xlfn.XLOOKUP(Records_18052025[[#This Row],[symbol]], $AB$6:$AB$10, (Records_18052025[[#This Row],[spread]]-$AC$6:$AC$10), "", 0))</f>
        <v>1</v>
      </c>
      <c r="M201" s="9" t="str">
        <f>IF(Records_18052025[[#This Row],[spread]]&gt;Records_18052025[[#This Row],[Spread Median/Symbol]]+PRODUCT(2, $AC$12), "Abnormal high spread", "No")</f>
        <v>No</v>
      </c>
      <c r="N201" s="9" t="str">
        <f>IF(Records_18052025[[#This Row],[spread]]&lt;Records_18052025[[#This Row],[Spread Median/Symbol]]-PRODUCT(2, $AC$12), "Suspicious low spread", "No")</f>
        <v>No</v>
      </c>
      <c r="O201" s="8">
        <f>IF(Records_18052025[[#This Row],[direction]]="Buy", Records_18052025[[#This Row],[volume]], -Records_18052025[[#This Row],[volume]])</f>
        <v>1</v>
      </c>
      <c r="P201" s="8">
        <f>IF(AND(Records_18052025[[#This Row],[account_id]]=A200, Records_18052025[[#This Row],[symbol]]=C200), P200+Records_18052025[[#This Row],[signed_volume]], Records_18052025[[#This Row],[signed_volume]])</f>
        <v>7.4</v>
      </c>
      <c r="Q201" s="12">
        <f>Records_18052025[[#This Row],[trade_duration]]/86400</f>
        <v>1.5775462962962963E-2</v>
      </c>
      <c r="R201" s="8">
        <v>22.43</v>
      </c>
      <c r="S201" s="9" t="str">
        <f>IF(AND(Records_18052025[[#This Row],[account_id]]=A200, Records_18052025[[#This Row],[symbol]]=C200, Records_18052025[[#This Row],[net_position]]&lt;&gt;P200, P200&lt;&gt;0, Records_18052025[[#This Row],[net_position]]*P200&lt;0, ABS(Records_18052025[[#This Row],[net_position]])&gt;=0.5, Records_18052025[[#This Row],[trade_duration_min2]]&lt;=5), "Abnormal position flip", "No")</f>
        <v>No</v>
      </c>
      <c r="T201" s="2">
        <f>_xlfn.XLOOKUP(Records_18052025[[#This Row],[symbol]], $AB$24:$AB$28, $AC$24:$AC$28, "Not Found", 0)</f>
        <v>0.5</v>
      </c>
      <c r="U201" s="9" t="str">
        <f>IF(AND(Records_18052025[[#This Row],[trade_duration]]&lt;=60, Records_18052025[[#This Row],[volume]]&gt;=Records_18052025[[#This Row],[Scalping Volume Threshold]]), "Suspected Scalping", "No")</f>
        <v>No</v>
      </c>
      <c r="V201" s="2" cm="1">
        <f t="array" ref="V201">_xlfn.LET(_xlpm.Filtered, _xlfn._xlws.FILTER($F:$F, ($A:$A=Records_18052025[[#This Row],[account_id]])*($C:$C=Records_18052025[[#This Row],[symbol]]), "Not Found"), MEDIAN(_xlpm.Filtered))</f>
        <v>0.30000000000000004</v>
      </c>
      <c r="W201" s="2">
        <f>_xlfn.XLOOKUP(Records_18052025[[#This Row],[symbol]], $AB$33:$AB$37, $AC$33:$AC$37, 0.5, 0)</f>
        <v>0.3</v>
      </c>
      <c r="X201" s="2">
        <f>_xlfn.XLOOKUP(Records_18052025[[#This Row],[symbol]], $AB$33:$AB$37, $AD$33:$AD$37, 2, 0)</f>
        <v>1.5</v>
      </c>
      <c r="Y201" s="9" t="str" cm="1">
        <f t="array" ref="Y20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0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02" spans="1:26" x14ac:dyDescent="0.3">
      <c r="A202" s="2">
        <v>1004</v>
      </c>
      <c r="B202" s="5">
        <v>45795.965854824077</v>
      </c>
      <c r="C202" s="2" t="s">
        <v>10</v>
      </c>
      <c r="D202" s="2" t="s">
        <v>14</v>
      </c>
      <c r="E202" s="2">
        <v>1.76</v>
      </c>
      <c r="F202" s="2">
        <v>0.1</v>
      </c>
      <c r="G202" s="2">
        <v>-170.77</v>
      </c>
      <c r="H202" s="2">
        <v>91</v>
      </c>
      <c r="I202" s="2">
        <f>COUNTIFS(A:A, Records_18052025[[#This Row],[account_id]])</f>
        <v>48</v>
      </c>
      <c r="J202" s="9" t="str">
        <f>IF(Records_18052025[[#This Row],[Total Trades]]&gt;100, "High frequency", "No")</f>
        <v>No</v>
      </c>
      <c r="K202" s="8">
        <f>_xlfn.XLOOKUP(Records_18052025[[#This Row],[symbol]], $AB$6:$AB$10, $AC$6:$AC$10, "", 0)</f>
        <v>1.45</v>
      </c>
      <c r="L202" s="8" cm="1">
        <f t="array" ref="L202">ABS(_xlfn.XLOOKUP(Records_18052025[[#This Row],[symbol]], $AB$6:$AB$10, (Records_18052025[[#This Row],[spread]]-$AC$6:$AC$10), "", 0))</f>
        <v>0.31000000000000005</v>
      </c>
      <c r="M202" s="9" t="str">
        <f>IF(Records_18052025[[#This Row],[spread]]&gt;Records_18052025[[#This Row],[Spread Median/Symbol]]+PRODUCT(2, $AC$12), "Abnormal high spread", "No")</f>
        <v>No</v>
      </c>
      <c r="N202" s="9" t="str">
        <f>IF(Records_18052025[[#This Row],[spread]]&lt;Records_18052025[[#This Row],[Spread Median/Symbol]]-PRODUCT(2, $AC$12), "Suspicious low spread", "No")</f>
        <v>No</v>
      </c>
      <c r="O202" s="8">
        <f>IF(Records_18052025[[#This Row],[direction]]="Buy", Records_18052025[[#This Row],[volume]], -Records_18052025[[#This Row],[volume]])</f>
        <v>0.1</v>
      </c>
      <c r="P202" s="8">
        <f>IF(AND(Records_18052025[[#This Row],[account_id]]=A201, Records_18052025[[#This Row],[symbol]]=C201), P201+Records_18052025[[#This Row],[signed_volume]], Records_18052025[[#This Row],[signed_volume]])</f>
        <v>7.5</v>
      </c>
      <c r="Q202" s="12">
        <f>Records_18052025[[#This Row],[trade_duration]]/86400</f>
        <v>1.0532407407407407E-3</v>
      </c>
      <c r="R202" s="8">
        <v>1.31</v>
      </c>
      <c r="S202" s="9" t="str">
        <f>IF(AND(Records_18052025[[#This Row],[account_id]]=A201, Records_18052025[[#This Row],[symbol]]=C201, Records_18052025[[#This Row],[net_position]]&lt;&gt;P201, P201&lt;&gt;0, Records_18052025[[#This Row],[net_position]]*P201&lt;0, ABS(Records_18052025[[#This Row],[net_position]])&gt;=0.5, Records_18052025[[#This Row],[trade_duration_min2]]&lt;=5), "Abnormal position flip", "No")</f>
        <v>No</v>
      </c>
      <c r="T202" s="2">
        <f>_xlfn.XLOOKUP(Records_18052025[[#This Row],[symbol]], $AB$24:$AB$28, $AC$24:$AC$28, "Not Found", 0)</f>
        <v>0.5</v>
      </c>
      <c r="U202" s="9" t="str">
        <f>IF(AND(Records_18052025[[#This Row],[trade_duration]]&lt;=60, Records_18052025[[#This Row],[volume]]&gt;=Records_18052025[[#This Row],[Scalping Volume Threshold]]), "Suspected Scalping", "No")</f>
        <v>No</v>
      </c>
      <c r="V202" s="2" cm="1">
        <f t="array" ref="V202">_xlfn.LET(_xlpm.Filtered, _xlfn._xlws.FILTER($F:$F, ($A:$A=Records_18052025[[#This Row],[account_id]])*($C:$C=Records_18052025[[#This Row],[symbol]]), "Not Found"), MEDIAN(_xlpm.Filtered))</f>
        <v>0.30000000000000004</v>
      </c>
      <c r="W202" s="2">
        <f>_xlfn.XLOOKUP(Records_18052025[[#This Row],[symbol]], $AB$33:$AB$37, $AC$33:$AC$37, 0.5, 0)</f>
        <v>0.3</v>
      </c>
      <c r="X202" s="2">
        <f>_xlfn.XLOOKUP(Records_18052025[[#This Row],[symbol]], $AB$33:$AB$37, $AD$33:$AD$37, 2, 0)</f>
        <v>1.5</v>
      </c>
      <c r="Y202" s="9" t="str" cm="1">
        <f t="array" ref="Y20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0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03" spans="1:26" x14ac:dyDescent="0.3">
      <c r="A203" s="2">
        <v>1004</v>
      </c>
      <c r="B203" s="5">
        <v>45795.031827056708</v>
      </c>
      <c r="C203" s="2" t="s">
        <v>8</v>
      </c>
      <c r="D203" s="2" t="s">
        <v>14</v>
      </c>
      <c r="E203" s="2">
        <v>1.82</v>
      </c>
      <c r="F203" s="2">
        <v>1</v>
      </c>
      <c r="G203" s="2">
        <v>157.02000000000001</v>
      </c>
      <c r="H203" s="2">
        <v>860</v>
      </c>
      <c r="I203" s="2">
        <f>COUNTIFS(A:A, Records_18052025[[#This Row],[account_id]])</f>
        <v>48</v>
      </c>
      <c r="J203" s="9" t="str">
        <f>IF(Records_18052025[[#This Row],[Total Trades]]&gt;100, "High frequency", "No")</f>
        <v>No</v>
      </c>
      <c r="K203" s="8">
        <f>_xlfn.XLOOKUP(Records_18052025[[#This Row],[symbol]], $AB$6:$AB$10, $AC$6:$AC$10, "", 0)</f>
        <v>1.28</v>
      </c>
      <c r="L203" s="8" cm="1">
        <f t="array" ref="L203">ABS(_xlfn.XLOOKUP(Records_18052025[[#This Row],[symbol]], $AB$6:$AB$10, (Records_18052025[[#This Row],[spread]]-$AC$6:$AC$10), "", 0))</f>
        <v>0.54</v>
      </c>
      <c r="M203" s="9" t="str">
        <f>IF(Records_18052025[[#This Row],[spread]]&gt;Records_18052025[[#This Row],[Spread Median/Symbol]]+PRODUCT(2, $AC$12), "Abnormal high spread", "No")</f>
        <v>No</v>
      </c>
      <c r="N203" s="9" t="str">
        <f>IF(Records_18052025[[#This Row],[spread]]&lt;Records_18052025[[#This Row],[Spread Median/Symbol]]-PRODUCT(2, $AC$12), "Suspicious low spread", "No")</f>
        <v>No</v>
      </c>
      <c r="O203" s="8">
        <f>IF(Records_18052025[[#This Row],[direction]]="Buy", Records_18052025[[#This Row],[volume]], -Records_18052025[[#This Row],[volume]])</f>
        <v>1</v>
      </c>
      <c r="P203" s="8">
        <f>IF(AND(Records_18052025[[#This Row],[account_id]]=A202, Records_18052025[[#This Row],[symbol]]=C202), P202+Records_18052025[[#This Row],[signed_volume]], Records_18052025[[#This Row],[signed_volume]])</f>
        <v>1</v>
      </c>
      <c r="Q203" s="12">
        <f>Records_18052025[[#This Row],[trade_duration]]/86400</f>
        <v>9.9537037037037042E-3</v>
      </c>
      <c r="R203" s="8">
        <v>14.2</v>
      </c>
      <c r="S203" s="9" t="str">
        <f>IF(AND(Records_18052025[[#This Row],[account_id]]=A202, Records_18052025[[#This Row],[symbol]]=C202, Records_18052025[[#This Row],[net_position]]&lt;&gt;P202, P202&lt;&gt;0, Records_18052025[[#This Row],[net_position]]*P202&lt;0, ABS(Records_18052025[[#This Row],[net_position]])&gt;=0.5, Records_18052025[[#This Row],[trade_duration_min2]]&lt;=5), "Abnormal position flip", "No")</f>
        <v>No</v>
      </c>
      <c r="T203" s="2">
        <f>_xlfn.XLOOKUP(Records_18052025[[#This Row],[symbol]], $AB$24:$AB$28, $AC$24:$AC$28, "Not Found", 0)</f>
        <v>0.2</v>
      </c>
      <c r="U203" s="9" t="str">
        <f>IF(AND(Records_18052025[[#This Row],[trade_duration]]&lt;=60, Records_18052025[[#This Row],[volume]]&gt;=Records_18052025[[#This Row],[Scalping Volume Threshold]]), "Suspected Scalping", "No")</f>
        <v>No</v>
      </c>
      <c r="V203" s="2" cm="1">
        <f t="array" ref="V203">_xlfn.LET(_xlpm.Filtered, _xlfn._xlws.FILTER($F:$F, ($A:$A=Records_18052025[[#This Row],[account_id]])*($C:$C=Records_18052025[[#This Row],[symbol]]), "Not Found"), MEDIAN(_xlpm.Filtered))</f>
        <v>1</v>
      </c>
      <c r="W203" s="2">
        <f>_xlfn.XLOOKUP(Records_18052025[[#This Row],[symbol]], $AB$33:$AB$37, $AC$33:$AC$37, 0.5, 0)</f>
        <v>0.8</v>
      </c>
      <c r="X203" s="2">
        <f>_xlfn.XLOOKUP(Records_18052025[[#This Row],[symbol]], $AB$33:$AB$37, $AD$33:$AD$37, 2, 0)</f>
        <v>2.5</v>
      </c>
      <c r="Y203" s="9" t="str" cm="1">
        <f t="array" ref="Y20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0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04" spans="1:26" x14ac:dyDescent="0.3">
      <c r="A204" s="2">
        <v>1004</v>
      </c>
      <c r="B204" s="5">
        <v>45795.049188141958</v>
      </c>
      <c r="C204" s="2" t="s">
        <v>8</v>
      </c>
      <c r="D204" s="2" t="s">
        <v>14</v>
      </c>
      <c r="E204" s="2">
        <v>1.1000000000000001</v>
      </c>
      <c r="F204" s="2">
        <v>2</v>
      </c>
      <c r="G204" s="2">
        <v>62.94</v>
      </c>
      <c r="H204" s="2">
        <v>1464</v>
      </c>
      <c r="I204" s="2">
        <f>COUNTIFS(A:A, Records_18052025[[#This Row],[account_id]])</f>
        <v>48</v>
      </c>
      <c r="J204" s="9" t="str">
        <f>IF(Records_18052025[[#This Row],[Total Trades]]&gt;100, "High frequency", "No")</f>
        <v>No</v>
      </c>
      <c r="K204" s="8">
        <f>_xlfn.XLOOKUP(Records_18052025[[#This Row],[symbol]], $AB$6:$AB$10, $AC$6:$AC$10, "", 0)</f>
        <v>1.28</v>
      </c>
      <c r="L204" s="8" cm="1">
        <f t="array" ref="L204">ABS(_xlfn.XLOOKUP(Records_18052025[[#This Row],[symbol]], $AB$6:$AB$10, (Records_18052025[[#This Row],[spread]]-$AC$6:$AC$10), "", 0))</f>
        <v>0.17999999999999994</v>
      </c>
      <c r="M204" s="9" t="str">
        <f>IF(Records_18052025[[#This Row],[spread]]&gt;Records_18052025[[#This Row],[Spread Median/Symbol]]+PRODUCT(2, $AC$12), "Abnormal high spread", "No")</f>
        <v>No</v>
      </c>
      <c r="N204" s="9" t="str">
        <f>IF(Records_18052025[[#This Row],[spread]]&lt;Records_18052025[[#This Row],[Spread Median/Symbol]]-PRODUCT(2, $AC$12), "Suspicious low spread", "No")</f>
        <v>No</v>
      </c>
      <c r="O204" s="8">
        <f>IF(Records_18052025[[#This Row],[direction]]="Buy", Records_18052025[[#This Row],[volume]], -Records_18052025[[#This Row],[volume]])</f>
        <v>2</v>
      </c>
      <c r="P204" s="8">
        <f>IF(AND(Records_18052025[[#This Row],[account_id]]=A203, Records_18052025[[#This Row],[symbol]]=C203), P203+Records_18052025[[#This Row],[signed_volume]], Records_18052025[[#This Row],[signed_volume]])</f>
        <v>3</v>
      </c>
      <c r="Q204" s="12">
        <f>Records_18052025[[#This Row],[trade_duration]]/86400</f>
        <v>1.6944444444444446E-2</v>
      </c>
      <c r="R204" s="8">
        <v>24.24</v>
      </c>
      <c r="S204" s="9" t="str">
        <f>IF(AND(Records_18052025[[#This Row],[account_id]]=A203, Records_18052025[[#This Row],[symbol]]=C203, Records_18052025[[#This Row],[net_position]]&lt;&gt;P203, P203&lt;&gt;0, Records_18052025[[#This Row],[net_position]]*P203&lt;0, ABS(Records_18052025[[#This Row],[net_position]])&gt;=0.5, Records_18052025[[#This Row],[trade_duration_min2]]&lt;=5), "Abnormal position flip", "No")</f>
        <v>No</v>
      </c>
      <c r="T204" s="2">
        <f>_xlfn.XLOOKUP(Records_18052025[[#This Row],[symbol]], $AB$24:$AB$28, $AC$24:$AC$28, "Not Found", 0)</f>
        <v>0.2</v>
      </c>
      <c r="U204" s="9" t="str">
        <f>IF(AND(Records_18052025[[#This Row],[trade_duration]]&lt;=60, Records_18052025[[#This Row],[volume]]&gt;=Records_18052025[[#This Row],[Scalping Volume Threshold]]), "Suspected Scalping", "No")</f>
        <v>No</v>
      </c>
      <c r="V204" s="2" cm="1">
        <f t="array" ref="V204">_xlfn.LET(_xlpm.Filtered, _xlfn._xlws.FILTER($F:$F, ($A:$A=Records_18052025[[#This Row],[account_id]])*($C:$C=Records_18052025[[#This Row],[symbol]]), "Not Found"), MEDIAN(_xlpm.Filtered))</f>
        <v>1</v>
      </c>
      <c r="W204" s="2">
        <f>_xlfn.XLOOKUP(Records_18052025[[#This Row],[symbol]], $AB$33:$AB$37, $AC$33:$AC$37, 0.5, 0)</f>
        <v>0.8</v>
      </c>
      <c r="X204" s="2">
        <f>_xlfn.XLOOKUP(Records_18052025[[#This Row],[symbol]], $AB$33:$AB$37, $AD$33:$AD$37, 2, 0)</f>
        <v>2.5</v>
      </c>
      <c r="Y204" s="9" t="str" cm="1">
        <f t="array" ref="Y20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0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05" spans="1:26" x14ac:dyDescent="0.3">
      <c r="A205" s="2">
        <v>1004</v>
      </c>
      <c r="B205" s="5">
        <v>45795.550577020193</v>
      </c>
      <c r="C205" s="2" t="s">
        <v>8</v>
      </c>
      <c r="D205" s="2" t="s">
        <v>14</v>
      </c>
      <c r="E205" s="2">
        <v>1.64</v>
      </c>
      <c r="F205" s="2">
        <v>0.01</v>
      </c>
      <c r="G205" s="2">
        <v>-169.26</v>
      </c>
      <c r="H205" s="2">
        <v>1717</v>
      </c>
      <c r="I205" s="2">
        <f>COUNTIFS(A:A, Records_18052025[[#This Row],[account_id]])</f>
        <v>48</v>
      </c>
      <c r="J205" s="9" t="str">
        <f>IF(Records_18052025[[#This Row],[Total Trades]]&gt;100, "High frequency", "No")</f>
        <v>No</v>
      </c>
      <c r="K205" s="8">
        <f>_xlfn.XLOOKUP(Records_18052025[[#This Row],[symbol]], $AB$6:$AB$10, $AC$6:$AC$10, "", 0)</f>
        <v>1.28</v>
      </c>
      <c r="L205" s="8" cm="1">
        <f t="array" ref="L205">ABS(_xlfn.XLOOKUP(Records_18052025[[#This Row],[symbol]], $AB$6:$AB$10, (Records_18052025[[#This Row],[spread]]-$AC$6:$AC$10), "", 0))</f>
        <v>0.35999999999999988</v>
      </c>
      <c r="M205" s="9" t="str">
        <f>IF(Records_18052025[[#This Row],[spread]]&gt;Records_18052025[[#This Row],[Spread Median/Symbol]]+PRODUCT(2, $AC$12), "Abnormal high spread", "No")</f>
        <v>No</v>
      </c>
      <c r="N205" s="9" t="str">
        <f>IF(Records_18052025[[#This Row],[spread]]&lt;Records_18052025[[#This Row],[Spread Median/Symbol]]-PRODUCT(2, $AC$12), "Suspicious low spread", "No")</f>
        <v>No</v>
      </c>
      <c r="O205" s="8">
        <f>IF(Records_18052025[[#This Row],[direction]]="Buy", Records_18052025[[#This Row],[volume]], -Records_18052025[[#This Row],[volume]])</f>
        <v>0.01</v>
      </c>
      <c r="P205" s="8">
        <f>IF(AND(Records_18052025[[#This Row],[account_id]]=A204, Records_18052025[[#This Row],[symbol]]=C204), P204+Records_18052025[[#This Row],[signed_volume]], Records_18052025[[#This Row],[signed_volume]])</f>
        <v>3.01</v>
      </c>
      <c r="Q205" s="12">
        <f>Records_18052025[[#This Row],[trade_duration]]/86400</f>
        <v>1.9872685185185184E-2</v>
      </c>
      <c r="R205" s="8">
        <v>28.37</v>
      </c>
      <c r="S205" s="9" t="str">
        <f>IF(AND(Records_18052025[[#This Row],[account_id]]=A204, Records_18052025[[#This Row],[symbol]]=C204, Records_18052025[[#This Row],[net_position]]&lt;&gt;P204, P204&lt;&gt;0, Records_18052025[[#This Row],[net_position]]*P204&lt;0, ABS(Records_18052025[[#This Row],[net_position]])&gt;=0.5, Records_18052025[[#This Row],[trade_duration_min2]]&lt;=5), "Abnormal position flip", "No")</f>
        <v>No</v>
      </c>
      <c r="T205" s="2">
        <f>_xlfn.XLOOKUP(Records_18052025[[#This Row],[symbol]], $AB$24:$AB$28, $AC$24:$AC$28, "Not Found", 0)</f>
        <v>0.2</v>
      </c>
      <c r="U205" s="9" t="str">
        <f>IF(AND(Records_18052025[[#This Row],[trade_duration]]&lt;=60, Records_18052025[[#This Row],[volume]]&gt;=Records_18052025[[#This Row],[Scalping Volume Threshold]]), "Suspected Scalping", "No")</f>
        <v>No</v>
      </c>
      <c r="V205" s="2" cm="1">
        <f t="array" ref="V205">_xlfn.LET(_xlpm.Filtered, _xlfn._xlws.FILTER($F:$F, ($A:$A=Records_18052025[[#This Row],[account_id]])*($C:$C=Records_18052025[[#This Row],[symbol]]), "Not Found"), MEDIAN(_xlpm.Filtered))</f>
        <v>1</v>
      </c>
      <c r="W205" s="2">
        <f>_xlfn.XLOOKUP(Records_18052025[[#This Row],[symbol]], $AB$33:$AB$37, $AC$33:$AC$37, 0.5, 0)</f>
        <v>0.8</v>
      </c>
      <c r="X205" s="2">
        <f>_xlfn.XLOOKUP(Records_18052025[[#This Row],[symbol]], $AB$33:$AB$37, $AD$33:$AD$37, 2, 0)</f>
        <v>2.5</v>
      </c>
      <c r="Y205" s="9" t="str" cm="1">
        <f t="array" ref="Y20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0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06" spans="1:26" x14ac:dyDescent="0.3">
      <c r="A206" s="2">
        <v>1004</v>
      </c>
      <c r="B206" s="5">
        <v>45795.557521513103</v>
      </c>
      <c r="C206" s="2" t="s">
        <v>8</v>
      </c>
      <c r="D206" s="2" t="s">
        <v>13</v>
      </c>
      <c r="E206" s="2">
        <v>1.93</v>
      </c>
      <c r="F206" s="2">
        <v>1</v>
      </c>
      <c r="G206" s="2">
        <v>24.83</v>
      </c>
      <c r="H206" s="2">
        <v>675</v>
      </c>
      <c r="I206" s="2">
        <f>COUNTIFS(A:A, Records_18052025[[#This Row],[account_id]])</f>
        <v>48</v>
      </c>
      <c r="J206" s="9" t="str">
        <f>IF(Records_18052025[[#This Row],[Total Trades]]&gt;100, "High frequency", "No")</f>
        <v>No</v>
      </c>
      <c r="K206" s="8">
        <f>_xlfn.XLOOKUP(Records_18052025[[#This Row],[symbol]], $AB$6:$AB$10, $AC$6:$AC$10, "", 0)</f>
        <v>1.28</v>
      </c>
      <c r="L206" s="8" cm="1">
        <f t="array" ref="L206">ABS(_xlfn.XLOOKUP(Records_18052025[[#This Row],[symbol]], $AB$6:$AB$10, (Records_18052025[[#This Row],[spread]]-$AC$6:$AC$10), "", 0))</f>
        <v>0.64999999999999991</v>
      </c>
      <c r="M206" s="9" t="str">
        <f>IF(Records_18052025[[#This Row],[spread]]&gt;Records_18052025[[#This Row],[Spread Median/Symbol]]+PRODUCT(2, $AC$12), "Abnormal high spread", "No")</f>
        <v>No</v>
      </c>
      <c r="N206" s="9" t="str">
        <f>IF(Records_18052025[[#This Row],[spread]]&lt;Records_18052025[[#This Row],[Spread Median/Symbol]]-PRODUCT(2, $AC$12), "Suspicious low spread", "No")</f>
        <v>No</v>
      </c>
      <c r="O206" s="8">
        <f>IF(Records_18052025[[#This Row],[direction]]="Buy", Records_18052025[[#This Row],[volume]], -Records_18052025[[#This Row],[volume]])</f>
        <v>-1</v>
      </c>
      <c r="P206" s="8">
        <f>IF(AND(Records_18052025[[#This Row],[account_id]]=A205, Records_18052025[[#This Row],[symbol]]=C205), P205+Records_18052025[[#This Row],[signed_volume]], Records_18052025[[#This Row],[signed_volume]])</f>
        <v>2.0099999999999998</v>
      </c>
      <c r="Q206" s="12">
        <f>Records_18052025[[#This Row],[trade_duration]]/86400</f>
        <v>7.8125E-3</v>
      </c>
      <c r="R206" s="8">
        <v>11.15</v>
      </c>
      <c r="S206" s="9" t="str">
        <f>IF(AND(Records_18052025[[#This Row],[account_id]]=A205, Records_18052025[[#This Row],[symbol]]=C205, Records_18052025[[#This Row],[net_position]]&lt;&gt;P205, P205&lt;&gt;0, Records_18052025[[#This Row],[net_position]]*P205&lt;0, ABS(Records_18052025[[#This Row],[net_position]])&gt;=0.5, Records_18052025[[#This Row],[trade_duration_min2]]&lt;=5), "Abnormal position flip", "No")</f>
        <v>No</v>
      </c>
      <c r="T206" s="2">
        <f>_xlfn.XLOOKUP(Records_18052025[[#This Row],[symbol]], $AB$24:$AB$28, $AC$24:$AC$28, "Not Found", 0)</f>
        <v>0.2</v>
      </c>
      <c r="U206" s="9" t="str">
        <f>IF(AND(Records_18052025[[#This Row],[trade_duration]]&lt;=60, Records_18052025[[#This Row],[volume]]&gt;=Records_18052025[[#This Row],[Scalping Volume Threshold]]), "Suspected Scalping", "No")</f>
        <v>No</v>
      </c>
      <c r="V206" s="2" cm="1">
        <f t="array" ref="V206">_xlfn.LET(_xlpm.Filtered, _xlfn._xlws.FILTER($F:$F, ($A:$A=Records_18052025[[#This Row],[account_id]])*($C:$C=Records_18052025[[#This Row],[symbol]]), "Not Found"), MEDIAN(_xlpm.Filtered))</f>
        <v>1</v>
      </c>
      <c r="W206" s="2">
        <f>_xlfn.XLOOKUP(Records_18052025[[#This Row],[symbol]], $AB$33:$AB$37, $AC$33:$AC$37, 0.5, 0)</f>
        <v>0.8</v>
      </c>
      <c r="X206" s="2">
        <f>_xlfn.XLOOKUP(Records_18052025[[#This Row],[symbol]], $AB$33:$AB$37, $AD$33:$AD$37, 2, 0)</f>
        <v>2.5</v>
      </c>
      <c r="Y206" s="9" t="str" cm="1">
        <f t="array" ref="Y20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0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07" spans="1:26" x14ac:dyDescent="0.3">
      <c r="A207" s="2">
        <v>1004</v>
      </c>
      <c r="B207" s="5">
        <v>45795.697104816943</v>
      </c>
      <c r="C207" s="2" t="s">
        <v>8</v>
      </c>
      <c r="D207" s="2" t="s">
        <v>13</v>
      </c>
      <c r="E207" s="2">
        <v>0.93</v>
      </c>
      <c r="F207" s="2">
        <v>2</v>
      </c>
      <c r="G207" s="2">
        <v>-53.73</v>
      </c>
      <c r="H207" s="2">
        <v>2986</v>
      </c>
      <c r="I207" s="2">
        <f>COUNTIFS(A:A, Records_18052025[[#This Row],[account_id]])</f>
        <v>48</v>
      </c>
      <c r="J207" s="9" t="str">
        <f>IF(Records_18052025[[#This Row],[Total Trades]]&gt;100, "High frequency", "No")</f>
        <v>No</v>
      </c>
      <c r="K207" s="8">
        <f>_xlfn.XLOOKUP(Records_18052025[[#This Row],[symbol]], $AB$6:$AB$10, $AC$6:$AC$10, "", 0)</f>
        <v>1.28</v>
      </c>
      <c r="L207" s="8" cm="1">
        <f t="array" ref="L207">ABS(_xlfn.XLOOKUP(Records_18052025[[#This Row],[symbol]], $AB$6:$AB$10, (Records_18052025[[#This Row],[spread]]-$AC$6:$AC$10), "", 0))</f>
        <v>0.35</v>
      </c>
      <c r="M207" s="9" t="str">
        <f>IF(Records_18052025[[#This Row],[spread]]&gt;Records_18052025[[#This Row],[Spread Median/Symbol]]+PRODUCT(2, $AC$12), "Abnormal high spread", "No")</f>
        <v>No</v>
      </c>
      <c r="N207" s="9" t="str">
        <f>IF(Records_18052025[[#This Row],[spread]]&lt;Records_18052025[[#This Row],[Spread Median/Symbol]]-PRODUCT(2, $AC$12), "Suspicious low spread", "No")</f>
        <v>No</v>
      </c>
      <c r="O207" s="8">
        <f>IF(Records_18052025[[#This Row],[direction]]="Buy", Records_18052025[[#This Row],[volume]], -Records_18052025[[#This Row],[volume]])</f>
        <v>-2</v>
      </c>
      <c r="P207" s="8">
        <f>IF(AND(Records_18052025[[#This Row],[account_id]]=A206, Records_18052025[[#This Row],[symbol]]=C206), P206+Records_18052025[[#This Row],[signed_volume]], Records_18052025[[#This Row],[signed_volume]])</f>
        <v>9.9999999999997868E-3</v>
      </c>
      <c r="Q207" s="12">
        <f>Records_18052025[[#This Row],[trade_duration]]/86400</f>
        <v>3.4560185185185187E-2</v>
      </c>
      <c r="R207" s="8">
        <v>49.46</v>
      </c>
      <c r="S207" s="9" t="str">
        <f>IF(AND(Records_18052025[[#This Row],[account_id]]=A206, Records_18052025[[#This Row],[symbol]]=C206, Records_18052025[[#This Row],[net_position]]&lt;&gt;P206, P206&lt;&gt;0, Records_18052025[[#This Row],[net_position]]*P206&lt;0, ABS(Records_18052025[[#This Row],[net_position]])&gt;=0.5, Records_18052025[[#This Row],[trade_duration_min2]]&lt;=5), "Abnormal position flip", "No")</f>
        <v>No</v>
      </c>
      <c r="T207" s="2">
        <f>_xlfn.XLOOKUP(Records_18052025[[#This Row],[symbol]], $AB$24:$AB$28, $AC$24:$AC$28, "Not Found", 0)</f>
        <v>0.2</v>
      </c>
      <c r="U207" s="9" t="str">
        <f>IF(AND(Records_18052025[[#This Row],[trade_duration]]&lt;=60, Records_18052025[[#This Row],[volume]]&gt;=Records_18052025[[#This Row],[Scalping Volume Threshold]]), "Suspected Scalping", "No")</f>
        <v>No</v>
      </c>
      <c r="V207" s="2" cm="1">
        <f t="array" ref="V207">_xlfn.LET(_xlpm.Filtered, _xlfn._xlws.FILTER($F:$F, ($A:$A=Records_18052025[[#This Row],[account_id]])*($C:$C=Records_18052025[[#This Row],[symbol]]), "Not Found"), MEDIAN(_xlpm.Filtered))</f>
        <v>1</v>
      </c>
      <c r="W207" s="2">
        <f>_xlfn.XLOOKUP(Records_18052025[[#This Row],[symbol]], $AB$33:$AB$37, $AC$33:$AC$37, 0.5, 0)</f>
        <v>0.8</v>
      </c>
      <c r="X207" s="2">
        <f>_xlfn.XLOOKUP(Records_18052025[[#This Row],[symbol]], $AB$33:$AB$37, $AD$33:$AD$37, 2, 0)</f>
        <v>2.5</v>
      </c>
      <c r="Y207" s="9" t="str" cm="1">
        <f t="array" ref="Y20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0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08" spans="1:26" x14ac:dyDescent="0.3">
      <c r="A208" s="2">
        <v>1004</v>
      </c>
      <c r="B208" s="5">
        <v>45795.83738259002</v>
      </c>
      <c r="C208" s="2" t="s">
        <v>8</v>
      </c>
      <c r="D208" s="2" t="s">
        <v>13</v>
      </c>
      <c r="E208" s="2">
        <v>1.02</v>
      </c>
      <c r="F208" s="2">
        <v>0.1</v>
      </c>
      <c r="G208" s="2">
        <v>71.02</v>
      </c>
      <c r="H208" s="2">
        <v>1916</v>
      </c>
      <c r="I208" s="2">
        <f>COUNTIFS(A:A, Records_18052025[[#This Row],[account_id]])</f>
        <v>48</v>
      </c>
      <c r="J208" s="9" t="str">
        <f>IF(Records_18052025[[#This Row],[Total Trades]]&gt;100, "High frequency", "No")</f>
        <v>No</v>
      </c>
      <c r="K208" s="8">
        <f>_xlfn.XLOOKUP(Records_18052025[[#This Row],[symbol]], $AB$6:$AB$10, $AC$6:$AC$10, "", 0)</f>
        <v>1.28</v>
      </c>
      <c r="L208" s="8" cm="1">
        <f t="array" ref="L208">ABS(_xlfn.XLOOKUP(Records_18052025[[#This Row],[symbol]], $AB$6:$AB$10, (Records_18052025[[#This Row],[spread]]-$AC$6:$AC$10), "", 0))</f>
        <v>0.26</v>
      </c>
      <c r="M208" s="9" t="str">
        <f>IF(Records_18052025[[#This Row],[spread]]&gt;Records_18052025[[#This Row],[Spread Median/Symbol]]+PRODUCT(2, $AC$12), "Abnormal high spread", "No")</f>
        <v>No</v>
      </c>
      <c r="N208" s="9" t="str">
        <f>IF(Records_18052025[[#This Row],[spread]]&lt;Records_18052025[[#This Row],[Spread Median/Symbol]]-PRODUCT(2, $AC$12), "Suspicious low spread", "No")</f>
        <v>No</v>
      </c>
      <c r="O208" s="8">
        <f>IF(Records_18052025[[#This Row],[direction]]="Buy", Records_18052025[[#This Row],[volume]], -Records_18052025[[#This Row],[volume]])</f>
        <v>-0.1</v>
      </c>
      <c r="P208" s="8">
        <f>IF(AND(Records_18052025[[#This Row],[account_id]]=A207, Records_18052025[[#This Row],[symbol]]=C207), P207+Records_18052025[[#This Row],[signed_volume]], Records_18052025[[#This Row],[signed_volume]])</f>
        <v>-9.0000000000000219E-2</v>
      </c>
      <c r="Q208" s="12">
        <f>Records_18052025[[#This Row],[trade_duration]]/86400</f>
        <v>2.2175925925925925E-2</v>
      </c>
      <c r="R208" s="8">
        <v>31.56</v>
      </c>
      <c r="S208" s="9" t="str">
        <f>IF(AND(Records_18052025[[#This Row],[account_id]]=A207, Records_18052025[[#This Row],[symbol]]=C207, Records_18052025[[#This Row],[net_position]]&lt;&gt;P207, P207&lt;&gt;0, Records_18052025[[#This Row],[net_position]]*P207&lt;0, ABS(Records_18052025[[#This Row],[net_position]])&gt;=0.5, Records_18052025[[#This Row],[trade_duration_min2]]&lt;=5), "Abnormal position flip", "No")</f>
        <v>No</v>
      </c>
      <c r="T208" s="2">
        <f>_xlfn.XLOOKUP(Records_18052025[[#This Row],[symbol]], $AB$24:$AB$28, $AC$24:$AC$28, "Not Found", 0)</f>
        <v>0.2</v>
      </c>
      <c r="U208" s="9" t="str">
        <f>IF(AND(Records_18052025[[#This Row],[trade_duration]]&lt;=60, Records_18052025[[#This Row],[volume]]&gt;=Records_18052025[[#This Row],[Scalping Volume Threshold]]), "Suspected Scalping", "No")</f>
        <v>No</v>
      </c>
      <c r="V208" s="2" cm="1">
        <f t="array" ref="V208">_xlfn.LET(_xlpm.Filtered, _xlfn._xlws.FILTER($F:$F, ($A:$A=Records_18052025[[#This Row],[account_id]])*($C:$C=Records_18052025[[#This Row],[symbol]]), "Not Found"), MEDIAN(_xlpm.Filtered))</f>
        <v>1</v>
      </c>
      <c r="W208" s="2">
        <f>_xlfn.XLOOKUP(Records_18052025[[#This Row],[symbol]], $AB$33:$AB$37, $AC$33:$AC$37, 0.5, 0)</f>
        <v>0.8</v>
      </c>
      <c r="X208" s="2">
        <f>_xlfn.XLOOKUP(Records_18052025[[#This Row],[symbol]], $AB$33:$AB$37, $AD$33:$AD$37, 2, 0)</f>
        <v>2.5</v>
      </c>
      <c r="Y208" s="9" t="str" cm="1">
        <f t="array" ref="Y20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0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09" spans="1:26" x14ac:dyDescent="0.3">
      <c r="A209" s="2">
        <v>1004</v>
      </c>
      <c r="B209" s="5">
        <v>45795.877660377118</v>
      </c>
      <c r="C209" s="2" t="s">
        <v>8</v>
      </c>
      <c r="D209" s="2" t="s">
        <v>13</v>
      </c>
      <c r="E209" s="2">
        <v>2.2200000000000002</v>
      </c>
      <c r="F209" s="2">
        <v>0.1</v>
      </c>
      <c r="G209" s="2">
        <v>-90.12</v>
      </c>
      <c r="H209" s="2">
        <v>2205</v>
      </c>
      <c r="I209" s="2">
        <f>COUNTIFS(A:A, Records_18052025[[#This Row],[account_id]])</f>
        <v>48</v>
      </c>
      <c r="J209" s="9" t="str">
        <f>IF(Records_18052025[[#This Row],[Total Trades]]&gt;100, "High frequency", "No")</f>
        <v>No</v>
      </c>
      <c r="K209" s="8">
        <f>_xlfn.XLOOKUP(Records_18052025[[#This Row],[symbol]], $AB$6:$AB$10, $AC$6:$AC$10, "", 0)</f>
        <v>1.28</v>
      </c>
      <c r="L209" s="8" cm="1">
        <f t="array" ref="L209">ABS(_xlfn.XLOOKUP(Records_18052025[[#This Row],[symbol]], $AB$6:$AB$10, (Records_18052025[[#This Row],[spread]]-$AC$6:$AC$10), "", 0))</f>
        <v>0.94000000000000017</v>
      </c>
      <c r="M209" s="9" t="str">
        <f>IF(Records_18052025[[#This Row],[spread]]&gt;Records_18052025[[#This Row],[Spread Median/Symbol]]+PRODUCT(2, $AC$12), "Abnormal high spread", "No")</f>
        <v>No</v>
      </c>
      <c r="N209" s="9" t="str">
        <f>IF(Records_18052025[[#This Row],[spread]]&lt;Records_18052025[[#This Row],[Spread Median/Symbol]]-PRODUCT(2, $AC$12), "Suspicious low spread", "No")</f>
        <v>No</v>
      </c>
      <c r="O209" s="8">
        <f>IF(Records_18052025[[#This Row],[direction]]="Buy", Records_18052025[[#This Row],[volume]], -Records_18052025[[#This Row],[volume]])</f>
        <v>-0.1</v>
      </c>
      <c r="P209" s="8">
        <f>IF(AND(Records_18052025[[#This Row],[account_id]]=A208, Records_18052025[[#This Row],[symbol]]=C208), P208+Records_18052025[[#This Row],[signed_volume]], Records_18052025[[#This Row],[signed_volume]])</f>
        <v>-0.19000000000000022</v>
      </c>
      <c r="Q209" s="12">
        <f>Records_18052025[[#This Row],[trade_duration]]/86400</f>
        <v>2.5520833333333333E-2</v>
      </c>
      <c r="R209" s="8">
        <v>36.450000000000003</v>
      </c>
      <c r="S209" s="9" t="str">
        <f>IF(AND(Records_18052025[[#This Row],[account_id]]=A208, Records_18052025[[#This Row],[symbol]]=C208, Records_18052025[[#This Row],[net_position]]&lt;&gt;P208, P208&lt;&gt;0, Records_18052025[[#This Row],[net_position]]*P208&lt;0, ABS(Records_18052025[[#This Row],[net_position]])&gt;=0.5, Records_18052025[[#This Row],[trade_duration_min2]]&lt;=5), "Abnormal position flip", "No")</f>
        <v>No</v>
      </c>
      <c r="T209" s="2">
        <f>_xlfn.XLOOKUP(Records_18052025[[#This Row],[symbol]], $AB$24:$AB$28, $AC$24:$AC$28, "Not Found", 0)</f>
        <v>0.2</v>
      </c>
      <c r="U209" s="9" t="str">
        <f>IF(AND(Records_18052025[[#This Row],[trade_duration]]&lt;=60, Records_18052025[[#This Row],[volume]]&gt;=Records_18052025[[#This Row],[Scalping Volume Threshold]]), "Suspected Scalping", "No")</f>
        <v>No</v>
      </c>
      <c r="V209" s="2" cm="1">
        <f t="array" ref="V209">_xlfn.LET(_xlpm.Filtered, _xlfn._xlws.FILTER($F:$F, ($A:$A=Records_18052025[[#This Row],[account_id]])*($C:$C=Records_18052025[[#This Row],[symbol]]), "Not Found"), MEDIAN(_xlpm.Filtered))</f>
        <v>1</v>
      </c>
      <c r="W209" s="2">
        <f>_xlfn.XLOOKUP(Records_18052025[[#This Row],[symbol]], $AB$33:$AB$37, $AC$33:$AC$37, 0.5, 0)</f>
        <v>0.8</v>
      </c>
      <c r="X209" s="2">
        <f>_xlfn.XLOOKUP(Records_18052025[[#This Row],[symbol]], $AB$33:$AB$37, $AD$33:$AD$37, 2, 0)</f>
        <v>2.5</v>
      </c>
      <c r="Y209" s="9" t="str" cm="1">
        <f t="array" ref="Y20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0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10" spans="1:26" x14ac:dyDescent="0.3">
      <c r="A210" s="2">
        <v>1005</v>
      </c>
      <c r="B210" s="5">
        <v>45795.035299251547</v>
      </c>
      <c r="C210" s="2" t="s">
        <v>9</v>
      </c>
      <c r="D210" s="2" t="s">
        <v>13</v>
      </c>
      <c r="E210" s="2">
        <v>0.35</v>
      </c>
      <c r="F210" s="2">
        <v>1</v>
      </c>
      <c r="G210" s="2">
        <v>-180.73</v>
      </c>
      <c r="H210" s="2">
        <v>2967</v>
      </c>
      <c r="I210" s="2">
        <f>COUNTIFS(A:A, Records_18052025[[#This Row],[account_id]])</f>
        <v>49</v>
      </c>
      <c r="J210" s="9" t="str">
        <f>IF(Records_18052025[[#This Row],[Total Trades]]&gt;100, "High frequency", "No")</f>
        <v>No</v>
      </c>
      <c r="K210" s="8">
        <f>_xlfn.XLOOKUP(Records_18052025[[#This Row],[symbol]], $AB$6:$AB$10, $AC$6:$AC$10, "", 0)</f>
        <v>1.0649999999999999</v>
      </c>
      <c r="L210" s="8" cm="1">
        <f t="array" ref="L210">ABS(_xlfn.XLOOKUP(Records_18052025[[#This Row],[symbol]], $AB$6:$AB$10, (Records_18052025[[#This Row],[spread]]-$AC$6:$AC$10), "", 0))</f>
        <v>0.71499999999999997</v>
      </c>
      <c r="M210" s="9" t="str">
        <f>IF(Records_18052025[[#This Row],[spread]]&gt;Records_18052025[[#This Row],[Spread Median/Symbol]]+PRODUCT(2, $AC$12), "Abnormal high spread", "No")</f>
        <v>No</v>
      </c>
      <c r="N210" s="9" t="str">
        <f>IF(Records_18052025[[#This Row],[spread]]&lt;Records_18052025[[#This Row],[Spread Median/Symbol]]-PRODUCT(2, $AC$12), "Suspicious low spread", "No")</f>
        <v>No</v>
      </c>
      <c r="O210" s="8">
        <f>IF(Records_18052025[[#This Row],[direction]]="Buy", Records_18052025[[#This Row],[volume]], -Records_18052025[[#This Row],[volume]])</f>
        <v>-1</v>
      </c>
      <c r="P210" s="8">
        <f>IF(AND(Records_18052025[[#This Row],[account_id]]=A209, Records_18052025[[#This Row],[symbol]]=C209), P209+Records_18052025[[#This Row],[signed_volume]], Records_18052025[[#This Row],[signed_volume]])</f>
        <v>-1</v>
      </c>
      <c r="Q210" s="12">
        <f>Records_18052025[[#This Row],[trade_duration]]/86400</f>
        <v>3.4340277777777775E-2</v>
      </c>
      <c r="R210" s="8">
        <v>49.27</v>
      </c>
      <c r="S210" s="9" t="str">
        <f>IF(AND(Records_18052025[[#This Row],[account_id]]=A209, Records_18052025[[#This Row],[symbol]]=C209, Records_18052025[[#This Row],[net_position]]&lt;&gt;P209, P209&lt;&gt;0, Records_18052025[[#This Row],[net_position]]*P209&lt;0, ABS(Records_18052025[[#This Row],[net_position]])&gt;=0.5, Records_18052025[[#This Row],[trade_duration_min2]]&lt;=5), "Abnormal position flip", "No")</f>
        <v>No</v>
      </c>
      <c r="T210" s="2">
        <f>_xlfn.XLOOKUP(Records_18052025[[#This Row],[symbol]], $AB$24:$AB$28, $AC$24:$AC$28, "Not Found", 0)</f>
        <v>0.5</v>
      </c>
      <c r="U210" s="9" t="str">
        <f>IF(AND(Records_18052025[[#This Row],[trade_duration]]&lt;=60, Records_18052025[[#This Row],[volume]]&gt;=Records_18052025[[#This Row],[Scalping Volume Threshold]]), "Suspected Scalping", "No")</f>
        <v>No</v>
      </c>
      <c r="V210" s="2" cm="1">
        <f t="array" ref="V210">_xlfn.LET(_xlpm.Filtered, _xlfn._xlws.FILTER($F:$F, ($A:$A=Records_18052025[[#This Row],[account_id]])*($C:$C=Records_18052025[[#This Row],[symbol]]), "Not Found"), MEDIAN(_xlpm.Filtered))</f>
        <v>1</v>
      </c>
      <c r="W210" s="2">
        <f>_xlfn.XLOOKUP(Records_18052025[[#This Row],[symbol]], $AB$33:$AB$37, $AC$33:$AC$37, 0.5, 0)</f>
        <v>0.5</v>
      </c>
      <c r="X210" s="2">
        <f>_xlfn.XLOOKUP(Records_18052025[[#This Row],[symbol]], $AB$33:$AB$37, $AD$33:$AD$37, 2, 0)</f>
        <v>2</v>
      </c>
      <c r="Y210" s="9" t="str" cm="1">
        <f t="array" ref="Y21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1" spans="1:26" x14ac:dyDescent="0.3">
      <c r="A211" s="2">
        <v>1005</v>
      </c>
      <c r="B211" s="5">
        <v>45795.299188183497</v>
      </c>
      <c r="C211" s="2" t="s">
        <v>9</v>
      </c>
      <c r="D211" s="2" t="s">
        <v>13</v>
      </c>
      <c r="E211" s="2">
        <v>1.89</v>
      </c>
      <c r="F211" s="2">
        <v>0.5</v>
      </c>
      <c r="G211" s="2">
        <v>-99.81</v>
      </c>
      <c r="H211" s="2">
        <v>1710</v>
      </c>
      <c r="I211" s="2">
        <f>COUNTIFS(A:A, Records_18052025[[#This Row],[account_id]])</f>
        <v>49</v>
      </c>
      <c r="J211" s="9" t="str">
        <f>IF(Records_18052025[[#This Row],[Total Trades]]&gt;100, "High frequency", "No")</f>
        <v>No</v>
      </c>
      <c r="K211" s="8">
        <f>_xlfn.XLOOKUP(Records_18052025[[#This Row],[symbol]], $AB$6:$AB$10, $AC$6:$AC$10, "", 0)</f>
        <v>1.0649999999999999</v>
      </c>
      <c r="L211" s="8" cm="1">
        <f t="array" ref="L211">ABS(_xlfn.XLOOKUP(Records_18052025[[#This Row],[symbol]], $AB$6:$AB$10, (Records_18052025[[#This Row],[spread]]-$AC$6:$AC$10), "", 0))</f>
        <v>0.82499999999999996</v>
      </c>
      <c r="M211" s="9" t="str">
        <f>IF(Records_18052025[[#This Row],[spread]]&gt;Records_18052025[[#This Row],[Spread Median/Symbol]]+PRODUCT(2, $AC$12), "Abnormal high spread", "No")</f>
        <v>No</v>
      </c>
      <c r="N211" s="9" t="str">
        <f>IF(Records_18052025[[#This Row],[spread]]&lt;Records_18052025[[#This Row],[Spread Median/Symbol]]-PRODUCT(2, $AC$12), "Suspicious low spread", "No")</f>
        <v>No</v>
      </c>
      <c r="O211" s="8">
        <f>IF(Records_18052025[[#This Row],[direction]]="Buy", Records_18052025[[#This Row],[volume]], -Records_18052025[[#This Row],[volume]])</f>
        <v>-0.5</v>
      </c>
      <c r="P211" s="8">
        <f>IF(AND(Records_18052025[[#This Row],[account_id]]=A210, Records_18052025[[#This Row],[symbol]]=C210), P210+Records_18052025[[#This Row],[signed_volume]], Records_18052025[[#This Row],[signed_volume]])</f>
        <v>-1.5</v>
      </c>
      <c r="Q211" s="12">
        <f>Records_18052025[[#This Row],[trade_duration]]/86400</f>
        <v>1.9791666666666666E-2</v>
      </c>
      <c r="R211" s="8">
        <v>28.3</v>
      </c>
      <c r="S211" s="9" t="str">
        <f>IF(AND(Records_18052025[[#This Row],[account_id]]=A210, Records_18052025[[#This Row],[symbol]]=C210, Records_18052025[[#This Row],[net_position]]&lt;&gt;P210, P210&lt;&gt;0, Records_18052025[[#This Row],[net_position]]*P210&lt;0, ABS(Records_18052025[[#This Row],[net_position]])&gt;=0.5, Records_18052025[[#This Row],[trade_duration_min2]]&lt;=5), "Abnormal position flip", "No")</f>
        <v>No</v>
      </c>
      <c r="T211" s="2">
        <f>_xlfn.XLOOKUP(Records_18052025[[#This Row],[symbol]], $AB$24:$AB$28, $AC$24:$AC$28, "Not Found", 0)</f>
        <v>0.5</v>
      </c>
      <c r="U211" s="9" t="str">
        <f>IF(AND(Records_18052025[[#This Row],[trade_duration]]&lt;=60, Records_18052025[[#This Row],[volume]]&gt;=Records_18052025[[#This Row],[Scalping Volume Threshold]]), "Suspected Scalping", "No")</f>
        <v>No</v>
      </c>
      <c r="V211" s="2" cm="1">
        <f t="array" ref="V211">_xlfn.LET(_xlpm.Filtered, _xlfn._xlws.FILTER($F:$F, ($A:$A=Records_18052025[[#This Row],[account_id]])*($C:$C=Records_18052025[[#This Row],[symbol]]), "Not Found"), MEDIAN(_xlpm.Filtered))</f>
        <v>1</v>
      </c>
      <c r="W211" s="2">
        <f>_xlfn.XLOOKUP(Records_18052025[[#This Row],[symbol]], $AB$33:$AB$37, $AC$33:$AC$37, 0.5, 0)</f>
        <v>0.5</v>
      </c>
      <c r="X211" s="2">
        <f>_xlfn.XLOOKUP(Records_18052025[[#This Row],[symbol]], $AB$33:$AB$37, $AD$33:$AD$37, 2, 0)</f>
        <v>2</v>
      </c>
      <c r="Y211" s="9" t="str" cm="1">
        <f t="array" ref="Y21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2" spans="1:26" x14ac:dyDescent="0.3">
      <c r="A212" s="2">
        <v>1005</v>
      </c>
      <c r="B212" s="5">
        <v>45795.761688140148</v>
      </c>
      <c r="C212" s="2" t="s">
        <v>9</v>
      </c>
      <c r="D212" s="2" t="s">
        <v>14</v>
      </c>
      <c r="E212" s="2">
        <v>2.12</v>
      </c>
      <c r="F212" s="2">
        <v>1</v>
      </c>
      <c r="G212" s="2">
        <v>-157.85</v>
      </c>
      <c r="H212" s="2">
        <v>648</v>
      </c>
      <c r="I212" s="2">
        <f>COUNTIFS(A:A, Records_18052025[[#This Row],[account_id]])</f>
        <v>49</v>
      </c>
      <c r="J212" s="9" t="str">
        <f>IF(Records_18052025[[#This Row],[Total Trades]]&gt;100, "High frequency", "No")</f>
        <v>No</v>
      </c>
      <c r="K212" s="8">
        <f>_xlfn.XLOOKUP(Records_18052025[[#This Row],[symbol]], $AB$6:$AB$10, $AC$6:$AC$10, "", 0)</f>
        <v>1.0649999999999999</v>
      </c>
      <c r="L212" s="8" cm="1">
        <f t="array" ref="L212">ABS(_xlfn.XLOOKUP(Records_18052025[[#This Row],[symbol]], $AB$6:$AB$10, (Records_18052025[[#This Row],[spread]]-$AC$6:$AC$10), "", 0))</f>
        <v>1.0550000000000002</v>
      </c>
      <c r="M212" s="9" t="str">
        <f>IF(Records_18052025[[#This Row],[spread]]&gt;Records_18052025[[#This Row],[Spread Median/Symbol]]+PRODUCT(2, $AC$12), "Abnormal high spread", "No")</f>
        <v>No</v>
      </c>
      <c r="N212" s="9" t="str">
        <f>IF(Records_18052025[[#This Row],[spread]]&lt;Records_18052025[[#This Row],[Spread Median/Symbol]]-PRODUCT(2, $AC$12), "Suspicious low spread", "No")</f>
        <v>No</v>
      </c>
      <c r="O212" s="8">
        <f>IF(Records_18052025[[#This Row],[direction]]="Buy", Records_18052025[[#This Row],[volume]], -Records_18052025[[#This Row],[volume]])</f>
        <v>1</v>
      </c>
      <c r="P212" s="8">
        <f>IF(AND(Records_18052025[[#This Row],[account_id]]=A211, Records_18052025[[#This Row],[symbol]]=C211), P211+Records_18052025[[#This Row],[signed_volume]], Records_18052025[[#This Row],[signed_volume]])</f>
        <v>-0.5</v>
      </c>
      <c r="Q212" s="12">
        <f>Records_18052025[[#This Row],[trade_duration]]/86400</f>
        <v>7.4999999999999997E-3</v>
      </c>
      <c r="R212" s="8">
        <v>10.48</v>
      </c>
      <c r="S212" s="9" t="str">
        <f>IF(AND(Records_18052025[[#This Row],[account_id]]=A211, Records_18052025[[#This Row],[symbol]]=C211, Records_18052025[[#This Row],[net_position]]&lt;&gt;P211, P211&lt;&gt;0, Records_18052025[[#This Row],[net_position]]*P211&lt;0, ABS(Records_18052025[[#This Row],[net_position]])&gt;=0.5, Records_18052025[[#This Row],[trade_duration_min2]]&lt;=5), "Abnormal position flip", "No")</f>
        <v>No</v>
      </c>
      <c r="T212" s="2">
        <f>_xlfn.XLOOKUP(Records_18052025[[#This Row],[symbol]], $AB$24:$AB$28, $AC$24:$AC$28, "Not Found", 0)</f>
        <v>0.5</v>
      </c>
      <c r="U212" s="9" t="str">
        <f>IF(AND(Records_18052025[[#This Row],[trade_duration]]&lt;=60, Records_18052025[[#This Row],[volume]]&gt;=Records_18052025[[#This Row],[Scalping Volume Threshold]]), "Suspected Scalping", "No")</f>
        <v>No</v>
      </c>
      <c r="V212" s="2" cm="1">
        <f t="array" ref="V212">_xlfn.LET(_xlpm.Filtered, _xlfn._xlws.FILTER($F:$F, ($A:$A=Records_18052025[[#This Row],[account_id]])*($C:$C=Records_18052025[[#This Row],[symbol]]), "Not Found"), MEDIAN(_xlpm.Filtered))</f>
        <v>1</v>
      </c>
      <c r="W212" s="2">
        <f>_xlfn.XLOOKUP(Records_18052025[[#This Row],[symbol]], $AB$33:$AB$37, $AC$33:$AC$37, 0.5, 0)</f>
        <v>0.5</v>
      </c>
      <c r="X212" s="2">
        <f>_xlfn.XLOOKUP(Records_18052025[[#This Row],[symbol]], $AB$33:$AB$37, $AD$33:$AD$37, 2, 0)</f>
        <v>2</v>
      </c>
      <c r="Y212" s="9" t="str" cm="1">
        <f t="array" ref="Y21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3" spans="1:26" x14ac:dyDescent="0.3">
      <c r="A213" s="2">
        <v>1005</v>
      </c>
      <c r="B213" s="5">
        <v>45795.967938176487</v>
      </c>
      <c r="C213" s="2" t="s">
        <v>9</v>
      </c>
      <c r="D213" s="2" t="s">
        <v>13</v>
      </c>
      <c r="E213" s="2">
        <v>0.72</v>
      </c>
      <c r="F213" s="2">
        <v>1</v>
      </c>
      <c r="G213" s="2">
        <v>180.89</v>
      </c>
      <c r="H213" s="2">
        <v>2385</v>
      </c>
      <c r="I213" s="2">
        <f>COUNTIFS(A:A, Records_18052025[[#This Row],[account_id]])</f>
        <v>49</v>
      </c>
      <c r="J213" s="9" t="str">
        <f>IF(Records_18052025[[#This Row],[Total Trades]]&gt;100, "High frequency", "No")</f>
        <v>No</v>
      </c>
      <c r="K213" s="8">
        <f>_xlfn.XLOOKUP(Records_18052025[[#This Row],[symbol]], $AB$6:$AB$10, $AC$6:$AC$10, "", 0)</f>
        <v>1.0649999999999999</v>
      </c>
      <c r="L213" s="8" cm="1">
        <f t="array" ref="L213">ABS(_xlfn.XLOOKUP(Records_18052025[[#This Row],[symbol]], $AB$6:$AB$10, (Records_18052025[[#This Row],[spread]]-$AC$6:$AC$10), "", 0))</f>
        <v>0.34499999999999997</v>
      </c>
      <c r="M213" s="9" t="str">
        <f>IF(Records_18052025[[#This Row],[spread]]&gt;Records_18052025[[#This Row],[Spread Median/Symbol]]+PRODUCT(2, $AC$12), "Abnormal high spread", "No")</f>
        <v>No</v>
      </c>
      <c r="N213" s="9" t="str">
        <f>IF(Records_18052025[[#This Row],[spread]]&lt;Records_18052025[[#This Row],[Spread Median/Symbol]]-PRODUCT(2, $AC$12), "Suspicious low spread", "No")</f>
        <v>No</v>
      </c>
      <c r="O213" s="8">
        <f>IF(Records_18052025[[#This Row],[direction]]="Buy", Records_18052025[[#This Row],[volume]], -Records_18052025[[#This Row],[volume]])</f>
        <v>-1</v>
      </c>
      <c r="P213" s="8">
        <f>IF(AND(Records_18052025[[#This Row],[account_id]]=A212, Records_18052025[[#This Row],[symbol]]=C212), P212+Records_18052025[[#This Row],[signed_volume]], Records_18052025[[#This Row],[signed_volume]])</f>
        <v>-1.5</v>
      </c>
      <c r="Q213" s="12">
        <f>Records_18052025[[#This Row],[trade_duration]]/86400</f>
        <v>2.7604166666666666E-2</v>
      </c>
      <c r="R213" s="8">
        <v>39.450000000000003</v>
      </c>
      <c r="S213" s="9" t="str">
        <f>IF(AND(Records_18052025[[#This Row],[account_id]]=A212, Records_18052025[[#This Row],[symbol]]=C212, Records_18052025[[#This Row],[net_position]]&lt;&gt;P212, P212&lt;&gt;0, Records_18052025[[#This Row],[net_position]]*P212&lt;0, ABS(Records_18052025[[#This Row],[net_position]])&gt;=0.5, Records_18052025[[#This Row],[trade_duration_min2]]&lt;=5), "Abnormal position flip", "No")</f>
        <v>No</v>
      </c>
      <c r="T213" s="2">
        <f>_xlfn.XLOOKUP(Records_18052025[[#This Row],[symbol]], $AB$24:$AB$28, $AC$24:$AC$28, "Not Found", 0)</f>
        <v>0.5</v>
      </c>
      <c r="U213" s="9" t="str">
        <f>IF(AND(Records_18052025[[#This Row],[trade_duration]]&lt;=60, Records_18052025[[#This Row],[volume]]&gt;=Records_18052025[[#This Row],[Scalping Volume Threshold]]), "Suspected Scalping", "No")</f>
        <v>No</v>
      </c>
      <c r="V213" s="2" cm="1">
        <f t="array" ref="V213">_xlfn.LET(_xlpm.Filtered, _xlfn._xlws.FILTER($F:$F, ($A:$A=Records_18052025[[#This Row],[account_id]])*($C:$C=Records_18052025[[#This Row],[symbol]]), "Not Found"), MEDIAN(_xlpm.Filtered))</f>
        <v>1</v>
      </c>
      <c r="W213" s="2">
        <f>_xlfn.XLOOKUP(Records_18052025[[#This Row],[symbol]], $AB$33:$AB$37, $AC$33:$AC$37, 0.5, 0)</f>
        <v>0.5</v>
      </c>
      <c r="X213" s="2">
        <f>_xlfn.XLOOKUP(Records_18052025[[#This Row],[symbol]], $AB$33:$AB$37, $AD$33:$AD$37, 2, 0)</f>
        <v>2</v>
      </c>
      <c r="Y213" s="9" t="str" cm="1">
        <f t="array" ref="Y21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4" spans="1:26" x14ac:dyDescent="0.3">
      <c r="A214" s="2">
        <v>1005</v>
      </c>
      <c r="B214" s="5">
        <v>45795.329049286782</v>
      </c>
      <c r="C214" s="2" t="s">
        <v>11</v>
      </c>
      <c r="D214" s="2" t="s">
        <v>13</v>
      </c>
      <c r="E214" s="2">
        <v>0.72</v>
      </c>
      <c r="F214" s="2">
        <v>2</v>
      </c>
      <c r="G214" s="2">
        <v>-168.62</v>
      </c>
      <c r="H214" s="2">
        <v>736</v>
      </c>
      <c r="I214" s="2">
        <f>COUNTIFS(A:A, Records_18052025[[#This Row],[account_id]])</f>
        <v>49</v>
      </c>
      <c r="J214" s="9" t="str">
        <f>IF(Records_18052025[[#This Row],[Total Trades]]&gt;100, "High frequency", "No")</f>
        <v>No</v>
      </c>
      <c r="K214" s="8">
        <f>_xlfn.XLOOKUP(Records_18052025[[#This Row],[symbol]], $AB$6:$AB$10, $AC$6:$AC$10, "", 0)</f>
        <v>1.0950000000000002</v>
      </c>
      <c r="L214" s="8" cm="1">
        <f t="array" ref="L214">ABS(_xlfn.XLOOKUP(Records_18052025[[#This Row],[symbol]], $AB$6:$AB$10, (Records_18052025[[#This Row],[spread]]-$AC$6:$AC$10), "", 0))</f>
        <v>0.37500000000000022</v>
      </c>
      <c r="M214" s="9" t="str">
        <f>IF(Records_18052025[[#This Row],[spread]]&gt;Records_18052025[[#This Row],[Spread Median/Symbol]]+PRODUCT(2, $AC$12), "Abnormal high spread", "No")</f>
        <v>No</v>
      </c>
      <c r="N214" s="9" t="str">
        <f>IF(Records_18052025[[#This Row],[spread]]&lt;Records_18052025[[#This Row],[Spread Median/Symbol]]-PRODUCT(2, $AC$12), "Suspicious low spread", "No")</f>
        <v>No</v>
      </c>
      <c r="O214" s="8">
        <f>IF(Records_18052025[[#This Row],[direction]]="Buy", Records_18052025[[#This Row],[volume]], -Records_18052025[[#This Row],[volume]])</f>
        <v>-2</v>
      </c>
      <c r="P214" s="8">
        <f>IF(AND(Records_18052025[[#This Row],[account_id]]=A213, Records_18052025[[#This Row],[symbol]]=C213), P213+Records_18052025[[#This Row],[signed_volume]], Records_18052025[[#This Row],[signed_volume]])</f>
        <v>-2</v>
      </c>
      <c r="Q214" s="12">
        <f>Records_18052025[[#This Row],[trade_duration]]/86400</f>
        <v>8.518518518518519E-3</v>
      </c>
      <c r="R214" s="8">
        <v>12.16</v>
      </c>
      <c r="S214" s="9" t="str">
        <f>IF(AND(Records_18052025[[#This Row],[account_id]]=A213, Records_18052025[[#This Row],[symbol]]=C213, Records_18052025[[#This Row],[net_position]]&lt;&gt;P213, P213&lt;&gt;0, Records_18052025[[#This Row],[net_position]]*P213&lt;0, ABS(Records_18052025[[#This Row],[net_position]])&gt;=0.5, Records_18052025[[#This Row],[trade_duration_min2]]&lt;=5), "Abnormal position flip", "No")</f>
        <v>No</v>
      </c>
      <c r="T214" s="2">
        <f>_xlfn.XLOOKUP(Records_18052025[[#This Row],[symbol]], $AB$24:$AB$28, $AC$24:$AC$28, "Not Found", 0)</f>
        <v>0.5</v>
      </c>
      <c r="U214" s="9" t="str">
        <f>IF(AND(Records_18052025[[#This Row],[trade_duration]]&lt;=60, Records_18052025[[#This Row],[volume]]&gt;=Records_18052025[[#This Row],[Scalping Volume Threshold]]), "Suspected Scalping", "No")</f>
        <v>No</v>
      </c>
      <c r="V214" s="2" cm="1">
        <f t="array" ref="V214">_xlfn.LET(_xlpm.Filtered, _xlfn._xlws.FILTER($F:$F, ($A:$A=Records_18052025[[#This Row],[account_id]])*($C:$C=Records_18052025[[#This Row],[symbol]]), "Not Found"), MEDIAN(_xlpm.Filtered))</f>
        <v>1</v>
      </c>
      <c r="W214" s="2">
        <f>_xlfn.XLOOKUP(Records_18052025[[#This Row],[symbol]], $AB$33:$AB$37, $AC$33:$AC$37, 0.5, 0)</f>
        <v>0.5</v>
      </c>
      <c r="X214" s="2">
        <f>_xlfn.XLOOKUP(Records_18052025[[#This Row],[symbol]], $AB$33:$AB$37, $AD$33:$AD$37, 2, 0)</f>
        <v>2</v>
      </c>
      <c r="Y214" s="9" t="str" cm="1">
        <f t="array" ref="Y21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5" spans="1:26" x14ac:dyDescent="0.3">
      <c r="A215" s="2">
        <v>1005</v>
      </c>
      <c r="B215" s="5">
        <v>45795.563077018152</v>
      </c>
      <c r="C215" s="2" t="s">
        <v>11</v>
      </c>
      <c r="D215" s="2" t="s">
        <v>13</v>
      </c>
      <c r="E215" s="2">
        <v>0.35</v>
      </c>
      <c r="F215" s="2">
        <v>0.01</v>
      </c>
      <c r="G215" s="2">
        <v>101.37</v>
      </c>
      <c r="H215" s="2">
        <v>2883</v>
      </c>
      <c r="I215" s="2">
        <f>COUNTIFS(A:A, Records_18052025[[#This Row],[account_id]])</f>
        <v>49</v>
      </c>
      <c r="J215" s="9" t="str">
        <f>IF(Records_18052025[[#This Row],[Total Trades]]&gt;100, "High frequency", "No")</f>
        <v>No</v>
      </c>
      <c r="K215" s="8">
        <f>_xlfn.XLOOKUP(Records_18052025[[#This Row],[symbol]], $AB$6:$AB$10, $AC$6:$AC$10, "", 0)</f>
        <v>1.0950000000000002</v>
      </c>
      <c r="L215" s="8" cm="1">
        <f t="array" ref="L215">ABS(_xlfn.XLOOKUP(Records_18052025[[#This Row],[symbol]], $AB$6:$AB$10, (Records_18052025[[#This Row],[spread]]-$AC$6:$AC$10), "", 0))</f>
        <v>0.74500000000000022</v>
      </c>
      <c r="M215" s="9" t="str">
        <f>IF(Records_18052025[[#This Row],[spread]]&gt;Records_18052025[[#This Row],[Spread Median/Symbol]]+PRODUCT(2, $AC$12), "Abnormal high spread", "No")</f>
        <v>No</v>
      </c>
      <c r="N215" s="9" t="str">
        <f>IF(Records_18052025[[#This Row],[spread]]&lt;Records_18052025[[#This Row],[Spread Median/Symbol]]-PRODUCT(2, $AC$12), "Suspicious low spread", "No")</f>
        <v>No</v>
      </c>
      <c r="O215" s="8">
        <f>IF(Records_18052025[[#This Row],[direction]]="Buy", Records_18052025[[#This Row],[volume]], -Records_18052025[[#This Row],[volume]])</f>
        <v>-0.01</v>
      </c>
      <c r="P215" s="8">
        <f>IF(AND(Records_18052025[[#This Row],[account_id]]=A214, Records_18052025[[#This Row],[symbol]]=C214), P214+Records_18052025[[#This Row],[signed_volume]], Records_18052025[[#This Row],[signed_volume]])</f>
        <v>-2.0099999999999998</v>
      </c>
      <c r="Q215" s="12">
        <f>Records_18052025[[#This Row],[trade_duration]]/86400</f>
        <v>3.3368055555555554E-2</v>
      </c>
      <c r="R215" s="8">
        <v>48.03</v>
      </c>
      <c r="S215" s="9" t="str">
        <f>IF(AND(Records_18052025[[#This Row],[account_id]]=A214, Records_18052025[[#This Row],[symbol]]=C214, Records_18052025[[#This Row],[net_position]]&lt;&gt;P214, P214&lt;&gt;0, Records_18052025[[#This Row],[net_position]]*P214&lt;0, ABS(Records_18052025[[#This Row],[net_position]])&gt;=0.5, Records_18052025[[#This Row],[trade_duration_min2]]&lt;=5), "Abnormal position flip", "No")</f>
        <v>No</v>
      </c>
      <c r="T215" s="2">
        <f>_xlfn.XLOOKUP(Records_18052025[[#This Row],[symbol]], $AB$24:$AB$28, $AC$24:$AC$28, "Not Found", 0)</f>
        <v>0.5</v>
      </c>
      <c r="U215" s="9" t="str">
        <f>IF(AND(Records_18052025[[#This Row],[trade_duration]]&lt;=60, Records_18052025[[#This Row],[volume]]&gt;=Records_18052025[[#This Row],[Scalping Volume Threshold]]), "Suspected Scalping", "No")</f>
        <v>No</v>
      </c>
      <c r="V215" s="2" cm="1">
        <f t="array" ref="V215">_xlfn.LET(_xlpm.Filtered, _xlfn._xlws.FILTER($F:$F, ($A:$A=Records_18052025[[#This Row],[account_id]])*($C:$C=Records_18052025[[#This Row],[symbol]]), "Not Found"), MEDIAN(_xlpm.Filtered))</f>
        <v>1</v>
      </c>
      <c r="W215" s="2">
        <f>_xlfn.XLOOKUP(Records_18052025[[#This Row],[symbol]], $AB$33:$AB$37, $AC$33:$AC$37, 0.5, 0)</f>
        <v>0.5</v>
      </c>
      <c r="X215" s="2">
        <f>_xlfn.XLOOKUP(Records_18052025[[#This Row],[symbol]], $AB$33:$AB$37, $AD$33:$AD$37, 2, 0)</f>
        <v>2</v>
      </c>
      <c r="Y215" s="9" t="str" cm="1">
        <f t="array" ref="Y21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1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16" spans="1:26" x14ac:dyDescent="0.3">
      <c r="A216" s="2">
        <v>1005</v>
      </c>
      <c r="B216" s="5">
        <v>45795.686688171772</v>
      </c>
      <c r="C216" s="2" t="s">
        <v>11</v>
      </c>
      <c r="D216" s="2" t="s">
        <v>14</v>
      </c>
      <c r="E216" s="2">
        <v>0.56000000000000005</v>
      </c>
      <c r="F216" s="2">
        <v>0.1</v>
      </c>
      <c r="G216" s="2">
        <v>-87.01</v>
      </c>
      <c r="H216" s="2">
        <v>1101</v>
      </c>
      <c r="I216" s="2">
        <f>COUNTIFS(A:A, Records_18052025[[#This Row],[account_id]])</f>
        <v>49</v>
      </c>
      <c r="J216" s="9" t="str">
        <f>IF(Records_18052025[[#This Row],[Total Trades]]&gt;100, "High frequency", "No")</f>
        <v>No</v>
      </c>
      <c r="K216" s="8">
        <f>_xlfn.XLOOKUP(Records_18052025[[#This Row],[symbol]], $AB$6:$AB$10, $AC$6:$AC$10, "", 0)</f>
        <v>1.0950000000000002</v>
      </c>
      <c r="L216" s="8" cm="1">
        <f t="array" ref="L216">ABS(_xlfn.XLOOKUP(Records_18052025[[#This Row],[symbol]], $AB$6:$AB$10, (Records_18052025[[#This Row],[spread]]-$AC$6:$AC$10), "", 0))</f>
        <v>0.53500000000000014</v>
      </c>
      <c r="M216" s="9" t="str">
        <f>IF(Records_18052025[[#This Row],[spread]]&gt;Records_18052025[[#This Row],[Spread Median/Symbol]]+PRODUCT(2, $AC$12), "Abnormal high spread", "No")</f>
        <v>No</v>
      </c>
      <c r="N216" s="9" t="str">
        <f>IF(Records_18052025[[#This Row],[spread]]&lt;Records_18052025[[#This Row],[Spread Median/Symbol]]-PRODUCT(2, $AC$12), "Suspicious low spread", "No")</f>
        <v>No</v>
      </c>
      <c r="O216" s="8">
        <f>IF(Records_18052025[[#This Row],[direction]]="Buy", Records_18052025[[#This Row],[volume]], -Records_18052025[[#This Row],[volume]])</f>
        <v>0.1</v>
      </c>
      <c r="P216" s="8">
        <f>IF(AND(Records_18052025[[#This Row],[account_id]]=A215, Records_18052025[[#This Row],[symbol]]=C215), P215+Records_18052025[[#This Row],[signed_volume]], Records_18052025[[#This Row],[signed_volume]])</f>
        <v>-1.9099999999999997</v>
      </c>
      <c r="Q216" s="12">
        <f>Records_18052025[[#This Row],[trade_duration]]/86400</f>
        <v>1.2743055555555556E-2</v>
      </c>
      <c r="R216" s="8">
        <v>18.21</v>
      </c>
      <c r="S216" s="9" t="str">
        <f>IF(AND(Records_18052025[[#This Row],[account_id]]=A215, Records_18052025[[#This Row],[symbol]]=C215, Records_18052025[[#This Row],[net_position]]&lt;&gt;P215, P215&lt;&gt;0, Records_18052025[[#This Row],[net_position]]*P215&lt;0, ABS(Records_18052025[[#This Row],[net_position]])&gt;=0.5, Records_18052025[[#This Row],[trade_duration_min2]]&lt;=5), "Abnormal position flip", "No")</f>
        <v>No</v>
      </c>
      <c r="T216" s="2">
        <f>_xlfn.XLOOKUP(Records_18052025[[#This Row],[symbol]], $AB$24:$AB$28, $AC$24:$AC$28, "Not Found", 0)</f>
        <v>0.5</v>
      </c>
      <c r="U216" s="9" t="str">
        <f>IF(AND(Records_18052025[[#This Row],[trade_duration]]&lt;=60, Records_18052025[[#This Row],[volume]]&gt;=Records_18052025[[#This Row],[Scalping Volume Threshold]]), "Suspected Scalping", "No")</f>
        <v>No</v>
      </c>
      <c r="V216" s="2" cm="1">
        <f t="array" ref="V216">_xlfn.LET(_xlpm.Filtered, _xlfn._xlws.FILTER($F:$F, ($A:$A=Records_18052025[[#This Row],[account_id]])*($C:$C=Records_18052025[[#This Row],[symbol]]), "Not Found"), MEDIAN(_xlpm.Filtered))</f>
        <v>1</v>
      </c>
      <c r="W216" s="2">
        <f>_xlfn.XLOOKUP(Records_18052025[[#This Row],[symbol]], $AB$33:$AB$37, $AC$33:$AC$37, 0.5, 0)</f>
        <v>0.5</v>
      </c>
      <c r="X216" s="2">
        <f>_xlfn.XLOOKUP(Records_18052025[[#This Row],[symbol]], $AB$33:$AB$37, $AD$33:$AD$37, 2, 0)</f>
        <v>2</v>
      </c>
      <c r="Y216" s="9" t="str" cm="1">
        <f t="array" ref="Y21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1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17" spans="1:26" x14ac:dyDescent="0.3">
      <c r="A217" s="2">
        <v>1005</v>
      </c>
      <c r="B217" s="5">
        <v>45795.701271507431</v>
      </c>
      <c r="C217" s="2" t="s">
        <v>11</v>
      </c>
      <c r="D217" s="2" t="s">
        <v>13</v>
      </c>
      <c r="E217" s="2">
        <v>0.53</v>
      </c>
      <c r="F217" s="2">
        <v>2</v>
      </c>
      <c r="G217" s="2">
        <v>139.37</v>
      </c>
      <c r="H217" s="2">
        <v>546</v>
      </c>
      <c r="I217" s="2">
        <f>COUNTIFS(A:A, Records_18052025[[#This Row],[account_id]])</f>
        <v>49</v>
      </c>
      <c r="J217" s="9" t="str">
        <f>IF(Records_18052025[[#This Row],[Total Trades]]&gt;100, "High frequency", "No")</f>
        <v>No</v>
      </c>
      <c r="K217" s="8">
        <f>_xlfn.XLOOKUP(Records_18052025[[#This Row],[symbol]], $AB$6:$AB$10, $AC$6:$AC$10, "", 0)</f>
        <v>1.0950000000000002</v>
      </c>
      <c r="L217" s="8" cm="1">
        <f t="array" ref="L217">ABS(_xlfn.XLOOKUP(Records_18052025[[#This Row],[symbol]], $AB$6:$AB$10, (Records_18052025[[#This Row],[spread]]-$AC$6:$AC$10), "", 0))</f>
        <v>0.56500000000000017</v>
      </c>
      <c r="M217" s="9" t="str">
        <f>IF(Records_18052025[[#This Row],[spread]]&gt;Records_18052025[[#This Row],[Spread Median/Symbol]]+PRODUCT(2, $AC$12), "Abnormal high spread", "No")</f>
        <v>No</v>
      </c>
      <c r="N217" s="9" t="str">
        <f>IF(Records_18052025[[#This Row],[spread]]&lt;Records_18052025[[#This Row],[Spread Median/Symbol]]-PRODUCT(2, $AC$12), "Suspicious low spread", "No")</f>
        <v>No</v>
      </c>
      <c r="O217" s="8">
        <f>IF(Records_18052025[[#This Row],[direction]]="Buy", Records_18052025[[#This Row],[volume]], -Records_18052025[[#This Row],[volume]])</f>
        <v>-2</v>
      </c>
      <c r="P217" s="8">
        <f>IF(AND(Records_18052025[[#This Row],[account_id]]=A216, Records_18052025[[#This Row],[symbol]]=C216), P216+Records_18052025[[#This Row],[signed_volume]], Records_18052025[[#This Row],[signed_volume]])</f>
        <v>-3.9099999999999997</v>
      </c>
      <c r="Q217" s="12">
        <f>Records_18052025[[#This Row],[trade_duration]]/86400</f>
        <v>6.3194444444444444E-3</v>
      </c>
      <c r="R217" s="8">
        <v>9.06</v>
      </c>
      <c r="S217" s="9" t="str">
        <f>IF(AND(Records_18052025[[#This Row],[account_id]]=A216, Records_18052025[[#This Row],[symbol]]=C216, Records_18052025[[#This Row],[net_position]]&lt;&gt;P216, P216&lt;&gt;0, Records_18052025[[#This Row],[net_position]]*P216&lt;0, ABS(Records_18052025[[#This Row],[net_position]])&gt;=0.5, Records_18052025[[#This Row],[trade_duration_min2]]&lt;=5), "Abnormal position flip", "No")</f>
        <v>No</v>
      </c>
      <c r="T217" s="2">
        <f>_xlfn.XLOOKUP(Records_18052025[[#This Row],[symbol]], $AB$24:$AB$28, $AC$24:$AC$28, "Not Found", 0)</f>
        <v>0.5</v>
      </c>
      <c r="U217" s="9" t="str">
        <f>IF(AND(Records_18052025[[#This Row],[trade_duration]]&lt;=60, Records_18052025[[#This Row],[volume]]&gt;=Records_18052025[[#This Row],[Scalping Volume Threshold]]), "Suspected Scalping", "No")</f>
        <v>No</v>
      </c>
      <c r="V217" s="2" cm="1">
        <f t="array" ref="V217">_xlfn.LET(_xlpm.Filtered, _xlfn._xlws.FILTER($F:$F, ($A:$A=Records_18052025[[#This Row],[account_id]])*($C:$C=Records_18052025[[#This Row],[symbol]]), "Not Found"), MEDIAN(_xlpm.Filtered))</f>
        <v>1</v>
      </c>
      <c r="W217" s="2">
        <f>_xlfn.XLOOKUP(Records_18052025[[#This Row],[symbol]], $AB$33:$AB$37, $AC$33:$AC$37, 0.5, 0)</f>
        <v>0.5</v>
      </c>
      <c r="X217" s="2">
        <f>_xlfn.XLOOKUP(Records_18052025[[#This Row],[symbol]], $AB$33:$AB$37, $AD$33:$AD$37, 2, 0)</f>
        <v>2</v>
      </c>
      <c r="Y217" s="9" t="str" cm="1">
        <f t="array" ref="Y21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8" spans="1:26" x14ac:dyDescent="0.3">
      <c r="A218" s="2">
        <v>1005</v>
      </c>
      <c r="B218" s="5">
        <v>45795.760299259869</v>
      </c>
      <c r="C218" s="2" t="s">
        <v>11</v>
      </c>
      <c r="D218" s="2" t="s">
        <v>14</v>
      </c>
      <c r="E218" s="2">
        <v>0.3</v>
      </c>
      <c r="F218" s="2">
        <v>1</v>
      </c>
      <c r="G218" s="2">
        <v>-78.83</v>
      </c>
      <c r="H218" s="2">
        <v>1577</v>
      </c>
      <c r="I218" s="2">
        <f>COUNTIFS(A:A, Records_18052025[[#This Row],[account_id]])</f>
        <v>49</v>
      </c>
      <c r="J218" s="9" t="str">
        <f>IF(Records_18052025[[#This Row],[Total Trades]]&gt;100, "High frequency", "No")</f>
        <v>No</v>
      </c>
      <c r="K218" s="8">
        <f>_xlfn.XLOOKUP(Records_18052025[[#This Row],[symbol]], $AB$6:$AB$10, $AC$6:$AC$10, "", 0)</f>
        <v>1.0950000000000002</v>
      </c>
      <c r="L218" s="8" cm="1">
        <f t="array" ref="L218">ABS(_xlfn.XLOOKUP(Records_18052025[[#This Row],[symbol]], $AB$6:$AB$10, (Records_18052025[[#This Row],[spread]]-$AC$6:$AC$10), "", 0))</f>
        <v>0.79500000000000015</v>
      </c>
      <c r="M218" s="9" t="str">
        <f>IF(Records_18052025[[#This Row],[spread]]&gt;Records_18052025[[#This Row],[Spread Median/Symbol]]+PRODUCT(2, $AC$12), "Abnormal high spread", "No")</f>
        <v>No</v>
      </c>
      <c r="N218" s="9" t="str">
        <f>IF(Records_18052025[[#This Row],[spread]]&lt;Records_18052025[[#This Row],[Spread Median/Symbol]]-PRODUCT(2, $AC$12), "Suspicious low spread", "No")</f>
        <v>No</v>
      </c>
      <c r="O218" s="8">
        <f>IF(Records_18052025[[#This Row],[direction]]="Buy", Records_18052025[[#This Row],[volume]], -Records_18052025[[#This Row],[volume]])</f>
        <v>1</v>
      </c>
      <c r="P218" s="8">
        <f>IF(AND(Records_18052025[[#This Row],[account_id]]=A217, Records_18052025[[#This Row],[symbol]]=C217), P217+Records_18052025[[#This Row],[signed_volume]], Records_18052025[[#This Row],[signed_volume]])</f>
        <v>-2.9099999999999997</v>
      </c>
      <c r="Q218" s="12">
        <f>Records_18052025[[#This Row],[trade_duration]]/86400</f>
        <v>1.8252314814814815E-2</v>
      </c>
      <c r="R218" s="8">
        <v>26.17</v>
      </c>
      <c r="S218" s="9" t="str">
        <f>IF(AND(Records_18052025[[#This Row],[account_id]]=A217, Records_18052025[[#This Row],[symbol]]=C217, Records_18052025[[#This Row],[net_position]]&lt;&gt;P217, P217&lt;&gt;0, Records_18052025[[#This Row],[net_position]]*P217&lt;0, ABS(Records_18052025[[#This Row],[net_position]])&gt;=0.5, Records_18052025[[#This Row],[trade_duration_min2]]&lt;=5), "Abnormal position flip", "No")</f>
        <v>No</v>
      </c>
      <c r="T218" s="2">
        <f>_xlfn.XLOOKUP(Records_18052025[[#This Row],[symbol]], $AB$24:$AB$28, $AC$24:$AC$28, "Not Found", 0)</f>
        <v>0.5</v>
      </c>
      <c r="U218" s="9" t="str">
        <f>IF(AND(Records_18052025[[#This Row],[trade_duration]]&lt;=60, Records_18052025[[#This Row],[volume]]&gt;=Records_18052025[[#This Row],[Scalping Volume Threshold]]), "Suspected Scalping", "No")</f>
        <v>No</v>
      </c>
      <c r="V218" s="2" cm="1">
        <f t="array" ref="V218">_xlfn.LET(_xlpm.Filtered, _xlfn._xlws.FILTER($F:$F, ($A:$A=Records_18052025[[#This Row],[account_id]])*($C:$C=Records_18052025[[#This Row],[symbol]]), "Not Found"), MEDIAN(_xlpm.Filtered))</f>
        <v>1</v>
      </c>
      <c r="W218" s="2">
        <f>_xlfn.XLOOKUP(Records_18052025[[#This Row],[symbol]], $AB$33:$AB$37, $AC$33:$AC$37, 0.5, 0)</f>
        <v>0.5</v>
      </c>
      <c r="X218" s="2">
        <f>_xlfn.XLOOKUP(Records_18052025[[#This Row],[symbol]], $AB$33:$AB$37, $AD$33:$AD$37, 2, 0)</f>
        <v>2</v>
      </c>
      <c r="Y218" s="9" t="str" cm="1">
        <f t="array" ref="Y21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1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19" spans="1:26" x14ac:dyDescent="0.3">
      <c r="A219" s="2">
        <v>1005</v>
      </c>
      <c r="B219" s="5">
        <v>45795.858215907683</v>
      </c>
      <c r="C219" s="2" t="s">
        <v>11</v>
      </c>
      <c r="D219" s="2" t="s">
        <v>14</v>
      </c>
      <c r="E219" s="2">
        <v>0.75</v>
      </c>
      <c r="F219" s="2">
        <v>0.1</v>
      </c>
      <c r="G219" s="2">
        <v>-164.56</v>
      </c>
      <c r="H219" s="2">
        <v>1602</v>
      </c>
      <c r="I219" s="2">
        <f>COUNTIFS(A:A, Records_18052025[[#This Row],[account_id]])</f>
        <v>49</v>
      </c>
      <c r="J219" s="9" t="str">
        <f>IF(Records_18052025[[#This Row],[Total Trades]]&gt;100, "High frequency", "No")</f>
        <v>No</v>
      </c>
      <c r="K219" s="8">
        <f>_xlfn.XLOOKUP(Records_18052025[[#This Row],[symbol]], $AB$6:$AB$10, $AC$6:$AC$10, "", 0)</f>
        <v>1.0950000000000002</v>
      </c>
      <c r="L219" s="8" cm="1">
        <f t="array" ref="L219">ABS(_xlfn.XLOOKUP(Records_18052025[[#This Row],[symbol]], $AB$6:$AB$10, (Records_18052025[[#This Row],[spread]]-$AC$6:$AC$10), "", 0))</f>
        <v>0.3450000000000002</v>
      </c>
      <c r="M219" s="9" t="str">
        <f>IF(Records_18052025[[#This Row],[spread]]&gt;Records_18052025[[#This Row],[Spread Median/Symbol]]+PRODUCT(2, $AC$12), "Abnormal high spread", "No")</f>
        <v>No</v>
      </c>
      <c r="N219" s="9" t="str">
        <f>IF(Records_18052025[[#This Row],[spread]]&lt;Records_18052025[[#This Row],[Spread Median/Symbol]]-PRODUCT(2, $AC$12), "Suspicious low spread", "No")</f>
        <v>No</v>
      </c>
      <c r="O219" s="8">
        <f>IF(Records_18052025[[#This Row],[direction]]="Buy", Records_18052025[[#This Row],[volume]], -Records_18052025[[#This Row],[volume]])</f>
        <v>0.1</v>
      </c>
      <c r="P219" s="8">
        <f>IF(AND(Records_18052025[[#This Row],[account_id]]=A218, Records_18052025[[#This Row],[symbol]]=C218), P218+Records_18052025[[#This Row],[signed_volume]], Records_18052025[[#This Row],[signed_volume]])</f>
        <v>-2.8099999999999996</v>
      </c>
      <c r="Q219" s="12">
        <f>Records_18052025[[#This Row],[trade_duration]]/86400</f>
        <v>1.8541666666666668E-2</v>
      </c>
      <c r="R219" s="8">
        <v>26.42</v>
      </c>
      <c r="S219" s="9" t="str">
        <f>IF(AND(Records_18052025[[#This Row],[account_id]]=A218, Records_18052025[[#This Row],[symbol]]=C218, Records_18052025[[#This Row],[net_position]]&lt;&gt;P218, P218&lt;&gt;0, Records_18052025[[#This Row],[net_position]]*P218&lt;0, ABS(Records_18052025[[#This Row],[net_position]])&gt;=0.5, Records_18052025[[#This Row],[trade_duration_min2]]&lt;=5), "Abnormal position flip", "No")</f>
        <v>No</v>
      </c>
      <c r="T219" s="2">
        <f>_xlfn.XLOOKUP(Records_18052025[[#This Row],[symbol]], $AB$24:$AB$28, $AC$24:$AC$28, "Not Found", 0)</f>
        <v>0.5</v>
      </c>
      <c r="U219" s="9" t="str">
        <f>IF(AND(Records_18052025[[#This Row],[trade_duration]]&lt;=60, Records_18052025[[#This Row],[volume]]&gt;=Records_18052025[[#This Row],[Scalping Volume Threshold]]), "Suspected Scalping", "No")</f>
        <v>No</v>
      </c>
      <c r="V219" s="2" cm="1">
        <f t="array" ref="V219">_xlfn.LET(_xlpm.Filtered, _xlfn._xlws.FILTER($F:$F, ($A:$A=Records_18052025[[#This Row],[account_id]])*($C:$C=Records_18052025[[#This Row],[symbol]]), "Not Found"), MEDIAN(_xlpm.Filtered))</f>
        <v>1</v>
      </c>
      <c r="W219" s="2">
        <f>_xlfn.XLOOKUP(Records_18052025[[#This Row],[symbol]], $AB$33:$AB$37, $AC$33:$AC$37, 0.5, 0)</f>
        <v>0.5</v>
      </c>
      <c r="X219" s="2">
        <f>_xlfn.XLOOKUP(Records_18052025[[#This Row],[symbol]], $AB$33:$AB$37, $AD$33:$AD$37, 2, 0)</f>
        <v>2</v>
      </c>
      <c r="Y219" s="9" t="str" cm="1">
        <f t="array" ref="Y21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1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20" spans="1:26" x14ac:dyDescent="0.3">
      <c r="A220" s="2">
        <v>1005</v>
      </c>
      <c r="B220" s="5">
        <v>45795.860993717717</v>
      </c>
      <c r="C220" s="2" t="s">
        <v>11</v>
      </c>
      <c r="D220" s="2" t="s">
        <v>13</v>
      </c>
      <c r="E220" s="2">
        <v>0.72</v>
      </c>
      <c r="F220" s="2">
        <v>0.01</v>
      </c>
      <c r="G220" s="2">
        <v>-57.19</v>
      </c>
      <c r="H220" s="2">
        <v>1634</v>
      </c>
      <c r="I220" s="2">
        <f>COUNTIFS(A:A, Records_18052025[[#This Row],[account_id]])</f>
        <v>49</v>
      </c>
      <c r="J220" s="9" t="str">
        <f>IF(Records_18052025[[#This Row],[Total Trades]]&gt;100, "High frequency", "No")</f>
        <v>No</v>
      </c>
      <c r="K220" s="8">
        <f>_xlfn.XLOOKUP(Records_18052025[[#This Row],[symbol]], $AB$6:$AB$10, $AC$6:$AC$10, "", 0)</f>
        <v>1.0950000000000002</v>
      </c>
      <c r="L220" s="8" cm="1">
        <f t="array" ref="L220">ABS(_xlfn.XLOOKUP(Records_18052025[[#This Row],[symbol]], $AB$6:$AB$10, (Records_18052025[[#This Row],[spread]]-$AC$6:$AC$10), "", 0))</f>
        <v>0.37500000000000022</v>
      </c>
      <c r="M220" s="9" t="str">
        <f>IF(Records_18052025[[#This Row],[spread]]&gt;Records_18052025[[#This Row],[Spread Median/Symbol]]+PRODUCT(2, $AC$12), "Abnormal high spread", "No")</f>
        <v>No</v>
      </c>
      <c r="N220" s="9" t="str">
        <f>IF(Records_18052025[[#This Row],[spread]]&lt;Records_18052025[[#This Row],[Spread Median/Symbol]]-PRODUCT(2, $AC$12), "Suspicious low spread", "No")</f>
        <v>No</v>
      </c>
      <c r="O220" s="8">
        <f>IF(Records_18052025[[#This Row],[direction]]="Buy", Records_18052025[[#This Row],[volume]], -Records_18052025[[#This Row],[volume]])</f>
        <v>-0.01</v>
      </c>
      <c r="P220" s="8">
        <f>IF(AND(Records_18052025[[#This Row],[account_id]]=A219, Records_18052025[[#This Row],[symbol]]=C219), P219+Records_18052025[[#This Row],[signed_volume]], Records_18052025[[#This Row],[signed_volume]])</f>
        <v>-2.8199999999999994</v>
      </c>
      <c r="Q220" s="12">
        <f>Records_18052025[[#This Row],[trade_duration]]/86400</f>
        <v>1.8912037037037036E-2</v>
      </c>
      <c r="R220" s="8">
        <v>27.14</v>
      </c>
      <c r="S220" s="9" t="str">
        <f>IF(AND(Records_18052025[[#This Row],[account_id]]=A219, Records_18052025[[#This Row],[symbol]]=C219, Records_18052025[[#This Row],[net_position]]&lt;&gt;P219, P219&lt;&gt;0, Records_18052025[[#This Row],[net_position]]*P219&lt;0, ABS(Records_18052025[[#This Row],[net_position]])&gt;=0.5, Records_18052025[[#This Row],[trade_duration_min2]]&lt;=5), "Abnormal position flip", "No")</f>
        <v>No</v>
      </c>
      <c r="T220" s="2">
        <f>_xlfn.XLOOKUP(Records_18052025[[#This Row],[symbol]], $AB$24:$AB$28, $AC$24:$AC$28, "Not Found", 0)</f>
        <v>0.5</v>
      </c>
      <c r="U220" s="9" t="str">
        <f>IF(AND(Records_18052025[[#This Row],[trade_duration]]&lt;=60, Records_18052025[[#This Row],[volume]]&gt;=Records_18052025[[#This Row],[Scalping Volume Threshold]]), "Suspected Scalping", "No")</f>
        <v>No</v>
      </c>
      <c r="V220" s="2" cm="1">
        <f t="array" ref="V220">_xlfn.LET(_xlpm.Filtered, _xlfn._xlws.FILTER($F:$F, ($A:$A=Records_18052025[[#This Row],[account_id]])*($C:$C=Records_18052025[[#This Row],[symbol]]), "Not Found"), MEDIAN(_xlpm.Filtered))</f>
        <v>1</v>
      </c>
      <c r="W220" s="2">
        <f>_xlfn.XLOOKUP(Records_18052025[[#This Row],[symbol]], $AB$33:$AB$37, $AC$33:$AC$37, 0.5, 0)</f>
        <v>0.5</v>
      </c>
      <c r="X220" s="2">
        <f>_xlfn.XLOOKUP(Records_18052025[[#This Row],[symbol]], $AB$33:$AB$37, $AD$33:$AD$37, 2, 0)</f>
        <v>2</v>
      </c>
      <c r="Y220" s="9" t="str" cm="1">
        <f t="array" ref="Y22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2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21" spans="1:26" x14ac:dyDescent="0.3">
      <c r="A221" s="2">
        <v>1005</v>
      </c>
      <c r="B221" s="5">
        <v>45795.939465941257</v>
      </c>
      <c r="C221" s="2" t="s">
        <v>11</v>
      </c>
      <c r="D221" s="2" t="s">
        <v>13</v>
      </c>
      <c r="E221" s="2">
        <v>0.68</v>
      </c>
      <c r="F221" s="2">
        <v>1</v>
      </c>
      <c r="G221" s="2">
        <v>-152.6</v>
      </c>
      <c r="H221" s="2">
        <v>119</v>
      </c>
      <c r="I221" s="2">
        <f>COUNTIFS(A:A, Records_18052025[[#This Row],[account_id]])</f>
        <v>49</v>
      </c>
      <c r="J221" s="9" t="str">
        <f>IF(Records_18052025[[#This Row],[Total Trades]]&gt;100, "High frequency", "No")</f>
        <v>No</v>
      </c>
      <c r="K221" s="8">
        <f>_xlfn.XLOOKUP(Records_18052025[[#This Row],[symbol]], $AB$6:$AB$10, $AC$6:$AC$10, "", 0)</f>
        <v>1.0950000000000002</v>
      </c>
      <c r="L221" s="8" cm="1">
        <f t="array" ref="L221">ABS(_xlfn.XLOOKUP(Records_18052025[[#This Row],[symbol]], $AB$6:$AB$10, (Records_18052025[[#This Row],[spread]]-$AC$6:$AC$10), "", 0))</f>
        <v>0.41500000000000015</v>
      </c>
      <c r="M221" s="9" t="str">
        <f>IF(Records_18052025[[#This Row],[spread]]&gt;Records_18052025[[#This Row],[Spread Median/Symbol]]+PRODUCT(2, $AC$12), "Abnormal high spread", "No")</f>
        <v>No</v>
      </c>
      <c r="N221" s="9" t="str">
        <f>IF(Records_18052025[[#This Row],[spread]]&lt;Records_18052025[[#This Row],[Spread Median/Symbol]]-PRODUCT(2, $AC$12), "Suspicious low spread", "No")</f>
        <v>No</v>
      </c>
      <c r="O221" s="8">
        <f>IF(Records_18052025[[#This Row],[direction]]="Buy", Records_18052025[[#This Row],[volume]], -Records_18052025[[#This Row],[volume]])</f>
        <v>-1</v>
      </c>
      <c r="P221" s="8">
        <f>IF(AND(Records_18052025[[#This Row],[account_id]]=A220, Records_18052025[[#This Row],[symbol]]=C220), P220+Records_18052025[[#This Row],[signed_volume]], Records_18052025[[#This Row],[signed_volume]])</f>
        <v>-3.8199999999999994</v>
      </c>
      <c r="Q221" s="12">
        <f>Records_18052025[[#This Row],[trade_duration]]/86400</f>
        <v>1.3773148148148147E-3</v>
      </c>
      <c r="R221" s="8">
        <v>1.59</v>
      </c>
      <c r="S221" s="9" t="str">
        <f>IF(AND(Records_18052025[[#This Row],[account_id]]=A220, Records_18052025[[#This Row],[symbol]]=C220, Records_18052025[[#This Row],[net_position]]&lt;&gt;P220, P220&lt;&gt;0, Records_18052025[[#This Row],[net_position]]*P220&lt;0, ABS(Records_18052025[[#This Row],[net_position]])&gt;=0.5, Records_18052025[[#This Row],[trade_duration_min2]]&lt;=5), "Abnormal position flip", "No")</f>
        <v>No</v>
      </c>
      <c r="T221" s="2">
        <f>_xlfn.XLOOKUP(Records_18052025[[#This Row],[symbol]], $AB$24:$AB$28, $AC$24:$AC$28, "Not Found", 0)</f>
        <v>0.5</v>
      </c>
      <c r="U221" s="9" t="str">
        <f>IF(AND(Records_18052025[[#This Row],[trade_duration]]&lt;=60, Records_18052025[[#This Row],[volume]]&gt;=Records_18052025[[#This Row],[Scalping Volume Threshold]]), "Suspected Scalping", "No")</f>
        <v>No</v>
      </c>
      <c r="V221" s="2" cm="1">
        <f t="array" ref="V221">_xlfn.LET(_xlpm.Filtered, _xlfn._xlws.FILTER($F:$F, ($A:$A=Records_18052025[[#This Row],[account_id]])*($C:$C=Records_18052025[[#This Row],[symbol]]), "Not Found"), MEDIAN(_xlpm.Filtered))</f>
        <v>1</v>
      </c>
      <c r="W221" s="2">
        <f>_xlfn.XLOOKUP(Records_18052025[[#This Row],[symbol]], $AB$33:$AB$37, $AC$33:$AC$37, 0.5, 0)</f>
        <v>0.5</v>
      </c>
      <c r="X221" s="2">
        <f>_xlfn.XLOOKUP(Records_18052025[[#This Row],[symbol]], $AB$33:$AB$37, $AD$33:$AD$37, 2, 0)</f>
        <v>2</v>
      </c>
      <c r="Y221" s="9" t="str" cm="1">
        <f t="array" ref="Y22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2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22" spans="1:26" x14ac:dyDescent="0.3">
      <c r="A222" s="2">
        <v>1005</v>
      </c>
      <c r="B222" s="5">
        <v>45795.999188179667</v>
      </c>
      <c r="C222" s="2" t="s">
        <v>11</v>
      </c>
      <c r="D222" s="2" t="s">
        <v>14</v>
      </c>
      <c r="E222" s="2">
        <v>1.49</v>
      </c>
      <c r="F222" s="2">
        <v>2</v>
      </c>
      <c r="G222" s="2">
        <v>90.82</v>
      </c>
      <c r="H222" s="2">
        <v>2400</v>
      </c>
      <c r="I222" s="2">
        <f>COUNTIFS(A:A, Records_18052025[[#This Row],[account_id]])</f>
        <v>49</v>
      </c>
      <c r="J222" s="9" t="str">
        <f>IF(Records_18052025[[#This Row],[Total Trades]]&gt;100, "High frequency", "No")</f>
        <v>No</v>
      </c>
      <c r="K222" s="8">
        <f>_xlfn.XLOOKUP(Records_18052025[[#This Row],[symbol]], $AB$6:$AB$10, $AC$6:$AC$10, "", 0)</f>
        <v>1.0950000000000002</v>
      </c>
      <c r="L222" s="8" cm="1">
        <f t="array" ref="L222">ABS(_xlfn.XLOOKUP(Records_18052025[[#This Row],[symbol]], $AB$6:$AB$10, (Records_18052025[[#This Row],[spread]]-$AC$6:$AC$10), "", 0))</f>
        <v>0.3949999999999998</v>
      </c>
      <c r="M222" s="9" t="str">
        <f>IF(Records_18052025[[#This Row],[spread]]&gt;Records_18052025[[#This Row],[Spread Median/Symbol]]+PRODUCT(2, $AC$12), "Abnormal high spread", "No")</f>
        <v>No</v>
      </c>
      <c r="N222" s="9" t="str">
        <f>IF(Records_18052025[[#This Row],[spread]]&lt;Records_18052025[[#This Row],[Spread Median/Symbol]]-PRODUCT(2, $AC$12), "Suspicious low spread", "No")</f>
        <v>No</v>
      </c>
      <c r="O222" s="8">
        <f>IF(Records_18052025[[#This Row],[direction]]="Buy", Records_18052025[[#This Row],[volume]], -Records_18052025[[#This Row],[volume]])</f>
        <v>2</v>
      </c>
      <c r="P222" s="8">
        <f>IF(AND(Records_18052025[[#This Row],[account_id]]=A221, Records_18052025[[#This Row],[symbol]]=C221), P221+Records_18052025[[#This Row],[signed_volume]], Records_18052025[[#This Row],[signed_volume]])</f>
        <v>-1.8199999999999994</v>
      </c>
      <c r="Q222" s="12">
        <f>Records_18052025[[#This Row],[trade_duration]]/86400</f>
        <v>2.7777777777777776E-2</v>
      </c>
      <c r="R222" s="8">
        <v>40</v>
      </c>
      <c r="S222" s="9" t="str">
        <f>IF(AND(Records_18052025[[#This Row],[account_id]]=A221, Records_18052025[[#This Row],[symbol]]=C221, Records_18052025[[#This Row],[net_position]]&lt;&gt;P221, P221&lt;&gt;0, Records_18052025[[#This Row],[net_position]]*P221&lt;0, ABS(Records_18052025[[#This Row],[net_position]])&gt;=0.5, Records_18052025[[#This Row],[trade_duration_min2]]&lt;=5), "Abnormal position flip", "No")</f>
        <v>No</v>
      </c>
      <c r="T222" s="2">
        <f>_xlfn.XLOOKUP(Records_18052025[[#This Row],[symbol]], $AB$24:$AB$28, $AC$24:$AC$28, "Not Found", 0)</f>
        <v>0.5</v>
      </c>
      <c r="U222" s="9" t="str">
        <f>IF(AND(Records_18052025[[#This Row],[trade_duration]]&lt;=60, Records_18052025[[#This Row],[volume]]&gt;=Records_18052025[[#This Row],[Scalping Volume Threshold]]), "Suspected Scalping", "No")</f>
        <v>No</v>
      </c>
      <c r="V222" s="2" cm="1">
        <f t="array" ref="V222">_xlfn.LET(_xlpm.Filtered, _xlfn._xlws.FILTER($F:$F, ($A:$A=Records_18052025[[#This Row],[account_id]])*($C:$C=Records_18052025[[#This Row],[symbol]]), "Not Found"), MEDIAN(_xlpm.Filtered))</f>
        <v>1</v>
      </c>
      <c r="W222" s="2">
        <f>_xlfn.XLOOKUP(Records_18052025[[#This Row],[symbol]], $AB$33:$AB$37, $AC$33:$AC$37, 0.5, 0)</f>
        <v>0.5</v>
      </c>
      <c r="X222" s="2">
        <f>_xlfn.XLOOKUP(Records_18052025[[#This Row],[symbol]], $AB$33:$AB$37, $AD$33:$AD$37, 2, 0)</f>
        <v>2</v>
      </c>
      <c r="Y222" s="9" t="str" cm="1">
        <f t="array" ref="Y22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2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23" spans="1:26" x14ac:dyDescent="0.3">
      <c r="A223" s="2">
        <v>1005</v>
      </c>
      <c r="B223" s="5">
        <v>45795.045021465172</v>
      </c>
      <c r="C223" s="2" t="s">
        <v>12</v>
      </c>
      <c r="D223" s="2" t="s">
        <v>13</v>
      </c>
      <c r="E223" s="2">
        <v>1.86</v>
      </c>
      <c r="F223" s="2">
        <v>1</v>
      </c>
      <c r="G223" s="2">
        <v>82.83</v>
      </c>
      <c r="H223" s="2">
        <v>2150</v>
      </c>
      <c r="I223" s="2">
        <f>COUNTIFS(A:A, Records_18052025[[#This Row],[account_id]])</f>
        <v>49</v>
      </c>
      <c r="J223" s="9" t="str">
        <f>IF(Records_18052025[[#This Row],[Total Trades]]&gt;100, "High frequency", "No")</f>
        <v>No</v>
      </c>
      <c r="K223" s="8">
        <f>_xlfn.XLOOKUP(Records_18052025[[#This Row],[symbol]], $AB$6:$AB$10, $AC$6:$AC$10, "", 0)</f>
        <v>1.5</v>
      </c>
      <c r="L223" s="8" cm="1">
        <f t="array" ref="L223">ABS(_xlfn.XLOOKUP(Records_18052025[[#This Row],[symbol]], $AB$6:$AB$10, (Records_18052025[[#This Row],[spread]]-$AC$6:$AC$10), "", 0))</f>
        <v>0.3600000000000001</v>
      </c>
      <c r="M223" s="9" t="str">
        <f>IF(Records_18052025[[#This Row],[spread]]&gt;Records_18052025[[#This Row],[Spread Median/Symbol]]+PRODUCT(2, $AC$12), "Abnormal high spread", "No")</f>
        <v>No</v>
      </c>
      <c r="N223" s="9" t="str">
        <f>IF(Records_18052025[[#This Row],[spread]]&lt;Records_18052025[[#This Row],[Spread Median/Symbol]]-PRODUCT(2, $AC$12), "Suspicious low spread", "No")</f>
        <v>No</v>
      </c>
      <c r="O223" s="8">
        <f>IF(Records_18052025[[#This Row],[direction]]="Buy", Records_18052025[[#This Row],[volume]], -Records_18052025[[#This Row],[volume]])</f>
        <v>-1</v>
      </c>
      <c r="P223" s="8">
        <f>IF(AND(Records_18052025[[#This Row],[account_id]]=A222, Records_18052025[[#This Row],[symbol]]=C222), P222+Records_18052025[[#This Row],[signed_volume]], Records_18052025[[#This Row],[signed_volume]])</f>
        <v>-1</v>
      </c>
      <c r="Q223" s="12">
        <f>Records_18052025[[#This Row],[trade_duration]]/86400</f>
        <v>2.4884259259259259E-2</v>
      </c>
      <c r="R223" s="8">
        <v>35.5</v>
      </c>
      <c r="S223" s="9" t="str">
        <f>IF(AND(Records_18052025[[#This Row],[account_id]]=A222, Records_18052025[[#This Row],[symbol]]=C222, Records_18052025[[#This Row],[net_position]]&lt;&gt;P222, P222&lt;&gt;0, Records_18052025[[#This Row],[net_position]]*P222&lt;0, ABS(Records_18052025[[#This Row],[net_position]])&gt;=0.5, Records_18052025[[#This Row],[trade_duration_min2]]&lt;=5), "Abnormal position flip", "No")</f>
        <v>No</v>
      </c>
      <c r="T223" s="2">
        <f>_xlfn.XLOOKUP(Records_18052025[[#This Row],[symbol]], $AB$24:$AB$28, $AC$24:$AC$28, "Not Found", 0)</f>
        <v>0.3</v>
      </c>
      <c r="U223" s="9" t="str">
        <f>IF(AND(Records_18052025[[#This Row],[trade_duration]]&lt;=60, Records_18052025[[#This Row],[volume]]&gt;=Records_18052025[[#This Row],[Scalping Volume Threshold]]), "Suspected Scalping", "No")</f>
        <v>No</v>
      </c>
      <c r="V223" s="2" cm="1">
        <f t="array" ref="V223">_xlfn.LET(_xlpm.Filtered, _xlfn._xlws.FILTER($F:$F, ($A:$A=Records_18052025[[#This Row],[account_id]])*($C:$C=Records_18052025[[#This Row],[symbol]]), "Not Found"), MEDIAN(_xlpm.Filtered))</f>
        <v>2</v>
      </c>
      <c r="W223" s="2">
        <f>_xlfn.XLOOKUP(Records_18052025[[#This Row],[symbol]], $AB$33:$AB$37, $AC$33:$AC$37, 0.5, 0)</f>
        <v>0.4</v>
      </c>
      <c r="X223" s="2">
        <f>_xlfn.XLOOKUP(Records_18052025[[#This Row],[symbol]], $AB$33:$AB$37, $AD$33:$AD$37, 2, 0)</f>
        <v>2</v>
      </c>
      <c r="Y223" s="9" t="str" cm="1">
        <f t="array" ref="Y22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2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24" spans="1:26" x14ac:dyDescent="0.3">
      <c r="A224" s="2">
        <v>1005</v>
      </c>
      <c r="B224" s="5">
        <v>45795.259604797073</v>
      </c>
      <c r="C224" s="2" t="s">
        <v>12</v>
      </c>
      <c r="D224" s="2" t="s">
        <v>13</v>
      </c>
      <c r="E224" s="2">
        <v>2.21</v>
      </c>
      <c r="F224" s="2">
        <v>2</v>
      </c>
      <c r="G224" s="2">
        <v>-173.6</v>
      </c>
      <c r="H224" s="2">
        <v>522</v>
      </c>
      <c r="I224" s="2">
        <f>COUNTIFS(A:A, Records_18052025[[#This Row],[account_id]])</f>
        <v>49</v>
      </c>
      <c r="J224" s="9" t="str">
        <f>IF(Records_18052025[[#This Row],[Total Trades]]&gt;100, "High frequency", "No")</f>
        <v>No</v>
      </c>
      <c r="K224" s="8">
        <f>_xlfn.XLOOKUP(Records_18052025[[#This Row],[symbol]], $AB$6:$AB$10, $AC$6:$AC$10, "", 0)</f>
        <v>1.5</v>
      </c>
      <c r="L224" s="8" cm="1">
        <f t="array" ref="L224">ABS(_xlfn.XLOOKUP(Records_18052025[[#This Row],[symbol]], $AB$6:$AB$10, (Records_18052025[[#This Row],[spread]]-$AC$6:$AC$10), "", 0))</f>
        <v>0.71</v>
      </c>
      <c r="M224" s="9" t="str">
        <f>IF(Records_18052025[[#This Row],[spread]]&gt;Records_18052025[[#This Row],[Spread Median/Symbol]]+PRODUCT(2, $AC$12), "Abnormal high spread", "No")</f>
        <v>No</v>
      </c>
      <c r="N224" s="9" t="str">
        <f>IF(Records_18052025[[#This Row],[spread]]&lt;Records_18052025[[#This Row],[Spread Median/Symbol]]-PRODUCT(2, $AC$12), "Suspicious low spread", "No")</f>
        <v>No</v>
      </c>
      <c r="O224" s="8">
        <f>IF(Records_18052025[[#This Row],[direction]]="Buy", Records_18052025[[#This Row],[volume]], -Records_18052025[[#This Row],[volume]])</f>
        <v>-2</v>
      </c>
      <c r="P224" s="8">
        <f>IF(AND(Records_18052025[[#This Row],[account_id]]=A223, Records_18052025[[#This Row],[symbol]]=C223), P223+Records_18052025[[#This Row],[signed_volume]], Records_18052025[[#This Row],[signed_volume]])</f>
        <v>-3</v>
      </c>
      <c r="Q224" s="12">
        <f>Records_18052025[[#This Row],[trade_duration]]/86400</f>
        <v>6.0416666666666665E-3</v>
      </c>
      <c r="R224" s="8">
        <v>8.42</v>
      </c>
      <c r="S224" s="9" t="str">
        <f>IF(AND(Records_18052025[[#This Row],[account_id]]=A223, Records_18052025[[#This Row],[symbol]]=C223, Records_18052025[[#This Row],[net_position]]&lt;&gt;P223, P223&lt;&gt;0, Records_18052025[[#This Row],[net_position]]*P223&lt;0, ABS(Records_18052025[[#This Row],[net_position]])&gt;=0.5, Records_18052025[[#This Row],[trade_duration_min2]]&lt;=5), "Abnormal position flip", "No")</f>
        <v>No</v>
      </c>
      <c r="T224" s="2">
        <f>_xlfn.XLOOKUP(Records_18052025[[#This Row],[symbol]], $AB$24:$AB$28, $AC$24:$AC$28, "Not Found", 0)</f>
        <v>0.3</v>
      </c>
      <c r="U224" s="9" t="str">
        <f>IF(AND(Records_18052025[[#This Row],[trade_duration]]&lt;=60, Records_18052025[[#This Row],[volume]]&gt;=Records_18052025[[#This Row],[Scalping Volume Threshold]]), "Suspected Scalping", "No")</f>
        <v>No</v>
      </c>
      <c r="V224" s="2" cm="1">
        <f t="array" ref="V224">_xlfn.LET(_xlpm.Filtered, _xlfn._xlws.FILTER($F:$F, ($A:$A=Records_18052025[[#This Row],[account_id]])*($C:$C=Records_18052025[[#This Row],[symbol]]), "Not Found"), MEDIAN(_xlpm.Filtered))</f>
        <v>2</v>
      </c>
      <c r="W224" s="2">
        <f>_xlfn.XLOOKUP(Records_18052025[[#This Row],[symbol]], $AB$33:$AB$37, $AC$33:$AC$37, 0.5, 0)</f>
        <v>0.4</v>
      </c>
      <c r="X224" s="2">
        <f>_xlfn.XLOOKUP(Records_18052025[[#This Row],[symbol]], $AB$33:$AB$37, $AD$33:$AD$37, 2, 0)</f>
        <v>2</v>
      </c>
      <c r="Y224" s="9" t="str" cm="1">
        <f t="array" ref="Y22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2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25" spans="1:26" x14ac:dyDescent="0.3">
      <c r="A225" s="2">
        <v>1005</v>
      </c>
      <c r="B225" s="5">
        <v>45795.292243730808</v>
      </c>
      <c r="C225" s="2" t="s">
        <v>12</v>
      </c>
      <c r="D225" s="2" t="s">
        <v>14</v>
      </c>
      <c r="E225" s="2">
        <v>1.77</v>
      </c>
      <c r="F225" s="2">
        <v>0.01</v>
      </c>
      <c r="G225" s="2">
        <v>-42.72</v>
      </c>
      <c r="H225" s="2">
        <v>2237</v>
      </c>
      <c r="I225" s="2">
        <f>COUNTIFS(A:A, Records_18052025[[#This Row],[account_id]])</f>
        <v>49</v>
      </c>
      <c r="J225" s="9" t="str">
        <f>IF(Records_18052025[[#This Row],[Total Trades]]&gt;100, "High frequency", "No")</f>
        <v>No</v>
      </c>
      <c r="K225" s="8">
        <f>_xlfn.XLOOKUP(Records_18052025[[#This Row],[symbol]], $AB$6:$AB$10, $AC$6:$AC$10, "", 0)</f>
        <v>1.5</v>
      </c>
      <c r="L225" s="8" cm="1">
        <f t="array" ref="L225">ABS(_xlfn.XLOOKUP(Records_18052025[[#This Row],[symbol]], $AB$6:$AB$10, (Records_18052025[[#This Row],[spread]]-$AC$6:$AC$10), "", 0))</f>
        <v>0.27</v>
      </c>
      <c r="M225" s="9" t="str">
        <f>IF(Records_18052025[[#This Row],[spread]]&gt;Records_18052025[[#This Row],[Spread Median/Symbol]]+PRODUCT(2, $AC$12), "Abnormal high spread", "No")</f>
        <v>No</v>
      </c>
      <c r="N225" s="9" t="str">
        <f>IF(Records_18052025[[#This Row],[spread]]&lt;Records_18052025[[#This Row],[Spread Median/Symbol]]-PRODUCT(2, $AC$12), "Suspicious low spread", "No")</f>
        <v>No</v>
      </c>
      <c r="O225" s="8">
        <f>IF(Records_18052025[[#This Row],[direction]]="Buy", Records_18052025[[#This Row],[volume]], -Records_18052025[[#This Row],[volume]])</f>
        <v>0.01</v>
      </c>
      <c r="P225" s="8">
        <f>IF(AND(Records_18052025[[#This Row],[account_id]]=A224, Records_18052025[[#This Row],[symbol]]=C224), P224+Records_18052025[[#This Row],[signed_volume]], Records_18052025[[#This Row],[signed_volume]])</f>
        <v>-2.99</v>
      </c>
      <c r="Q225" s="12">
        <f>Records_18052025[[#This Row],[trade_duration]]/86400</f>
        <v>2.5891203703703704E-2</v>
      </c>
      <c r="R225" s="8">
        <v>37.17</v>
      </c>
      <c r="S225" s="9" t="str">
        <f>IF(AND(Records_18052025[[#This Row],[account_id]]=A224, Records_18052025[[#This Row],[symbol]]=C224, Records_18052025[[#This Row],[net_position]]&lt;&gt;P224, P224&lt;&gt;0, Records_18052025[[#This Row],[net_position]]*P224&lt;0, ABS(Records_18052025[[#This Row],[net_position]])&gt;=0.5, Records_18052025[[#This Row],[trade_duration_min2]]&lt;=5), "Abnormal position flip", "No")</f>
        <v>No</v>
      </c>
      <c r="T225" s="2">
        <f>_xlfn.XLOOKUP(Records_18052025[[#This Row],[symbol]], $AB$24:$AB$28, $AC$24:$AC$28, "Not Found", 0)</f>
        <v>0.3</v>
      </c>
      <c r="U225" s="9" t="str">
        <f>IF(AND(Records_18052025[[#This Row],[trade_duration]]&lt;=60, Records_18052025[[#This Row],[volume]]&gt;=Records_18052025[[#This Row],[Scalping Volume Threshold]]), "Suspected Scalping", "No")</f>
        <v>No</v>
      </c>
      <c r="V225" s="2" cm="1">
        <f t="array" ref="V225">_xlfn.LET(_xlpm.Filtered, _xlfn._xlws.FILTER($F:$F, ($A:$A=Records_18052025[[#This Row],[account_id]])*($C:$C=Records_18052025[[#This Row],[symbol]]), "Not Found"), MEDIAN(_xlpm.Filtered))</f>
        <v>2</v>
      </c>
      <c r="W225" s="2">
        <f>_xlfn.XLOOKUP(Records_18052025[[#This Row],[symbol]], $AB$33:$AB$37, $AC$33:$AC$37, 0.5, 0)</f>
        <v>0.4</v>
      </c>
      <c r="X225" s="2">
        <f>_xlfn.XLOOKUP(Records_18052025[[#This Row],[symbol]], $AB$33:$AB$37, $AD$33:$AD$37, 2, 0)</f>
        <v>2</v>
      </c>
      <c r="Y225" s="9" t="str" cm="1">
        <f t="array" ref="Y22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2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26" spans="1:26" x14ac:dyDescent="0.3">
      <c r="A226" s="2">
        <v>1005</v>
      </c>
      <c r="B226" s="5">
        <v>45795.311688174377</v>
      </c>
      <c r="C226" s="2" t="s">
        <v>12</v>
      </c>
      <c r="D226" s="2" t="s">
        <v>14</v>
      </c>
      <c r="E226" s="2">
        <v>0.98</v>
      </c>
      <c r="F226" s="2">
        <v>2</v>
      </c>
      <c r="G226" s="2">
        <v>-69.88</v>
      </c>
      <c r="H226" s="2">
        <v>2710</v>
      </c>
      <c r="I226" s="2">
        <f>COUNTIFS(A:A, Records_18052025[[#This Row],[account_id]])</f>
        <v>49</v>
      </c>
      <c r="J226" s="9" t="str">
        <f>IF(Records_18052025[[#This Row],[Total Trades]]&gt;100, "High frequency", "No")</f>
        <v>No</v>
      </c>
      <c r="K226" s="8">
        <f>_xlfn.XLOOKUP(Records_18052025[[#This Row],[symbol]], $AB$6:$AB$10, $AC$6:$AC$10, "", 0)</f>
        <v>1.5</v>
      </c>
      <c r="L226" s="8" cm="1">
        <f t="array" ref="L226">ABS(_xlfn.XLOOKUP(Records_18052025[[#This Row],[symbol]], $AB$6:$AB$10, (Records_18052025[[#This Row],[spread]]-$AC$6:$AC$10), "", 0))</f>
        <v>0.52</v>
      </c>
      <c r="M226" s="9" t="str">
        <f>IF(Records_18052025[[#This Row],[spread]]&gt;Records_18052025[[#This Row],[Spread Median/Symbol]]+PRODUCT(2, $AC$12), "Abnormal high spread", "No")</f>
        <v>No</v>
      </c>
      <c r="N226" s="9" t="str">
        <f>IF(Records_18052025[[#This Row],[spread]]&lt;Records_18052025[[#This Row],[Spread Median/Symbol]]-PRODUCT(2, $AC$12), "Suspicious low spread", "No")</f>
        <v>No</v>
      </c>
      <c r="O226" s="8">
        <f>IF(Records_18052025[[#This Row],[direction]]="Buy", Records_18052025[[#This Row],[volume]], -Records_18052025[[#This Row],[volume]])</f>
        <v>2</v>
      </c>
      <c r="P226" s="8">
        <f>IF(AND(Records_18052025[[#This Row],[account_id]]=A225, Records_18052025[[#This Row],[symbol]]=C225), P225+Records_18052025[[#This Row],[signed_volume]], Records_18052025[[#This Row],[signed_volume]])</f>
        <v>-0.99000000000000021</v>
      </c>
      <c r="Q226" s="12">
        <f>Records_18052025[[#This Row],[trade_duration]]/86400</f>
        <v>3.1365740740740743E-2</v>
      </c>
      <c r="R226" s="8">
        <v>45.1</v>
      </c>
      <c r="S226" s="9" t="str">
        <f>IF(AND(Records_18052025[[#This Row],[account_id]]=A225, Records_18052025[[#This Row],[symbol]]=C225, Records_18052025[[#This Row],[net_position]]&lt;&gt;P225, P225&lt;&gt;0, Records_18052025[[#This Row],[net_position]]*P225&lt;0, ABS(Records_18052025[[#This Row],[net_position]])&gt;=0.5, Records_18052025[[#This Row],[trade_duration_min2]]&lt;=5), "Abnormal position flip", "No")</f>
        <v>No</v>
      </c>
      <c r="T226" s="2">
        <f>_xlfn.XLOOKUP(Records_18052025[[#This Row],[symbol]], $AB$24:$AB$28, $AC$24:$AC$28, "Not Found", 0)</f>
        <v>0.3</v>
      </c>
      <c r="U226" s="9" t="str">
        <f>IF(AND(Records_18052025[[#This Row],[trade_duration]]&lt;=60, Records_18052025[[#This Row],[volume]]&gt;=Records_18052025[[#This Row],[Scalping Volume Threshold]]), "Suspected Scalping", "No")</f>
        <v>No</v>
      </c>
      <c r="V226" s="2" cm="1">
        <f t="array" ref="V226">_xlfn.LET(_xlpm.Filtered, _xlfn._xlws.FILTER($F:$F, ($A:$A=Records_18052025[[#This Row],[account_id]])*($C:$C=Records_18052025[[#This Row],[symbol]]), "Not Found"), MEDIAN(_xlpm.Filtered))</f>
        <v>2</v>
      </c>
      <c r="W226" s="2">
        <f>_xlfn.XLOOKUP(Records_18052025[[#This Row],[symbol]], $AB$33:$AB$37, $AC$33:$AC$37, 0.5, 0)</f>
        <v>0.4</v>
      </c>
      <c r="X226" s="2">
        <f>_xlfn.XLOOKUP(Records_18052025[[#This Row],[symbol]], $AB$33:$AB$37, $AD$33:$AD$37, 2, 0)</f>
        <v>2</v>
      </c>
      <c r="Y226" s="9" t="str" cm="1">
        <f t="array" ref="Y22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2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27" spans="1:26" x14ac:dyDescent="0.3">
      <c r="A227" s="2">
        <v>1005</v>
      </c>
      <c r="B227" s="5">
        <v>45795.599188141641</v>
      </c>
      <c r="C227" s="2" t="s">
        <v>12</v>
      </c>
      <c r="D227" s="2" t="s">
        <v>13</v>
      </c>
      <c r="E227" s="2">
        <v>2.06</v>
      </c>
      <c r="F227" s="2">
        <v>2</v>
      </c>
      <c r="G227" s="2">
        <v>128.87</v>
      </c>
      <c r="H227" s="2">
        <v>155</v>
      </c>
      <c r="I227" s="2">
        <f>COUNTIFS(A:A, Records_18052025[[#This Row],[account_id]])</f>
        <v>49</v>
      </c>
      <c r="J227" s="9" t="str">
        <f>IF(Records_18052025[[#This Row],[Total Trades]]&gt;100, "High frequency", "No")</f>
        <v>No</v>
      </c>
      <c r="K227" s="8">
        <f>_xlfn.XLOOKUP(Records_18052025[[#This Row],[symbol]], $AB$6:$AB$10, $AC$6:$AC$10, "", 0)</f>
        <v>1.5</v>
      </c>
      <c r="L227" s="8" cm="1">
        <f t="array" ref="L227">ABS(_xlfn.XLOOKUP(Records_18052025[[#This Row],[symbol]], $AB$6:$AB$10, (Records_18052025[[#This Row],[spread]]-$AC$6:$AC$10), "", 0))</f>
        <v>0.56000000000000005</v>
      </c>
      <c r="M227" s="9" t="str">
        <f>IF(Records_18052025[[#This Row],[spread]]&gt;Records_18052025[[#This Row],[Spread Median/Symbol]]+PRODUCT(2, $AC$12), "Abnormal high spread", "No")</f>
        <v>No</v>
      </c>
      <c r="N227" s="9" t="str">
        <f>IF(Records_18052025[[#This Row],[spread]]&lt;Records_18052025[[#This Row],[Spread Median/Symbol]]-PRODUCT(2, $AC$12), "Suspicious low spread", "No")</f>
        <v>No</v>
      </c>
      <c r="O227" s="8">
        <f>IF(Records_18052025[[#This Row],[direction]]="Buy", Records_18052025[[#This Row],[volume]], -Records_18052025[[#This Row],[volume]])</f>
        <v>-2</v>
      </c>
      <c r="P227" s="8">
        <f>IF(AND(Records_18052025[[#This Row],[account_id]]=A226, Records_18052025[[#This Row],[symbol]]=C226), P226+Records_18052025[[#This Row],[signed_volume]], Records_18052025[[#This Row],[signed_volume]])</f>
        <v>-2.99</v>
      </c>
      <c r="Q227" s="12">
        <f>Records_18052025[[#This Row],[trade_duration]]/86400</f>
        <v>1.7939814814814815E-3</v>
      </c>
      <c r="R227" s="8">
        <v>2.35</v>
      </c>
      <c r="S227" s="9" t="str">
        <f>IF(AND(Records_18052025[[#This Row],[account_id]]=A226, Records_18052025[[#This Row],[symbol]]=C226, Records_18052025[[#This Row],[net_position]]&lt;&gt;P226, P226&lt;&gt;0, Records_18052025[[#This Row],[net_position]]*P226&lt;0, ABS(Records_18052025[[#This Row],[net_position]])&gt;=0.5, Records_18052025[[#This Row],[trade_duration_min2]]&lt;=5), "Abnormal position flip", "No")</f>
        <v>No</v>
      </c>
      <c r="T227" s="2">
        <f>_xlfn.XLOOKUP(Records_18052025[[#This Row],[symbol]], $AB$24:$AB$28, $AC$24:$AC$28, "Not Found", 0)</f>
        <v>0.3</v>
      </c>
      <c r="U227" s="9" t="str">
        <f>IF(AND(Records_18052025[[#This Row],[trade_duration]]&lt;=60, Records_18052025[[#This Row],[volume]]&gt;=Records_18052025[[#This Row],[Scalping Volume Threshold]]), "Suspected Scalping", "No")</f>
        <v>No</v>
      </c>
      <c r="V227" s="2" cm="1">
        <f t="array" ref="V227">_xlfn.LET(_xlpm.Filtered, _xlfn._xlws.FILTER($F:$F, ($A:$A=Records_18052025[[#This Row],[account_id]])*($C:$C=Records_18052025[[#This Row],[symbol]]), "Not Found"), MEDIAN(_xlpm.Filtered))</f>
        <v>2</v>
      </c>
      <c r="W227" s="2">
        <f>_xlfn.XLOOKUP(Records_18052025[[#This Row],[symbol]], $AB$33:$AB$37, $AC$33:$AC$37, 0.5, 0)</f>
        <v>0.4</v>
      </c>
      <c r="X227" s="2">
        <f>_xlfn.XLOOKUP(Records_18052025[[#This Row],[symbol]], $AB$33:$AB$37, $AD$33:$AD$37, 2, 0)</f>
        <v>2</v>
      </c>
      <c r="Y227" s="9" t="str" cm="1">
        <f t="array" ref="Y22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2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28" spans="1:26" x14ac:dyDescent="0.3">
      <c r="A228" s="2">
        <v>1005</v>
      </c>
      <c r="B228" s="5">
        <v>45795.656132576587</v>
      </c>
      <c r="C228" s="2" t="s">
        <v>12</v>
      </c>
      <c r="D228" s="2" t="s">
        <v>13</v>
      </c>
      <c r="E228" s="2">
        <v>2.08</v>
      </c>
      <c r="F228" s="2">
        <v>0.5</v>
      </c>
      <c r="G228" s="2">
        <v>-38.85</v>
      </c>
      <c r="H228" s="2">
        <v>1542</v>
      </c>
      <c r="I228" s="2">
        <f>COUNTIFS(A:A, Records_18052025[[#This Row],[account_id]])</f>
        <v>49</v>
      </c>
      <c r="J228" s="9" t="str">
        <f>IF(Records_18052025[[#This Row],[Total Trades]]&gt;100, "High frequency", "No")</f>
        <v>No</v>
      </c>
      <c r="K228" s="8">
        <f>_xlfn.XLOOKUP(Records_18052025[[#This Row],[symbol]], $AB$6:$AB$10, $AC$6:$AC$10, "", 0)</f>
        <v>1.5</v>
      </c>
      <c r="L228" s="8" cm="1">
        <f t="array" ref="L228">ABS(_xlfn.XLOOKUP(Records_18052025[[#This Row],[symbol]], $AB$6:$AB$10, (Records_18052025[[#This Row],[spread]]-$AC$6:$AC$10), "", 0))</f>
        <v>0.58000000000000007</v>
      </c>
      <c r="M228" s="9" t="str">
        <f>IF(Records_18052025[[#This Row],[spread]]&gt;Records_18052025[[#This Row],[Spread Median/Symbol]]+PRODUCT(2, $AC$12), "Abnormal high spread", "No")</f>
        <v>No</v>
      </c>
      <c r="N228" s="9" t="str">
        <f>IF(Records_18052025[[#This Row],[spread]]&lt;Records_18052025[[#This Row],[Spread Median/Symbol]]-PRODUCT(2, $AC$12), "Suspicious low spread", "No")</f>
        <v>No</v>
      </c>
      <c r="O228" s="8">
        <f>IF(Records_18052025[[#This Row],[direction]]="Buy", Records_18052025[[#This Row],[volume]], -Records_18052025[[#This Row],[volume]])</f>
        <v>-0.5</v>
      </c>
      <c r="P228" s="8">
        <f>IF(AND(Records_18052025[[#This Row],[account_id]]=A227, Records_18052025[[#This Row],[symbol]]=C227), P227+Records_18052025[[#This Row],[signed_volume]], Records_18052025[[#This Row],[signed_volume]])</f>
        <v>-3.49</v>
      </c>
      <c r="Q228" s="12">
        <f>Records_18052025[[#This Row],[trade_duration]]/86400</f>
        <v>1.7847222222222223E-2</v>
      </c>
      <c r="R228" s="8">
        <v>25.42</v>
      </c>
      <c r="S228" s="9" t="str">
        <f>IF(AND(Records_18052025[[#This Row],[account_id]]=A227, Records_18052025[[#This Row],[symbol]]=C227, Records_18052025[[#This Row],[net_position]]&lt;&gt;P227, P227&lt;&gt;0, Records_18052025[[#This Row],[net_position]]*P227&lt;0, ABS(Records_18052025[[#This Row],[net_position]])&gt;=0.5, Records_18052025[[#This Row],[trade_duration_min2]]&lt;=5), "Abnormal position flip", "No")</f>
        <v>No</v>
      </c>
      <c r="T228" s="2">
        <f>_xlfn.XLOOKUP(Records_18052025[[#This Row],[symbol]], $AB$24:$AB$28, $AC$24:$AC$28, "Not Found", 0)</f>
        <v>0.3</v>
      </c>
      <c r="U228" s="9" t="str">
        <f>IF(AND(Records_18052025[[#This Row],[trade_duration]]&lt;=60, Records_18052025[[#This Row],[volume]]&gt;=Records_18052025[[#This Row],[Scalping Volume Threshold]]), "Suspected Scalping", "No")</f>
        <v>No</v>
      </c>
      <c r="V228" s="2" cm="1">
        <f t="array" ref="V228">_xlfn.LET(_xlpm.Filtered, _xlfn._xlws.FILTER($F:$F, ($A:$A=Records_18052025[[#This Row],[account_id]])*($C:$C=Records_18052025[[#This Row],[symbol]]), "Not Found"), MEDIAN(_xlpm.Filtered))</f>
        <v>2</v>
      </c>
      <c r="W228" s="2">
        <f>_xlfn.XLOOKUP(Records_18052025[[#This Row],[symbol]], $AB$33:$AB$37, $AC$33:$AC$37, 0.5, 0)</f>
        <v>0.4</v>
      </c>
      <c r="X228" s="2">
        <f>_xlfn.XLOOKUP(Records_18052025[[#This Row],[symbol]], $AB$33:$AB$37, $AD$33:$AD$37, 2, 0)</f>
        <v>2</v>
      </c>
      <c r="Y228" s="9" t="str" cm="1">
        <f t="array" ref="Y22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2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29" spans="1:26" x14ac:dyDescent="0.3">
      <c r="A229" s="2">
        <v>1005</v>
      </c>
      <c r="B229" s="5">
        <v>45795.709604844829</v>
      </c>
      <c r="C229" s="2" t="s">
        <v>12</v>
      </c>
      <c r="D229" s="2" t="s">
        <v>14</v>
      </c>
      <c r="E229" s="2">
        <v>1.02</v>
      </c>
      <c r="F229" s="2">
        <v>0.01</v>
      </c>
      <c r="G229" s="2">
        <v>78.88</v>
      </c>
      <c r="H229" s="2">
        <v>1860</v>
      </c>
      <c r="I229" s="2">
        <f>COUNTIFS(A:A, Records_18052025[[#This Row],[account_id]])</f>
        <v>49</v>
      </c>
      <c r="J229" s="9" t="str">
        <f>IF(Records_18052025[[#This Row],[Total Trades]]&gt;100, "High frequency", "No")</f>
        <v>No</v>
      </c>
      <c r="K229" s="8">
        <f>_xlfn.XLOOKUP(Records_18052025[[#This Row],[symbol]], $AB$6:$AB$10, $AC$6:$AC$10, "", 0)</f>
        <v>1.5</v>
      </c>
      <c r="L229" s="8" cm="1">
        <f t="array" ref="L229">ABS(_xlfn.XLOOKUP(Records_18052025[[#This Row],[symbol]], $AB$6:$AB$10, (Records_18052025[[#This Row],[spread]]-$AC$6:$AC$10), "", 0))</f>
        <v>0.48</v>
      </c>
      <c r="M229" s="9" t="str">
        <f>IF(Records_18052025[[#This Row],[spread]]&gt;Records_18052025[[#This Row],[Spread Median/Symbol]]+PRODUCT(2, $AC$12), "Abnormal high spread", "No")</f>
        <v>No</v>
      </c>
      <c r="N229" s="9" t="str">
        <f>IF(Records_18052025[[#This Row],[spread]]&lt;Records_18052025[[#This Row],[Spread Median/Symbol]]-PRODUCT(2, $AC$12), "Suspicious low spread", "No")</f>
        <v>No</v>
      </c>
      <c r="O229" s="8">
        <f>IF(Records_18052025[[#This Row],[direction]]="Buy", Records_18052025[[#This Row],[volume]], -Records_18052025[[#This Row],[volume]])</f>
        <v>0.01</v>
      </c>
      <c r="P229" s="8">
        <f>IF(AND(Records_18052025[[#This Row],[account_id]]=A228, Records_18052025[[#This Row],[symbol]]=C228), P228+Records_18052025[[#This Row],[signed_volume]], Records_18052025[[#This Row],[signed_volume]])</f>
        <v>-3.4800000000000004</v>
      </c>
      <c r="Q229" s="12">
        <f>Records_18052025[[#This Row],[trade_duration]]/86400</f>
        <v>2.1527777777777778E-2</v>
      </c>
      <c r="R229" s="8">
        <v>31</v>
      </c>
      <c r="S229" s="9" t="str">
        <f>IF(AND(Records_18052025[[#This Row],[account_id]]=A228, Records_18052025[[#This Row],[symbol]]=C228, Records_18052025[[#This Row],[net_position]]&lt;&gt;P228, P228&lt;&gt;0, Records_18052025[[#This Row],[net_position]]*P228&lt;0, ABS(Records_18052025[[#This Row],[net_position]])&gt;=0.5, Records_18052025[[#This Row],[trade_duration_min2]]&lt;=5), "Abnormal position flip", "No")</f>
        <v>No</v>
      </c>
      <c r="T229" s="2">
        <f>_xlfn.XLOOKUP(Records_18052025[[#This Row],[symbol]], $AB$24:$AB$28, $AC$24:$AC$28, "Not Found", 0)</f>
        <v>0.3</v>
      </c>
      <c r="U229" s="9" t="str">
        <f>IF(AND(Records_18052025[[#This Row],[trade_duration]]&lt;=60, Records_18052025[[#This Row],[volume]]&gt;=Records_18052025[[#This Row],[Scalping Volume Threshold]]), "Suspected Scalping", "No")</f>
        <v>No</v>
      </c>
      <c r="V229" s="2" cm="1">
        <f t="array" ref="V229">_xlfn.LET(_xlpm.Filtered, _xlfn._xlws.FILTER($F:$F, ($A:$A=Records_18052025[[#This Row],[account_id]])*($C:$C=Records_18052025[[#This Row],[symbol]]), "Not Found"), MEDIAN(_xlpm.Filtered))</f>
        <v>2</v>
      </c>
      <c r="W229" s="2">
        <f>_xlfn.XLOOKUP(Records_18052025[[#This Row],[symbol]], $AB$33:$AB$37, $AC$33:$AC$37, 0.5, 0)</f>
        <v>0.4</v>
      </c>
      <c r="X229" s="2">
        <f>_xlfn.XLOOKUP(Records_18052025[[#This Row],[symbol]], $AB$33:$AB$37, $AD$33:$AD$37, 2, 0)</f>
        <v>2</v>
      </c>
      <c r="Y229" s="9" t="str" cm="1">
        <f t="array" ref="Y22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2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30" spans="1:26" x14ac:dyDescent="0.3">
      <c r="A230" s="2">
        <v>1005</v>
      </c>
      <c r="B230" s="5">
        <v>45795.975577058787</v>
      </c>
      <c r="C230" s="2" t="s">
        <v>12</v>
      </c>
      <c r="D230" s="2" t="s">
        <v>13</v>
      </c>
      <c r="E230" s="2">
        <v>1.05</v>
      </c>
      <c r="F230" s="2">
        <v>2</v>
      </c>
      <c r="G230" s="2">
        <v>61.86</v>
      </c>
      <c r="H230" s="2">
        <v>1408</v>
      </c>
      <c r="I230" s="2">
        <f>COUNTIFS(A:A, Records_18052025[[#This Row],[account_id]])</f>
        <v>49</v>
      </c>
      <c r="J230" s="9" t="str">
        <f>IF(Records_18052025[[#This Row],[Total Trades]]&gt;100, "High frequency", "No")</f>
        <v>No</v>
      </c>
      <c r="K230" s="8">
        <f>_xlfn.XLOOKUP(Records_18052025[[#This Row],[symbol]], $AB$6:$AB$10, $AC$6:$AC$10, "", 0)</f>
        <v>1.5</v>
      </c>
      <c r="L230" s="8" cm="1">
        <f t="array" ref="L230">ABS(_xlfn.XLOOKUP(Records_18052025[[#This Row],[symbol]], $AB$6:$AB$10, (Records_18052025[[#This Row],[spread]]-$AC$6:$AC$10), "", 0))</f>
        <v>0.44999999999999996</v>
      </c>
      <c r="M230" s="9" t="str">
        <f>IF(Records_18052025[[#This Row],[spread]]&gt;Records_18052025[[#This Row],[Spread Median/Symbol]]+PRODUCT(2, $AC$12), "Abnormal high spread", "No")</f>
        <v>No</v>
      </c>
      <c r="N230" s="9" t="str">
        <f>IF(Records_18052025[[#This Row],[spread]]&lt;Records_18052025[[#This Row],[Spread Median/Symbol]]-PRODUCT(2, $AC$12), "Suspicious low spread", "No")</f>
        <v>No</v>
      </c>
      <c r="O230" s="8">
        <f>IF(Records_18052025[[#This Row],[direction]]="Buy", Records_18052025[[#This Row],[volume]], -Records_18052025[[#This Row],[volume]])</f>
        <v>-2</v>
      </c>
      <c r="P230" s="8">
        <f>IF(AND(Records_18052025[[#This Row],[account_id]]=A229, Records_18052025[[#This Row],[symbol]]=C229), P229+Records_18052025[[#This Row],[signed_volume]], Records_18052025[[#This Row],[signed_volume]])</f>
        <v>-5.48</v>
      </c>
      <c r="Q230" s="12">
        <f>Records_18052025[[#This Row],[trade_duration]]/86400</f>
        <v>1.6296296296296295E-2</v>
      </c>
      <c r="R230" s="8">
        <v>23.28</v>
      </c>
      <c r="S230" s="9" t="str">
        <f>IF(AND(Records_18052025[[#This Row],[account_id]]=A229, Records_18052025[[#This Row],[symbol]]=C229, Records_18052025[[#This Row],[net_position]]&lt;&gt;P229, P229&lt;&gt;0, Records_18052025[[#This Row],[net_position]]*P229&lt;0, ABS(Records_18052025[[#This Row],[net_position]])&gt;=0.5, Records_18052025[[#This Row],[trade_duration_min2]]&lt;=5), "Abnormal position flip", "No")</f>
        <v>No</v>
      </c>
      <c r="T230" s="2">
        <f>_xlfn.XLOOKUP(Records_18052025[[#This Row],[symbol]], $AB$24:$AB$28, $AC$24:$AC$28, "Not Found", 0)</f>
        <v>0.3</v>
      </c>
      <c r="U230" s="9" t="str">
        <f>IF(AND(Records_18052025[[#This Row],[trade_duration]]&lt;=60, Records_18052025[[#This Row],[volume]]&gt;=Records_18052025[[#This Row],[Scalping Volume Threshold]]), "Suspected Scalping", "No")</f>
        <v>No</v>
      </c>
      <c r="V230" s="2" cm="1">
        <f t="array" ref="V230">_xlfn.LET(_xlpm.Filtered, _xlfn._xlws.FILTER($F:$F, ($A:$A=Records_18052025[[#This Row],[account_id]])*($C:$C=Records_18052025[[#This Row],[symbol]]), "Not Found"), MEDIAN(_xlpm.Filtered))</f>
        <v>2</v>
      </c>
      <c r="W230" s="2">
        <f>_xlfn.XLOOKUP(Records_18052025[[#This Row],[symbol]], $AB$33:$AB$37, $AC$33:$AC$37, 0.5, 0)</f>
        <v>0.4</v>
      </c>
      <c r="X230" s="2">
        <f>_xlfn.XLOOKUP(Records_18052025[[#This Row],[symbol]], $AB$33:$AB$37, $AD$33:$AD$37, 2, 0)</f>
        <v>2</v>
      </c>
      <c r="Y230" s="9" t="str" cm="1">
        <f t="array" ref="Y23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3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31" spans="1:26" x14ac:dyDescent="0.3">
      <c r="A231" s="2">
        <v>1005</v>
      </c>
      <c r="B231" s="5">
        <v>45795.981132614652</v>
      </c>
      <c r="C231" s="2" t="s">
        <v>12</v>
      </c>
      <c r="D231" s="2" t="s">
        <v>14</v>
      </c>
      <c r="E231" s="2">
        <v>0.82</v>
      </c>
      <c r="F231" s="2">
        <v>2</v>
      </c>
      <c r="G231" s="2">
        <v>15.64</v>
      </c>
      <c r="H231" s="2">
        <v>2720</v>
      </c>
      <c r="I231" s="2">
        <f>COUNTIFS(A:A, Records_18052025[[#This Row],[account_id]])</f>
        <v>49</v>
      </c>
      <c r="J231" s="9" t="str">
        <f>IF(Records_18052025[[#This Row],[Total Trades]]&gt;100, "High frequency", "No")</f>
        <v>No</v>
      </c>
      <c r="K231" s="8">
        <f>_xlfn.XLOOKUP(Records_18052025[[#This Row],[symbol]], $AB$6:$AB$10, $AC$6:$AC$10, "", 0)</f>
        <v>1.5</v>
      </c>
      <c r="L231" s="8" cm="1">
        <f t="array" ref="L231">ABS(_xlfn.XLOOKUP(Records_18052025[[#This Row],[symbol]], $AB$6:$AB$10, (Records_18052025[[#This Row],[spread]]-$AC$6:$AC$10), "", 0))</f>
        <v>0.68</v>
      </c>
      <c r="M231" s="9" t="str">
        <f>IF(Records_18052025[[#This Row],[spread]]&gt;Records_18052025[[#This Row],[Spread Median/Symbol]]+PRODUCT(2, $AC$12), "Abnormal high spread", "No")</f>
        <v>No</v>
      </c>
      <c r="N231" s="9" t="str">
        <f>IF(Records_18052025[[#This Row],[spread]]&lt;Records_18052025[[#This Row],[Spread Median/Symbol]]-PRODUCT(2, $AC$12), "Suspicious low spread", "No")</f>
        <v>No</v>
      </c>
      <c r="O231" s="8">
        <f>IF(Records_18052025[[#This Row],[direction]]="Buy", Records_18052025[[#This Row],[volume]], -Records_18052025[[#This Row],[volume]])</f>
        <v>2</v>
      </c>
      <c r="P231" s="8">
        <f>IF(AND(Records_18052025[[#This Row],[account_id]]=A230, Records_18052025[[#This Row],[symbol]]=C230), P230+Records_18052025[[#This Row],[signed_volume]], Records_18052025[[#This Row],[signed_volume]])</f>
        <v>-3.4800000000000004</v>
      </c>
      <c r="Q231" s="12">
        <f>Records_18052025[[#This Row],[trade_duration]]/86400</f>
        <v>3.1481481481481478E-2</v>
      </c>
      <c r="R231" s="8">
        <v>45.2</v>
      </c>
      <c r="S231" s="9" t="str">
        <f>IF(AND(Records_18052025[[#This Row],[account_id]]=A230, Records_18052025[[#This Row],[symbol]]=C230, Records_18052025[[#This Row],[net_position]]&lt;&gt;P230, P230&lt;&gt;0, Records_18052025[[#This Row],[net_position]]*P230&lt;0, ABS(Records_18052025[[#This Row],[net_position]])&gt;=0.5, Records_18052025[[#This Row],[trade_duration_min2]]&lt;=5), "Abnormal position flip", "No")</f>
        <v>No</v>
      </c>
      <c r="T231" s="2">
        <f>_xlfn.XLOOKUP(Records_18052025[[#This Row],[symbol]], $AB$24:$AB$28, $AC$24:$AC$28, "Not Found", 0)</f>
        <v>0.3</v>
      </c>
      <c r="U231" s="9" t="str">
        <f>IF(AND(Records_18052025[[#This Row],[trade_duration]]&lt;=60, Records_18052025[[#This Row],[volume]]&gt;=Records_18052025[[#This Row],[Scalping Volume Threshold]]), "Suspected Scalping", "No")</f>
        <v>No</v>
      </c>
      <c r="V231" s="2" cm="1">
        <f t="array" ref="V231">_xlfn.LET(_xlpm.Filtered, _xlfn._xlws.FILTER($F:$F, ($A:$A=Records_18052025[[#This Row],[account_id]])*($C:$C=Records_18052025[[#This Row],[symbol]]), "Not Found"), MEDIAN(_xlpm.Filtered))</f>
        <v>2</v>
      </c>
      <c r="W231" s="2">
        <f>_xlfn.XLOOKUP(Records_18052025[[#This Row],[symbol]], $AB$33:$AB$37, $AC$33:$AC$37, 0.5, 0)</f>
        <v>0.4</v>
      </c>
      <c r="X231" s="2">
        <f>_xlfn.XLOOKUP(Records_18052025[[#This Row],[symbol]], $AB$33:$AB$37, $AD$33:$AD$37, 2, 0)</f>
        <v>2</v>
      </c>
      <c r="Y231" s="9" t="str" cm="1">
        <f t="array" ref="Y23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3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32" spans="1:26" x14ac:dyDescent="0.3">
      <c r="A232" s="2">
        <v>1005</v>
      </c>
      <c r="B232" s="5">
        <v>45795.397104802381</v>
      </c>
      <c r="C232" s="2" t="s">
        <v>10</v>
      </c>
      <c r="D232" s="2" t="s">
        <v>14</v>
      </c>
      <c r="E232" s="2">
        <v>1.5</v>
      </c>
      <c r="F232" s="2">
        <v>0.1</v>
      </c>
      <c r="G232" s="2">
        <v>51.82</v>
      </c>
      <c r="H232" s="2">
        <v>1182</v>
      </c>
      <c r="I232" s="2">
        <f>COUNTIFS(A:A, Records_18052025[[#This Row],[account_id]])</f>
        <v>49</v>
      </c>
      <c r="J232" s="9" t="str">
        <f>IF(Records_18052025[[#This Row],[Total Trades]]&gt;100, "High frequency", "No")</f>
        <v>No</v>
      </c>
      <c r="K232" s="8">
        <f>_xlfn.XLOOKUP(Records_18052025[[#This Row],[symbol]], $AB$6:$AB$10, $AC$6:$AC$10, "", 0)</f>
        <v>1.45</v>
      </c>
      <c r="L232" s="8" cm="1">
        <f t="array" ref="L232">ABS(_xlfn.XLOOKUP(Records_18052025[[#This Row],[symbol]], $AB$6:$AB$10, (Records_18052025[[#This Row],[spread]]-$AC$6:$AC$10), "", 0))</f>
        <v>5.0000000000000044E-2</v>
      </c>
      <c r="M232" s="9" t="str">
        <f>IF(Records_18052025[[#This Row],[spread]]&gt;Records_18052025[[#This Row],[Spread Median/Symbol]]+PRODUCT(2, $AC$12), "Abnormal high spread", "No")</f>
        <v>No</v>
      </c>
      <c r="N232" s="9" t="str">
        <f>IF(Records_18052025[[#This Row],[spread]]&lt;Records_18052025[[#This Row],[Spread Median/Symbol]]-PRODUCT(2, $AC$12), "Suspicious low spread", "No")</f>
        <v>No</v>
      </c>
      <c r="O232" s="8">
        <f>IF(Records_18052025[[#This Row],[direction]]="Buy", Records_18052025[[#This Row],[volume]], -Records_18052025[[#This Row],[volume]])</f>
        <v>0.1</v>
      </c>
      <c r="P232" s="8">
        <f>IF(AND(Records_18052025[[#This Row],[account_id]]=A231, Records_18052025[[#This Row],[symbol]]=C231), P231+Records_18052025[[#This Row],[signed_volume]], Records_18052025[[#This Row],[signed_volume]])</f>
        <v>0.1</v>
      </c>
      <c r="Q232" s="12">
        <f>Records_18052025[[#This Row],[trade_duration]]/86400</f>
        <v>1.3680555555555555E-2</v>
      </c>
      <c r="R232" s="8">
        <v>19.420000000000002</v>
      </c>
      <c r="S232" s="9" t="str">
        <f>IF(AND(Records_18052025[[#This Row],[account_id]]=A231, Records_18052025[[#This Row],[symbol]]=C231, Records_18052025[[#This Row],[net_position]]&lt;&gt;P231, P231&lt;&gt;0, Records_18052025[[#This Row],[net_position]]*P231&lt;0, ABS(Records_18052025[[#This Row],[net_position]])&gt;=0.5, Records_18052025[[#This Row],[trade_duration_min2]]&lt;=5), "Abnormal position flip", "No")</f>
        <v>No</v>
      </c>
      <c r="T232" s="2">
        <f>_xlfn.XLOOKUP(Records_18052025[[#This Row],[symbol]], $AB$24:$AB$28, $AC$24:$AC$28, "Not Found", 0)</f>
        <v>0.5</v>
      </c>
      <c r="U232" s="9" t="str">
        <f>IF(AND(Records_18052025[[#This Row],[trade_duration]]&lt;=60, Records_18052025[[#This Row],[volume]]&gt;=Records_18052025[[#This Row],[Scalping Volume Threshold]]), "Suspected Scalping", "No")</f>
        <v>No</v>
      </c>
      <c r="V232" s="2" cm="1">
        <f t="array" ref="V232">_xlfn.LET(_xlpm.Filtered, _xlfn._xlws.FILTER($F:$F, ($A:$A=Records_18052025[[#This Row],[account_id]])*($C:$C=Records_18052025[[#This Row],[symbol]]), "Not Found"), MEDIAN(_xlpm.Filtered))</f>
        <v>0.1</v>
      </c>
      <c r="W232" s="2">
        <f>_xlfn.XLOOKUP(Records_18052025[[#This Row],[symbol]], $AB$33:$AB$37, $AC$33:$AC$37, 0.5, 0)</f>
        <v>0.3</v>
      </c>
      <c r="X232" s="2">
        <f>_xlfn.XLOOKUP(Records_18052025[[#This Row],[symbol]], $AB$33:$AB$37, $AD$33:$AD$37, 2, 0)</f>
        <v>1.5</v>
      </c>
      <c r="Y232" s="9" t="str" cm="1">
        <f t="array" ref="Y23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3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33" spans="1:26" x14ac:dyDescent="0.3">
      <c r="A233" s="2">
        <v>1005</v>
      </c>
      <c r="B233" s="5">
        <v>45795.410993718353</v>
      </c>
      <c r="C233" s="2" t="s">
        <v>10</v>
      </c>
      <c r="D233" s="2" t="s">
        <v>14</v>
      </c>
      <c r="E233" s="2">
        <v>0.25</v>
      </c>
      <c r="F233" s="2">
        <v>0.1</v>
      </c>
      <c r="G233" s="2">
        <v>139.22</v>
      </c>
      <c r="H233" s="2">
        <v>2287</v>
      </c>
      <c r="I233" s="2">
        <f>COUNTIFS(A:A, Records_18052025[[#This Row],[account_id]])</f>
        <v>49</v>
      </c>
      <c r="J233" s="9" t="str">
        <f>IF(Records_18052025[[#This Row],[Total Trades]]&gt;100, "High frequency", "No")</f>
        <v>No</v>
      </c>
      <c r="K233" s="8">
        <f>_xlfn.XLOOKUP(Records_18052025[[#This Row],[symbol]], $AB$6:$AB$10, $AC$6:$AC$10, "", 0)</f>
        <v>1.45</v>
      </c>
      <c r="L233" s="8" cm="1">
        <f t="array" ref="L233">ABS(_xlfn.XLOOKUP(Records_18052025[[#This Row],[symbol]], $AB$6:$AB$10, (Records_18052025[[#This Row],[spread]]-$AC$6:$AC$10), "", 0))</f>
        <v>1.2</v>
      </c>
      <c r="M233" s="9" t="str">
        <f>IF(Records_18052025[[#This Row],[spread]]&gt;Records_18052025[[#This Row],[Spread Median/Symbol]]+PRODUCT(2, $AC$12), "Abnormal high spread", "No")</f>
        <v>No</v>
      </c>
      <c r="N233" s="9" t="str">
        <f>IF(Records_18052025[[#This Row],[spread]]&lt;Records_18052025[[#This Row],[Spread Median/Symbol]]-PRODUCT(2, $AC$12), "Suspicious low spread", "No")</f>
        <v>Suspicious low spread</v>
      </c>
      <c r="O233" s="8">
        <f>IF(Records_18052025[[#This Row],[direction]]="Buy", Records_18052025[[#This Row],[volume]], -Records_18052025[[#This Row],[volume]])</f>
        <v>0.1</v>
      </c>
      <c r="P233" s="8">
        <f>IF(AND(Records_18052025[[#This Row],[account_id]]=A232, Records_18052025[[#This Row],[symbol]]=C232), P232+Records_18052025[[#This Row],[signed_volume]], Records_18052025[[#This Row],[signed_volume]])</f>
        <v>0.2</v>
      </c>
      <c r="Q233" s="12">
        <f>Records_18052025[[#This Row],[trade_duration]]/86400</f>
        <v>2.6469907407407407E-2</v>
      </c>
      <c r="R233" s="8">
        <v>38.07</v>
      </c>
      <c r="S233" s="9" t="str">
        <f>IF(AND(Records_18052025[[#This Row],[account_id]]=A232, Records_18052025[[#This Row],[symbol]]=C232, Records_18052025[[#This Row],[net_position]]&lt;&gt;P232, P232&lt;&gt;0, Records_18052025[[#This Row],[net_position]]*P232&lt;0, ABS(Records_18052025[[#This Row],[net_position]])&gt;=0.5, Records_18052025[[#This Row],[trade_duration_min2]]&lt;=5), "Abnormal position flip", "No")</f>
        <v>No</v>
      </c>
      <c r="T233" s="2">
        <f>_xlfn.XLOOKUP(Records_18052025[[#This Row],[symbol]], $AB$24:$AB$28, $AC$24:$AC$28, "Not Found", 0)</f>
        <v>0.5</v>
      </c>
      <c r="U233" s="9" t="str">
        <f>IF(AND(Records_18052025[[#This Row],[trade_duration]]&lt;=60, Records_18052025[[#This Row],[volume]]&gt;=Records_18052025[[#This Row],[Scalping Volume Threshold]]), "Suspected Scalping", "No")</f>
        <v>No</v>
      </c>
      <c r="V233" s="2" cm="1">
        <f t="array" ref="V233">_xlfn.LET(_xlpm.Filtered, _xlfn._xlws.FILTER($F:$F, ($A:$A=Records_18052025[[#This Row],[account_id]])*($C:$C=Records_18052025[[#This Row],[symbol]]), "Not Found"), MEDIAN(_xlpm.Filtered))</f>
        <v>0.1</v>
      </c>
      <c r="W233" s="2">
        <f>_xlfn.XLOOKUP(Records_18052025[[#This Row],[symbol]], $AB$33:$AB$37, $AC$33:$AC$37, 0.5, 0)</f>
        <v>0.3</v>
      </c>
      <c r="X233" s="2">
        <f>_xlfn.XLOOKUP(Records_18052025[[#This Row],[symbol]], $AB$33:$AB$37, $AD$33:$AD$37, 2, 0)</f>
        <v>1.5</v>
      </c>
      <c r="Y233" s="9" t="str" cm="1">
        <f t="array" ref="Y23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3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</v>
      </c>
    </row>
    <row r="234" spans="1:26" x14ac:dyDescent="0.3">
      <c r="A234" s="2">
        <v>1005</v>
      </c>
      <c r="B234" s="5">
        <v>45795.420715958797</v>
      </c>
      <c r="C234" s="2" t="s">
        <v>10</v>
      </c>
      <c r="D234" s="2" t="s">
        <v>13</v>
      </c>
      <c r="E234" s="2">
        <v>1.21</v>
      </c>
      <c r="F234" s="2">
        <v>0.5</v>
      </c>
      <c r="G234" s="2">
        <v>188.1</v>
      </c>
      <c r="H234" s="2">
        <v>1508</v>
      </c>
      <c r="I234" s="2">
        <f>COUNTIFS(A:A, Records_18052025[[#This Row],[account_id]])</f>
        <v>49</v>
      </c>
      <c r="J234" s="9" t="str">
        <f>IF(Records_18052025[[#This Row],[Total Trades]]&gt;100, "High frequency", "No")</f>
        <v>No</v>
      </c>
      <c r="K234" s="8">
        <f>_xlfn.XLOOKUP(Records_18052025[[#This Row],[symbol]], $AB$6:$AB$10, $AC$6:$AC$10, "", 0)</f>
        <v>1.45</v>
      </c>
      <c r="L234" s="8" cm="1">
        <f t="array" ref="L234">ABS(_xlfn.XLOOKUP(Records_18052025[[#This Row],[symbol]], $AB$6:$AB$10, (Records_18052025[[#This Row],[spread]]-$AC$6:$AC$10), "", 0))</f>
        <v>0.24</v>
      </c>
      <c r="M234" s="9" t="str">
        <f>IF(Records_18052025[[#This Row],[spread]]&gt;Records_18052025[[#This Row],[Spread Median/Symbol]]+PRODUCT(2, $AC$12), "Abnormal high spread", "No")</f>
        <v>No</v>
      </c>
      <c r="N234" s="9" t="str">
        <f>IF(Records_18052025[[#This Row],[spread]]&lt;Records_18052025[[#This Row],[Spread Median/Symbol]]-PRODUCT(2, $AC$12), "Suspicious low spread", "No")</f>
        <v>No</v>
      </c>
      <c r="O234" s="8">
        <f>IF(Records_18052025[[#This Row],[direction]]="Buy", Records_18052025[[#This Row],[volume]], -Records_18052025[[#This Row],[volume]])</f>
        <v>-0.5</v>
      </c>
      <c r="P234" s="8">
        <f>IF(AND(Records_18052025[[#This Row],[account_id]]=A233, Records_18052025[[#This Row],[symbol]]=C233), P233+Records_18052025[[#This Row],[signed_volume]], Records_18052025[[#This Row],[signed_volume]])</f>
        <v>-0.3</v>
      </c>
      <c r="Q234" s="12">
        <f>Records_18052025[[#This Row],[trade_duration]]/86400</f>
        <v>1.7453703703703704E-2</v>
      </c>
      <c r="R234" s="8">
        <v>25.08</v>
      </c>
      <c r="S234" s="9" t="str">
        <f>IF(AND(Records_18052025[[#This Row],[account_id]]=A233, Records_18052025[[#This Row],[symbol]]=C233, Records_18052025[[#This Row],[net_position]]&lt;&gt;P233, P233&lt;&gt;0, Records_18052025[[#This Row],[net_position]]*P233&lt;0, ABS(Records_18052025[[#This Row],[net_position]])&gt;=0.5, Records_18052025[[#This Row],[trade_duration_min2]]&lt;=5), "Abnormal position flip", "No")</f>
        <v>No</v>
      </c>
      <c r="T234" s="2">
        <f>_xlfn.XLOOKUP(Records_18052025[[#This Row],[symbol]], $AB$24:$AB$28, $AC$24:$AC$28, "Not Found", 0)</f>
        <v>0.5</v>
      </c>
      <c r="U234" s="9" t="str">
        <f>IF(AND(Records_18052025[[#This Row],[trade_duration]]&lt;=60, Records_18052025[[#This Row],[volume]]&gt;=Records_18052025[[#This Row],[Scalping Volume Threshold]]), "Suspected Scalping", "No")</f>
        <v>No</v>
      </c>
      <c r="V234" s="2" cm="1">
        <f t="array" ref="V234">_xlfn.LET(_xlpm.Filtered, _xlfn._xlws.FILTER($F:$F, ($A:$A=Records_18052025[[#This Row],[account_id]])*($C:$C=Records_18052025[[#This Row],[symbol]]), "Not Found"), MEDIAN(_xlpm.Filtered))</f>
        <v>0.1</v>
      </c>
      <c r="W234" s="2">
        <f>_xlfn.XLOOKUP(Records_18052025[[#This Row],[symbol]], $AB$33:$AB$37, $AC$33:$AC$37, 0.5, 0)</f>
        <v>0.3</v>
      </c>
      <c r="X234" s="2">
        <f>_xlfn.XLOOKUP(Records_18052025[[#This Row],[symbol]], $AB$33:$AB$37, $AD$33:$AD$37, 2, 0)</f>
        <v>1.5</v>
      </c>
      <c r="Y234" s="9" t="str" cm="1">
        <f t="array" ref="Y23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3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35" spans="1:26" x14ac:dyDescent="0.3">
      <c r="A235" s="2">
        <v>1005</v>
      </c>
      <c r="B235" s="5">
        <v>45795.482521490943</v>
      </c>
      <c r="C235" s="2" t="s">
        <v>10</v>
      </c>
      <c r="D235" s="2" t="s">
        <v>13</v>
      </c>
      <c r="E235" s="2">
        <v>2.14</v>
      </c>
      <c r="F235" s="2">
        <v>0.01</v>
      </c>
      <c r="G235" s="2">
        <v>192.47</v>
      </c>
      <c r="H235" s="2">
        <v>2128</v>
      </c>
      <c r="I235" s="2">
        <f>COUNTIFS(A:A, Records_18052025[[#This Row],[account_id]])</f>
        <v>49</v>
      </c>
      <c r="J235" s="9" t="str">
        <f>IF(Records_18052025[[#This Row],[Total Trades]]&gt;100, "High frequency", "No")</f>
        <v>No</v>
      </c>
      <c r="K235" s="8">
        <f>_xlfn.XLOOKUP(Records_18052025[[#This Row],[symbol]], $AB$6:$AB$10, $AC$6:$AC$10, "", 0)</f>
        <v>1.45</v>
      </c>
      <c r="L235" s="8" cm="1">
        <f t="array" ref="L235">ABS(_xlfn.XLOOKUP(Records_18052025[[#This Row],[symbol]], $AB$6:$AB$10, (Records_18052025[[#This Row],[spread]]-$AC$6:$AC$10), "", 0))</f>
        <v>0.69000000000000017</v>
      </c>
      <c r="M235" s="9" t="str">
        <f>IF(Records_18052025[[#This Row],[spread]]&gt;Records_18052025[[#This Row],[Spread Median/Symbol]]+PRODUCT(2, $AC$12), "Abnormal high spread", "No")</f>
        <v>No</v>
      </c>
      <c r="N235" s="9" t="str">
        <f>IF(Records_18052025[[#This Row],[spread]]&lt;Records_18052025[[#This Row],[Spread Median/Symbol]]-PRODUCT(2, $AC$12), "Suspicious low spread", "No")</f>
        <v>No</v>
      </c>
      <c r="O235" s="8">
        <f>IF(Records_18052025[[#This Row],[direction]]="Buy", Records_18052025[[#This Row],[volume]], -Records_18052025[[#This Row],[volume]])</f>
        <v>-0.01</v>
      </c>
      <c r="P235" s="8">
        <f>IF(AND(Records_18052025[[#This Row],[account_id]]=A234, Records_18052025[[#This Row],[symbol]]=C234), P234+Records_18052025[[#This Row],[signed_volume]], Records_18052025[[#This Row],[signed_volume]])</f>
        <v>-0.31</v>
      </c>
      <c r="Q235" s="12">
        <f>Records_18052025[[#This Row],[trade_duration]]/86400</f>
        <v>2.462962962962963E-2</v>
      </c>
      <c r="R235" s="8">
        <v>35.28</v>
      </c>
      <c r="S235" s="9" t="str">
        <f>IF(AND(Records_18052025[[#This Row],[account_id]]=A234, Records_18052025[[#This Row],[symbol]]=C234, Records_18052025[[#This Row],[net_position]]&lt;&gt;P234, P234&lt;&gt;0, Records_18052025[[#This Row],[net_position]]*P234&lt;0, ABS(Records_18052025[[#This Row],[net_position]])&gt;=0.5, Records_18052025[[#This Row],[trade_duration_min2]]&lt;=5), "Abnormal position flip", "No")</f>
        <v>No</v>
      </c>
      <c r="T235" s="2">
        <f>_xlfn.XLOOKUP(Records_18052025[[#This Row],[symbol]], $AB$24:$AB$28, $AC$24:$AC$28, "Not Found", 0)</f>
        <v>0.5</v>
      </c>
      <c r="U235" s="9" t="str">
        <f>IF(AND(Records_18052025[[#This Row],[trade_duration]]&lt;=60, Records_18052025[[#This Row],[volume]]&gt;=Records_18052025[[#This Row],[Scalping Volume Threshold]]), "Suspected Scalping", "No")</f>
        <v>No</v>
      </c>
      <c r="V235" s="2" cm="1">
        <f t="array" ref="V235">_xlfn.LET(_xlpm.Filtered, _xlfn._xlws.FILTER($F:$F, ($A:$A=Records_18052025[[#This Row],[account_id]])*($C:$C=Records_18052025[[#This Row],[symbol]]), "Not Found"), MEDIAN(_xlpm.Filtered))</f>
        <v>0.1</v>
      </c>
      <c r="W235" s="2">
        <f>_xlfn.XLOOKUP(Records_18052025[[#This Row],[symbol]], $AB$33:$AB$37, $AC$33:$AC$37, 0.5, 0)</f>
        <v>0.3</v>
      </c>
      <c r="X235" s="2">
        <f>_xlfn.XLOOKUP(Records_18052025[[#This Row],[symbol]], $AB$33:$AB$37, $AD$33:$AD$37, 2, 0)</f>
        <v>1.5</v>
      </c>
      <c r="Y235" s="9" t="str" cm="1">
        <f t="array" ref="Y23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3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36" spans="1:26" x14ac:dyDescent="0.3">
      <c r="A236" s="2">
        <v>1005</v>
      </c>
      <c r="B236" s="5">
        <v>45795.518632590843</v>
      </c>
      <c r="C236" s="2" t="s">
        <v>10</v>
      </c>
      <c r="D236" s="2" t="s">
        <v>13</v>
      </c>
      <c r="E236" s="2">
        <v>1.18</v>
      </c>
      <c r="F236" s="2">
        <v>0.1</v>
      </c>
      <c r="G236" s="2">
        <v>190.41</v>
      </c>
      <c r="H236" s="2">
        <v>494</v>
      </c>
      <c r="I236" s="2">
        <f>COUNTIFS(A:A, Records_18052025[[#This Row],[account_id]])</f>
        <v>49</v>
      </c>
      <c r="J236" s="9" t="str">
        <f>IF(Records_18052025[[#This Row],[Total Trades]]&gt;100, "High frequency", "No")</f>
        <v>No</v>
      </c>
      <c r="K236" s="8">
        <f>_xlfn.XLOOKUP(Records_18052025[[#This Row],[symbol]], $AB$6:$AB$10, $AC$6:$AC$10, "", 0)</f>
        <v>1.45</v>
      </c>
      <c r="L236" s="8" cm="1">
        <f t="array" ref="L236">ABS(_xlfn.XLOOKUP(Records_18052025[[#This Row],[symbol]], $AB$6:$AB$10, (Records_18052025[[#This Row],[spread]]-$AC$6:$AC$10), "", 0))</f>
        <v>0.27</v>
      </c>
      <c r="M236" s="9" t="str">
        <f>IF(Records_18052025[[#This Row],[spread]]&gt;Records_18052025[[#This Row],[Spread Median/Symbol]]+PRODUCT(2, $AC$12), "Abnormal high spread", "No")</f>
        <v>No</v>
      </c>
      <c r="N236" s="9" t="str">
        <f>IF(Records_18052025[[#This Row],[spread]]&lt;Records_18052025[[#This Row],[Spread Median/Symbol]]-PRODUCT(2, $AC$12), "Suspicious low spread", "No")</f>
        <v>No</v>
      </c>
      <c r="O236" s="8">
        <f>IF(Records_18052025[[#This Row],[direction]]="Buy", Records_18052025[[#This Row],[volume]], -Records_18052025[[#This Row],[volume]])</f>
        <v>-0.1</v>
      </c>
      <c r="P236" s="8">
        <f>IF(AND(Records_18052025[[#This Row],[account_id]]=A235, Records_18052025[[#This Row],[symbol]]=C235), P235+Records_18052025[[#This Row],[signed_volume]], Records_18052025[[#This Row],[signed_volume]])</f>
        <v>-0.41000000000000003</v>
      </c>
      <c r="Q236" s="12">
        <f>Records_18052025[[#This Row],[trade_duration]]/86400</f>
        <v>5.7175925925925927E-3</v>
      </c>
      <c r="R236" s="8">
        <v>8.14</v>
      </c>
      <c r="S236" s="9" t="str">
        <f>IF(AND(Records_18052025[[#This Row],[account_id]]=A235, Records_18052025[[#This Row],[symbol]]=C235, Records_18052025[[#This Row],[net_position]]&lt;&gt;P235, P235&lt;&gt;0, Records_18052025[[#This Row],[net_position]]*P235&lt;0, ABS(Records_18052025[[#This Row],[net_position]])&gt;=0.5, Records_18052025[[#This Row],[trade_duration_min2]]&lt;=5), "Abnormal position flip", "No")</f>
        <v>No</v>
      </c>
      <c r="T236" s="2">
        <f>_xlfn.XLOOKUP(Records_18052025[[#This Row],[symbol]], $AB$24:$AB$28, $AC$24:$AC$28, "Not Found", 0)</f>
        <v>0.5</v>
      </c>
      <c r="U236" s="9" t="str">
        <f>IF(AND(Records_18052025[[#This Row],[trade_duration]]&lt;=60, Records_18052025[[#This Row],[volume]]&gt;=Records_18052025[[#This Row],[Scalping Volume Threshold]]), "Suspected Scalping", "No")</f>
        <v>No</v>
      </c>
      <c r="V236" s="2" cm="1">
        <f t="array" ref="V236">_xlfn.LET(_xlpm.Filtered, _xlfn._xlws.FILTER($F:$F, ($A:$A=Records_18052025[[#This Row],[account_id]])*($C:$C=Records_18052025[[#This Row],[symbol]]), "Not Found"), MEDIAN(_xlpm.Filtered))</f>
        <v>0.1</v>
      </c>
      <c r="W236" s="2">
        <f>_xlfn.XLOOKUP(Records_18052025[[#This Row],[symbol]], $AB$33:$AB$37, $AC$33:$AC$37, 0.5, 0)</f>
        <v>0.3</v>
      </c>
      <c r="X236" s="2">
        <f>_xlfn.XLOOKUP(Records_18052025[[#This Row],[symbol]], $AB$33:$AB$37, $AD$33:$AD$37, 2, 0)</f>
        <v>1.5</v>
      </c>
      <c r="Y236" s="9" t="str" cm="1">
        <f t="array" ref="Y23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3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37" spans="1:26" x14ac:dyDescent="0.3">
      <c r="A237" s="2">
        <v>1005</v>
      </c>
      <c r="B237" s="5">
        <v>45795.646410366637</v>
      </c>
      <c r="C237" s="2" t="s">
        <v>10</v>
      </c>
      <c r="D237" s="2" t="s">
        <v>13</v>
      </c>
      <c r="E237" s="2">
        <v>1.92</v>
      </c>
      <c r="F237" s="2">
        <v>0.01</v>
      </c>
      <c r="G237" s="2">
        <v>-65.06</v>
      </c>
      <c r="H237" s="2">
        <v>1578</v>
      </c>
      <c r="I237" s="2">
        <f>COUNTIFS(A:A, Records_18052025[[#This Row],[account_id]])</f>
        <v>49</v>
      </c>
      <c r="J237" s="9" t="str">
        <f>IF(Records_18052025[[#This Row],[Total Trades]]&gt;100, "High frequency", "No")</f>
        <v>No</v>
      </c>
      <c r="K237" s="8">
        <f>_xlfn.XLOOKUP(Records_18052025[[#This Row],[symbol]], $AB$6:$AB$10, $AC$6:$AC$10, "", 0)</f>
        <v>1.45</v>
      </c>
      <c r="L237" s="8" cm="1">
        <f t="array" ref="L237">ABS(_xlfn.XLOOKUP(Records_18052025[[#This Row],[symbol]], $AB$6:$AB$10, (Records_18052025[[#This Row],[spread]]-$AC$6:$AC$10), "", 0))</f>
        <v>0.47</v>
      </c>
      <c r="M237" s="9" t="str">
        <f>IF(Records_18052025[[#This Row],[spread]]&gt;Records_18052025[[#This Row],[Spread Median/Symbol]]+PRODUCT(2, $AC$12), "Abnormal high spread", "No")</f>
        <v>No</v>
      </c>
      <c r="N237" s="9" t="str">
        <f>IF(Records_18052025[[#This Row],[spread]]&lt;Records_18052025[[#This Row],[Spread Median/Symbol]]-PRODUCT(2, $AC$12), "Suspicious low spread", "No")</f>
        <v>No</v>
      </c>
      <c r="O237" s="8">
        <f>IF(Records_18052025[[#This Row],[direction]]="Buy", Records_18052025[[#This Row],[volume]], -Records_18052025[[#This Row],[volume]])</f>
        <v>-0.01</v>
      </c>
      <c r="P237" s="8">
        <f>IF(AND(Records_18052025[[#This Row],[account_id]]=A236, Records_18052025[[#This Row],[symbol]]=C236), P236+Records_18052025[[#This Row],[signed_volume]], Records_18052025[[#This Row],[signed_volume]])</f>
        <v>-0.42000000000000004</v>
      </c>
      <c r="Q237" s="12">
        <f>Records_18052025[[#This Row],[trade_duration]]/86400</f>
        <v>1.8263888888888889E-2</v>
      </c>
      <c r="R237" s="8">
        <v>26.18</v>
      </c>
      <c r="S237" s="9" t="str">
        <f>IF(AND(Records_18052025[[#This Row],[account_id]]=A236, Records_18052025[[#This Row],[symbol]]=C236, Records_18052025[[#This Row],[net_position]]&lt;&gt;P236, P236&lt;&gt;0, Records_18052025[[#This Row],[net_position]]*P236&lt;0, ABS(Records_18052025[[#This Row],[net_position]])&gt;=0.5, Records_18052025[[#This Row],[trade_duration_min2]]&lt;=5), "Abnormal position flip", "No")</f>
        <v>No</v>
      </c>
      <c r="T237" s="2">
        <f>_xlfn.XLOOKUP(Records_18052025[[#This Row],[symbol]], $AB$24:$AB$28, $AC$24:$AC$28, "Not Found", 0)</f>
        <v>0.5</v>
      </c>
      <c r="U237" s="9" t="str">
        <f>IF(AND(Records_18052025[[#This Row],[trade_duration]]&lt;=60, Records_18052025[[#This Row],[volume]]&gt;=Records_18052025[[#This Row],[Scalping Volume Threshold]]), "Suspected Scalping", "No")</f>
        <v>No</v>
      </c>
      <c r="V237" s="2" cm="1">
        <f t="array" ref="V237">_xlfn.LET(_xlpm.Filtered, _xlfn._xlws.FILTER($F:$F, ($A:$A=Records_18052025[[#This Row],[account_id]])*($C:$C=Records_18052025[[#This Row],[symbol]]), "Not Found"), MEDIAN(_xlpm.Filtered))</f>
        <v>0.1</v>
      </c>
      <c r="W237" s="2">
        <f>_xlfn.XLOOKUP(Records_18052025[[#This Row],[symbol]], $AB$33:$AB$37, $AC$33:$AC$37, 0.5, 0)</f>
        <v>0.3</v>
      </c>
      <c r="X237" s="2">
        <f>_xlfn.XLOOKUP(Records_18052025[[#This Row],[symbol]], $AB$33:$AB$37, $AD$33:$AD$37, 2, 0)</f>
        <v>1.5</v>
      </c>
      <c r="Y237" s="9" t="str" cm="1">
        <f t="array" ref="Y23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3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38" spans="1:26" x14ac:dyDescent="0.3">
      <c r="A238" s="2">
        <v>1005</v>
      </c>
      <c r="B238" s="5">
        <v>45795.689465937139</v>
      </c>
      <c r="C238" s="2" t="s">
        <v>10</v>
      </c>
      <c r="D238" s="2" t="s">
        <v>13</v>
      </c>
      <c r="E238" s="2">
        <v>1.37</v>
      </c>
      <c r="F238" s="2">
        <v>0.1</v>
      </c>
      <c r="G238" s="2">
        <v>-0.44</v>
      </c>
      <c r="H238" s="2">
        <v>489</v>
      </c>
      <c r="I238" s="2">
        <f>COUNTIFS(A:A, Records_18052025[[#This Row],[account_id]])</f>
        <v>49</v>
      </c>
      <c r="J238" s="9" t="str">
        <f>IF(Records_18052025[[#This Row],[Total Trades]]&gt;100, "High frequency", "No")</f>
        <v>No</v>
      </c>
      <c r="K238" s="8">
        <f>_xlfn.XLOOKUP(Records_18052025[[#This Row],[symbol]], $AB$6:$AB$10, $AC$6:$AC$10, "", 0)</f>
        <v>1.45</v>
      </c>
      <c r="L238" s="8" cm="1">
        <f t="array" ref="L238">ABS(_xlfn.XLOOKUP(Records_18052025[[#This Row],[symbol]], $AB$6:$AB$10, (Records_18052025[[#This Row],[spread]]-$AC$6:$AC$10), "", 0))</f>
        <v>7.9999999999999849E-2</v>
      </c>
      <c r="M238" s="9" t="str">
        <f>IF(Records_18052025[[#This Row],[spread]]&gt;Records_18052025[[#This Row],[Spread Median/Symbol]]+PRODUCT(2, $AC$12), "Abnormal high spread", "No")</f>
        <v>No</v>
      </c>
      <c r="N238" s="9" t="str">
        <f>IF(Records_18052025[[#This Row],[spread]]&lt;Records_18052025[[#This Row],[Spread Median/Symbol]]-PRODUCT(2, $AC$12), "Suspicious low spread", "No")</f>
        <v>No</v>
      </c>
      <c r="O238" s="8">
        <f>IF(Records_18052025[[#This Row],[direction]]="Buy", Records_18052025[[#This Row],[volume]], -Records_18052025[[#This Row],[volume]])</f>
        <v>-0.1</v>
      </c>
      <c r="P238" s="8">
        <f>IF(AND(Records_18052025[[#This Row],[account_id]]=A237, Records_18052025[[#This Row],[symbol]]=C237), P237+Records_18052025[[#This Row],[signed_volume]], Records_18052025[[#This Row],[signed_volume]])</f>
        <v>-0.52</v>
      </c>
      <c r="Q238" s="12">
        <f>Records_18052025[[#This Row],[trade_duration]]/86400</f>
        <v>5.6597222222222222E-3</v>
      </c>
      <c r="R238" s="8">
        <v>8.09</v>
      </c>
      <c r="S238" s="9" t="str">
        <f>IF(AND(Records_18052025[[#This Row],[account_id]]=A237, Records_18052025[[#This Row],[symbol]]=C237, Records_18052025[[#This Row],[net_position]]&lt;&gt;P237, P237&lt;&gt;0, Records_18052025[[#This Row],[net_position]]*P237&lt;0, ABS(Records_18052025[[#This Row],[net_position]])&gt;=0.5, Records_18052025[[#This Row],[trade_duration_min2]]&lt;=5), "Abnormal position flip", "No")</f>
        <v>No</v>
      </c>
      <c r="T238" s="2">
        <f>_xlfn.XLOOKUP(Records_18052025[[#This Row],[symbol]], $AB$24:$AB$28, $AC$24:$AC$28, "Not Found", 0)</f>
        <v>0.5</v>
      </c>
      <c r="U238" s="9" t="str">
        <f>IF(AND(Records_18052025[[#This Row],[trade_duration]]&lt;=60, Records_18052025[[#This Row],[volume]]&gt;=Records_18052025[[#This Row],[Scalping Volume Threshold]]), "Suspected Scalping", "No")</f>
        <v>No</v>
      </c>
      <c r="V238" s="2" cm="1">
        <f t="array" ref="V238">_xlfn.LET(_xlpm.Filtered, _xlfn._xlws.FILTER($F:$F, ($A:$A=Records_18052025[[#This Row],[account_id]])*($C:$C=Records_18052025[[#This Row],[symbol]]), "Not Found"), MEDIAN(_xlpm.Filtered))</f>
        <v>0.1</v>
      </c>
      <c r="W238" s="2">
        <f>_xlfn.XLOOKUP(Records_18052025[[#This Row],[symbol]], $AB$33:$AB$37, $AC$33:$AC$37, 0.5, 0)</f>
        <v>0.3</v>
      </c>
      <c r="X238" s="2">
        <f>_xlfn.XLOOKUP(Records_18052025[[#This Row],[symbol]], $AB$33:$AB$37, $AD$33:$AD$37, 2, 0)</f>
        <v>1.5</v>
      </c>
      <c r="Y238" s="9" t="str" cm="1">
        <f t="array" ref="Y23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3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39" spans="1:26" x14ac:dyDescent="0.3">
      <c r="A239" s="2">
        <v>1005</v>
      </c>
      <c r="B239" s="5">
        <v>45795.709604840573</v>
      </c>
      <c r="C239" s="2" t="s">
        <v>10</v>
      </c>
      <c r="D239" s="2" t="s">
        <v>14</v>
      </c>
      <c r="E239" s="2">
        <v>1.34</v>
      </c>
      <c r="F239" s="2">
        <v>0.01</v>
      </c>
      <c r="G239" s="2">
        <v>65.22</v>
      </c>
      <c r="H239" s="2">
        <v>143</v>
      </c>
      <c r="I239" s="2">
        <f>COUNTIFS(A:A, Records_18052025[[#This Row],[account_id]])</f>
        <v>49</v>
      </c>
      <c r="J239" s="9" t="str">
        <f>IF(Records_18052025[[#This Row],[Total Trades]]&gt;100, "High frequency", "No")</f>
        <v>No</v>
      </c>
      <c r="K239" s="8">
        <f>_xlfn.XLOOKUP(Records_18052025[[#This Row],[symbol]], $AB$6:$AB$10, $AC$6:$AC$10, "", 0)</f>
        <v>1.45</v>
      </c>
      <c r="L239" s="8" cm="1">
        <f t="array" ref="L239">ABS(_xlfn.XLOOKUP(Records_18052025[[#This Row],[symbol]], $AB$6:$AB$10, (Records_18052025[[#This Row],[spread]]-$AC$6:$AC$10), "", 0))</f>
        <v>0.10999999999999988</v>
      </c>
      <c r="M239" s="9" t="str">
        <f>IF(Records_18052025[[#This Row],[spread]]&gt;Records_18052025[[#This Row],[Spread Median/Symbol]]+PRODUCT(2, $AC$12), "Abnormal high spread", "No")</f>
        <v>No</v>
      </c>
      <c r="N239" s="9" t="str">
        <f>IF(Records_18052025[[#This Row],[spread]]&lt;Records_18052025[[#This Row],[Spread Median/Symbol]]-PRODUCT(2, $AC$12), "Suspicious low spread", "No")</f>
        <v>No</v>
      </c>
      <c r="O239" s="8">
        <f>IF(Records_18052025[[#This Row],[direction]]="Buy", Records_18052025[[#This Row],[volume]], -Records_18052025[[#This Row],[volume]])</f>
        <v>0.01</v>
      </c>
      <c r="P239" s="8">
        <f>IF(AND(Records_18052025[[#This Row],[account_id]]=A238, Records_18052025[[#This Row],[symbol]]=C238), P238+Records_18052025[[#This Row],[signed_volume]], Records_18052025[[#This Row],[signed_volume]])</f>
        <v>-0.51</v>
      </c>
      <c r="Q239" s="12">
        <f>Records_18052025[[#This Row],[trade_duration]]/86400</f>
        <v>1.6550925925925926E-3</v>
      </c>
      <c r="R239" s="8">
        <v>2.23</v>
      </c>
      <c r="S239" s="9" t="str">
        <f>IF(AND(Records_18052025[[#This Row],[account_id]]=A238, Records_18052025[[#This Row],[symbol]]=C238, Records_18052025[[#This Row],[net_position]]&lt;&gt;P238, P238&lt;&gt;0, Records_18052025[[#This Row],[net_position]]*P238&lt;0, ABS(Records_18052025[[#This Row],[net_position]])&gt;=0.5, Records_18052025[[#This Row],[trade_duration_min2]]&lt;=5), "Abnormal position flip", "No")</f>
        <v>No</v>
      </c>
      <c r="T239" s="2">
        <f>_xlfn.XLOOKUP(Records_18052025[[#This Row],[symbol]], $AB$24:$AB$28, $AC$24:$AC$28, "Not Found", 0)</f>
        <v>0.5</v>
      </c>
      <c r="U239" s="9" t="str">
        <f>IF(AND(Records_18052025[[#This Row],[trade_duration]]&lt;=60, Records_18052025[[#This Row],[volume]]&gt;=Records_18052025[[#This Row],[Scalping Volume Threshold]]), "Suspected Scalping", "No")</f>
        <v>No</v>
      </c>
      <c r="V239" s="2" cm="1">
        <f t="array" ref="V239">_xlfn.LET(_xlpm.Filtered, _xlfn._xlws.FILTER($F:$F, ($A:$A=Records_18052025[[#This Row],[account_id]])*($C:$C=Records_18052025[[#This Row],[symbol]]), "Not Found"), MEDIAN(_xlpm.Filtered))</f>
        <v>0.1</v>
      </c>
      <c r="W239" s="2">
        <f>_xlfn.XLOOKUP(Records_18052025[[#This Row],[symbol]], $AB$33:$AB$37, $AC$33:$AC$37, 0.5, 0)</f>
        <v>0.3</v>
      </c>
      <c r="X239" s="2">
        <f>_xlfn.XLOOKUP(Records_18052025[[#This Row],[symbol]], $AB$33:$AB$37, $AD$33:$AD$37, 2, 0)</f>
        <v>1.5</v>
      </c>
      <c r="Y239" s="9" t="str" cm="1">
        <f t="array" ref="Y23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3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40" spans="1:26" x14ac:dyDescent="0.3">
      <c r="A240" s="2">
        <v>1005</v>
      </c>
      <c r="B240" s="5">
        <v>45795.883910350822</v>
      </c>
      <c r="C240" s="2" t="s">
        <v>10</v>
      </c>
      <c r="D240" s="2" t="s">
        <v>13</v>
      </c>
      <c r="E240" s="2">
        <v>0.79</v>
      </c>
      <c r="F240" s="2">
        <v>1</v>
      </c>
      <c r="G240" s="2">
        <v>-82.15</v>
      </c>
      <c r="H240" s="2">
        <v>132</v>
      </c>
      <c r="I240" s="2">
        <f>COUNTIFS(A:A, Records_18052025[[#This Row],[account_id]])</f>
        <v>49</v>
      </c>
      <c r="J240" s="9" t="str">
        <f>IF(Records_18052025[[#This Row],[Total Trades]]&gt;100, "High frequency", "No")</f>
        <v>No</v>
      </c>
      <c r="K240" s="8">
        <f>_xlfn.XLOOKUP(Records_18052025[[#This Row],[symbol]], $AB$6:$AB$10, $AC$6:$AC$10, "", 0)</f>
        <v>1.45</v>
      </c>
      <c r="L240" s="8" cm="1">
        <f t="array" ref="L240">ABS(_xlfn.XLOOKUP(Records_18052025[[#This Row],[symbol]], $AB$6:$AB$10, (Records_18052025[[#This Row],[spread]]-$AC$6:$AC$10), "", 0))</f>
        <v>0.65999999999999992</v>
      </c>
      <c r="M240" s="9" t="str">
        <f>IF(Records_18052025[[#This Row],[spread]]&gt;Records_18052025[[#This Row],[Spread Median/Symbol]]+PRODUCT(2, $AC$12), "Abnormal high spread", "No")</f>
        <v>No</v>
      </c>
      <c r="N240" s="9" t="str">
        <f>IF(Records_18052025[[#This Row],[spread]]&lt;Records_18052025[[#This Row],[Spread Median/Symbol]]-PRODUCT(2, $AC$12), "Suspicious low spread", "No")</f>
        <v>No</v>
      </c>
      <c r="O240" s="8">
        <f>IF(Records_18052025[[#This Row],[direction]]="Buy", Records_18052025[[#This Row],[volume]], -Records_18052025[[#This Row],[volume]])</f>
        <v>-1</v>
      </c>
      <c r="P240" s="8">
        <f>IF(AND(Records_18052025[[#This Row],[account_id]]=A239, Records_18052025[[#This Row],[symbol]]=C239), P239+Records_18052025[[#This Row],[signed_volume]], Records_18052025[[#This Row],[signed_volume]])</f>
        <v>-1.51</v>
      </c>
      <c r="Q240" s="12">
        <f>Records_18052025[[#This Row],[trade_duration]]/86400</f>
        <v>1.5277777777777779E-3</v>
      </c>
      <c r="R240" s="8">
        <v>2.12</v>
      </c>
      <c r="S240" s="9" t="str">
        <f>IF(AND(Records_18052025[[#This Row],[account_id]]=A239, Records_18052025[[#This Row],[symbol]]=C239, Records_18052025[[#This Row],[net_position]]&lt;&gt;P239, P239&lt;&gt;0, Records_18052025[[#This Row],[net_position]]*P239&lt;0, ABS(Records_18052025[[#This Row],[net_position]])&gt;=0.5, Records_18052025[[#This Row],[trade_duration_min2]]&lt;=5), "Abnormal position flip", "No")</f>
        <v>No</v>
      </c>
      <c r="T240" s="2">
        <f>_xlfn.XLOOKUP(Records_18052025[[#This Row],[symbol]], $AB$24:$AB$28, $AC$24:$AC$28, "Not Found", 0)</f>
        <v>0.5</v>
      </c>
      <c r="U240" s="9" t="str">
        <f>IF(AND(Records_18052025[[#This Row],[trade_duration]]&lt;=60, Records_18052025[[#This Row],[volume]]&gt;=Records_18052025[[#This Row],[Scalping Volume Threshold]]), "Suspected Scalping", "No")</f>
        <v>No</v>
      </c>
      <c r="V240" s="2" cm="1">
        <f t="array" ref="V240">_xlfn.LET(_xlpm.Filtered, _xlfn._xlws.FILTER($F:$F, ($A:$A=Records_18052025[[#This Row],[account_id]])*($C:$C=Records_18052025[[#This Row],[symbol]]), "Not Found"), MEDIAN(_xlpm.Filtered))</f>
        <v>0.1</v>
      </c>
      <c r="W240" s="2">
        <f>_xlfn.XLOOKUP(Records_18052025[[#This Row],[symbol]], $AB$33:$AB$37, $AC$33:$AC$37, 0.5, 0)</f>
        <v>0.3</v>
      </c>
      <c r="X240" s="2">
        <f>_xlfn.XLOOKUP(Records_18052025[[#This Row],[symbol]], $AB$33:$AB$37, $AD$33:$AD$37, 2, 0)</f>
        <v>1.5</v>
      </c>
      <c r="Y240" s="9" t="str" cm="1">
        <f t="array" ref="Y24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4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41" spans="1:26" x14ac:dyDescent="0.3">
      <c r="A241" s="2">
        <v>1005</v>
      </c>
      <c r="B241" s="5">
        <v>45795.908910375118</v>
      </c>
      <c r="C241" s="2" t="s">
        <v>10</v>
      </c>
      <c r="D241" s="2" t="s">
        <v>13</v>
      </c>
      <c r="E241" s="2">
        <v>1.1499999999999999</v>
      </c>
      <c r="F241" s="2">
        <v>0.1</v>
      </c>
      <c r="G241" s="2">
        <v>-20.93</v>
      </c>
      <c r="H241" s="2">
        <v>2335</v>
      </c>
      <c r="I241" s="2">
        <f>COUNTIFS(A:A, Records_18052025[[#This Row],[account_id]])</f>
        <v>49</v>
      </c>
      <c r="J241" s="9" t="str">
        <f>IF(Records_18052025[[#This Row],[Total Trades]]&gt;100, "High frequency", "No")</f>
        <v>No</v>
      </c>
      <c r="K241" s="8">
        <f>_xlfn.XLOOKUP(Records_18052025[[#This Row],[symbol]], $AB$6:$AB$10, $AC$6:$AC$10, "", 0)</f>
        <v>1.45</v>
      </c>
      <c r="L241" s="8" cm="1">
        <f t="array" ref="L241">ABS(_xlfn.XLOOKUP(Records_18052025[[#This Row],[symbol]], $AB$6:$AB$10, (Records_18052025[[#This Row],[spread]]-$AC$6:$AC$10), "", 0))</f>
        <v>0.30000000000000004</v>
      </c>
      <c r="M241" s="9" t="str">
        <f>IF(Records_18052025[[#This Row],[spread]]&gt;Records_18052025[[#This Row],[Spread Median/Symbol]]+PRODUCT(2, $AC$12), "Abnormal high spread", "No")</f>
        <v>No</v>
      </c>
      <c r="N241" s="9" t="str">
        <f>IF(Records_18052025[[#This Row],[spread]]&lt;Records_18052025[[#This Row],[Spread Median/Symbol]]-PRODUCT(2, $AC$12), "Suspicious low spread", "No")</f>
        <v>No</v>
      </c>
      <c r="O241" s="8">
        <f>IF(Records_18052025[[#This Row],[direction]]="Buy", Records_18052025[[#This Row],[volume]], -Records_18052025[[#This Row],[volume]])</f>
        <v>-0.1</v>
      </c>
      <c r="P241" s="8">
        <f>IF(AND(Records_18052025[[#This Row],[account_id]]=A240, Records_18052025[[#This Row],[symbol]]=C240), P240+Records_18052025[[#This Row],[signed_volume]], Records_18052025[[#This Row],[signed_volume]])</f>
        <v>-1.61</v>
      </c>
      <c r="Q241" s="12">
        <f>Records_18052025[[#This Row],[trade_duration]]/86400</f>
        <v>2.7025462962962963E-2</v>
      </c>
      <c r="R241" s="8">
        <v>38.549999999999997</v>
      </c>
      <c r="S241" s="9" t="str">
        <f>IF(AND(Records_18052025[[#This Row],[account_id]]=A240, Records_18052025[[#This Row],[symbol]]=C240, Records_18052025[[#This Row],[net_position]]&lt;&gt;P240, P240&lt;&gt;0, Records_18052025[[#This Row],[net_position]]*P240&lt;0, ABS(Records_18052025[[#This Row],[net_position]])&gt;=0.5, Records_18052025[[#This Row],[trade_duration_min2]]&lt;=5), "Abnormal position flip", "No")</f>
        <v>No</v>
      </c>
      <c r="T241" s="2">
        <f>_xlfn.XLOOKUP(Records_18052025[[#This Row],[symbol]], $AB$24:$AB$28, $AC$24:$AC$28, "Not Found", 0)</f>
        <v>0.5</v>
      </c>
      <c r="U241" s="9" t="str">
        <f>IF(AND(Records_18052025[[#This Row],[trade_duration]]&lt;=60, Records_18052025[[#This Row],[volume]]&gt;=Records_18052025[[#This Row],[Scalping Volume Threshold]]), "Suspected Scalping", "No")</f>
        <v>No</v>
      </c>
      <c r="V241" s="2" cm="1">
        <f t="array" ref="V241">_xlfn.LET(_xlpm.Filtered, _xlfn._xlws.FILTER($F:$F, ($A:$A=Records_18052025[[#This Row],[account_id]])*($C:$C=Records_18052025[[#This Row],[symbol]]), "Not Found"), MEDIAN(_xlpm.Filtered))</f>
        <v>0.1</v>
      </c>
      <c r="W241" s="2">
        <f>_xlfn.XLOOKUP(Records_18052025[[#This Row],[symbol]], $AB$33:$AB$37, $AC$33:$AC$37, 0.5, 0)</f>
        <v>0.3</v>
      </c>
      <c r="X241" s="2">
        <f>_xlfn.XLOOKUP(Records_18052025[[#This Row],[symbol]], $AB$33:$AB$37, $AD$33:$AD$37, 2, 0)</f>
        <v>1.5</v>
      </c>
      <c r="Y241" s="9" t="str" cm="1">
        <f t="array" ref="Y24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4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42" spans="1:26" x14ac:dyDescent="0.3">
      <c r="A242" s="2">
        <v>1005</v>
      </c>
      <c r="B242" s="5">
        <v>45795.949882621797</v>
      </c>
      <c r="C242" s="2" t="s">
        <v>10</v>
      </c>
      <c r="D242" s="2" t="s">
        <v>13</v>
      </c>
      <c r="E242" s="2">
        <v>0.42</v>
      </c>
      <c r="F242" s="2">
        <v>1</v>
      </c>
      <c r="G242" s="2">
        <v>103.6</v>
      </c>
      <c r="H242" s="2">
        <v>639</v>
      </c>
      <c r="I242" s="2">
        <f>COUNTIFS(A:A, Records_18052025[[#This Row],[account_id]])</f>
        <v>49</v>
      </c>
      <c r="J242" s="9" t="str">
        <f>IF(Records_18052025[[#This Row],[Total Trades]]&gt;100, "High frequency", "No")</f>
        <v>No</v>
      </c>
      <c r="K242" s="8">
        <f>_xlfn.XLOOKUP(Records_18052025[[#This Row],[symbol]], $AB$6:$AB$10, $AC$6:$AC$10, "", 0)</f>
        <v>1.45</v>
      </c>
      <c r="L242" s="8" cm="1">
        <f t="array" ref="L242">ABS(_xlfn.XLOOKUP(Records_18052025[[#This Row],[symbol]], $AB$6:$AB$10, (Records_18052025[[#This Row],[spread]]-$AC$6:$AC$10), "", 0))</f>
        <v>1.03</v>
      </c>
      <c r="M242" s="9" t="str">
        <f>IF(Records_18052025[[#This Row],[spread]]&gt;Records_18052025[[#This Row],[Spread Median/Symbol]]+PRODUCT(2, $AC$12), "Abnormal high spread", "No")</f>
        <v>No</v>
      </c>
      <c r="N242" s="9" t="str">
        <f>IF(Records_18052025[[#This Row],[spread]]&lt;Records_18052025[[#This Row],[Spread Median/Symbol]]-PRODUCT(2, $AC$12), "Suspicious low spread", "No")</f>
        <v>No</v>
      </c>
      <c r="O242" s="8">
        <f>IF(Records_18052025[[#This Row],[direction]]="Buy", Records_18052025[[#This Row],[volume]], -Records_18052025[[#This Row],[volume]])</f>
        <v>-1</v>
      </c>
      <c r="P242" s="8">
        <f>IF(AND(Records_18052025[[#This Row],[account_id]]=A241, Records_18052025[[#This Row],[symbol]]=C241), P241+Records_18052025[[#This Row],[signed_volume]], Records_18052025[[#This Row],[signed_volume]])</f>
        <v>-2.6100000000000003</v>
      </c>
      <c r="Q242" s="12">
        <f>Records_18052025[[#This Row],[trade_duration]]/86400</f>
        <v>7.3958333333333333E-3</v>
      </c>
      <c r="R242" s="8">
        <v>10.39</v>
      </c>
      <c r="S242" s="9" t="str">
        <f>IF(AND(Records_18052025[[#This Row],[account_id]]=A241, Records_18052025[[#This Row],[symbol]]=C241, Records_18052025[[#This Row],[net_position]]&lt;&gt;P241, P241&lt;&gt;0, Records_18052025[[#This Row],[net_position]]*P241&lt;0, ABS(Records_18052025[[#This Row],[net_position]])&gt;=0.5, Records_18052025[[#This Row],[trade_duration_min2]]&lt;=5), "Abnormal position flip", "No")</f>
        <v>No</v>
      </c>
      <c r="T242" s="2">
        <f>_xlfn.XLOOKUP(Records_18052025[[#This Row],[symbol]], $AB$24:$AB$28, $AC$24:$AC$28, "Not Found", 0)</f>
        <v>0.5</v>
      </c>
      <c r="U242" s="9" t="str">
        <f>IF(AND(Records_18052025[[#This Row],[trade_duration]]&lt;=60, Records_18052025[[#This Row],[volume]]&gt;=Records_18052025[[#This Row],[Scalping Volume Threshold]]), "Suspected Scalping", "No")</f>
        <v>No</v>
      </c>
      <c r="V242" s="2" cm="1">
        <f t="array" ref="V242">_xlfn.LET(_xlpm.Filtered, _xlfn._xlws.FILTER($F:$F, ($A:$A=Records_18052025[[#This Row],[account_id]])*($C:$C=Records_18052025[[#This Row],[symbol]]), "Not Found"), MEDIAN(_xlpm.Filtered))</f>
        <v>0.1</v>
      </c>
      <c r="W242" s="2">
        <f>_xlfn.XLOOKUP(Records_18052025[[#This Row],[symbol]], $AB$33:$AB$37, $AC$33:$AC$37, 0.5, 0)</f>
        <v>0.3</v>
      </c>
      <c r="X242" s="2">
        <f>_xlfn.XLOOKUP(Records_18052025[[#This Row],[symbol]], $AB$33:$AB$37, $AD$33:$AD$37, 2, 0)</f>
        <v>1.5</v>
      </c>
      <c r="Y242" s="9" t="str" cm="1">
        <f t="array" ref="Y24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4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43" spans="1:26" x14ac:dyDescent="0.3">
      <c r="A243" s="2">
        <v>1005</v>
      </c>
      <c r="B243" s="5">
        <v>45795.954743734197</v>
      </c>
      <c r="C243" s="2" t="s">
        <v>10</v>
      </c>
      <c r="D243" s="2" t="s">
        <v>13</v>
      </c>
      <c r="E243" s="2">
        <v>2.21</v>
      </c>
      <c r="F243" s="2">
        <v>1</v>
      </c>
      <c r="G243" s="2">
        <v>91.59</v>
      </c>
      <c r="H243" s="2">
        <v>1535</v>
      </c>
      <c r="I243" s="2">
        <f>COUNTIFS(A:A, Records_18052025[[#This Row],[account_id]])</f>
        <v>49</v>
      </c>
      <c r="J243" s="9" t="str">
        <f>IF(Records_18052025[[#This Row],[Total Trades]]&gt;100, "High frequency", "No")</f>
        <v>No</v>
      </c>
      <c r="K243" s="8">
        <f>_xlfn.XLOOKUP(Records_18052025[[#This Row],[symbol]], $AB$6:$AB$10, $AC$6:$AC$10, "", 0)</f>
        <v>1.45</v>
      </c>
      <c r="L243" s="8" cm="1">
        <f t="array" ref="L243">ABS(_xlfn.XLOOKUP(Records_18052025[[#This Row],[symbol]], $AB$6:$AB$10, (Records_18052025[[#This Row],[spread]]-$AC$6:$AC$10), "", 0))</f>
        <v>0.76</v>
      </c>
      <c r="M243" s="9" t="str">
        <f>IF(Records_18052025[[#This Row],[spread]]&gt;Records_18052025[[#This Row],[Spread Median/Symbol]]+PRODUCT(2, $AC$12), "Abnormal high spread", "No")</f>
        <v>No</v>
      </c>
      <c r="N243" s="9" t="str">
        <f>IF(Records_18052025[[#This Row],[spread]]&lt;Records_18052025[[#This Row],[Spread Median/Symbol]]-PRODUCT(2, $AC$12), "Suspicious low spread", "No")</f>
        <v>No</v>
      </c>
      <c r="O243" s="8">
        <f>IF(Records_18052025[[#This Row],[direction]]="Buy", Records_18052025[[#This Row],[volume]], -Records_18052025[[#This Row],[volume]])</f>
        <v>-1</v>
      </c>
      <c r="P243" s="8">
        <f>IF(AND(Records_18052025[[#This Row],[account_id]]=A242, Records_18052025[[#This Row],[symbol]]=C242), P242+Records_18052025[[#This Row],[signed_volume]], Records_18052025[[#This Row],[signed_volume]])</f>
        <v>-3.6100000000000003</v>
      </c>
      <c r="Q243" s="12">
        <f>Records_18052025[[#This Row],[trade_duration]]/86400</f>
        <v>1.7766203703703704E-2</v>
      </c>
      <c r="R243" s="8">
        <v>25.35</v>
      </c>
      <c r="S243" s="9" t="str">
        <f>IF(AND(Records_18052025[[#This Row],[account_id]]=A242, Records_18052025[[#This Row],[symbol]]=C242, Records_18052025[[#This Row],[net_position]]&lt;&gt;P242, P242&lt;&gt;0, Records_18052025[[#This Row],[net_position]]*P242&lt;0, ABS(Records_18052025[[#This Row],[net_position]])&gt;=0.5, Records_18052025[[#This Row],[trade_duration_min2]]&lt;=5), "Abnormal position flip", "No")</f>
        <v>No</v>
      </c>
      <c r="T243" s="2">
        <f>_xlfn.XLOOKUP(Records_18052025[[#This Row],[symbol]], $AB$24:$AB$28, $AC$24:$AC$28, "Not Found", 0)</f>
        <v>0.5</v>
      </c>
      <c r="U243" s="9" t="str">
        <f>IF(AND(Records_18052025[[#This Row],[trade_duration]]&lt;=60, Records_18052025[[#This Row],[volume]]&gt;=Records_18052025[[#This Row],[Scalping Volume Threshold]]), "Suspected Scalping", "No")</f>
        <v>No</v>
      </c>
      <c r="V243" s="2" cm="1">
        <f t="array" ref="V243">_xlfn.LET(_xlpm.Filtered, _xlfn._xlws.FILTER($F:$F, ($A:$A=Records_18052025[[#This Row],[account_id]])*($C:$C=Records_18052025[[#This Row],[symbol]]), "Not Found"), MEDIAN(_xlpm.Filtered))</f>
        <v>0.1</v>
      </c>
      <c r="W243" s="2">
        <f>_xlfn.XLOOKUP(Records_18052025[[#This Row],[symbol]], $AB$33:$AB$37, $AC$33:$AC$37, 0.5, 0)</f>
        <v>0.3</v>
      </c>
      <c r="X243" s="2">
        <f>_xlfn.XLOOKUP(Records_18052025[[#This Row],[symbol]], $AB$33:$AB$37, $AD$33:$AD$37, 2, 0)</f>
        <v>1.5</v>
      </c>
      <c r="Y243" s="9" t="str" cm="1">
        <f t="array" ref="Y24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4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44" spans="1:26" x14ac:dyDescent="0.3">
      <c r="A244" s="2">
        <v>1005</v>
      </c>
      <c r="B244" s="5">
        <v>45795.959604814467</v>
      </c>
      <c r="C244" s="2" t="s">
        <v>10</v>
      </c>
      <c r="D244" s="2" t="s">
        <v>14</v>
      </c>
      <c r="E244" s="2">
        <v>2.2599999999999998</v>
      </c>
      <c r="F244" s="2">
        <v>0.5</v>
      </c>
      <c r="G244" s="2">
        <v>-80.08</v>
      </c>
      <c r="H244" s="2">
        <v>2822</v>
      </c>
      <c r="I244" s="2">
        <f>COUNTIFS(A:A, Records_18052025[[#This Row],[account_id]])</f>
        <v>49</v>
      </c>
      <c r="J244" s="9" t="str">
        <f>IF(Records_18052025[[#This Row],[Total Trades]]&gt;100, "High frequency", "No")</f>
        <v>No</v>
      </c>
      <c r="K244" s="8">
        <f>_xlfn.XLOOKUP(Records_18052025[[#This Row],[symbol]], $AB$6:$AB$10, $AC$6:$AC$10, "", 0)</f>
        <v>1.45</v>
      </c>
      <c r="L244" s="8" cm="1">
        <f t="array" ref="L244">ABS(_xlfn.XLOOKUP(Records_18052025[[#This Row],[symbol]], $AB$6:$AB$10, (Records_18052025[[#This Row],[spread]]-$AC$6:$AC$10), "", 0))</f>
        <v>0.80999999999999983</v>
      </c>
      <c r="M244" s="9" t="str">
        <f>IF(Records_18052025[[#This Row],[spread]]&gt;Records_18052025[[#This Row],[Spread Median/Symbol]]+PRODUCT(2, $AC$12), "Abnormal high spread", "No")</f>
        <v>No</v>
      </c>
      <c r="N244" s="9" t="str">
        <f>IF(Records_18052025[[#This Row],[spread]]&lt;Records_18052025[[#This Row],[Spread Median/Symbol]]-PRODUCT(2, $AC$12), "Suspicious low spread", "No")</f>
        <v>No</v>
      </c>
      <c r="O244" s="8">
        <f>IF(Records_18052025[[#This Row],[direction]]="Buy", Records_18052025[[#This Row],[volume]], -Records_18052025[[#This Row],[volume]])</f>
        <v>0.5</v>
      </c>
      <c r="P244" s="8">
        <f>IF(AND(Records_18052025[[#This Row],[account_id]]=A243, Records_18052025[[#This Row],[symbol]]=C243), P243+Records_18052025[[#This Row],[signed_volume]], Records_18052025[[#This Row],[signed_volume]])</f>
        <v>-3.1100000000000003</v>
      </c>
      <c r="Q244" s="12">
        <f>Records_18052025[[#This Row],[trade_duration]]/86400</f>
        <v>3.2662037037037038E-2</v>
      </c>
      <c r="R244" s="8">
        <v>47.02</v>
      </c>
      <c r="S244" s="9" t="str">
        <f>IF(AND(Records_18052025[[#This Row],[account_id]]=A243, Records_18052025[[#This Row],[symbol]]=C243, Records_18052025[[#This Row],[net_position]]&lt;&gt;P243, P243&lt;&gt;0, Records_18052025[[#This Row],[net_position]]*P243&lt;0, ABS(Records_18052025[[#This Row],[net_position]])&gt;=0.5, Records_18052025[[#This Row],[trade_duration_min2]]&lt;=5), "Abnormal position flip", "No")</f>
        <v>No</v>
      </c>
      <c r="T244" s="2">
        <f>_xlfn.XLOOKUP(Records_18052025[[#This Row],[symbol]], $AB$24:$AB$28, $AC$24:$AC$28, "Not Found", 0)</f>
        <v>0.5</v>
      </c>
      <c r="U244" s="9" t="str">
        <f>IF(AND(Records_18052025[[#This Row],[trade_duration]]&lt;=60, Records_18052025[[#This Row],[volume]]&gt;=Records_18052025[[#This Row],[Scalping Volume Threshold]]), "Suspected Scalping", "No")</f>
        <v>No</v>
      </c>
      <c r="V244" s="2" cm="1">
        <f t="array" ref="V244">_xlfn.LET(_xlpm.Filtered, _xlfn._xlws.FILTER($F:$F, ($A:$A=Records_18052025[[#This Row],[account_id]])*($C:$C=Records_18052025[[#This Row],[symbol]]), "Not Found"), MEDIAN(_xlpm.Filtered))</f>
        <v>0.1</v>
      </c>
      <c r="W244" s="2">
        <f>_xlfn.XLOOKUP(Records_18052025[[#This Row],[symbol]], $AB$33:$AB$37, $AC$33:$AC$37, 0.5, 0)</f>
        <v>0.3</v>
      </c>
      <c r="X244" s="2">
        <f>_xlfn.XLOOKUP(Records_18052025[[#This Row],[symbol]], $AB$33:$AB$37, $AD$33:$AD$37, 2, 0)</f>
        <v>1.5</v>
      </c>
      <c r="Y244" s="9" t="str" cm="1">
        <f t="array" ref="Y24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4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45" spans="1:26" x14ac:dyDescent="0.3">
      <c r="A245" s="2">
        <v>1005</v>
      </c>
      <c r="B245" s="5">
        <v>45795.984604819663</v>
      </c>
      <c r="C245" s="2" t="s">
        <v>10</v>
      </c>
      <c r="D245" s="2" t="s">
        <v>14</v>
      </c>
      <c r="E245" s="2">
        <v>1.94</v>
      </c>
      <c r="F245" s="2">
        <v>2</v>
      </c>
      <c r="G245" s="2">
        <v>-146.29</v>
      </c>
      <c r="H245" s="2">
        <v>2364</v>
      </c>
      <c r="I245" s="2">
        <f>COUNTIFS(A:A, Records_18052025[[#This Row],[account_id]])</f>
        <v>49</v>
      </c>
      <c r="J245" s="9" t="str">
        <f>IF(Records_18052025[[#This Row],[Total Trades]]&gt;100, "High frequency", "No")</f>
        <v>No</v>
      </c>
      <c r="K245" s="8">
        <f>_xlfn.XLOOKUP(Records_18052025[[#This Row],[symbol]], $AB$6:$AB$10, $AC$6:$AC$10, "", 0)</f>
        <v>1.45</v>
      </c>
      <c r="L245" s="8" cm="1">
        <f t="array" ref="L245">ABS(_xlfn.XLOOKUP(Records_18052025[[#This Row],[symbol]], $AB$6:$AB$10, (Records_18052025[[#This Row],[spread]]-$AC$6:$AC$10), "", 0))</f>
        <v>0.49</v>
      </c>
      <c r="M245" s="9" t="str">
        <f>IF(Records_18052025[[#This Row],[spread]]&gt;Records_18052025[[#This Row],[Spread Median/Symbol]]+PRODUCT(2, $AC$12), "Abnormal high spread", "No")</f>
        <v>No</v>
      </c>
      <c r="N245" s="9" t="str">
        <f>IF(Records_18052025[[#This Row],[spread]]&lt;Records_18052025[[#This Row],[Spread Median/Symbol]]-PRODUCT(2, $AC$12), "Suspicious low spread", "No")</f>
        <v>No</v>
      </c>
      <c r="O245" s="8">
        <f>IF(Records_18052025[[#This Row],[direction]]="Buy", Records_18052025[[#This Row],[volume]], -Records_18052025[[#This Row],[volume]])</f>
        <v>2</v>
      </c>
      <c r="P245" s="8">
        <f>IF(AND(Records_18052025[[#This Row],[account_id]]=A244, Records_18052025[[#This Row],[symbol]]=C244), P244+Records_18052025[[#This Row],[signed_volume]], Records_18052025[[#This Row],[signed_volume]])</f>
        <v>-1.1100000000000003</v>
      </c>
      <c r="Q245" s="12">
        <f>Records_18052025[[#This Row],[trade_duration]]/86400</f>
        <v>2.736111111111111E-2</v>
      </c>
      <c r="R245" s="8">
        <v>39.24</v>
      </c>
      <c r="S245" s="9" t="str">
        <f>IF(AND(Records_18052025[[#This Row],[account_id]]=A244, Records_18052025[[#This Row],[symbol]]=C244, Records_18052025[[#This Row],[net_position]]&lt;&gt;P244, P244&lt;&gt;0, Records_18052025[[#This Row],[net_position]]*P244&lt;0, ABS(Records_18052025[[#This Row],[net_position]])&gt;=0.5, Records_18052025[[#This Row],[trade_duration_min2]]&lt;=5), "Abnormal position flip", "No")</f>
        <v>No</v>
      </c>
      <c r="T245" s="2">
        <f>_xlfn.XLOOKUP(Records_18052025[[#This Row],[symbol]], $AB$24:$AB$28, $AC$24:$AC$28, "Not Found", 0)</f>
        <v>0.5</v>
      </c>
      <c r="U245" s="9" t="str">
        <f>IF(AND(Records_18052025[[#This Row],[trade_duration]]&lt;=60, Records_18052025[[#This Row],[volume]]&gt;=Records_18052025[[#This Row],[Scalping Volume Threshold]]), "Suspected Scalping", "No")</f>
        <v>No</v>
      </c>
      <c r="V245" s="2" cm="1">
        <f t="array" ref="V245">_xlfn.LET(_xlpm.Filtered, _xlfn._xlws.FILTER($F:$F, ($A:$A=Records_18052025[[#This Row],[account_id]])*($C:$C=Records_18052025[[#This Row],[symbol]]), "Not Found"), MEDIAN(_xlpm.Filtered))</f>
        <v>0.1</v>
      </c>
      <c r="W245" s="2">
        <f>_xlfn.XLOOKUP(Records_18052025[[#This Row],[symbol]], $AB$33:$AB$37, $AC$33:$AC$37, 0.5, 0)</f>
        <v>0.3</v>
      </c>
      <c r="X245" s="2">
        <f>_xlfn.XLOOKUP(Records_18052025[[#This Row],[symbol]], $AB$33:$AB$37, $AD$33:$AD$37, 2, 0)</f>
        <v>1.5</v>
      </c>
      <c r="Y245" s="9" t="str" cm="1">
        <f t="array" ref="Y24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4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46" spans="1:26" x14ac:dyDescent="0.3">
      <c r="A246" s="2">
        <v>1005</v>
      </c>
      <c r="B246" s="5">
        <v>45795.015854844423</v>
      </c>
      <c r="C246" s="2" t="s">
        <v>8</v>
      </c>
      <c r="D246" s="2" t="s">
        <v>13</v>
      </c>
      <c r="E246" s="2">
        <v>1.92</v>
      </c>
      <c r="F246" s="2">
        <v>0.01</v>
      </c>
      <c r="G246" s="2">
        <v>3.56</v>
      </c>
      <c r="H246" s="2">
        <v>1879</v>
      </c>
      <c r="I246" s="2">
        <f>COUNTIFS(A:A, Records_18052025[[#This Row],[account_id]])</f>
        <v>49</v>
      </c>
      <c r="J246" s="9" t="str">
        <f>IF(Records_18052025[[#This Row],[Total Trades]]&gt;100, "High frequency", "No")</f>
        <v>No</v>
      </c>
      <c r="K246" s="8">
        <f>_xlfn.XLOOKUP(Records_18052025[[#This Row],[symbol]], $AB$6:$AB$10, $AC$6:$AC$10, "", 0)</f>
        <v>1.28</v>
      </c>
      <c r="L246" s="8" cm="1">
        <f t="array" ref="L246">ABS(_xlfn.XLOOKUP(Records_18052025[[#This Row],[symbol]], $AB$6:$AB$10, (Records_18052025[[#This Row],[spread]]-$AC$6:$AC$10), "", 0))</f>
        <v>0.6399999999999999</v>
      </c>
      <c r="M246" s="9" t="str">
        <f>IF(Records_18052025[[#This Row],[spread]]&gt;Records_18052025[[#This Row],[Spread Median/Symbol]]+PRODUCT(2, $AC$12), "Abnormal high spread", "No")</f>
        <v>No</v>
      </c>
      <c r="N246" s="9" t="str">
        <f>IF(Records_18052025[[#This Row],[spread]]&lt;Records_18052025[[#This Row],[Spread Median/Symbol]]-PRODUCT(2, $AC$12), "Suspicious low spread", "No")</f>
        <v>No</v>
      </c>
      <c r="O246" s="8">
        <f>IF(Records_18052025[[#This Row],[direction]]="Buy", Records_18052025[[#This Row],[volume]], -Records_18052025[[#This Row],[volume]])</f>
        <v>-0.01</v>
      </c>
      <c r="P246" s="8">
        <f>IF(AND(Records_18052025[[#This Row],[account_id]]=A245, Records_18052025[[#This Row],[symbol]]=C245), P245+Records_18052025[[#This Row],[signed_volume]], Records_18052025[[#This Row],[signed_volume]])</f>
        <v>-0.01</v>
      </c>
      <c r="Q246" s="12">
        <f>Records_18052025[[#This Row],[trade_duration]]/86400</f>
        <v>2.1747685185185186E-2</v>
      </c>
      <c r="R246" s="8">
        <v>31.19</v>
      </c>
      <c r="S246" s="9" t="str">
        <f>IF(AND(Records_18052025[[#This Row],[account_id]]=A245, Records_18052025[[#This Row],[symbol]]=C245, Records_18052025[[#This Row],[net_position]]&lt;&gt;P245, P245&lt;&gt;0, Records_18052025[[#This Row],[net_position]]*P245&lt;0, ABS(Records_18052025[[#This Row],[net_position]])&gt;=0.5, Records_18052025[[#This Row],[trade_duration_min2]]&lt;=5), "Abnormal position flip", "No")</f>
        <v>No</v>
      </c>
      <c r="T246" s="2">
        <f>_xlfn.XLOOKUP(Records_18052025[[#This Row],[symbol]], $AB$24:$AB$28, $AC$24:$AC$28, "Not Found", 0)</f>
        <v>0.2</v>
      </c>
      <c r="U246" s="9" t="str">
        <f>IF(AND(Records_18052025[[#This Row],[trade_duration]]&lt;=60, Records_18052025[[#This Row],[volume]]&gt;=Records_18052025[[#This Row],[Scalping Volume Threshold]]), "Suspected Scalping", "No")</f>
        <v>No</v>
      </c>
      <c r="V246" s="2" cm="1">
        <f t="array" ref="V246">_xlfn.LET(_xlpm.Filtered, _xlfn._xlws.FILTER($F:$F, ($A:$A=Records_18052025[[#This Row],[account_id]])*($C:$C=Records_18052025[[#This Row],[symbol]]), "Not Found"), MEDIAN(_xlpm.Filtered))</f>
        <v>0.5</v>
      </c>
      <c r="W246" s="2">
        <f>_xlfn.XLOOKUP(Records_18052025[[#This Row],[symbol]], $AB$33:$AB$37, $AC$33:$AC$37, 0.5, 0)</f>
        <v>0.8</v>
      </c>
      <c r="X246" s="2">
        <f>_xlfn.XLOOKUP(Records_18052025[[#This Row],[symbol]], $AB$33:$AB$37, $AD$33:$AD$37, 2, 0)</f>
        <v>2.5</v>
      </c>
      <c r="Y246" s="9" t="str" cm="1">
        <f t="array" ref="Y24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4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47" spans="1:26" x14ac:dyDescent="0.3">
      <c r="A247" s="2">
        <v>1005</v>
      </c>
      <c r="B247" s="5">
        <v>45795.114465910912</v>
      </c>
      <c r="C247" s="2" t="s">
        <v>8</v>
      </c>
      <c r="D247" s="2" t="s">
        <v>13</v>
      </c>
      <c r="E247" s="2">
        <v>0.92</v>
      </c>
      <c r="F247" s="2">
        <v>1</v>
      </c>
      <c r="G247" s="2">
        <v>-109.59</v>
      </c>
      <c r="H247" s="2">
        <v>2282</v>
      </c>
      <c r="I247" s="2">
        <f>COUNTIFS(A:A, Records_18052025[[#This Row],[account_id]])</f>
        <v>49</v>
      </c>
      <c r="J247" s="9" t="str">
        <f>IF(Records_18052025[[#This Row],[Total Trades]]&gt;100, "High frequency", "No")</f>
        <v>No</v>
      </c>
      <c r="K247" s="8">
        <f>_xlfn.XLOOKUP(Records_18052025[[#This Row],[symbol]], $AB$6:$AB$10, $AC$6:$AC$10, "", 0)</f>
        <v>1.28</v>
      </c>
      <c r="L247" s="8" cm="1">
        <f t="array" ref="L247">ABS(_xlfn.XLOOKUP(Records_18052025[[#This Row],[symbol]], $AB$6:$AB$10, (Records_18052025[[#This Row],[spread]]-$AC$6:$AC$10), "", 0))</f>
        <v>0.36</v>
      </c>
      <c r="M247" s="9" t="str">
        <f>IF(Records_18052025[[#This Row],[spread]]&gt;Records_18052025[[#This Row],[Spread Median/Symbol]]+PRODUCT(2, $AC$12), "Abnormal high spread", "No")</f>
        <v>No</v>
      </c>
      <c r="N247" s="9" t="str">
        <f>IF(Records_18052025[[#This Row],[spread]]&lt;Records_18052025[[#This Row],[Spread Median/Symbol]]-PRODUCT(2, $AC$12), "Suspicious low spread", "No")</f>
        <v>No</v>
      </c>
      <c r="O247" s="8">
        <f>IF(Records_18052025[[#This Row],[direction]]="Buy", Records_18052025[[#This Row],[volume]], -Records_18052025[[#This Row],[volume]])</f>
        <v>-1</v>
      </c>
      <c r="P247" s="8">
        <f>IF(AND(Records_18052025[[#This Row],[account_id]]=A246, Records_18052025[[#This Row],[symbol]]=C246), P246+Records_18052025[[#This Row],[signed_volume]], Records_18052025[[#This Row],[signed_volume]])</f>
        <v>-1.01</v>
      </c>
      <c r="Q247" s="12">
        <f>Records_18052025[[#This Row],[trade_duration]]/86400</f>
        <v>2.6412037037037036E-2</v>
      </c>
      <c r="R247" s="8">
        <v>38.020000000000003</v>
      </c>
      <c r="S247" s="9" t="str">
        <f>IF(AND(Records_18052025[[#This Row],[account_id]]=A246, Records_18052025[[#This Row],[symbol]]=C246, Records_18052025[[#This Row],[net_position]]&lt;&gt;P246, P246&lt;&gt;0, Records_18052025[[#This Row],[net_position]]*P246&lt;0, ABS(Records_18052025[[#This Row],[net_position]])&gt;=0.5, Records_18052025[[#This Row],[trade_duration_min2]]&lt;=5), "Abnormal position flip", "No")</f>
        <v>No</v>
      </c>
      <c r="T247" s="2">
        <f>_xlfn.XLOOKUP(Records_18052025[[#This Row],[symbol]], $AB$24:$AB$28, $AC$24:$AC$28, "Not Found", 0)</f>
        <v>0.2</v>
      </c>
      <c r="U247" s="9" t="str">
        <f>IF(AND(Records_18052025[[#This Row],[trade_duration]]&lt;=60, Records_18052025[[#This Row],[volume]]&gt;=Records_18052025[[#This Row],[Scalping Volume Threshold]]), "Suspected Scalping", "No")</f>
        <v>No</v>
      </c>
      <c r="V247" s="2" cm="1">
        <f t="array" ref="V247">_xlfn.LET(_xlpm.Filtered, _xlfn._xlws.FILTER($F:$F, ($A:$A=Records_18052025[[#This Row],[account_id]])*($C:$C=Records_18052025[[#This Row],[symbol]]), "Not Found"), MEDIAN(_xlpm.Filtered))</f>
        <v>0.5</v>
      </c>
      <c r="W247" s="2">
        <f>_xlfn.XLOOKUP(Records_18052025[[#This Row],[symbol]], $AB$33:$AB$37, $AC$33:$AC$37, 0.5, 0)</f>
        <v>0.8</v>
      </c>
      <c r="X247" s="2">
        <f>_xlfn.XLOOKUP(Records_18052025[[#This Row],[symbol]], $AB$33:$AB$37, $AD$33:$AD$37, 2, 0)</f>
        <v>2.5</v>
      </c>
      <c r="Y247" s="9" t="str" cm="1">
        <f t="array" ref="Y24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4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48" spans="1:26" x14ac:dyDescent="0.3">
      <c r="A248" s="2">
        <v>1005</v>
      </c>
      <c r="B248" s="5">
        <v>45795.119327036191</v>
      </c>
      <c r="C248" s="2" t="s">
        <v>8</v>
      </c>
      <c r="D248" s="2" t="s">
        <v>13</v>
      </c>
      <c r="E248" s="2">
        <v>0.79</v>
      </c>
      <c r="F248" s="2">
        <v>0.01</v>
      </c>
      <c r="G248" s="2">
        <v>109.26</v>
      </c>
      <c r="H248" s="2">
        <v>2601</v>
      </c>
      <c r="I248" s="2">
        <f>COUNTIFS(A:A, Records_18052025[[#This Row],[account_id]])</f>
        <v>49</v>
      </c>
      <c r="J248" s="9" t="str">
        <f>IF(Records_18052025[[#This Row],[Total Trades]]&gt;100, "High frequency", "No")</f>
        <v>No</v>
      </c>
      <c r="K248" s="8">
        <f>_xlfn.XLOOKUP(Records_18052025[[#This Row],[symbol]], $AB$6:$AB$10, $AC$6:$AC$10, "", 0)</f>
        <v>1.28</v>
      </c>
      <c r="L248" s="8" cm="1">
        <f t="array" ref="L248">ABS(_xlfn.XLOOKUP(Records_18052025[[#This Row],[symbol]], $AB$6:$AB$10, (Records_18052025[[#This Row],[spread]]-$AC$6:$AC$10), "", 0))</f>
        <v>0.49</v>
      </c>
      <c r="M248" s="9" t="str">
        <f>IF(Records_18052025[[#This Row],[spread]]&gt;Records_18052025[[#This Row],[Spread Median/Symbol]]+PRODUCT(2, $AC$12), "Abnormal high spread", "No")</f>
        <v>No</v>
      </c>
      <c r="N248" s="9" t="str">
        <f>IF(Records_18052025[[#This Row],[spread]]&lt;Records_18052025[[#This Row],[Spread Median/Symbol]]-PRODUCT(2, $AC$12), "Suspicious low spread", "No")</f>
        <v>No</v>
      </c>
      <c r="O248" s="8">
        <f>IF(Records_18052025[[#This Row],[direction]]="Buy", Records_18052025[[#This Row],[volume]], -Records_18052025[[#This Row],[volume]])</f>
        <v>-0.01</v>
      </c>
      <c r="P248" s="8">
        <f>IF(AND(Records_18052025[[#This Row],[account_id]]=A247, Records_18052025[[#This Row],[symbol]]=C247), P247+Records_18052025[[#This Row],[signed_volume]], Records_18052025[[#This Row],[signed_volume]])</f>
        <v>-1.02</v>
      </c>
      <c r="Q248" s="12">
        <f>Records_18052025[[#This Row],[trade_duration]]/86400</f>
        <v>3.0104166666666668E-2</v>
      </c>
      <c r="R248" s="8">
        <v>43.21</v>
      </c>
      <c r="S248" s="9" t="str">
        <f>IF(AND(Records_18052025[[#This Row],[account_id]]=A247, Records_18052025[[#This Row],[symbol]]=C247, Records_18052025[[#This Row],[net_position]]&lt;&gt;P247, P247&lt;&gt;0, Records_18052025[[#This Row],[net_position]]*P247&lt;0, ABS(Records_18052025[[#This Row],[net_position]])&gt;=0.5, Records_18052025[[#This Row],[trade_duration_min2]]&lt;=5), "Abnormal position flip", "No")</f>
        <v>No</v>
      </c>
      <c r="T248" s="2">
        <f>_xlfn.XLOOKUP(Records_18052025[[#This Row],[symbol]], $AB$24:$AB$28, $AC$24:$AC$28, "Not Found", 0)</f>
        <v>0.2</v>
      </c>
      <c r="U248" s="9" t="str">
        <f>IF(AND(Records_18052025[[#This Row],[trade_duration]]&lt;=60, Records_18052025[[#This Row],[volume]]&gt;=Records_18052025[[#This Row],[Scalping Volume Threshold]]), "Suspected Scalping", "No")</f>
        <v>No</v>
      </c>
      <c r="V248" s="2" cm="1">
        <f t="array" ref="V248">_xlfn.LET(_xlpm.Filtered, _xlfn._xlws.FILTER($F:$F, ($A:$A=Records_18052025[[#This Row],[account_id]])*($C:$C=Records_18052025[[#This Row],[symbol]]), "Not Found"), MEDIAN(_xlpm.Filtered))</f>
        <v>0.5</v>
      </c>
      <c r="W248" s="2">
        <f>_xlfn.XLOOKUP(Records_18052025[[#This Row],[symbol]], $AB$33:$AB$37, $AC$33:$AC$37, 0.5, 0)</f>
        <v>0.8</v>
      </c>
      <c r="X248" s="2">
        <f>_xlfn.XLOOKUP(Records_18052025[[#This Row],[symbol]], $AB$33:$AB$37, $AD$33:$AD$37, 2, 0)</f>
        <v>2.5</v>
      </c>
      <c r="Y248" s="9" t="str" cm="1">
        <f t="array" ref="Y24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4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49" spans="1:26" x14ac:dyDescent="0.3">
      <c r="A249" s="2">
        <v>1005</v>
      </c>
      <c r="B249" s="5">
        <v>45795.14502149653</v>
      </c>
      <c r="C249" s="2" t="s">
        <v>8</v>
      </c>
      <c r="D249" s="2" t="s">
        <v>14</v>
      </c>
      <c r="E249" s="2">
        <v>1.8</v>
      </c>
      <c r="F249" s="2">
        <v>0.01</v>
      </c>
      <c r="G249" s="2">
        <v>-188.33</v>
      </c>
      <c r="H249" s="2">
        <v>638</v>
      </c>
      <c r="I249" s="2">
        <f>COUNTIFS(A:A, Records_18052025[[#This Row],[account_id]])</f>
        <v>49</v>
      </c>
      <c r="J249" s="9" t="str">
        <f>IF(Records_18052025[[#This Row],[Total Trades]]&gt;100, "High frequency", "No")</f>
        <v>No</v>
      </c>
      <c r="K249" s="8">
        <f>_xlfn.XLOOKUP(Records_18052025[[#This Row],[symbol]], $AB$6:$AB$10, $AC$6:$AC$10, "", 0)</f>
        <v>1.28</v>
      </c>
      <c r="L249" s="8" cm="1">
        <f t="array" ref="L249">ABS(_xlfn.XLOOKUP(Records_18052025[[#This Row],[symbol]], $AB$6:$AB$10, (Records_18052025[[#This Row],[spread]]-$AC$6:$AC$10), "", 0))</f>
        <v>0.52</v>
      </c>
      <c r="M249" s="9" t="str">
        <f>IF(Records_18052025[[#This Row],[spread]]&gt;Records_18052025[[#This Row],[Spread Median/Symbol]]+PRODUCT(2, $AC$12), "Abnormal high spread", "No")</f>
        <v>No</v>
      </c>
      <c r="N249" s="9" t="str">
        <f>IF(Records_18052025[[#This Row],[spread]]&lt;Records_18052025[[#This Row],[Spread Median/Symbol]]-PRODUCT(2, $AC$12), "Suspicious low spread", "No")</f>
        <v>No</v>
      </c>
      <c r="O249" s="8">
        <f>IF(Records_18052025[[#This Row],[direction]]="Buy", Records_18052025[[#This Row],[volume]], -Records_18052025[[#This Row],[volume]])</f>
        <v>0.01</v>
      </c>
      <c r="P249" s="8">
        <f>IF(AND(Records_18052025[[#This Row],[account_id]]=A248, Records_18052025[[#This Row],[symbol]]=C248), P248+Records_18052025[[#This Row],[signed_volume]], Records_18052025[[#This Row],[signed_volume]])</f>
        <v>-1.01</v>
      </c>
      <c r="Q249" s="12">
        <f>Records_18052025[[#This Row],[trade_duration]]/86400</f>
        <v>7.3842592592592597E-3</v>
      </c>
      <c r="R249" s="8">
        <v>10.38</v>
      </c>
      <c r="S249" s="9" t="str">
        <f>IF(AND(Records_18052025[[#This Row],[account_id]]=A248, Records_18052025[[#This Row],[symbol]]=C248, Records_18052025[[#This Row],[net_position]]&lt;&gt;P248, P248&lt;&gt;0, Records_18052025[[#This Row],[net_position]]*P248&lt;0, ABS(Records_18052025[[#This Row],[net_position]])&gt;=0.5, Records_18052025[[#This Row],[trade_duration_min2]]&lt;=5), "Abnormal position flip", "No")</f>
        <v>No</v>
      </c>
      <c r="T249" s="2">
        <f>_xlfn.XLOOKUP(Records_18052025[[#This Row],[symbol]], $AB$24:$AB$28, $AC$24:$AC$28, "Not Found", 0)</f>
        <v>0.2</v>
      </c>
      <c r="U249" s="9" t="str">
        <f>IF(AND(Records_18052025[[#This Row],[trade_duration]]&lt;=60, Records_18052025[[#This Row],[volume]]&gt;=Records_18052025[[#This Row],[Scalping Volume Threshold]]), "Suspected Scalping", "No")</f>
        <v>No</v>
      </c>
      <c r="V249" s="2" cm="1">
        <f t="array" ref="V249">_xlfn.LET(_xlpm.Filtered, _xlfn._xlws.FILTER($F:$F, ($A:$A=Records_18052025[[#This Row],[account_id]])*($C:$C=Records_18052025[[#This Row],[symbol]]), "Not Found"), MEDIAN(_xlpm.Filtered))</f>
        <v>0.5</v>
      </c>
      <c r="W249" s="2">
        <f>_xlfn.XLOOKUP(Records_18052025[[#This Row],[symbol]], $AB$33:$AB$37, $AC$33:$AC$37, 0.5, 0)</f>
        <v>0.8</v>
      </c>
      <c r="X249" s="2">
        <f>_xlfn.XLOOKUP(Records_18052025[[#This Row],[symbol]], $AB$33:$AB$37, $AD$33:$AD$37, 2, 0)</f>
        <v>2.5</v>
      </c>
      <c r="Y249" s="9" t="str" cm="1">
        <f t="array" ref="Y24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4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50" spans="1:26" x14ac:dyDescent="0.3">
      <c r="A250" s="2">
        <v>1005</v>
      </c>
      <c r="B250" s="5">
        <v>45795.157521517707</v>
      </c>
      <c r="C250" s="2" t="s">
        <v>8</v>
      </c>
      <c r="D250" s="2" t="s">
        <v>13</v>
      </c>
      <c r="E250" s="2">
        <v>2.4700000000000002</v>
      </c>
      <c r="F250" s="2">
        <v>0.5</v>
      </c>
      <c r="G250" s="2">
        <v>-84.95</v>
      </c>
      <c r="H250" s="2">
        <v>1634</v>
      </c>
      <c r="I250" s="2">
        <f>COUNTIFS(A:A, Records_18052025[[#This Row],[account_id]])</f>
        <v>49</v>
      </c>
      <c r="J250" s="9" t="str">
        <f>IF(Records_18052025[[#This Row],[Total Trades]]&gt;100, "High frequency", "No")</f>
        <v>No</v>
      </c>
      <c r="K250" s="8">
        <f>_xlfn.XLOOKUP(Records_18052025[[#This Row],[symbol]], $AB$6:$AB$10, $AC$6:$AC$10, "", 0)</f>
        <v>1.28</v>
      </c>
      <c r="L250" s="8" cm="1">
        <f t="array" ref="L250">ABS(_xlfn.XLOOKUP(Records_18052025[[#This Row],[symbol]], $AB$6:$AB$10, (Records_18052025[[#This Row],[spread]]-$AC$6:$AC$10), "", 0))</f>
        <v>1.1900000000000002</v>
      </c>
      <c r="M250" s="9" t="str">
        <f>IF(Records_18052025[[#This Row],[spread]]&gt;Records_18052025[[#This Row],[Spread Median/Symbol]]+PRODUCT(2, $AC$12), "Abnormal high spread", "No")</f>
        <v>Abnormal high spread</v>
      </c>
      <c r="N250" s="9" t="str">
        <f>IF(Records_18052025[[#This Row],[spread]]&lt;Records_18052025[[#This Row],[Spread Median/Symbol]]-PRODUCT(2, $AC$12), "Suspicious low spread", "No")</f>
        <v>No</v>
      </c>
      <c r="O250" s="8">
        <f>IF(Records_18052025[[#This Row],[direction]]="Buy", Records_18052025[[#This Row],[volume]], -Records_18052025[[#This Row],[volume]])</f>
        <v>-0.5</v>
      </c>
      <c r="P250" s="8">
        <f>IF(AND(Records_18052025[[#This Row],[account_id]]=A249, Records_18052025[[#This Row],[symbol]]=C249), P249+Records_18052025[[#This Row],[signed_volume]], Records_18052025[[#This Row],[signed_volume]])</f>
        <v>-1.51</v>
      </c>
      <c r="Q250" s="12">
        <f>Records_18052025[[#This Row],[trade_duration]]/86400</f>
        <v>1.8912037037037036E-2</v>
      </c>
      <c r="R250" s="8">
        <v>27.14</v>
      </c>
      <c r="S250" s="9" t="str">
        <f>IF(AND(Records_18052025[[#This Row],[account_id]]=A249, Records_18052025[[#This Row],[symbol]]=C249, Records_18052025[[#This Row],[net_position]]&lt;&gt;P249, P249&lt;&gt;0, Records_18052025[[#This Row],[net_position]]*P249&lt;0, ABS(Records_18052025[[#This Row],[net_position]])&gt;=0.5, Records_18052025[[#This Row],[trade_duration_min2]]&lt;=5), "Abnormal position flip", "No")</f>
        <v>No</v>
      </c>
      <c r="T250" s="2">
        <f>_xlfn.XLOOKUP(Records_18052025[[#This Row],[symbol]], $AB$24:$AB$28, $AC$24:$AC$28, "Not Found", 0)</f>
        <v>0.2</v>
      </c>
      <c r="U250" s="9" t="str">
        <f>IF(AND(Records_18052025[[#This Row],[trade_duration]]&lt;=60, Records_18052025[[#This Row],[volume]]&gt;=Records_18052025[[#This Row],[Scalping Volume Threshold]]), "Suspected Scalping", "No")</f>
        <v>No</v>
      </c>
      <c r="V250" s="2" cm="1">
        <f t="array" ref="V250">_xlfn.LET(_xlpm.Filtered, _xlfn._xlws.FILTER($F:$F, ($A:$A=Records_18052025[[#This Row],[account_id]])*($C:$C=Records_18052025[[#This Row],[symbol]]), "Not Found"), MEDIAN(_xlpm.Filtered))</f>
        <v>0.5</v>
      </c>
      <c r="W250" s="2">
        <f>_xlfn.XLOOKUP(Records_18052025[[#This Row],[symbol]], $AB$33:$AB$37, $AC$33:$AC$37, 0.5, 0)</f>
        <v>0.8</v>
      </c>
      <c r="X250" s="2">
        <f>_xlfn.XLOOKUP(Records_18052025[[#This Row],[symbol]], $AB$33:$AB$37, $AD$33:$AD$37, 2, 0)</f>
        <v>2.5</v>
      </c>
      <c r="Y250" s="9" t="str" cm="1">
        <f t="array" ref="Y25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5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251" spans="1:26" x14ac:dyDescent="0.3">
      <c r="A251" s="2">
        <v>1005</v>
      </c>
      <c r="B251" s="5">
        <v>45795.160993732352</v>
      </c>
      <c r="C251" s="2" t="s">
        <v>8</v>
      </c>
      <c r="D251" s="2" t="s">
        <v>14</v>
      </c>
      <c r="E251" s="2">
        <v>0.52</v>
      </c>
      <c r="F251" s="2">
        <v>2</v>
      </c>
      <c r="G251" s="2">
        <v>40.619999999999997</v>
      </c>
      <c r="H251" s="2">
        <v>536</v>
      </c>
      <c r="I251" s="2">
        <f>COUNTIFS(A:A, Records_18052025[[#This Row],[account_id]])</f>
        <v>49</v>
      </c>
      <c r="J251" s="9" t="str">
        <f>IF(Records_18052025[[#This Row],[Total Trades]]&gt;100, "High frequency", "No")</f>
        <v>No</v>
      </c>
      <c r="K251" s="8">
        <f>_xlfn.XLOOKUP(Records_18052025[[#This Row],[symbol]], $AB$6:$AB$10, $AC$6:$AC$10, "", 0)</f>
        <v>1.28</v>
      </c>
      <c r="L251" s="8" cm="1">
        <f t="array" ref="L251">ABS(_xlfn.XLOOKUP(Records_18052025[[#This Row],[symbol]], $AB$6:$AB$10, (Records_18052025[[#This Row],[spread]]-$AC$6:$AC$10), "", 0))</f>
        <v>0.76</v>
      </c>
      <c r="M251" s="9" t="str">
        <f>IF(Records_18052025[[#This Row],[spread]]&gt;Records_18052025[[#This Row],[Spread Median/Symbol]]+PRODUCT(2, $AC$12), "Abnormal high spread", "No")</f>
        <v>No</v>
      </c>
      <c r="N251" s="9" t="str">
        <f>IF(Records_18052025[[#This Row],[spread]]&lt;Records_18052025[[#This Row],[Spread Median/Symbol]]-PRODUCT(2, $AC$12), "Suspicious low spread", "No")</f>
        <v>No</v>
      </c>
      <c r="O251" s="8">
        <f>IF(Records_18052025[[#This Row],[direction]]="Buy", Records_18052025[[#This Row],[volume]], -Records_18052025[[#This Row],[volume]])</f>
        <v>2</v>
      </c>
      <c r="P251" s="8">
        <f>IF(AND(Records_18052025[[#This Row],[account_id]]=A250, Records_18052025[[#This Row],[symbol]]=C250), P250+Records_18052025[[#This Row],[signed_volume]], Records_18052025[[#This Row],[signed_volume]])</f>
        <v>0.49</v>
      </c>
      <c r="Q251" s="12">
        <f>Records_18052025[[#This Row],[trade_duration]]/86400</f>
        <v>6.2037037037037035E-3</v>
      </c>
      <c r="R251" s="8">
        <v>8.56</v>
      </c>
      <c r="S251" s="9" t="str">
        <f>IF(AND(Records_18052025[[#This Row],[account_id]]=A250, Records_18052025[[#This Row],[symbol]]=C250, Records_18052025[[#This Row],[net_position]]&lt;&gt;P250, P250&lt;&gt;0, Records_18052025[[#This Row],[net_position]]*P250&lt;0, ABS(Records_18052025[[#This Row],[net_position]])&gt;=0.5, Records_18052025[[#This Row],[trade_duration_min2]]&lt;=5), "Abnormal position flip", "No")</f>
        <v>No</v>
      </c>
      <c r="T251" s="2">
        <f>_xlfn.XLOOKUP(Records_18052025[[#This Row],[symbol]], $AB$24:$AB$28, $AC$24:$AC$28, "Not Found", 0)</f>
        <v>0.2</v>
      </c>
      <c r="U251" s="9" t="str">
        <f>IF(AND(Records_18052025[[#This Row],[trade_duration]]&lt;=60, Records_18052025[[#This Row],[volume]]&gt;=Records_18052025[[#This Row],[Scalping Volume Threshold]]), "Suspected Scalping", "No")</f>
        <v>No</v>
      </c>
      <c r="V251" s="2" cm="1">
        <f t="array" ref="V251">_xlfn.LET(_xlpm.Filtered, _xlfn._xlws.FILTER($F:$F, ($A:$A=Records_18052025[[#This Row],[account_id]])*($C:$C=Records_18052025[[#This Row],[symbol]]), "Not Found"), MEDIAN(_xlpm.Filtered))</f>
        <v>0.5</v>
      </c>
      <c r="W251" s="2">
        <f>_xlfn.XLOOKUP(Records_18052025[[#This Row],[symbol]], $AB$33:$AB$37, $AC$33:$AC$37, 0.5, 0)</f>
        <v>0.8</v>
      </c>
      <c r="X251" s="2">
        <f>_xlfn.XLOOKUP(Records_18052025[[#This Row],[symbol]], $AB$33:$AB$37, $AD$33:$AD$37, 2, 0)</f>
        <v>2.5</v>
      </c>
      <c r="Y251" s="9" t="str" cm="1">
        <f t="array" ref="Y25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5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52" spans="1:26" x14ac:dyDescent="0.3">
      <c r="A252" s="2">
        <v>1005</v>
      </c>
      <c r="B252" s="5">
        <v>45795.216549247023</v>
      </c>
      <c r="C252" s="2" t="s">
        <v>8</v>
      </c>
      <c r="D252" s="2" t="s">
        <v>13</v>
      </c>
      <c r="E252" s="2">
        <v>0.69</v>
      </c>
      <c r="F252" s="2">
        <v>2</v>
      </c>
      <c r="G252" s="2">
        <v>99.46</v>
      </c>
      <c r="H252" s="2">
        <v>2318</v>
      </c>
      <c r="I252" s="2">
        <f>COUNTIFS(A:A, Records_18052025[[#This Row],[account_id]])</f>
        <v>49</v>
      </c>
      <c r="J252" s="9" t="str">
        <f>IF(Records_18052025[[#This Row],[Total Trades]]&gt;100, "High frequency", "No")</f>
        <v>No</v>
      </c>
      <c r="K252" s="8">
        <f>_xlfn.XLOOKUP(Records_18052025[[#This Row],[symbol]], $AB$6:$AB$10, $AC$6:$AC$10, "", 0)</f>
        <v>1.28</v>
      </c>
      <c r="L252" s="8" cm="1">
        <f t="array" ref="L252">ABS(_xlfn.XLOOKUP(Records_18052025[[#This Row],[symbol]], $AB$6:$AB$10, (Records_18052025[[#This Row],[spread]]-$AC$6:$AC$10), "", 0))</f>
        <v>0.59000000000000008</v>
      </c>
      <c r="M252" s="9" t="str">
        <f>IF(Records_18052025[[#This Row],[spread]]&gt;Records_18052025[[#This Row],[Spread Median/Symbol]]+PRODUCT(2, $AC$12), "Abnormal high spread", "No")</f>
        <v>No</v>
      </c>
      <c r="N252" s="9" t="str">
        <f>IF(Records_18052025[[#This Row],[spread]]&lt;Records_18052025[[#This Row],[Spread Median/Symbol]]-PRODUCT(2, $AC$12), "Suspicious low spread", "No")</f>
        <v>No</v>
      </c>
      <c r="O252" s="8">
        <f>IF(Records_18052025[[#This Row],[direction]]="Buy", Records_18052025[[#This Row],[volume]], -Records_18052025[[#This Row],[volume]])</f>
        <v>-2</v>
      </c>
      <c r="P252" s="8">
        <f>IF(AND(Records_18052025[[#This Row],[account_id]]=A251, Records_18052025[[#This Row],[symbol]]=C251), P251+Records_18052025[[#This Row],[signed_volume]], Records_18052025[[#This Row],[signed_volume]])</f>
        <v>-1.51</v>
      </c>
      <c r="Q252" s="12">
        <f>Records_18052025[[#This Row],[trade_duration]]/86400</f>
        <v>2.6828703703703705E-2</v>
      </c>
      <c r="R252" s="8">
        <v>38.380000000000003</v>
      </c>
      <c r="S252" s="9" t="str">
        <f>IF(AND(Records_18052025[[#This Row],[account_id]]=A251, Records_18052025[[#This Row],[symbol]]=C251, Records_18052025[[#This Row],[net_position]]&lt;&gt;P251, P251&lt;&gt;0, Records_18052025[[#This Row],[net_position]]*P251&lt;0, ABS(Records_18052025[[#This Row],[net_position]])&gt;=0.5, Records_18052025[[#This Row],[trade_duration_min2]]&lt;=5), "Abnormal position flip", "No")</f>
        <v>No</v>
      </c>
      <c r="T252" s="2">
        <f>_xlfn.XLOOKUP(Records_18052025[[#This Row],[symbol]], $AB$24:$AB$28, $AC$24:$AC$28, "Not Found", 0)</f>
        <v>0.2</v>
      </c>
      <c r="U252" s="9" t="str">
        <f>IF(AND(Records_18052025[[#This Row],[trade_duration]]&lt;=60, Records_18052025[[#This Row],[volume]]&gt;=Records_18052025[[#This Row],[Scalping Volume Threshold]]), "Suspected Scalping", "No")</f>
        <v>No</v>
      </c>
      <c r="V252" s="2" cm="1">
        <f t="array" ref="V252">_xlfn.LET(_xlpm.Filtered, _xlfn._xlws.FILTER($F:$F, ($A:$A=Records_18052025[[#This Row],[account_id]])*($C:$C=Records_18052025[[#This Row],[symbol]]), "Not Found"), MEDIAN(_xlpm.Filtered))</f>
        <v>0.5</v>
      </c>
      <c r="W252" s="2">
        <f>_xlfn.XLOOKUP(Records_18052025[[#This Row],[symbol]], $AB$33:$AB$37, $AC$33:$AC$37, 0.5, 0)</f>
        <v>0.8</v>
      </c>
      <c r="X252" s="2">
        <f>_xlfn.XLOOKUP(Records_18052025[[#This Row],[symbol]], $AB$33:$AB$37, $AD$33:$AD$37, 2, 0)</f>
        <v>2.5</v>
      </c>
      <c r="Y252" s="9" t="str" cm="1">
        <f t="array" ref="Y25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5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53" spans="1:26" x14ac:dyDescent="0.3">
      <c r="A253" s="2">
        <v>1005</v>
      </c>
      <c r="B253" s="5">
        <v>45795.227660361539</v>
      </c>
      <c r="C253" s="2" t="s">
        <v>8</v>
      </c>
      <c r="D253" s="2" t="s">
        <v>13</v>
      </c>
      <c r="E253" s="2">
        <v>1.1599999999999999</v>
      </c>
      <c r="F253" s="2">
        <v>0.01</v>
      </c>
      <c r="G253" s="2">
        <v>85.22</v>
      </c>
      <c r="H253" s="2">
        <v>1823</v>
      </c>
      <c r="I253" s="2">
        <f>COUNTIFS(A:A, Records_18052025[[#This Row],[account_id]])</f>
        <v>49</v>
      </c>
      <c r="J253" s="9" t="str">
        <f>IF(Records_18052025[[#This Row],[Total Trades]]&gt;100, "High frequency", "No")</f>
        <v>No</v>
      </c>
      <c r="K253" s="8">
        <f>_xlfn.XLOOKUP(Records_18052025[[#This Row],[symbol]], $AB$6:$AB$10, $AC$6:$AC$10, "", 0)</f>
        <v>1.28</v>
      </c>
      <c r="L253" s="8" cm="1">
        <f t="array" ref="L253">ABS(_xlfn.XLOOKUP(Records_18052025[[#This Row],[symbol]], $AB$6:$AB$10, (Records_18052025[[#This Row],[spread]]-$AC$6:$AC$10), "", 0))</f>
        <v>0.12000000000000011</v>
      </c>
      <c r="M253" s="9" t="str">
        <f>IF(Records_18052025[[#This Row],[spread]]&gt;Records_18052025[[#This Row],[Spread Median/Symbol]]+PRODUCT(2, $AC$12), "Abnormal high spread", "No")</f>
        <v>No</v>
      </c>
      <c r="N253" s="9" t="str">
        <f>IF(Records_18052025[[#This Row],[spread]]&lt;Records_18052025[[#This Row],[Spread Median/Symbol]]-PRODUCT(2, $AC$12), "Suspicious low spread", "No")</f>
        <v>No</v>
      </c>
      <c r="O253" s="8">
        <f>IF(Records_18052025[[#This Row],[direction]]="Buy", Records_18052025[[#This Row],[volume]], -Records_18052025[[#This Row],[volume]])</f>
        <v>-0.01</v>
      </c>
      <c r="P253" s="8">
        <f>IF(AND(Records_18052025[[#This Row],[account_id]]=A252, Records_18052025[[#This Row],[symbol]]=C252), P252+Records_18052025[[#This Row],[signed_volume]], Records_18052025[[#This Row],[signed_volume]])</f>
        <v>-1.52</v>
      </c>
      <c r="Q253" s="12">
        <f>Records_18052025[[#This Row],[trade_duration]]/86400</f>
        <v>2.1099537037037038E-2</v>
      </c>
      <c r="R253" s="8">
        <v>30.23</v>
      </c>
      <c r="S253" s="9" t="str">
        <f>IF(AND(Records_18052025[[#This Row],[account_id]]=A252, Records_18052025[[#This Row],[symbol]]=C252, Records_18052025[[#This Row],[net_position]]&lt;&gt;P252, P252&lt;&gt;0, Records_18052025[[#This Row],[net_position]]*P252&lt;0, ABS(Records_18052025[[#This Row],[net_position]])&gt;=0.5, Records_18052025[[#This Row],[trade_duration_min2]]&lt;=5), "Abnormal position flip", "No")</f>
        <v>No</v>
      </c>
      <c r="T253" s="2">
        <f>_xlfn.XLOOKUP(Records_18052025[[#This Row],[symbol]], $AB$24:$AB$28, $AC$24:$AC$28, "Not Found", 0)</f>
        <v>0.2</v>
      </c>
      <c r="U253" s="9" t="str">
        <f>IF(AND(Records_18052025[[#This Row],[trade_duration]]&lt;=60, Records_18052025[[#This Row],[volume]]&gt;=Records_18052025[[#This Row],[Scalping Volume Threshold]]), "Suspected Scalping", "No")</f>
        <v>No</v>
      </c>
      <c r="V253" s="2" cm="1">
        <f t="array" ref="V253">_xlfn.LET(_xlpm.Filtered, _xlfn._xlws.FILTER($F:$F, ($A:$A=Records_18052025[[#This Row],[account_id]])*($C:$C=Records_18052025[[#This Row],[symbol]]), "Not Found"), MEDIAN(_xlpm.Filtered))</f>
        <v>0.5</v>
      </c>
      <c r="W253" s="2">
        <f>_xlfn.XLOOKUP(Records_18052025[[#This Row],[symbol]], $AB$33:$AB$37, $AC$33:$AC$37, 0.5, 0)</f>
        <v>0.8</v>
      </c>
      <c r="X253" s="2">
        <f>_xlfn.XLOOKUP(Records_18052025[[#This Row],[symbol]], $AB$33:$AB$37, $AD$33:$AD$37, 2, 0)</f>
        <v>2.5</v>
      </c>
      <c r="Y253" s="9" t="str" cm="1">
        <f t="array" ref="Y25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5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54" spans="1:26" x14ac:dyDescent="0.3">
      <c r="A254" s="2">
        <v>1005</v>
      </c>
      <c r="B254" s="5">
        <v>45795.274188186158</v>
      </c>
      <c r="C254" s="2" t="s">
        <v>8</v>
      </c>
      <c r="D254" s="2" t="s">
        <v>13</v>
      </c>
      <c r="E254" s="2">
        <v>2.09</v>
      </c>
      <c r="F254" s="2">
        <v>1</v>
      </c>
      <c r="G254" s="2">
        <v>-67.02</v>
      </c>
      <c r="H254" s="2">
        <v>795</v>
      </c>
      <c r="I254" s="2">
        <f>COUNTIFS(A:A, Records_18052025[[#This Row],[account_id]])</f>
        <v>49</v>
      </c>
      <c r="J254" s="9" t="str">
        <f>IF(Records_18052025[[#This Row],[Total Trades]]&gt;100, "High frequency", "No")</f>
        <v>No</v>
      </c>
      <c r="K254" s="8">
        <f>_xlfn.XLOOKUP(Records_18052025[[#This Row],[symbol]], $AB$6:$AB$10, $AC$6:$AC$10, "", 0)</f>
        <v>1.28</v>
      </c>
      <c r="L254" s="8" cm="1">
        <f t="array" ref="L254">ABS(_xlfn.XLOOKUP(Records_18052025[[#This Row],[symbol]], $AB$6:$AB$10, (Records_18052025[[#This Row],[spread]]-$AC$6:$AC$10), "", 0))</f>
        <v>0.80999999999999983</v>
      </c>
      <c r="M254" s="9" t="str">
        <f>IF(Records_18052025[[#This Row],[spread]]&gt;Records_18052025[[#This Row],[Spread Median/Symbol]]+PRODUCT(2, $AC$12), "Abnormal high spread", "No")</f>
        <v>No</v>
      </c>
      <c r="N254" s="9" t="str">
        <f>IF(Records_18052025[[#This Row],[spread]]&lt;Records_18052025[[#This Row],[Spread Median/Symbol]]-PRODUCT(2, $AC$12), "Suspicious low spread", "No")</f>
        <v>No</v>
      </c>
      <c r="O254" s="8">
        <f>IF(Records_18052025[[#This Row],[direction]]="Buy", Records_18052025[[#This Row],[volume]], -Records_18052025[[#This Row],[volume]])</f>
        <v>-1</v>
      </c>
      <c r="P254" s="8">
        <f>IF(AND(Records_18052025[[#This Row],[account_id]]=A253, Records_18052025[[#This Row],[symbol]]=C253), P253+Records_18052025[[#This Row],[signed_volume]], Records_18052025[[#This Row],[signed_volume]])</f>
        <v>-2.52</v>
      </c>
      <c r="Q254" s="12">
        <f>Records_18052025[[#This Row],[trade_duration]]/86400</f>
        <v>9.2013888888888892E-3</v>
      </c>
      <c r="R254" s="8">
        <v>13.15</v>
      </c>
      <c r="S254" s="9" t="str">
        <f>IF(AND(Records_18052025[[#This Row],[account_id]]=A253, Records_18052025[[#This Row],[symbol]]=C253, Records_18052025[[#This Row],[net_position]]&lt;&gt;P253, P253&lt;&gt;0, Records_18052025[[#This Row],[net_position]]*P253&lt;0, ABS(Records_18052025[[#This Row],[net_position]])&gt;=0.5, Records_18052025[[#This Row],[trade_duration_min2]]&lt;=5), "Abnormal position flip", "No")</f>
        <v>No</v>
      </c>
      <c r="T254" s="2">
        <f>_xlfn.XLOOKUP(Records_18052025[[#This Row],[symbol]], $AB$24:$AB$28, $AC$24:$AC$28, "Not Found", 0)</f>
        <v>0.2</v>
      </c>
      <c r="U254" s="9" t="str">
        <f>IF(AND(Records_18052025[[#This Row],[trade_duration]]&lt;=60, Records_18052025[[#This Row],[volume]]&gt;=Records_18052025[[#This Row],[Scalping Volume Threshold]]), "Suspected Scalping", "No")</f>
        <v>No</v>
      </c>
      <c r="V254" s="2" cm="1">
        <f t="array" ref="V254">_xlfn.LET(_xlpm.Filtered, _xlfn._xlws.FILTER($F:$F, ($A:$A=Records_18052025[[#This Row],[account_id]])*($C:$C=Records_18052025[[#This Row],[symbol]]), "Not Found"), MEDIAN(_xlpm.Filtered))</f>
        <v>0.5</v>
      </c>
      <c r="W254" s="2">
        <f>_xlfn.XLOOKUP(Records_18052025[[#This Row],[symbol]], $AB$33:$AB$37, $AC$33:$AC$37, 0.5, 0)</f>
        <v>0.8</v>
      </c>
      <c r="X254" s="2">
        <f>_xlfn.XLOOKUP(Records_18052025[[#This Row],[symbol]], $AB$33:$AB$37, $AD$33:$AD$37, 2, 0)</f>
        <v>2.5</v>
      </c>
      <c r="Y254" s="9" t="str" cm="1">
        <f t="array" ref="Y25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5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55" spans="1:26" x14ac:dyDescent="0.3">
      <c r="A255" s="2">
        <v>1005</v>
      </c>
      <c r="B255" s="5">
        <v>45795.397799274993</v>
      </c>
      <c r="C255" s="2" t="s">
        <v>8</v>
      </c>
      <c r="D255" s="2" t="s">
        <v>13</v>
      </c>
      <c r="E255" s="2">
        <v>0.48</v>
      </c>
      <c r="F255" s="2">
        <v>0.5</v>
      </c>
      <c r="G255" s="2">
        <v>197.3</v>
      </c>
      <c r="H255" s="2">
        <v>1262</v>
      </c>
      <c r="I255" s="2">
        <f>COUNTIFS(A:A, Records_18052025[[#This Row],[account_id]])</f>
        <v>49</v>
      </c>
      <c r="J255" s="9" t="str">
        <f>IF(Records_18052025[[#This Row],[Total Trades]]&gt;100, "High frequency", "No")</f>
        <v>No</v>
      </c>
      <c r="K255" s="8">
        <f>_xlfn.XLOOKUP(Records_18052025[[#This Row],[symbol]], $AB$6:$AB$10, $AC$6:$AC$10, "", 0)</f>
        <v>1.28</v>
      </c>
      <c r="L255" s="8" cm="1">
        <f t="array" ref="L255">ABS(_xlfn.XLOOKUP(Records_18052025[[#This Row],[symbol]], $AB$6:$AB$10, (Records_18052025[[#This Row],[spread]]-$AC$6:$AC$10), "", 0))</f>
        <v>0.8</v>
      </c>
      <c r="M255" s="9" t="str">
        <f>IF(Records_18052025[[#This Row],[spread]]&gt;Records_18052025[[#This Row],[Spread Median/Symbol]]+PRODUCT(2, $AC$12), "Abnormal high spread", "No")</f>
        <v>No</v>
      </c>
      <c r="N255" s="9" t="str">
        <f>IF(Records_18052025[[#This Row],[spread]]&lt;Records_18052025[[#This Row],[Spread Median/Symbol]]-PRODUCT(2, $AC$12), "Suspicious low spread", "No")</f>
        <v>No</v>
      </c>
      <c r="O255" s="8">
        <f>IF(Records_18052025[[#This Row],[direction]]="Buy", Records_18052025[[#This Row],[volume]], -Records_18052025[[#This Row],[volume]])</f>
        <v>-0.5</v>
      </c>
      <c r="P255" s="8">
        <f>IF(AND(Records_18052025[[#This Row],[account_id]]=A254, Records_18052025[[#This Row],[symbol]]=C254), P254+Records_18052025[[#This Row],[signed_volume]], Records_18052025[[#This Row],[signed_volume]])</f>
        <v>-3.02</v>
      </c>
      <c r="Q255" s="12">
        <f>Records_18052025[[#This Row],[trade_duration]]/86400</f>
        <v>1.4606481481481481E-2</v>
      </c>
      <c r="R255" s="8">
        <v>21.02</v>
      </c>
      <c r="S255" s="9" t="str">
        <f>IF(AND(Records_18052025[[#This Row],[account_id]]=A254, Records_18052025[[#This Row],[symbol]]=C254, Records_18052025[[#This Row],[net_position]]&lt;&gt;P254, P254&lt;&gt;0, Records_18052025[[#This Row],[net_position]]*P254&lt;0, ABS(Records_18052025[[#This Row],[net_position]])&gt;=0.5, Records_18052025[[#This Row],[trade_duration_min2]]&lt;=5), "Abnormal position flip", "No")</f>
        <v>No</v>
      </c>
      <c r="T255" s="2">
        <f>_xlfn.XLOOKUP(Records_18052025[[#This Row],[symbol]], $AB$24:$AB$28, $AC$24:$AC$28, "Not Found", 0)</f>
        <v>0.2</v>
      </c>
      <c r="U255" s="9" t="str">
        <f>IF(AND(Records_18052025[[#This Row],[trade_duration]]&lt;=60, Records_18052025[[#This Row],[volume]]&gt;=Records_18052025[[#This Row],[Scalping Volume Threshold]]), "Suspected Scalping", "No")</f>
        <v>No</v>
      </c>
      <c r="V255" s="2" cm="1">
        <f t="array" ref="V255">_xlfn.LET(_xlpm.Filtered, _xlfn._xlws.FILTER($F:$F, ($A:$A=Records_18052025[[#This Row],[account_id]])*($C:$C=Records_18052025[[#This Row],[symbol]]), "Not Found"), MEDIAN(_xlpm.Filtered))</f>
        <v>0.5</v>
      </c>
      <c r="W255" s="2">
        <f>_xlfn.XLOOKUP(Records_18052025[[#This Row],[symbol]], $AB$33:$AB$37, $AC$33:$AC$37, 0.5, 0)</f>
        <v>0.8</v>
      </c>
      <c r="X255" s="2">
        <f>_xlfn.XLOOKUP(Records_18052025[[#This Row],[symbol]], $AB$33:$AB$37, $AD$33:$AD$37, 2, 0)</f>
        <v>2.5</v>
      </c>
      <c r="Y255" s="9" t="str" cm="1">
        <f t="array" ref="Y25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5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56" spans="1:26" x14ac:dyDescent="0.3">
      <c r="A256" s="2">
        <v>1005</v>
      </c>
      <c r="B256" s="5">
        <v>45795.599882628427</v>
      </c>
      <c r="C256" s="2" t="s">
        <v>8</v>
      </c>
      <c r="D256" s="2" t="s">
        <v>14</v>
      </c>
      <c r="E256" s="2">
        <v>2.17</v>
      </c>
      <c r="F256" s="2">
        <v>0.01</v>
      </c>
      <c r="G256" s="2">
        <v>-195.14</v>
      </c>
      <c r="H256" s="2">
        <v>1087</v>
      </c>
      <c r="I256" s="2">
        <f>COUNTIFS(A:A, Records_18052025[[#This Row],[account_id]])</f>
        <v>49</v>
      </c>
      <c r="J256" s="9" t="str">
        <f>IF(Records_18052025[[#This Row],[Total Trades]]&gt;100, "High frequency", "No")</f>
        <v>No</v>
      </c>
      <c r="K256" s="8">
        <f>_xlfn.XLOOKUP(Records_18052025[[#This Row],[symbol]], $AB$6:$AB$10, $AC$6:$AC$10, "", 0)</f>
        <v>1.28</v>
      </c>
      <c r="L256" s="8" cm="1">
        <f t="array" ref="L256">ABS(_xlfn.XLOOKUP(Records_18052025[[#This Row],[symbol]], $AB$6:$AB$10, (Records_18052025[[#This Row],[spread]]-$AC$6:$AC$10), "", 0))</f>
        <v>0.8899999999999999</v>
      </c>
      <c r="M256" s="9" t="str">
        <f>IF(Records_18052025[[#This Row],[spread]]&gt;Records_18052025[[#This Row],[Spread Median/Symbol]]+PRODUCT(2, $AC$12), "Abnormal high spread", "No")</f>
        <v>No</v>
      </c>
      <c r="N256" s="9" t="str">
        <f>IF(Records_18052025[[#This Row],[spread]]&lt;Records_18052025[[#This Row],[Spread Median/Symbol]]-PRODUCT(2, $AC$12), "Suspicious low spread", "No")</f>
        <v>No</v>
      </c>
      <c r="O256" s="8">
        <f>IF(Records_18052025[[#This Row],[direction]]="Buy", Records_18052025[[#This Row],[volume]], -Records_18052025[[#This Row],[volume]])</f>
        <v>0.01</v>
      </c>
      <c r="P256" s="8">
        <f>IF(AND(Records_18052025[[#This Row],[account_id]]=A255, Records_18052025[[#This Row],[symbol]]=C255), P255+Records_18052025[[#This Row],[signed_volume]], Records_18052025[[#This Row],[signed_volume]])</f>
        <v>-3.0100000000000002</v>
      </c>
      <c r="Q256" s="12">
        <f>Records_18052025[[#This Row],[trade_duration]]/86400</f>
        <v>1.2581018518518519E-2</v>
      </c>
      <c r="R256" s="8">
        <v>18.07</v>
      </c>
      <c r="S256" s="9" t="str">
        <f>IF(AND(Records_18052025[[#This Row],[account_id]]=A255, Records_18052025[[#This Row],[symbol]]=C255, Records_18052025[[#This Row],[net_position]]&lt;&gt;P255, P255&lt;&gt;0, Records_18052025[[#This Row],[net_position]]*P255&lt;0, ABS(Records_18052025[[#This Row],[net_position]])&gt;=0.5, Records_18052025[[#This Row],[trade_duration_min2]]&lt;=5), "Abnormal position flip", "No")</f>
        <v>No</v>
      </c>
      <c r="T256" s="2">
        <f>_xlfn.XLOOKUP(Records_18052025[[#This Row],[symbol]], $AB$24:$AB$28, $AC$24:$AC$28, "Not Found", 0)</f>
        <v>0.2</v>
      </c>
      <c r="U256" s="9" t="str">
        <f>IF(AND(Records_18052025[[#This Row],[trade_duration]]&lt;=60, Records_18052025[[#This Row],[volume]]&gt;=Records_18052025[[#This Row],[Scalping Volume Threshold]]), "Suspected Scalping", "No")</f>
        <v>No</v>
      </c>
      <c r="V256" s="2" cm="1">
        <f t="array" ref="V256">_xlfn.LET(_xlpm.Filtered, _xlfn._xlws.FILTER($F:$F, ($A:$A=Records_18052025[[#This Row],[account_id]])*($C:$C=Records_18052025[[#This Row],[symbol]]), "Not Found"), MEDIAN(_xlpm.Filtered))</f>
        <v>0.5</v>
      </c>
      <c r="W256" s="2">
        <f>_xlfn.XLOOKUP(Records_18052025[[#This Row],[symbol]], $AB$33:$AB$37, $AC$33:$AC$37, 0.5, 0)</f>
        <v>0.8</v>
      </c>
      <c r="X256" s="2">
        <f>_xlfn.XLOOKUP(Records_18052025[[#This Row],[symbol]], $AB$33:$AB$37, $AD$33:$AD$37, 2, 0)</f>
        <v>2.5</v>
      </c>
      <c r="Y256" s="9" t="str" cm="1">
        <f t="array" ref="Y25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5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57" spans="1:26" x14ac:dyDescent="0.3">
      <c r="A257" s="2">
        <v>1005</v>
      </c>
      <c r="B257" s="5">
        <v>45795.749188137786</v>
      </c>
      <c r="C257" s="2" t="s">
        <v>8</v>
      </c>
      <c r="D257" s="2" t="s">
        <v>13</v>
      </c>
      <c r="E257" s="2">
        <v>2.15</v>
      </c>
      <c r="F257" s="2">
        <v>0.5</v>
      </c>
      <c r="G257" s="2">
        <v>156.75</v>
      </c>
      <c r="H257" s="2">
        <v>1035</v>
      </c>
      <c r="I257" s="2">
        <f>COUNTIFS(A:A, Records_18052025[[#This Row],[account_id]])</f>
        <v>49</v>
      </c>
      <c r="J257" s="9" t="str">
        <f>IF(Records_18052025[[#This Row],[Total Trades]]&gt;100, "High frequency", "No")</f>
        <v>No</v>
      </c>
      <c r="K257" s="8">
        <f>_xlfn.XLOOKUP(Records_18052025[[#This Row],[symbol]], $AB$6:$AB$10, $AC$6:$AC$10, "", 0)</f>
        <v>1.28</v>
      </c>
      <c r="L257" s="8" cm="1">
        <f t="array" ref="L257">ABS(_xlfn.XLOOKUP(Records_18052025[[#This Row],[symbol]], $AB$6:$AB$10, (Records_18052025[[#This Row],[spread]]-$AC$6:$AC$10), "", 0))</f>
        <v>0.86999999999999988</v>
      </c>
      <c r="M257" s="9" t="str">
        <f>IF(Records_18052025[[#This Row],[spread]]&gt;Records_18052025[[#This Row],[Spread Median/Symbol]]+PRODUCT(2, $AC$12), "Abnormal high spread", "No")</f>
        <v>No</v>
      </c>
      <c r="N257" s="9" t="str">
        <f>IF(Records_18052025[[#This Row],[spread]]&lt;Records_18052025[[#This Row],[Spread Median/Symbol]]-PRODUCT(2, $AC$12), "Suspicious low spread", "No")</f>
        <v>No</v>
      </c>
      <c r="O257" s="8">
        <f>IF(Records_18052025[[#This Row],[direction]]="Buy", Records_18052025[[#This Row],[volume]], -Records_18052025[[#This Row],[volume]])</f>
        <v>-0.5</v>
      </c>
      <c r="P257" s="8">
        <f>IF(AND(Records_18052025[[#This Row],[account_id]]=A256, Records_18052025[[#This Row],[symbol]]=C256), P256+Records_18052025[[#This Row],[signed_volume]], Records_18052025[[#This Row],[signed_volume]])</f>
        <v>-3.5100000000000002</v>
      </c>
      <c r="Q257" s="12">
        <f>Records_18052025[[#This Row],[trade_duration]]/86400</f>
        <v>1.1979166666666667E-2</v>
      </c>
      <c r="R257" s="8">
        <v>17.149999999999999</v>
      </c>
      <c r="S257" s="9" t="str">
        <f>IF(AND(Records_18052025[[#This Row],[account_id]]=A256, Records_18052025[[#This Row],[symbol]]=C256, Records_18052025[[#This Row],[net_position]]&lt;&gt;P256, P256&lt;&gt;0, Records_18052025[[#This Row],[net_position]]*P256&lt;0, ABS(Records_18052025[[#This Row],[net_position]])&gt;=0.5, Records_18052025[[#This Row],[trade_duration_min2]]&lt;=5), "Abnormal position flip", "No")</f>
        <v>No</v>
      </c>
      <c r="T257" s="2">
        <f>_xlfn.XLOOKUP(Records_18052025[[#This Row],[symbol]], $AB$24:$AB$28, $AC$24:$AC$28, "Not Found", 0)</f>
        <v>0.2</v>
      </c>
      <c r="U257" s="9" t="str">
        <f>IF(AND(Records_18052025[[#This Row],[trade_duration]]&lt;=60, Records_18052025[[#This Row],[volume]]&gt;=Records_18052025[[#This Row],[Scalping Volume Threshold]]), "Suspected Scalping", "No")</f>
        <v>No</v>
      </c>
      <c r="V257" s="2" cm="1">
        <f t="array" ref="V257">_xlfn.LET(_xlpm.Filtered, _xlfn._xlws.FILTER($F:$F, ($A:$A=Records_18052025[[#This Row],[account_id]])*($C:$C=Records_18052025[[#This Row],[symbol]]), "Not Found"), MEDIAN(_xlpm.Filtered))</f>
        <v>0.5</v>
      </c>
      <c r="W257" s="2">
        <f>_xlfn.XLOOKUP(Records_18052025[[#This Row],[symbol]], $AB$33:$AB$37, $AC$33:$AC$37, 0.5, 0)</f>
        <v>0.8</v>
      </c>
      <c r="X257" s="2">
        <f>_xlfn.XLOOKUP(Records_18052025[[#This Row],[symbol]], $AB$33:$AB$37, $AD$33:$AD$37, 2, 0)</f>
        <v>2.5</v>
      </c>
      <c r="Y257" s="9" t="str" cm="1">
        <f t="array" ref="Y25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5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58" spans="1:26" x14ac:dyDescent="0.3">
      <c r="A258" s="2">
        <v>1005</v>
      </c>
      <c r="B258" s="5">
        <v>45795.773493698209</v>
      </c>
      <c r="C258" s="2" t="s">
        <v>8</v>
      </c>
      <c r="D258" s="2" t="s">
        <v>13</v>
      </c>
      <c r="E258" s="2">
        <v>0.38</v>
      </c>
      <c r="F258" s="2">
        <v>2</v>
      </c>
      <c r="G258" s="2">
        <v>-145.36000000000001</v>
      </c>
      <c r="H258" s="2">
        <v>73</v>
      </c>
      <c r="I258" s="2">
        <f>COUNTIFS(A:A, Records_18052025[[#This Row],[account_id]])</f>
        <v>49</v>
      </c>
      <c r="J258" s="9" t="str">
        <f>IF(Records_18052025[[#This Row],[Total Trades]]&gt;100, "High frequency", "No")</f>
        <v>No</v>
      </c>
      <c r="K258" s="8">
        <f>_xlfn.XLOOKUP(Records_18052025[[#This Row],[symbol]], $AB$6:$AB$10, $AC$6:$AC$10, "", 0)</f>
        <v>1.28</v>
      </c>
      <c r="L258" s="8" cm="1">
        <f t="array" ref="L258">ABS(_xlfn.XLOOKUP(Records_18052025[[#This Row],[symbol]], $AB$6:$AB$10, (Records_18052025[[#This Row],[spread]]-$AC$6:$AC$10), "", 0))</f>
        <v>0.9</v>
      </c>
      <c r="M258" s="9" t="str">
        <f>IF(Records_18052025[[#This Row],[spread]]&gt;Records_18052025[[#This Row],[Spread Median/Symbol]]+PRODUCT(2, $AC$12), "Abnormal high spread", "No")</f>
        <v>No</v>
      </c>
      <c r="N258" s="9" t="str">
        <f>IF(Records_18052025[[#This Row],[spread]]&lt;Records_18052025[[#This Row],[Spread Median/Symbol]]-PRODUCT(2, $AC$12), "Suspicious low spread", "No")</f>
        <v>No</v>
      </c>
      <c r="O258" s="8">
        <f>IF(Records_18052025[[#This Row],[direction]]="Buy", Records_18052025[[#This Row],[volume]], -Records_18052025[[#This Row],[volume]])</f>
        <v>-2</v>
      </c>
      <c r="P258" s="8">
        <f>IF(AND(Records_18052025[[#This Row],[account_id]]=A257, Records_18052025[[#This Row],[symbol]]=C257), P257+Records_18052025[[#This Row],[signed_volume]], Records_18052025[[#This Row],[signed_volume]])</f>
        <v>-5.51</v>
      </c>
      <c r="Q258" s="12">
        <f>Records_18052025[[#This Row],[trade_duration]]/86400</f>
        <v>8.4490740740740739E-4</v>
      </c>
      <c r="R258" s="8">
        <v>1.1299999999999999</v>
      </c>
      <c r="S258" s="9" t="str">
        <f>IF(AND(Records_18052025[[#This Row],[account_id]]=A257, Records_18052025[[#This Row],[symbol]]=C257, Records_18052025[[#This Row],[net_position]]&lt;&gt;P257, P257&lt;&gt;0, Records_18052025[[#This Row],[net_position]]*P257&lt;0, ABS(Records_18052025[[#This Row],[net_position]])&gt;=0.5, Records_18052025[[#This Row],[trade_duration_min2]]&lt;=5), "Abnormal position flip", "No")</f>
        <v>No</v>
      </c>
      <c r="T258" s="2">
        <f>_xlfn.XLOOKUP(Records_18052025[[#This Row],[symbol]], $AB$24:$AB$28, $AC$24:$AC$28, "Not Found", 0)</f>
        <v>0.2</v>
      </c>
      <c r="U258" s="9" t="str">
        <f>IF(AND(Records_18052025[[#This Row],[trade_duration]]&lt;=60, Records_18052025[[#This Row],[volume]]&gt;=Records_18052025[[#This Row],[Scalping Volume Threshold]]), "Suspected Scalping", "No")</f>
        <v>No</v>
      </c>
      <c r="V258" s="2" cm="1">
        <f t="array" ref="V258">_xlfn.LET(_xlpm.Filtered, _xlfn._xlws.FILTER($F:$F, ($A:$A=Records_18052025[[#This Row],[account_id]])*($C:$C=Records_18052025[[#This Row],[symbol]]), "Not Found"), MEDIAN(_xlpm.Filtered))</f>
        <v>0.5</v>
      </c>
      <c r="W258" s="2">
        <f>_xlfn.XLOOKUP(Records_18052025[[#This Row],[symbol]], $AB$33:$AB$37, $AC$33:$AC$37, 0.5, 0)</f>
        <v>0.8</v>
      </c>
      <c r="X258" s="2">
        <f>_xlfn.XLOOKUP(Records_18052025[[#This Row],[symbol]], $AB$33:$AB$37, $AD$33:$AD$37, 2, 0)</f>
        <v>2.5</v>
      </c>
      <c r="Y258" s="9" t="str" cm="1">
        <f t="array" ref="Y25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5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59" spans="1:26" x14ac:dyDescent="0.3">
      <c r="A259" s="2">
        <v>1006</v>
      </c>
      <c r="B259" s="5">
        <v>45795.013771488433</v>
      </c>
      <c r="C259" s="2" t="s">
        <v>9</v>
      </c>
      <c r="D259" s="2" t="s">
        <v>14</v>
      </c>
      <c r="E259" s="2">
        <v>0.56999999999999995</v>
      </c>
      <c r="F259" s="2">
        <v>1</v>
      </c>
      <c r="G259" s="2">
        <v>-16.13</v>
      </c>
      <c r="H259" s="2">
        <v>1339</v>
      </c>
      <c r="I259" s="2">
        <f>COUNTIFS(A:A, Records_18052025[[#This Row],[account_id]])</f>
        <v>39</v>
      </c>
      <c r="J259" s="9" t="str">
        <f>IF(Records_18052025[[#This Row],[Total Trades]]&gt;100, "High frequency", "No")</f>
        <v>No</v>
      </c>
      <c r="K259" s="8">
        <f>_xlfn.XLOOKUP(Records_18052025[[#This Row],[symbol]], $AB$6:$AB$10, $AC$6:$AC$10, "", 0)</f>
        <v>1.0649999999999999</v>
      </c>
      <c r="L259" s="8" cm="1">
        <f t="array" ref="L259">ABS(_xlfn.XLOOKUP(Records_18052025[[#This Row],[symbol]], $AB$6:$AB$10, (Records_18052025[[#This Row],[spread]]-$AC$6:$AC$10), "", 0))</f>
        <v>0.495</v>
      </c>
      <c r="M259" s="9" t="str">
        <f>IF(Records_18052025[[#This Row],[spread]]&gt;Records_18052025[[#This Row],[Spread Median/Symbol]]+PRODUCT(2, $AC$12), "Abnormal high spread", "No")</f>
        <v>No</v>
      </c>
      <c r="N259" s="9" t="str">
        <f>IF(Records_18052025[[#This Row],[spread]]&lt;Records_18052025[[#This Row],[Spread Median/Symbol]]-PRODUCT(2, $AC$12), "Suspicious low spread", "No")</f>
        <v>No</v>
      </c>
      <c r="O259" s="8">
        <f>IF(Records_18052025[[#This Row],[direction]]="Buy", Records_18052025[[#This Row],[volume]], -Records_18052025[[#This Row],[volume]])</f>
        <v>1</v>
      </c>
      <c r="P259" s="8">
        <f>IF(AND(Records_18052025[[#This Row],[account_id]]=A258, Records_18052025[[#This Row],[symbol]]=C258), P258+Records_18052025[[#This Row],[signed_volume]], Records_18052025[[#This Row],[signed_volume]])</f>
        <v>1</v>
      </c>
      <c r="Q259" s="12">
        <f>Records_18052025[[#This Row],[trade_duration]]/86400</f>
        <v>1.5497685185185186E-2</v>
      </c>
      <c r="R259" s="8">
        <v>22.19</v>
      </c>
      <c r="S259" s="9" t="str">
        <f>IF(AND(Records_18052025[[#This Row],[account_id]]=A258, Records_18052025[[#This Row],[symbol]]=C258, Records_18052025[[#This Row],[net_position]]&lt;&gt;P258, P258&lt;&gt;0, Records_18052025[[#This Row],[net_position]]*P258&lt;0, ABS(Records_18052025[[#This Row],[net_position]])&gt;=0.5, Records_18052025[[#This Row],[trade_duration_min2]]&lt;=5), "Abnormal position flip", "No")</f>
        <v>No</v>
      </c>
      <c r="T259" s="2">
        <f>_xlfn.XLOOKUP(Records_18052025[[#This Row],[symbol]], $AB$24:$AB$28, $AC$24:$AC$28, "Not Found", 0)</f>
        <v>0.5</v>
      </c>
      <c r="U259" s="9" t="str">
        <f>IF(AND(Records_18052025[[#This Row],[trade_duration]]&lt;=60, Records_18052025[[#This Row],[volume]]&gt;=Records_18052025[[#This Row],[Scalping Volume Threshold]]), "Suspected Scalping", "No")</f>
        <v>No</v>
      </c>
      <c r="V259" s="2" cm="1">
        <f t="array" ref="V259">_xlfn.LET(_xlpm.Filtered, _xlfn._xlws.FILTER($F:$F, ($A:$A=Records_18052025[[#This Row],[account_id]])*($C:$C=Records_18052025[[#This Row],[symbol]]), "Not Found"), MEDIAN(_xlpm.Filtered))</f>
        <v>0.5</v>
      </c>
      <c r="W259" s="2">
        <f>_xlfn.XLOOKUP(Records_18052025[[#This Row],[symbol]], $AB$33:$AB$37, $AC$33:$AC$37, 0.5, 0)</f>
        <v>0.5</v>
      </c>
      <c r="X259" s="2">
        <f>_xlfn.XLOOKUP(Records_18052025[[#This Row],[symbol]], $AB$33:$AB$37, $AD$33:$AD$37, 2, 0)</f>
        <v>2</v>
      </c>
      <c r="Y259" s="9" t="str" cm="1">
        <f t="array" ref="Y25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5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0" spans="1:26" x14ac:dyDescent="0.3">
      <c r="A260" s="2">
        <v>1006</v>
      </c>
      <c r="B260" s="5">
        <v>45795.032521499903</v>
      </c>
      <c r="C260" s="2" t="s">
        <v>9</v>
      </c>
      <c r="D260" s="2" t="s">
        <v>14</v>
      </c>
      <c r="E260" s="2">
        <v>1.55</v>
      </c>
      <c r="F260" s="2">
        <v>0.1</v>
      </c>
      <c r="G260" s="2">
        <v>-129.91</v>
      </c>
      <c r="H260" s="2">
        <v>2810</v>
      </c>
      <c r="I260" s="2">
        <f>COUNTIFS(A:A, Records_18052025[[#This Row],[account_id]])</f>
        <v>39</v>
      </c>
      <c r="J260" s="9" t="str">
        <f>IF(Records_18052025[[#This Row],[Total Trades]]&gt;100, "High frequency", "No")</f>
        <v>No</v>
      </c>
      <c r="K260" s="8">
        <f>_xlfn.XLOOKUP(Records_18052025[[#This Row],[symbol]], $AB$6:$AB$10, $AC$6:$AC$10, "", 0)</f>
        <v>1.0649999999999999</v>
      </c>
      <c r="L260" s="8" cm="1">
        <f t="array" ref="L260">ABS(_xlfn.XLOOKUP(Records_18052025[[#This Row],[symbol]], $AB$6:$AB$10, (Records_18052025[[#This Row],[spread]]-$AC$6:$AC$10), "", 0))</f>
        <v>0.4850000000000001</v>
      </c>
      <c r="M260" s="9" t="str">
        <f>IF(Records_18052025[[#This Row],[spread]]&gt;Records_18052025[[#This Row],[Spread Median/Symbol]]+PRODUCT(2, $AC$12), "Abnormal high spread", "No")</f>
        <v>No</v>
      </c>
      <c r="N260" s="9" t="str">
        <f>IF(Records_18052025[[#This Row],[spread]]&lt;Records_18052025[[#This Row],[Spread Median/Symbol]]-PRODUCT(2, $AC$12), "Suspicious low spread", "No")</f>
        <v>No</v>
      </c>
      <c r="O260" s="8">
        <f>IF(Records_18052025[[#This Row],[direction]]="Buy", Records_18052025[[#This Row],[volume]], -Records_18052025[[#This Row],[volume]])</f>
        <v>0.1</v>
      </c>
      <c r="P260" s="8">
        <f>IF(AND(Records_18052025[[#This Row],[account_id]]=A259, Records_18052025[[#This Row],[symbol]]=C259), P259+Records_18052025[[#This Row],[signed_volume]], Records_18052025[[#This Row],[signed_volume]])</f>
        <v>1.1000000000000001</v>
      </c>
      <c r="Q260" s="12">
        <f>Records_18052025[[#This Row],[trade_duration]]/86400</f>
        <v>3.2523148148148148E-2</v>
      </c>
      <c r="R260" s="8">
        <v>46.5</v>
      </c>
      <c r="S260" s="9" t="str">
        <f>IF(AND(Records_18052025[[#This Row],[account_id]]=A259, Records_18052025[[#This Row],[symbol]]=C259, Records_18052025[[#This Row],[net_position]]&lt;&gt;P259, P259&lt;&gt;0, Records_18052025[[#This Row],[net_position]]*P259&lt;0, ABS(Records_18052025[[#This Row],[net_position]])&gt;=0.5, Records_18052025[[#This Row],[trade_duration_min2]]&lt;=5), "Abnormal position flip", "No")</f>
        <v>No</v>
      </c>
      <c r="T260" s="2">
        <f>_xlfn.XLOOKUP(Records_18052025[[#This Row],[symbol]], $AB$24:$AB$28, $AC$24:$AC$28, "Not Found", 0)</f>
        <v>0.5</v>
      </c>
      <c r="U260" s="9" t="str">
        <f>IF(AND(Records_18052025[[#This Row],[trade_duration]]&lt;=60, Records_18052025[[#This Row],[volume]]&gt;=Records_18052025[[#This Row],[Scalping Volume Threshold]]), "Suspected Scalping", "No")</f>
        <v>No</v>
      </c>
      <c r="V260" s="2" cm="1">
        <f t="array" ref="V260">_xlfn.LET(_xlpm.Filtered, _xlfn._xlws.FILTER($F:$F, ($A:$A=Records_18052025[[#This Row],[account_id]])*($C:$C=Records_18052025[[#This Row],[symbol]]), "Not Found"), MEDIAN(_xlpm.Filtered))</f>
        <v>0.5</v>
      </c>
      <c r="W260" s="2">
        <f>_xlfn.XLOOKUP(Records_18052025[[#This Row],[symbol]], $AB$33:$AB$37, $AC$33:$AC$37, 0.5, 0)</f>
        <v>0.5</v>
      </c>
      <c r="X260" s="2">
        <f>_xlfn.XLOOKUP(Records_18052025[[#This Row],[symbol]], $AB$33:$AB$37, $AD$33:$AD$37, 2, 0)</f>
        <v>2</v>
      </c>
      <c r="Y260" s="9" t="str" cm="1">
        <f t="array" ref="Y26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6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61" spans="1:26" x14ac:dyDescent="0.3">
      <c r="A261" s="2">
        <v>1006</v>
      </c>
      <c r="B261" s="5">
        <v>45795.046410391536</v>
      </c>
      <c r="C261" s="2" t="s">
        <v>9</v>
      </c>
      <c r="D261" s="2" t="s">
        <v>14</v>
      </c>
      <c r="E261" s="2">
        <v>0.3</v>
      </c>
      <c r="F261" s="2">
        <v>0.5</v>
      </c>
      <c r="G261" s="2">
        <v>-36.24</v>
      </c>
      <c r="H261" s="2">
        <v>255</v>
      </c>
      <c r="I261" s="2">
        <f>COUNTIFS(A:A, Records_18052025[[#This Row],[account_id]])</f>
        <v>39</v>
      </c>
      <c r="J261" s="9" t="str">
        <f>IF(Records_18052025[[#This Row],[Total Trades]]&gt;100, "High frequency", "No")</f>
        <v>No</v>
      </c>
      <c r="K261" s="8">
        <f>_xlfn.XLOOKUP(Records_18052025[[#This Row],[symbol]], $AB$6:$AB$10, $AC$6:$AC$10, "", 0)</f>
        <v>1.0649999999999999</v>
      </c>
      <c r="L261" s="8" cm="1">
        <f t="array" ref="L261">ABS(_xlfn.XLOOKUP(Records_18052025[[#This Row],[symbol]], $AB$6:$AB$10, (Records_18052025[[#This Row],[spread]]-$AC$6:$AC$10), "", 0))</f>
        <v>0.7649999999999999</v>
      </c>
      <c r="M261" s="9" t="str">
        <f>IF(Records_18052025[[#This Row],[spread]]&gt;Records_18052025[[#This Row],[Spread Median/Symbol]]+PRODUCT(2, $AC$12), "Abnormal high spread", "No")</f>
        <v>No</v>
      </c>
      <c r="N261" s="9" t="str">
        <f>IF(Records_18052025[[#This Row],[spread]]&lt;Records_18052025[[#This Row],[Spread Median/Symbol]]-PRODUCT(2, $AC$12), "Suspicious low spread", "No")</f>
        <v>No</v>
      </c>
      <c r="O261" s="8">
        <f>IF(Records_18052025[[#This Row],[direction]]="Buy", Records_18052025[[#This Row],[volume]], -Records_18052025[[#This Row],[volume]])</f>
        <v>0.5</v>
      </c>
      <c r="P261" s="8">
        <f>IF(AND(Records_18052025[[#This Row],[account_id]]=A260, Records_18052025[[#This Row],[symbol]]=C260), P260+Records_18052025[[#This Row],[signed_volume]], Records_18052025[[#This Row],[signed_volume]])</f>
        <v>1.6</v>
      </c>
      <c r="Q261" s="12">
        <f>Records_18052025[[#This Row],[trade_duration]]/86400</f>
        <v>2.9513888888888888E-3</v>
      </c>
      <c r="R261" s="8">
        <v>4.1500000000000004</v>
      </c>
      <c r="S261" s="9" t="str">
        <f>IF(AND(Records_18052025[[#This Row],[account_id]]=A260, Records_18052025[[#This Row],[symbol]]=C260, Records_18052025[[#This Row],[net_position]]&lt;&gt;P260, P260&lt;&gt;0, Records_18052025[[#This Row],[net_position]]*P260&lt;0, ABS(Records_18052025[[#This Row],[net_position]])&gt;=0.5, Records_18052025[[#This Row],[trade_duration_min2]]&lt;=5), "Abnormal position flip", "No")</f>
        <v>No</v>
      </c>
      <c r="T261" s="2">
        <f>_xlfn.XLOOKUP(Records_18052025[[#This Row],[symbol]], $AB$24:$AB$28, $AC$24:$AC$28, "Not Found", 0)</f>
        <v>0.5</v>
      </c>
      <c r="U261" s="9" t="str">
        <f>IF(AND(Records_18052025[[#This Row],[trade_duration]]&lt;=60, Records_18052025[[#This Row],[volume]]&gt;=Records_18052025[[#This Row],[Scalping Volume Threshold]]), "Suspected Scalping", "No")</f>
        <v>No</v>
      </c>
      <c r="V261" s="2" cm="1">
        <f t="array" ref="V261">_xlfn.LET(_xlpm.Filtered, _xlfn._xlws.FILTER($F:$F, ($A:$A=Records_18052025[[#This Row],[account_id]])*($C:$C=Records_18052025[[#This Row],[symbol]]), "Not Found"), MEDIAN(_xlpm.Filtered))</f>
        <v>0.5</v>
      </c>
      <c r="W261" s="2">
        <f>_xlfn.XLOOKUP(Records_18052025[[#This Row],[symbol]], $AB$33:$AB$37, $AC$33:$AC$37, 0.5, 0)</f>
        <v>0.5</v>
      </c>
      <c r="X261" s="2">
        <f>_xlfn.XLOOKUP(Records_18052025[[#This Row],[symbol]], $AB$33:$AB$37, $AD$33:$AD$37, 2, 0)</f>
        <v>2</v>
      </c>
      <c r="Y261" s="9" t="str" cm="1">
        <f t="array" ref="Y26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2" spans="1:26" x14ac:dyDescent="0.3">
      <c r="A262" s="2">
        <v>1006</v>
      </c>
      <c r="B262" s="5">
        <v>45795.096410356942</v>
      </c>
      <c r="C262" s="2" t="s">
        <v>9</v>
      </c>
      <c r="D262" s="2" t="s">
        <v>14</v>
      </c>
      <c r="E262" s="2">
        <v>1.57</v>
      </c>
      <c r="F262" s="2">
        <v>0.5</v>
      </c>
      <c r="G262" s="2">
        <v>129.01</v>
      </c>
      <c r="H262" s="2">
        <v>564</v>
      </c>
      <c r="I262" s="2">
        <f>COUNTIFS(A:A, Records_18052025[[#This Row],[account_id]])</f>
        <v>39</v>
      </c>
      <c r="J262" s="9" t="str">
        <f>IF(Records_18052025[[#This Row],[Total Trades]]&gt;100, "High frequency", "No")</f>
        <v>No</v>
      </c>
      <c r="K262" s="8">
        <f>_xlfn.XLOOKUP(Records_18052025[[#This Row],[symbol]], $AB$6:$AB$10, $AC$6:$AC$10, "", 0)</f>
        <v>1.0649999999999999</v>
      </c>
      <c r="L262" s="8" cm="1">
        <f t="array" ref="L262">ABS(_xlfn.XLOOKUP(Records_18052025[[#This Row],[symbol]], $AB$6:$AB$10, (Records_18052025[[#This Row],[spread]]-$AC$6:$AC$10), "", 0))</f>
        <v>0.50500000000000012</v>
      </c>
      <c r="M262" s="9" t="str">
        <f>IF(Records_18052025[[#This Row],[spread]]&gt;Records_18052025[[#This Row],[Spread Median/Symbol]]+PRODUCT(2, $AC$12), "Abnormal high spread", "No")</f>
        <v>No</v>
      </c>
      <c r="N262" s="9" t="str">
        <f>IF(Records_18052025[[#This Row],[spread]]&lt;Records_18052025[[#This Row],[Spread Median/Symbol]]-PRODUCT(2, $AC$12), "Suspicious low spread", "No")</f>
        <v>No</v>
      </c>
      <c r="O262" s="8">
        <f>IF(Records_18052025[[#This Row],[direction]]="Buy", Records_18052025[[#This Row],[volume]], -Records_18052025[[#This Row],[volume]])</f>
        <v>0.5</v>
      </c>
      <c r="P262" s="8">
        <f>IF(AND(Records_18052025[[#This Row],[account_id]]=A261, Records_18052025[[#This Row],[symbol]]=C261), P261+Records_18052025[[#This Row],[signed_volume]], Records_18052025[[#This Row],[signed_volume]])</f>
        <v>2.1</v>
      </c>
      <c r="Q262" s="12">
        <f>Records_18052025[[#This Row],[trade_duration]]/86400</f>
        <v>6.5277777777777782E-3</v>
      </c>
      <c r="R262" s="8">
        <v>9.24</v>
      </c>
      <c r="S262" s="9" t="str">
        <f>IF(AND(Records_18052025[[#This Row],[account_id]]=A261, Records_18052025[[#This Row],[symbol]]=C261, Records_18052025[[#This Row],[net_position]]&lt;&gt;P261, P261&lt;&gt;0, Records_18052025[[#This Row],[net_position]]*P261&lt;0, ABS(Records_18052025[[#This Row],[net_position]])&gt;=0.5, Records_18052025[[#This Row],[trade_duration_min2]]&lt;=5), "Abnormal position flip", "No")</f>
        <v>No</v>
      </c>
      <c r="T262" s="2">
        <f>_xlfn.XLOOKUP(Records_18052025[[#This Row],[symbol]], $AB$24:$AB$28, $AC$24:$AC$28, "Not Found", 0)</f>
        <v>0.5</v>
      </c>
      <c r="U262" s="9" t="str">
        <f>IF(AND(Records_18052025[[#This Row],[trade_duration]]&lt;=60, Records_18052025[[#This Row],[volume]]&gt;=Records_18052025[[#This Row],[Scalping Volume Threshold]]), "Suspected Scalping", "No")</f>
        <v>No</v>
      </c>
      <c r="V262" s="2" cm="1">
        <f t="array" ref="V262">_xlfn.LET(_xlpm.Filtered, _xlfn._xlws.FILTER($F:$F, ($A:$A=Records_18052025[[#This Row],[account_id]])*($C:$C=Records_18052025[[#This Row],[symbol]]), "Not Found"), MEDIAN(_xlpm.Filtered))</f>
        <v>0.5</v>
      </c>
      <c r="W262" s="2">
        <f>_xlfn.XLOOKUP(Records_18052025[[#This Row],[symbol]], $AB$33:$AB$37, $AC$33:$AC$37, 0.5, 0)</f>
        <v>0.5</v>
      </c>
      <c r="X262" s="2">
        <f>_xlfn.XLOOKUP(Records_18052025[[#This Row],[symbol]], $AB$33:$AB$37, $AD$33:$AD$37, 2, 0)</f>
        <v>2</v>
      </c>
      <c r="Y262" s="9" t="str" cm="1">
        <f t="array" ref="Y26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3" spans="1:26" x14ac:dyDescent="0.3">
      <c r="A263" s="2">
        <v>1006</v>
      </c>
      <c r="B263" s="5">
        <v>45795.125577035993</v>
      </c>
      <c r="C263" s="2" t="s">
        <v>9</v>
      </c>
      <c r="D263" s="2" t="s">
        <v>14</v>
      </c>
      <c r="E263" s="2">
        <v>1.73</v>
      </c>
      <c r="F263" s="2">
        <v>1</v>
      </c>
      <c r="G263" s="2">
        <v>-192.98</v>
      </c>
      <c r="H263" s="2">
        <v>2917</v>
      </c>
      <c r="I263" s="2">
        <f>COUNTIFS(A:A, Records_18052025[[#This Row],[account_id]])</f>
        <v>39</v>
      </c>
      <c r="J263" s="9" t="str">
        <f>IF(Records_18052025[[#This Row],[Total Trades]]&gt;100, "High frequency", "No")</f>
        <v>No</v>
      </c>
      <c r="K263" s="8">
        <f>_xlfn.XLOOKUP(Records_18052025[[#This Row],[symbol]], $AB$6:$AB$10, $AC$6:$AC$10, "", 0)</f>
        <v>1.0649999999999999</v>
      </c>
      <c r="L263" s="8" cm="1">
        <f t="array" ref="L263">ABS(_xlfn.XLOOKUP(Records_18052025[[#This Row],[symbol]], $AB$6:$AB$10, (Records_18052025[[#This Row],[spread]]-$AC$6:$AC$10), "", 0))</f>
        <v>0.66500000000000004</v>
      </c>
      <c r="M263" s="9" t="str">
        <f>IF(Records_18052025[[#This Row],[spread]]&gt;Records_18052025[[#This Row],[Spread Median/Symbol]]+PRODUCT(2, $AC$12), "Abnormal high spread", "No")</f>
        <v>No</v>
      </c>
      <c r="N263" s="9" t="str">
        <f>IF(Records_18052025[[#This Row],[spread]]&lt;Records_18052025[[#This Row],[Spread Median/Symbol]]-PRODUCT(2, $AC$12), "Suspicious low spread", "No")</f>
        <v>No</v>
      </c>
      <c r="O263" s="8">
        <f>IF(Records_18052025[[#This Row],[direction]]="Buy", Records_18052025[[#This Row],[volume]], -Records_18052025[[#This Row],[volume]])</f>
        <v>1</v>
      </c>
      <c r="P263" s="8">
        <f>IF(AND(Records_18052025[[#This Row],[account_id]]=A262, Records_18052025[[#This Row],[symbol]]=C262), P262+Records_18052025[[#This Row],[signed_volume]], Records_18052025[[#This Row],[signed_volume]])</f>
        <v>3.1</v>
      </c>
      <c r="Q263" s="12">
        <f>Records_18052025[[#This Row],[trade_duration]]/86400</f>
        <v>3.3761574074074076E-2</v>
      </c>
      <c r="R263" s="8">
        <v>48.37</v>
      </c>
      <c r="S263" s="9" t="str">
        <f>IF(AND(Records_18052025[[#This Row],[account_id]]=A262, Records_18052025[[#This Row],[symbol]]=C262, Records_18052025[[#This Row],[net_position]]&lt;&gt;P262, P262&lt;&gt;0, Records_18052025[[#This Row],[net_position]]*P262&lt;0, ABS(Records_18052025[[#This Row],[net_position]])&gt;=0.5, Records_18052025[[#This Row],[trade_duration_min2]]&lt;=5), "Abnormal position flip", "No")</f>
        <v>No</v>
      </c>
      <c r="T263" s="2">
        <f>_xlfn.XLOOKUP(Records_18052025[[#This Row],[symbol]], $AB$24:$AB$28, $AC$24:$AC$28, "Not Found", 0)</f>
        <v>0.5</v>
      </c>
      <c r="U263" s="9" t="str">
        <f>IF(AND(Records_18052025[[#This Row],[trade_duration]]&lt;=60, Records_18052025[[#This Row],[volume]]&gt;=Records_18052025[[#This Row],[Scalping Volume Threshold]]), "Suspected Scalping", "No")</f>
        <v>No</v>
      </c>
      <c r="V263" s="2" cm="1">
        <f t="array" ref="V263">_xlfn.LET(_xlpm.Filtered, _xlfn._xlws.FILTER($F:$F, ($A:$A=Records_18052025[[#This Row],[account_id]])*($C:$C=Records_18052025[[#This Row],[symbol]]), "Not Found"), MEDIAN(_xlpm.Filtered))</f>
        <v>0.5</v>
      </c>
      <c r="W263" s="2">
        <f>_xlfn.XLOOKUP(Records_18052025[[#This Row],[symbol]], $AB$33:$AB$37, $AC$33:$AC$37, 0.5, 0)</f>
        <v>0.5</v>
      </c>
      <c r="X263" s="2">
        <f>_xlfn.XLOOKUP(Records_18052025[[#This Row],[symbol]], $AB$33:$AB$37, $AD$33:$AD$37, 2, 0)</f>
        <v>2</v>
      </c>
      <c r="Y263" s="9" t="str" cm="1">
        <f t="array" ref="Y26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4" spans="1:26" x14ac:dyDescent="0.3">
      <c r="A264" s="2">
        <v>1006</v>
      </c>
      <c r="B264" s="5">
        <v>45795.281132574637</v>
      </c>
      <c r="C264" s="2" t="s">
        <v>9</v>
      </c>
      <c r="D264" s="2" t="s">
        <v>14</v>
      </c>
      <c r="E264" s="2">
        <v>0.84</v>
      </c>
      <c r="F264" s="2">
        <v>0.1</v>
      </c>
      <c r="G264" s="2">
        <v>-36.979999999999997</v>
      </c>
      <c r="H264" s="2">
        <v>2069</v>
      </c>
      <c r="I264" s="2">
        <f>COUNTIFS(A:A, Records_18052025[[#This Row],[account_id]])</f>
        <v>39</v>
      </c>
      <c r="J264" s="9" t="str">
        <f>IF(Records_18052025[[#This Row],[Total Trades]]&gt;100, "High frequency", "No")</f>
        <v>No</v>
      </c>
      <c r="K264" s="8">
        <f>_xlfn.XLOOKUP(Records_18052025[[#This Row],[symbol]], $AB$6:$AB$10, $AC$6:$AC$10, "", 0)</f>
        <v>1.0649999999999999</v>
      </c>
      <c r="L264" s="8" cm="1">
        <f t="array" ref="L264">ABS(_xlfn.XLOOKUP(Records_18052025[[#This Row],[symbol]], $AB$6:$AB$10, (Records_18052025[[#This Row],[spread]]-$AC$6:$AC$10), "", 0))</f>
        <v>0.22499999999999998</v>
      </c>
      <c r="M264" s="9" t="str">
        <f>IF(Records_18052025[[#This Row],[spread]]&gt;Records_18052025[[#This Row],[Spread Median/Symbol]]+PRODUCT(2, $AC$12), "Abnormal high spread", "No")</f>
        <v>No</v>
      </c>
      <c r="N264" s="9" t="str">
        <f>IF(Records_18052025[[#This Row],[spread]]&lt;Records_18052025[[#This Row],[Spread Median/Symbol]]-PRODUCT(2, $AC$12), "Suspicious low spread", "No")</f>
        <v>No</v>
      </c>
      <c r="O264" s="8">
        <f>IF(Records_18052025[[#This Row],[direction]]="Buy", Records_18052025[[#This Row],[volume]], -Records_18052025[[#This Row],[volume]])</f>
        <v>0.1</v>
      </c>
      <c r="P264" s="8">
        <f>IF(AND(Records_18052025[[#This Row],[account_id]]=A263, Records_18052025[[#This Row],[symbol]]=C263), P263+Records_18052025[[#This Row],[signed_volume]], Records_18052025[[#This Row],[signed_volume]])</f>
        <v>3.2</v>
      </c>
      <c r="Q264" s="12">
        <f>Records_18052025[[#This Row],[trade_duration]]/86400</f>
        <v>2.3946759259259258E-2</v>
      </c>
      <c r="R264" s="8">
        <v>34.29</v>
      </c>
      <c r="S264" s="9" t="str">
        <f>IF(AND(Records_18052025[[#This Row],[account_id]]=A263, Records_18052025[[#This Row],[symbol]]=C263, Records_18052025[[#This Row],[net_position]]&lt;&gt;P263, P263&lt;&gt;0, Records_18052025[[#This Row],[net_position]]*P263&lt;0, ABS(Records_18052025[[#This Row],[net_position]])&gt;=0.5, Records_18052025[[#This Row],[trade_duration_min2]]&lt;=5), "Abnormal position flip", "No")</f>
        <v>No</v>
      </c>
      <c r="T264" s="2">
        <f>_xlfn.XLOOKUP(Records_18052025[[#This Row],[symbol]], $AB$24:$AB$28, $AC$24:$AC$28, "Not Found", 0)</f>
        <v>0.5</v>
      </c>
      <c r="U264" s="9" t="str">
        <f>IF(AND(Records_18052025[[#This Row],[trade_duration]]&lt;=60, Records_18052025[[#This Row],[volume]]&gt;=Records_18052025[[#This Row],[Scalping Volume Threshold]]), "Suspected Scalping", "No")</f>
        <v>No</v>
      </c>
      <c r="V264" s="2" cm="1">
        <f t="array" ref="V264">_xlfn.LET(_xlpm.Filtered, _xlfn._xlws.FILTER($F:$F, ($A:$A=Records_18052025[[#This Row],[account_id]])*($C:$C=Records_18052025[[#This Row],[symbol]]), "Not Found"), MEDIAN(_xlpm.Filtered))</f>
        <v>0.5</v>
      </c>
      <c r="W264" s="2">
        <f>_xlfn.XLOOKUP(Records_18052025[[#This Row],[symbol]], $AB$33:$AB$37, $AC$33:$AC$37, 0.5, 0)</f>
        <v>0.5</v>
      </c>
      <c r="X264" s="2">
        <f>_xlfn.XLOOKUP(Records_18052025[[#This Row],[symbol]], $AB$33:$AB$37, $AD$33:$AD$37, 2, 0)</f>
        <v>2</v>
      </c>
      <c r="Y264" s="9" t="str" cm="1">
        <f t="array" ref="Y26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6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65" spans="1:26" x14ac:dyDescent="0.3">
      <c r="A265" s="2">
        <v>1006</v>
      </c>
      <c r="B265" s="5">
        <v>45795.608910397983</v>
      </c>
      <c r="C265" s="2" t="s">
        <v>9</v>
      </c>
      <c r="D265" s="2" t="s">
        <v>13</v>
      </c>
      <c r="E265" s="2">
        <v>1.1299999999999999</v>
      </c>
      <c r="F265" s="2">
        <v>1</v>
      </c>
      <c r="G265" s="2">
        <v>17.8</v>
      </c>
      <c r="H265" s="2">
        <v>2168</v>
      </c>
      <c r="I265" s="2">
        <f>COUNTIFS(A:A, Records_18052025[[#This Row],[account_id]])</f>
        <v>39</v>
      </c>
      <c r="J265" s="9" t="str">
        <f>IF(Records_18052025[[#This Row],[Total Trades]]&gt;100, "High frequency", "No")</f>
        <v>No</v>
      </c>
      <c r="K265" s="8">
        <f>_xlfn.XLOOKUP(Records_18052025[[#This Row],[symbol]], $AB$6:$AB$10, $AC$6:$AC$10, "", 0)</f>
        <v>1.0649999999999999</v>
      </c>
      <c r="L265" s="8" cm="1">
        <f t="array" ref="L265">ABS(_xlfn.XLOOKUP(Records_18052025[[#This Row],[symbol]], $AB$6:$AB$10, (Records_18052025[[#This Row],[spread]]-$AC$6:$AC$10), "", 0))</f>
        <v>6.4999999999999947E-2</v>
      </c>
      <c r="M265" s="9" t="str">
        <f>IF(Records_18052025[[#This Row],[spread]]&gt;Records_18052025[[#This Row],[Spread Median/Symbol]]+PRODUCT(2, $AC$12), "Abnormal high spread", "No")</f>
        <v>No</v>
      </c>
      <c r="N265" s="9" t="str">
        <f>IF(Records_18052025[[#This Row],[spread]]&lt;Records_18052025[[#This Row],[Spread Median/Symbol]]-PRODUCT(2, $AC$12), "Suspicious low spread", "No")</f>
        <v>No</v>
      </c>
      <c r="O265" s="8">
        <f>IF(Records_18052025[[#This Row],[direction]]="Buy", Records_18052025[[#This Row],[volume]], -Records_18052025[[#This Row],[volume]])</f>
        <v>-1</v>
      </c>
      <c r="P265" s="8">
        <f>IF(AND(Records_18052025[[#This Row],[account_id]]=A264, Records_18052025[[#This Row],[symbol]]=C264), P264+Records_18052025[[#This Row],[signed_volume]], Records_18052025[[#This Row],[signed_volume]])</f>
        <v>2.2000000000000002</v>
      </c>
      <c r="Q265" s="12">
        <f>Records_18052025[[#This Row],[trade_duration]]/86400</f>
        <v>2.5092592592592593E-2</v>
      </c>
      <c r="R265" s="8">
        <v>36.08</v>
      </c>
      <c r="S265" s="9" t="str">
        <f>IF(AND(Records_18052025[[#This Row],[account_id]]=A264, Records_18052025[[#This Row],[symbol]]=C264, Records_18052025[[#This Row],[net_position]]&lt;&gt;P264, P264&lt;&gt;0, Records_18052025[[#This Row],[net_position]]*P264&lt;0, ABS(Records_18052025[[#This Row],[net_position]])&gt;=0.5, Records_18052025[[#This Row],[trade_duration_min2]]&lt;=5), "Abnormal position flip", "No")</f>
        <v>No</v>
      </c>
      <c r="T265" s="2">
        <f>_xlfn.XLOOKUP(Records_18052025[[#This Row],[symbol]], $AB$24:$AB$28, $AC$24:$AC$28, "Not Found", 0)</f>
        <v>0.5</v>
      </c>
      <c r="U265" s="9" t="str">
        <f>IF(AND(Records_18052025[[#This Row],[trade_duration]]&lt;=60, Records_18052025[[#This Row],[volume]]&gt;=Records_18052025[[#This Row],[Scalping Volume Threshold]]), "Suspected Scalping", "No")</f>
        <v>No</v>
      </c>
      <c r="V265" s="2" cm="1">
        <f t="array" ref="V265">_xlfn.LET(_xlpm.Filtered, _xlfn._xlws.FILTER($F:$F, ($A:$A=Records_18052025[[#This Row],[account_id]])*($C:$C=Records_18052025[[#This Row],[symbol]]), "Not Found"), MEDIAN(_xlpm.Filtered))</f>
        <v>0.5</v>
      </c>
      <c r="W265" s="2">
        <f>_xlfn.XLOOKUP(Records_18052025[[#This Row],[symbol]], $AB$33:$AB$37, $AC$33:$AC$37, 0.5, 0)</f>
        <v>0.5</v>
      </c>
      <c r="X265" s="2">
        <f>_xlfn.XLOOKUP(Records_18052025[[#This Row],[symbol]], $AB$33:$AB$37, $AD$33:$AD$37, 2, 0)</f>
        <v>2</v>
      </c>
      <c r="Y265" s="9" t="str" cm="1">
        <f t="array" ref="Y26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6" spans="1:26" x14ac:dyDescent="0.3">
      <c r="A266" s="2">
        <v>1006</v>
      </c>
      <c r="B266" s="5">
        <v>45795.615854829557</v>
      </c>
      <c r="C266" s="2" t="s">
        <v>9</v>
      </c>
      <c r="D266" s="2" t="s">
        <v>14</v>
      </c>
      <c r="E266" s="2">
        <v>0.94</v>
      </c>
      <c r="F266" s="2">
        <v>1</v>
      </c>
      <c r="G266" s="2">
        <v>91.54</v>
      </c>
      <c r="H266" s="2">
        <v>2468</v>
      </c>
      <c r="I266" s="2">
        <f>COUNTIFS(A:A, Records_18052025[[#This Row],[account_id]])</f>
        <v>39</v>
      </c>
      <c r="J266" s="9" t="str">
        <f>IF(Records_18052025[[#This Row],[Total Trades]]&gt;100, "High frequency", "No")</f>
        <v>No</v>
      </c>
      <c r="K266" s="8">
        <f>_xlfn.XLOOKUP(Records_18052025[[#This Row],[symbol]], $AB$6:$AB$10, $AC$6:$AC$10, "", 0)</f>
        <v>1.0649999999999999</v>
      </c>
      <c r="L266" s="8" cm="1">
        <f t="array" ref="L266">ABS(_xlfn.XLOOKUP(Records_18052025[[#This Row],[symbol]], $AB$6:$AB$10, (Records_18052025[[#This Row],[spread]]-$AC$6:$AC$10), "", 0))</f>
        <v>0.125</v>
      </c>
      <c r="M266" s="9" t="str">
        <f>IF(Records_18052025[[#This Row],[spread]]&gt;Records_18052025[[#This Row],[Spread Median/Symbol]]+PRODUCT(2, $AC$12), "Abnormal high spread", "No")</f>
        <v>No</v>
      </c>
      <c r="N266" s="9" t="str">
        <f>IF(Records_18052025[[#This Row],[spread]]&lt;Records_18052025[[#This Row],[Spread Median/Symbol]]-PRODUCT(2, $AC$12), "Suspicious low spread", "No")</f>
        <v>No</v>
      </c>
      <c r="O266" s="8">
        <f>IF(Records_18052025[[#This Row],[direction]]="Buy", Records_18052025[[#This Row],[volume]], -Records_18052025[[#This Row],[volume]])</f>
        <v>1</v>
      </c>
      <c r="P266" s="8">
        <f>IF(AND(Records_18052025[[#This Row],[account_id]]=A265, Records_18052025[[#This Row],[symbol]]=C265), P265+Records_18052025[[#This Row],[signed_volume]], Records_18052025[[#This Row],[signed_volume]])</f>
        <v>3.2</v>
      </c>
      <c r="Q266" s="12">
        <f>Records_18052025[[#This Row],[trade_duration]]/86400</f>
        <v>2.8564814814814814E-2</v>
      </c>
      <c r="R266" s="8">
        <v>41.08</v>
      </c>
      <c r="S266" s="9" t="str">
        <f>IF(AND(Records_18052025[[#This Row],[account_id]]=A265, Records_18052025[[#This Row],[symbol]]=C265, Records_18052025[[#This Row],[net_position]]&lt;&gt;P265, P265&lt;&gt;0, Records_18052025[[#This Row],[net_position]]*P265&lt;0, ABS(Records_18052025[[#This Row],[net_position]])&gt;=0.5, Records_18052025[[#This Row],[trade_duration_min2]]&lt;=5), "Abnormal position flip", "No")</f>
        <v>No</v>
      </c>
      <c r="T266" s="2">
        <f>_xlfn.XLOOKUP(Records_18052025[[#This Row],[symbol]], $AB$24:$AB$28, $AC$24:$AC$28, "Not Found", 0)</f>
        <v>0.5</v>
      </c>
      <c r="U266" s="9" t="str">
        <f>IF(AND(Records_18052025[[#This Row],[trade_duration]]&lt;=60, Records_18052025[[#This Row],[volume]]&gt;=Records_18052025[[#This Row],[Scalping Volume Threshold]]), "Suspected Scalping", "No")</f>
        <v>No</v>
      </c>
      <c r="V266" s="2" cm="1">
        <f t="array" ref="V266">_xlfn.LET(_xlpm.Filtered, _xlfn._xlws.FILTER($F:$F, ($A:$A=Records_18052025[[#This Row],[account_id]])*($C:$C=Records_18052025[[#This Row],[symbol]]), "Not Found"), MEDIAN(_xlpm.Filtered))</f>
        <v>0.5</v>
      </c>
      <c r="W266" s="2">
        <f>_xlfn.XLOOKUP(Records_18052025[[#This Row],[symbol]], $AB$33:$AB$37, $AC$33:$AC$37, 0.5, 0)</f>
        <v>0.5</v>
      </c>
      <c r="X266" s="2">
        <f>_xlfn.XLOOKUP(Records_18052025[[#This Row],[symbol]], $AB$33:$AB$37, $AD$33:$AD$37, 2, 0)</f>
        <v>2</v>
      </c>
      <c r="Y266" s="9" t="str" cm="1">
        <f t="array" ref="Y26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7" spans="1:26" x14ac:dyDescent="0.3">
      <c r="A267" s="2">
        <v>1006</v>
      </c>
      <c r="B267" s="5">
        <v>45795.776271492403</v>
      </c>
      <c r="C267" s="2" t="s">
        <v>9</v>
      </c>
      <c r="D267" s="2" t="s">
        <v>13</v>
      </c>
      <c r="E267" s="2">
        <v>1.0900000000000001</v>
      </c>
      <c r="F267" s="2">
        <v>0.5</v>
      </c>
      <c r="G267" s="2">
        <v>-134.91999999999999</v>
      </c>
      <c r="H267" s="2">
        <v>1429</v>
      </c>
      <c r="I267" s="2">
        <f>COUNTIFS(A:A, Records_18052025[[#This Row],[account_id]])</f>
        <v>39</v>
      </c>
      <c r="J267" s="9" t="str">
        <f>IF(Records_18052025[[#This Row],[Total Trades]]&gt;100, "High frequency", "No")</f>
        <v>No</v>
      </c>
      <c r="K267" s="8">
        <f>_xlfn.XLOOKUP(Records_18052025[[#This Row],[symbol]], $AB$6:$AB$10, $AC$6:$AC$10, "", 0)</f>
        <v>1.0649999999999999</v>
      </c>
      <c r="L267" s="8" cm="1">
        <f t="array" ref="L267">ABS(_xlfn.XLOOKUP(Records_18052025[[#This Row],[symbol]], $AB$6:$AB$10, (Records_18052025[[#This Row],[spread]]-$AC$6:$AC$10), "", 0))</f>
        <v>2.5000000000000133E-2</v>
      </c>
      <c r="M267" s="9" t="str">
        <f>IF(Records_18052025[[#This Row],[spread]]&gt;Records_18052025[[#This Row],[Spread Median/Symbol]]+PRODUCT(2, $AC$12), "Abnormal high spread", "No")</f>
        <v>No</v>
      </c>
      <c r="N267" s="9" t="str">
        <f>IF(Records_18052025[[#This Row],[spread]]&lt;Records_18052025[[#This Row],[Spread Median/Symbol]]-PRODUCT(2, $AC$12), "Suspicious low spread", "No")</f>
        <v>No</v>
      </c>
      <c r="O267" s="8">
        <f>IF(Records_18052025[[#This Row],[direction]]="Buy", Records_18052025[[#This Row],[volume]], -Records_18052025[[#This Row],[volume]])</f>
        <v>-0.5</v>
      </c>
      <c r="P267" s="8">
        <f>IF(AND(Records_18052025[[#This Row],[account_id]]=A266, Records_18052025[[#This Row],[symbol]]=C266), P266+Records_18052025[[#This Row],[signed_volume]], Records_18052025[[#This Row],[signed_volume]])</f>
        <v>2.7</v>
      </c>
      <c r="Q267" s="12">
        <f>Records_18052025[[#This Row],[trade_duration]]/86400</f>
        <v>1.653935185185185E-2</v>
      </c>
      <c r="R267" s="8">
        <v>23.49</v>
      </c>
      <c r="S267" s="9" t="str">
        <f>IF(AND(Records_18052025[[#This Row],[account_id]]=A266, Records_18052025[[#This Row],[symbol]]=C266, Records_18052025[[#This Row],[net_position]]&lt;&gt;P266, P266&lt;&gt;0, Records_18052025[[#This Row],[net_position]]*P266&lt;0, ABS(Records_18052025[[#This Row],[net_position]])&gt;=0.5, Records_18052025[[#This Row],[trade_duration_min2]]&lt;=5), "Abnormal position flip", "No")</f>
        <v>No</v>
      </c>
      <c r="T267" s="2">
        <f>_xlfn.XLOOKUP(Records_18052025[[#This Row],[symbol]], $AB$24:$AB$28, $AC$24:$AC$28, "Not Found", 0)</f>
        <v>0.5</v>
      </c>
      <c r="U267" s="9" t="str">
        <f>IF(AND(Records_18052025[[#This Row],[trade_duration]]&lt;=60, Records_18052025[[#This Row],[volume]]&gt;=Records_18052025[[#This Row],[Scalping Volume Threshold]]), "Suspected Scalping", "No")</f>
        <v>No</v>
      </c>
      <c r="V267" s="2" cm="1">
        <f t="array" ref="V267">_xlfn.LET(_xlpm.Filtered, _xlfn._xlws.FILTER($F:$F, ($A:$A=Records_18052025[[#This Row],[account_id]])*($C:$C=Records_18052025[[#This Row],[symbol]]), "Not Found"), MEDIAN(_xlpm.Filtered))</f>
        <v>0.5</v>
      </c>
      <c r="W267" s="2">
        <f>_xlfn.XLOOKUP(Records_18052025[[#This Row],[symbol]], $AB$33:$AB$37, $AC$33:$AC$37, 0.5, 0)</f>
        <v>0.5</v>
      </c>
      <c r="X267" s="2">
        <f>_xlfn.XLOOKUP(Records_18052025[[#This Row],[symbol]], $AB$33:$AB$37, $AD$33:$AD$37, 2, 0)</f>
        <v>2</v>
      </c>
      <c r="Y267" s="9" t="str" cm="1">
        <f t="array" ref="Y26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8" spans="1:26" x14ac:dyDescent="0.3">
      <c r="A268" s="2">
        <v>1006</v>
      </c>
      <c r="B268" s="5">
        <v>45795.043632622997</v>
      </c>
      <c r="C268" s="2" t="s">
        <v>11</v>
      </c>
      <c r="D268" s="2" t="s">
        <v>14</v>
      </c>
      <c r="E268" s="2">
        <v>0.98</v>
      </c>
      <c r="F268" s="2">
        <v>2</v>
      </c>
      <c r="G268" s="2">
        <v>77.84</v>
      </c>
      <c r="H268" s="2">
        <v>648</v>
      </c>
      <c r="I268" s="2">
        <f>COUNTIFS(A:A, Records_18052025[[#This Row],[account_id]])</f>
        <v>39</v>
      </c>
      <c r="J268" s="9" t="str">
        <f>IF(Records_18052025[[#This Row],[Total Trades]]&gt;100, "High frequency", "No")</f>
        <v>No</v>
      </c>
      <c r="K268" s="8">
        <f>_xlfn.XLOOKUP(Records_18052025[[#This Row],[symbol]], $AB$6:$AB$10, $AC$6:$AC$10, "", 0)</f>
        <v>1.0950000000000002</v>
      </c>
      <c r="L268" s="8" cm="1">
        <f t="array" ref="L268">ABS(_xlfn.XLOOKUP(Records_18052025[[#This Row],[symbol]], $AB$6:$AB$10, (Records_18052025[[#This Row],[spread]]-$AC$6:$AC$10), "", 0))</f>
        <v>0.11500000000000021</v>
      </c>
      <c r="M268" s="9" t="str">
        <f>IF(Records_18052025[[#This Row],[spread]]&gt;Records_18052025[[#This Row],[Spread Median/Symbol]]+PRODUCT(2, $AC$12), "Abnormal high spread", "No")</f>
        <v>No</v>
      </c>
      <c r="N268" s="9" t="str">
        <f>IF(Records_18052025[[#This Row],[spread]]&lt;Records_18052025[[#This Row],[Spread Median/Symbol]]-PRODUCT(2, $AC$12), "Suspicious low spread", "No")</f>
        <v>No</v>
      </c>
      <c r="O268" s="8">
        <f>IF(Records_18052025[[#This Row],[direction]]="Buy", Records_18052025[[#This Row],[volume]], -Records_18052025[[#This Row],[volume]])</f>
        <v>2</v>
      </c>
      <c r="P268" s="8">
        <f>IF(AND(Records_18052025[[#This Row],[account_id]]=A267, Records_18052025[[#This Row],[symbol]]=C267), P267+Records_18052025[[#This Row],[signed_volume]], Records_18052025[[#This Row],[signed_volume]])</f>
        <v>2</v>
      </c>
      <c r="Q268" s="12">
        <f>Records_18052025[[#This Row],[trade_duration]]/86400</f>
        <v>7.4999999999999997E-3</v>
      </c>
      <c r="R268" s="8">
        <v>10.48</v>
      </c>
      <c r="S268" s="9" t="str">
        <f>IF(AND(Records_18052025[[#This Row],[account_id]]=A267, Records_18052025[[#This Row],[symbol]]=C267, Records_18052025[[#This Row],[net_position]]&lt;&gt;P267, P267&lt;&gt;0, Records_18052025[[#This Row],[net_position]]*P267&lt;0, ABS(Records_18052025[[#This Row],[net_position]])&gt;=0.5, Records_18052025[[#This Row],[trade_duration_min2]]&lt;=5), "Abnormal position flip", "No")</f>
        <v>No</v>
      </c>
      <c r="T268" s="2">
        <f>_xlfn.XLOOKUP(Records_18052025[[#This Row],[symbol]], $AB$24:$AB$28, $AC$24:$AC$28, "Not Found", 0)</f>
        <v>0.5</v>
      </c>
      <c r="U268" s="9" t="str">
        <f>IF(AND(Records_18052025[[#This Row],[trade_duration]]&lt;=60, Records_18052025[[#This Row],[volume]]&gt;=Records_18052025[[#This Row],[Scalping Volume Threshold]]), "Suspected Scalping", "No")</f>
        <v>No</v>
      </c>
      <c r="V268" s="2" cm="1">
        <f t="array" ref="V268">_xlfn.LET(_xlpm.Filtered, _xlfn._xlws.FILTER($F:$F, ($A:$A=Records_18052025[[#This Row],[account_id]])*($C:$C=Records_18052025[[#This Row],[symbol]]), "Not Found"), MEDIAN(_xlpm.Filtered))</f>
        <v>1</v>
      </c>
      <c r="W268" s="2">
        <f>_xlfn.XLOOKUP(Records_18052025[[#This Row],[symbol]], $AB$33:$AB$37, $AC$33:$AC$37, 0.5, 0)</f>
        <v>0.5</v>
      </c>
      <c r="X268" s="2">
        <f>_xlfn.XLOOKUP(Records_18052025[[#This Row],[symbol]], $AB$33:$AB$37, $AD$33:$AD$37, 2, 0)</f>
        <v>2</v>
      </c>
      <c r="Y268" s="9" t="str" cm="1">
        <f t="array" ref="Y26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69" spans="1:26" x14ac:dyDescent="0.3">
      <c r="A269" s="2">
        <v>1006</v>
      </c>
      <c r="B269" s="5">
        <v>45795.370021501963</v>
      </c>
      <c r="C269" s="2" t="s">
        <v>11</v>
      </c>
      <c r="D269" s="2" t="s">
        <v>13</v>
      </c>
      <c r="E269" s="2">
        <v>0.72</v>
      </c>
      <c r="F269" s="2">
        <v>2</v>
      </c>
      <c r="G269" s="2">
        <v>-67.37</v>
      </c>
      <c r="H269" s="2">
        <v>821</v>
      </c>
      <c r="I269" s="2">
        <f>COUNTIFS(A:A, Records_18052025[[#This Row],[account_id]])</f>
        <v>39</v>
      </c>
      <c r="J269" s="9" t="str">
        <f>IF(Records_18052025[[#This Row],[Total Trades]]&gt;100, "High frequency", "No")</f>
        <v>No</v>
      </c>
      <c r="K269" s="8">
        <f>_xlfn.XLOOKUP(Records_18052025[[#This Row],[symbol]], $AB$6:$AB$10, $AC$6:$AC$10, "", 0)</f>
        <v>1.0950000000000002</v>
      </c>
      <c r="L269" s="8" cm="1">
        <f t="array" ref="L269">ABS(_xlfn.XLOOKUP(Records_18052025[[#This Row],[symbol]], $AB$6:$AB$10, (Records_18052025[[#This Row],[spread]]-$AC$6:$AC$10), "", 0))</f>
        <v>0.37500000000000022</v>
      </c>
      <c r="M269" s="9" t="str">
        <f>IF(Records_18052025[[#This Row],[spread]]&gt;Records_18052025[[#This Row],[Spread Median/Symbol]]+PRODUCT(2, $AC$12), "Abnormal high spread", "No")</f>
        <v>No</v>
      </c>
      <c r="N269" s="9" t="str">
        <f>IF(Records_18052025[[#This Row],[spread]]&lt;Records_18052025[[#This Row],[Spread Median/Symbol]]-PRODUCT(2, $AC$12), "Suspicious low spread", "No")</f>
        <v>No</v>
      </c>
      <c r="O269" s="8">
        <f>IF(Records_18052025[[#This Row],[direction]]="Buy", Records_18052025[[#This Row],[volume]], -Records_18052025[[#This Row],[volume]])</f>
        <v>-2</v>
      </c>
      <c r="P269" s="8">
        <f>IF(AND(Records_18052025[[#This Row],[account_id]]=A268, Records_18052025[[#This Row],[symbol]]=C268), P268+Records_18052025[[#This Row],[signed_volume]], Records_18052025[[#This Row],[signed_volume]])</f>
        <v>0</v>
      </c>
      <c r="Q269" s="12">
        <f>Records_18052025[[#This Row],[trade_duration]]/86400</f>
        <v>9.5023148148148141E-3</v>
      </c>
      <c r="R269" s="8">
        <v>13.41</v>
      </c>
      <c r="S269" s="9" t="str">
        <f>IF(AND(Records_18052025[[#This Row],[account_id]]=A268, Records_18052025[[#This Row],[symbol]]=C268, Records_18052025[[#This Row],[net_position]]&lt;&gt;P268, P268&lt;&gt;0, Records_18052025[[#This Row],[net_position]]*P268&lt;0, ABS(Records_18052025[[#This Row],[net_position]])&gt;=0.5, Records_18052025[[#This Row],[trade_duration_min2]]&lt;=5), "Abnormal position flip", "No")</f>
        <v>No</v>
      </c>
      <c r="T269" s="2">
        <f>_xlfn.XLOOKUP(Records_18052025[[#This Row],[symbol]], $AB$24:$AB$28, $AC$24:$AC$28, "Not Found", 0)</f>
        <v>0.5</v>
      </c>
      <c r="U269" s="9" t="str">
        <f>IF(AND(Records_18052025[[#This Row],[trade_duration]]&lt;=60, Records_18052025[[#This Row],[volume]]&gt;=Records_18052025[[#This Row],[Scalping Volume Threshold]]), "Suspected Scalping", "No")</f>
        <v>No</v>
      </c>
      <c r="V269" s="2" cm="1">
        <f t="array" ref="V269">_xlfn.LET(_xlpm.Filtered, _xlfn._xlws.FILTER($F:$F, ($A:$A=Records_18052025[[#This Row],[account_id]])*($C:$C=Records_18052025[[#This Row],[symbol]]), "Not Found"), MEDIAN(_xlpm.Filtered))</f>
        <v>1</v>
      </c>
      <c r="W269" s="2">
        <f>_xlfn.XLOOKUP(Records_18052025[[#This Row],[symbol]], $AB$33:$AB$37, $AC$33:$AC$37, 0.5, 0)</f>
        <v>0.5</v>
      </c>
      <c r="X269" s="2">
        <f>_xlfn.XLOOKUP(Records_18052025[[#This Row],[symbol]], $AB$33:$AB$37, $AD$33:$AD$37, 2, 0)</f>
        <v>2</v>
      </c>
      <c r="Y269" s="9" t="str" cm="1">
        <f t="array" ref="Y26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6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70" spans="1:26" x14ac:dyDescent="0.3">
      <c r="A270" s="2">
        <v>1006</v>
      </c>
      <c r="B270" s="5">
        <v>45795.499188169713</v>
      </c>
      <c r="C270" s="2" t="s">
        <v>11</v>
      </c>
      <c r="D270" s="2" t="s">
        <v>14</v>
      </c>
      <c r="E270" s="2">
        <v>2.0099999999999998</v>
      </c>
      <c r="F270" s="2">
        <v>2</v>
      </c>
      <c r="G270" s="2">
        <v>77.45</v>
      </c>
      <c r="H270" s="2">
        <v>2468</v>
      </c>
      <c r="I270" s="2">
        <f>COUNTIFS(A:A, Records_18052025[[#This Row],[account_id]])</f>
        <v>39</v>
      </c>
      <c r="J270" s="9" t="str">
        <f>IF(Records_18052025[[#This Row],[Total Trades]]&gt;100, "High frequency", "No")</f>
        <v>No</v>
      </c>
      <c r="K270" s="8">
        <f>_xlfn.XLOOKUP(Records_18052025[[#This Row],[symbol]], $AB$6:$AB$10, $AC$6:$AC$10, "", 0)</f>
        <v>1.0950000000000002</v>
      </c>
      <c r="L270" s="8" cm="1">
        <f t="array" ref="L270">ABS(_xlfn.XLOOKUP(Records_18052025[[#This Row],[symbol]], $AB$6:$AB$10, (Records_18052025[[#This Row],[spread]]-$AC$6:$AC$10), "", 0))</f>
        <v>0.91499999999999959</v>
      </c>
      <c r="M270" s="9" t="str">
        <f>IF(Records_18052025[[#This Row],[spread]]&gt;Records_18052025[[#This Row],[Spread Median/Symbol]]+PRODUCT(2, $AC$12), "Abnormal high spread", "No")</f>
        <v>No</v>
      </c>
      <c r="N270" s="9" t="str">
        <f>IF(Records_18052025[[#This Row],[spread]]&lt;Records_18052025[[#This Row],[Spread Median/Symbol]]-PRODUCT(2, $AC$12), "Suspicious low spread", "No")</f>
        <v>No</v>
      </c>
      <c r="O270" s="8">
        <f>IF(Records_18052025[[#This Row],[direction]]="Buy", Records_18052025[[#This Row],[volume]], -Records_18052025[[#This Row],[volume]])</f>
        <v>2</v>
      </c>
      <c r="P270" s="8">
        <f>IF(AND(Records_18052025[[#This Row],[account_id]]=A269, Records_18052025[[#This Row],[symbol]]=C269), P269+Records_18052025[[#This Row],[signed_volume]], Records_18052025[[#This Row],[signed_volume]])</f>
        <v>2</v>
      </c>
      <c r="Q270" s="12">
        <f>Records_18052025[[#This Row],[trade_duration]]/86400</f>
        <v>2.8564814814814814E-2</v>
      </c>
      <c r="R270" s="8">
        <v>41.08</v>
      </c>
      <c r="S270" s="9" t="str">
        <f>IF(AND(Records_18052025[[#This Row],[account_id]]=A269, Records_18052025[[#This Row],[symbol]]=C269, Records_18052025[[#This Row],[net_position]]&lt;&gt;P269, P269&lt;&gt;0, Records_18052025[[#This Row],[net_position]]*P269&lt;0, ABS(Records_18052025[[#This Row],[net_position]])&gt;=0.5, Records_18052025[[#This Row],[trade_duration_min2]]&lt;=5), "Abnormal position flip", "No")</f>
        <v>No</v>
      </c>
      <c r="T270" s="2">
        <f>_xlfn.XLOOKUP(Records_18052025[[#This Row],[symbol]], $AB$24:$AB$28, $AC$24:$AC$28, "Not Found", 0)</f>
        <v>0.5</v>
      </c>
      <c r="U270" s="9" t="str">
        <f>IF(AND(Records_18052025[[#This Row],[trade_duration]]&lt;=60, Records_18052025[[#This Row],[volume]]&gt;=Records_18052025[[#This Row],[Scalping Volume Threshold]]), "Suspected Scalping", "No")</f>
        <v>No</v>
      </c>
      <c r="V270" s="2" cm="1">
        <f t="array" ref="V270">_xlfn.LET(_xlpm.Filtered, _xlfn._xlws.FILTER($F:$F, ($A:$A=Records_18052025[[#This Row],[account_id]])*($C:$C=Records_18052025[[#This Row],[symbol]]), "Not Found"), MEDIAN(_xlpm.Filtered))</f>
        <v>1</v>
      </c>
      <c r="W270" s="2">
        <f>_xlfn.XLOOKUP(Records_18052025[[#This Row],[symbol]], $AB$33:$AB$37, $AC$33:$AC$37, 0.5, 0)</f>
        <v>0.5</v>
      </c>
      <c r="X270" s="2">
        <f>_xlfn.XLOOKUP(Records_18052025[[#This Row],[symbol]], $AB$33:$AB$37, $AD$33:$AD$37, 2, 0)</f>
        <v>2</v>
      </c>
      <c r="Y270" s="9" t="str" cm="1">
        <f t="array" ref="Y27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7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71" spans="1:26" x14ac:dyDescent="0.3">
      <c r="A271" s="2">
        <v>1006</v>
      </c>
      <c r="B271" s="5">
        <v>45795.52904926979</v>
      </c>
      <c r="C271" s="2" t="s">
        <v>11</v>
      </c>
      <c r="D271" s="2" t="s">
        <v>13</v>
      </c>
      <c r="E271" s="2">
        <v>0.61</v>
      </c>
      <c r="F271" s="2">
        <v>0.01</v>
      </c>
      <c r="G271" s="2">
        <v>87.33</v>
      </c>
      <c r="H271" s="2">
        <v>499</v>
      </c>
      <c r="I271" s="2">
        <f>COUNTIFS(A:A, Records_18052025[[#This Row],[account_id]])</f>
        <v>39</v>
      </c>
      <c r="J271" s="9" t="str">
        <f>IF(Records_18052025[[#This Row],[Total Trades]]&gt;100, "High frequency", "No")</f>
        <v>No</v>
      </c>
      <c r="K271" s="8">
        <f>_xlfn.XLOOKUP(Records_18052025[[#This Row],[symbol]], $AB$6:$AB$10, $AC$6:$AC$10, "", 0)</f>
        <v>1.0950000000000002</v>
      </c>
      <c r="L271" s="8" cm="1">
        <f t="array" ref="L271">ABS(_xlfn.XLOOKUP(Records_18052025[[#This Row],[symbol]], $AB$6:$AB$10, (Records_18052025[[#This Row],[spread]]-$AC$6:$AC$10), "", 0))</f>
        <v>0.48500000000000021</v>
      </c>
      <c r="M271" s="9" t="str">
        <f>IF(Records_18052025[[#This Row],[spread]]&gt;Records_18052025[[#This Row],[Spread Median/Symbol]]+PRODUCT(2, $AC$12), "Abnormal high spread", "No")</f>
        <v>No</v>
      </c>
      <c r="N271" s="9" t="str">
        <f>IF(Records_18052025[[#This Row],[spread]]&lt;Records_18052025[[#This Row],[Spread Median/Symbol]]-PRODUCT(2, $AC$12), "Suspicious low spread", "No")</f>
        <v>No</v>
      </c>
      <c r="O271" s="8">
        <f>IF(Records_18052025[[#This Row],[direction]]="Buy", Records_18052025[[#This Row],[volume]], -Records_18052025[[#This Row],[volume]])</f>
        <v>-0.01</v>
      </c>
      <c r="P271" s="8">
        <f>IF(AND(Records_18052025[[#This Row],[account_id]]=A270, Records_18052025[[#This Row],[symbol]]=C270), P270+Records_18052025[[#This Row],[signed_volume]], Records_18052025[[#This Row],[signed_volume]])</f>
        <v>1.99</v>
      </c>
      <c r="Q271" s="12">
        <f>Records_18052025[[#This Row],[trade_duration]]/86400</f>
        <v>5.7754629629629631E-3</v>
      </c>
      <c r="R271" s="8">
        <v>8.19</v>
      </c>
      <c r="S271" s="9" t="str">
        <f>IF(AND(Records_18052025[[#This Row],[account_id]]=A270, Records_18052025[[#This Row],[symbol]]=C270, Records_18052025[[#This Row],[net_position]]&lt;&gt;P270, P270&lt;&gt;0, Records_18052025[[#This Row],[net_position]]*P270&lt;0, ABS(Records_18052025[[#This Row],[net_position]])&gt;=0.5, Records_18052025[[#This Row],[trade_duration_min2]]&lt;=5), "Abnormal position flip", "No")</f>
        <v>No</v>
      </c>
      <c r="T271" s="2">
        <f>_xlfn.XLOOKUP(Records_18052025[[#This Row],[symbol]], $AB$24:$AB$28, $AC$24:$AC$28, "Not Found", 0)</f>
        <v>0.5</v>
      </c>
      <c r="U271" s="9" t="str">
        <f>IF(AND(Records_18052025[[#This Row],[trade_duration]]&lt;=60, Records_18052025[[#This Row],[volume]]&gt;=Records_18052025[[#This Row],[Scalping Volume Threshold]]), "Suspected Scalping", "No")</f>
        <v>No</v>
      </c>
      <c r="V271" s="2" cm="1">
        <f t="array" ref="V271">_xlfn.LET(_xlpm.Filtered, _xlfn._xlws.FILTER($F:$F, ($A:$A=Records_18052025[[#This Row],[account_id]])*($C:$C=Records_18052025[[#This Row],[symbol]]), "Not Found"), MEDIAN(_xlpm.Filtered))</f>
        <v>1</v>
      </c>
      <c r="W271" s="2">
        <f>_xlfn.XLOOKUP(Records_18052025[[#This Row],[symbol]], $AB$33:$AB$37, $AC$33:$AC$37, 0.5, 0)</f>
        <v>0.5</v>
      </c>
      <c r="X271" s="2">
        <f>_xlfn.XLOOKUP(Records_18052025[[#This Row],[symbol]], $AB$33:$AB$37, $AD$33:$AD$37, 2, 0)</f>
        <v>2</v>
      </c>
      <c r="Y271" s="9" t="str" cm="1">
        <f t="array" ref="Y27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7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72" spans="1:26" x14ac:dyDescent="0.3">
      <c r="A272" s="2">
        <v>1006</v>
      </c>
      <c r="B272" s="5">
        <v>45795.693632593509</v>
      </c>
      <c r="C272" s="2" t="s">
        <v>11</v>
      </c>
      <c r="D272" s="2" t="s">
        <v>14</v>
      </c>
      <c r="E272" s="2">
        <v>0.42</v>
      </c>
      <c r="F272" s="2">
        <v>0.1</v>
      </c>
      <c r="G272" s="2">
        <v>-101.36</v>
      </c>
      <c r="H272" s="2">
        <v>67</v>
      </c>
      <c r="I272" s="2">
        <f>COUNTIFS(A:A, Records_18052025[[#This Row],[account_id]])</f>
        <v>39</v>
      </c>
      <c r="J272" s="9" t="str">
        <f>IF(Records_18052025[[#This Row],[Total Trades]]&gt;100, "High frequency", "No")</f>
        <v>No</v>
      </c>
      <c r="K272" s="8">
        <f>_xlfn.XLOOKUP(Records_18052025[[#This Row],[symbol]], $AB$6:$AB$10, $AC$6:$AC$10, "", 0)</f>
        <v>1.0950000000000002</v>
      </c>
      <c r="L272" s="8" cm="1">
        <f t="array" ref="L272">ABS(_xlfn.XLOOKUP(Records_18052025[[#This Row],[symbol]], $AB$6:$AB$10, (Records_18052025[[#This Row],[spread]]-$AC$6:$AC$10), "", 0))</f>
        <v>0.67500000000000027</v>
      </c>
      <c r="M272" s="9" t="str">
        <f>IF(Records_18052025[[#This Row],[spread]]&gt;Records_18052025[[#This Row],[Spread Median/Symbol]]+PRODUCT(2, $AC$12), "Abnormal high spread", "No")</f>
        <v>No</v>
      </c>
      <c r="N272" s="9" t="str">
        <f>IF(Records_18052025[[#This Row],[spread]]&lt;Records_18052025[[#This Row],[Spread Median/Symbol]]-PRODUCT(2, $AC$12), "Suspicious low spread", "No")</f>
        <v>No</v>
      </c>
      <c r="O272" s="8">
        <f>IF(Records_18052025[[#This Row],[direction]]="Buy", Records_18052025[[#This Row],[volume]], -Records_18052025[[#This Row],[volume]])</f>
        <v>0.1</v>
      </c>
      <c r="P272" s="8">
        <f>IF(AND(Records_18052025[[#This Row],[account_id]]=A271, Records_18052025[[#This Row],[symbol]]=C271), P271+Records_18052025[[#This Row],[signed_volume]], Records_18052025[[#This Row],[signed_volume]])</f>
        <v>2.09</v>
      </c>
      <c r="Q272" s="12">
        <f>Records_18052025[[#This Row],[trade_duration]]/86400</f>
        <v>7.7546296296296293E-4</v>
      </c>
      <c r="R272" s="8">
        <v>1.07</v>
      </c>
      <c r="S272" s="9" t="str">
        <f>IF(AND(Records_18052025[[#This Row],[account_id]]=A271, Records_18052025[[#This Row],[symbol]]=C271, Records_18052025[[#This Row],[net_position]]&lt;&gt;P271, P271&lt;&gt;0, Records_18052025[[#This Row],[net_position]]*P271&lt;0, ABS(Records_18052025[[#This Row],[net_position]])&gt;=0.5, Records_18052025[[#This Row],[trade_duration_min2]]&lt;=5), "Abnormal position flip", "No")</f>
        <v>No</v>
      </c>
      <c r="T272" s="2">
        <f>_xlfn.XLOOKUP(Records_18052025[[#This Row],[symbol]], $AB$24:$AB$28, $AC$24:$AC$28, "Not Found", 0)</f>
        <v>0.5</v>
      </c>
      <c r="U272" s="9" t="str">
        <f>IF(AND(Records_18052025[[#This Row],[trade_duration]]&lt;=60, Records_18052025[[#This Row],[volume]]&gt;=Records_18052025[[#This Row],[Scalping Volume Threshold]]), "Suspected Scalping", "No")</f>
        <v>No</v>
      </c>
      <c r="V272" s="2" cm="1">
        <f t="array" ref="V272">_xlfn.LET(_xlpm.Filtered, _xlfn._xlws.FILTER($F:$F, ($A:$A=Records_18052025[[#This Row],[account_id]])*($C:$C=Records_18052025[[#This Row],[symbol]]), "Not Found"), MEDIAN(_xlpm.Filtered))</f>
        <v>1</v>
      </c>
      <c r="W272" s="2">
        <f>_xlfn.XLOOKUP(Records_18052025[[#This Row],[symbol]], $AB$33:$AB$37, $AC$33:$AC$37, 0.5, 0)</f>
        <v>0.5</v>
      </c>
      <c r="X272" s="2">
        <f>_xlfn.XLOOKUP(Records_18052025[[#This Row],[symbol]], $AB$33:$AB$37, $AD$33:$AD$37, 2, 0)</f>
        <v>2</v>
      </c>
      <c r="Y272" s="9" t="str" cm="1">
        <f t="array" ref="Y27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7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73" spans="1:26" x14ac:dyDescent="0.3">
      <c r="A273" s="2">
        <v>1006</v>
      </c>
      <c r="B273" s="5">
        <v>45795.808910371707</v>
      </c>
      <c r="C273" s="2" t="s">
        <v>11</v>
      </c>
      <c r="D273" s="2" t="s">
        <v>13</v>
      </c>
      <c r="E273" s="2">
        <v>0.57999999999999996</v>
      </c>
      <c r="F273" s="2">
        <v>0.1</v>
      </c>
      <c r="G273" s="2">
        <v>-176.86</v>
      </c>
      <c r="H273" s="2">
        <v>2824</v>
      </c>
      <c r="I273" s="2">
        <f>COUNTIFS(A:A, Records_18052025[[#This Row],[account_id]])</f>
        <v>39</v>
      </c>
      <c r="J273" s="9" t="str">
        <f>IF(Records_18052025[[#This Row],[Total Trades]]&gt;100, "High frequency", "No")</f>
        <v>No</v>
      </c>
      <c r="K273" s="8">
        <f>_xlfn.XLOOKUP(Records_18052025[[#This Row],[symbol]], $AB$6:$AB$10, $AC$6:$AC$10, "", 0)</f>
        <v>1.0950000000000002</v>
      </c>
      <c r="L273" s="8" cm="1">
        <f t="array" ref="L273">ABS(_xlfn.XLOOKUP(Records_18052025[[#This Row],[symbol]], $AB$6:$AB$10, (Records_18052025[[#This Row],[spread]]-$AC$6:$AC$10), "", 0))</f>
        <v>0.51500000000000024</v>
      </c>
      <c r="M273" s="9" t="str">
        <f>IF(Records_18052025[[#This Row],[spread]]&gt;Records_18052025[[#This Row],[Spread Median/Symbol]]+PRODUCT(2, $AC$12), "Abnormal high spread", "No")</f>
        <v>No</v>
      </c>
      <c r="N273" s="9" t="str">
        <f>IF(Records_18052025[[#This Row],[spread]]&lt;Records_18052025[[#This Row],[Spread Median/Symbol]]-PRODUCT(2, $AC$12), "Suspicious low spread", "No")</f>
        <v>No</v>
      </c>
      <c r="O273" s="8">
        <f>IF(Records_18052025[[#This Row],[direction]]="Buy", Records_18052025[[#This Row],[volume]], -Records_18052025[[#This Row],[volume]])</f>
        <v>-0.1</v>
      </c>
      <c r="P273" s="8">
        <f>IF(AND(Records_18052025[[#This Row],[account_id]]=A272, Records_18052025[[#This Row],[symbol]]=C272), P272+Records_18052025[[#This Row],[signed_volume]], Records_18052025[[#This Row],[signed_volume]])</f>
        <v>1.9899999999999998</v>
      </c>
      <c r="Q273" s="12">
        <f>Records_18052025[[#This Row],[trade_duration]]/86400</f>
        <v>3.2685185185185185E-2</v>
      </c>
      <c r="R273" s="8">
        <v>47.04</v>
      </c>
      <c r="S273" s="9" t="str">
        <f>IF(AND(Records_18052025[[#This Row],[account_id]]=A272, Records_18052025[[#This Row],[symbol]]=C272, Records_18052025[[#This Row],[net_position]]&lt;&gt;P272, P272&lt;&gt;0, Records_18052025[[#This Row],[net_position]]*P272&lt;0, ABS(Records_18052025[[#This Row],[net_position]])&gt;=0.5, Records_18052025[[#This Row],[trade_duration_min2]]&lt;=5), "Abnormal position flip", "No")</f>
        <v>No</v>
      </c>
      <c r="T273" s="2">
        <f>_xlfn.XLOOKUP(Records_18052025[[#This Row],[symbol]], $AB$24:$AB$28, $AC$24:$AC$28, "Not Found", 0)</f>
        <v>0.5</v>
      </c>
      <c r="U273" s="9" t="str">
        <f>IF(AND(Records_18052025[[#This Row],[trade_duration]]&lt;=60, Records_18052025[[#This Row],[volume]]&gt;=Records_18052025[[#This Row],[Scalping Volume Threshold]]), "Suspected Scalping", "No")</f>
        <v>No</v>
      </c>
      <c r="V273" s="2" cm="1">
        <f t="array" ref="V273">_xlfn.LET(_xlpm.Filtered, _xlfn._xlws.FILTER($F:$F, ($A:$A=Records_18052025[[#This Row],[account_id]])*($C:$C=Records_18052025[[#This Row],[symbol]]), "Not Found"), MEDIAN(_xlpm.Filtered))</f>
        <v>1</v>
      </c>
      <c r="W273" s="2">
        <f>_xlfn.XLOOKUP(Records_18052025[[#This Row],[symbol]], $AB$33:$AB$37, $AC$33:$AC$37, 0.5, 0)</f>
        <v>0.5</v>
      </c>
      <c r="X273" s="2">
        <f>_xlfn.XLOOKUP(Records_18052025[[#This Row],[symbol]], $AB$33:$AB$37, $AD$33:$AD$37, 2, 0)</f>
        <v>2</v>
      </c>
      <c r="Y273" s="9" t="str" cm="1">
        <f t="array" ref="Y27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7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74" spans="1:26" x14ac:dyDescent="0.3">
      <c r="A274" s="2">
        <v>1006</v>
      </c>
      <c r="B274" s="5">
        <v>45795.889465912209</v>
      </c>
      <c r="C274" s="2" t="s">
        <v>11</v>
      </c>
      <c r="D274" s="2" t="s">
        <v>14</v>
      </c>
      <c r="E274" s="2">
        <v>0.38</v>
      </c>
      <c r="F274" s="2">
        <v>1</v>
      </c>
      <c r="G274" s="2">
        <v>73.05</v>
      </c>
      <c r="H274" s="2">
        <v>1311</v>
      </c>
      <c r="I274" s="2">
        <f>COUNTIFS(A:A, Records_18052025[[#This Row],[account_id]])</f>
        <v>39</v>
      </c>
      <c r="J274" s="9" t="str">
        <f>IF(Records_18052025[[#This Row],[Total Trades]]&gt;100, "High frequency", "No")</f>
        <v>No</v>
      </c>
      <c r="K274" s="8">
        <f>_xlfn.XLOOKUP(Records_18052025[[#This Row],[symbol]], $AB$6:$AB$10, $AC$6:$AC$10, "", 0)</f>
        <v>1.0950000000000002</v>
      </c>
      <c r="L274" s="8" cm="1">
        <f t="array" ref="L274">ABS(_xlfn.XLOOKUP(Records_18052025[[#This Row],[symbol]], $AB$6:$AB$10, (Records_18052025[[#This Row],[spread]]-$AC$6:$AC$10), "", 0))</f>
        <v>0.71500000000000019</v>
      </c>
      <c r="M274" s="9" t="str">
        <f>IF(Records_18052025[[#This Row],[spread]]&gt;Records_18052025[[#This Row],[Spread Median/Symbol]]+PRODUCT(2, $AC$12), "Abnormal high spread", "No")</f>
        <v>No</v>
      </c>
      <c r="N274" s="9" t="str">
        <f>IF(Records_18052025[[#This Row],[spread]]&lt;Records_18052025[[#This Row],[Spread Median/Symbol]]-PRODUCT(2, $AC$12), "Suspicious low spread", "No")</f>
        <v>No</v>
      </c>
      <c r="O274" s="8">
        <f>IF(Records_18052025[[#This Row],[direction]]="Buy", Records_18052025[[#This Row],[volume]], -Records_18052025[[#This Row],[volume]])</f>
        <v>1</v>
      </c>
      <c r="P274" s="8">
        <f>IF(AND(Records_18052025[[#This Row],[account_id]]=A273, Records_18052025[[#This Row],[symbol]]=C273), P273+Records_18052025[[#This Row],[signed_volume]], Records_18052025[[#This Row],[signed_volume]])</f>
        <v>2.9899999999999998</v>
      </c>
      <c r="Q274" s="12">
        <f>Records_18052025[[#This Row],[trade_duration]]/86400</f>
        <v>1.5173611111111112E-2</v>
      </c>
      <c r="R274" s="8">
        <v>21.51</v>
      </c>
      <c r="S274" s="9" t="str">
        <f>IF(AND(Records_18052025[[#This Row],[account_id]]=A273, Records_18052025[[#This Row],[symbol]]=C273, Records_18052025[[#This Row],[net_position]]&lt;&gt;P273, P273&lt;&gt;0, Records_18052025[[#This Row],[net_position]]*P273&lt;0, ABS(Records_18052025[[#This Row],[net_position]])&gt;=0.5, Records_18052025[[#This Row],[trade_duration_min2]]&lt;=5), "Abnormal position flip", "No")</f>
        <v>No</v>
      </c>
      <c r="T274" s="2">
        <f>_xlfn.XLOOKUP(Records_18052025[[#This Row],[symbol]], $AB$24:$AB$28, $AC$24:$AC$28, "Not Found", 0)</f>
        <v>0.5</v>
      </c>
      <c r="U274" s="9" t="str">
        <f>IF(AND(Records_18052025[[#This Row],[trade_duration]]&lt;=60, Records_18052025[[#This Row],[volume]]&gt;=Records_18052025[[#This Row],[Scalping Volume Threshold]]), "Suspected Scalping", "No")</f>
        <v>No</v>
      </c>
      <c r="V274" s="2" cm="1">
        <f t="array" ref="V274">_xlfn.LET(_xlpm.Filtered, _xlfn._xlws.FILTER($F:$F, ($A:$A=Records_18052025[[#This Row],[account_id]])*($C:$C=Records_18052025[[#This Row],[symbol]]), "Not Found"), MEDIAN(_xlpm.Filtered))</f>
        <v>1</v>
      </c>
      <c r="W274" s="2">
        <f>_xlfn.XLOOKUP(Records_18052025[[#This Row],[symbol]], $AB$33:$AB$37, $AC$33:$AC$37, 0.5, 0)</f>
        <v>0.5</v>
      </c>
      <c r="X274" s="2">
        <f>_xlfn.XLOOKUP(Records_18052025[[#This Row],[symbol]], $AB$33:$AB$37, $AD$33:$AD$37, 2, 0)</f>
        <v>2</v>
      </c>
      <c r="Y274" s="9" t="str" cm="1">
        <f t="array" ref="Y27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7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75" spans="1:26" x14ac:dyDescent="0.3">
      <c r="A275" s="2">
        <v>1006</v>
      </c>
      <c r="B275" s="5">
        <v>45795.424188130703</v>
      </c>
      <c r="C275" s="2" t="s">
        <v>12</v>
      </c>
      <c r="D275" s="2" t="s">
        <v>14</v>
      </c>
      <c r="E275" s="2">
        <v>1.52</v>
      </c>
      <c r="F275" s="2">
        <v>0.1</v>
      </c>
      <c r="G275" s="2">
        <v>123.29</v>
      </c>
      <c r="H275" s="2">
        <v>1346</v>
      </c>
      <c r="I275" s="2">
        <f>COUNTIFS(A:A, Records_18052025[[#This Row],[account_id]])</f>
        <v>39</v>
      </c>
      <c r="J275" s="9" t="str">
        <f>IF(Records_18052025[[#This Row],[Total Trades]]&gt;100, "High frequency", "No")</f>
        <v>No</v>
      </c>
      <c r="K275" s="8">
        <f>_xlfn.XLOOKUP(Records_18052025[[#This Row],[symbol]], $AB$6:$AB$10, $AC$6:$AC$10, "", 0)</f>
        <v>1.5</v>
      </c>
      <c r="L275" s="8" cm="1">
        <f t="array" ref="L275">ABS(_xlfn.XLOOKUP(Records_18052025[[#This Row],[symbol]], $AB$6:$AB$10, (Records_18052025[[#This Row],[spread]]-$AC$6:$AC$10), "", 0))</f>
        <v>2.0000000000000018E-2</v>
      </c>
      <c r="M275" s="9" t="str">
        <f>IF(Records_18052025[[#This Row],[spread]]&gt;Records_18052025[[#This Row],[Spread Median/Symbol]]+PRODUCT(2, $AC$12), "Abnormal high spread", "No")</f>
        <v>No</v>
      </c>
      <c r="N275" s="9" t="str">
        <f>IF(Records_18052025[[#This Row],[spread]]&lt;Records_18052025[[#This Row],[Spread Median/Symbol]]-PRODUCT(2, $AC$12), "Suspicious low spread", "No")</f>
        <v>No</v>
      </c>
      <c r="O275" s="8">
        <f>IF(Records_18052025[[#This Row],[direction]]="Buy", Records_18052025[[#This Row],[volume]], -Records_18052025[[#This Row],[volume]])</f>
        <v>0.1</v>
      </c>
      <c r="P275" s="8">
        <f>IF(AND(Records_18052025[[#This Row],[account_id]]=A274, Records_18052025[[#This Row],[symbol]]=C274), P274+Records_18052025[[#This Row],[signed_volume]], Records_18052025[[#This Row],[signed_volume]])</f>
        <v>0.1</v>
      </c>
      <c r="Q275" s="12">
        <f>Records_18052025[[#This Row],[trade_duration]]/86400</f>
        <v>1.5578703703703704E-2</v>
      </c>
      <c r="R275" s="8">
        <v>22.26</v>
      </c>
      <c r="S275" s="9" t="str">
        <f>IF(AND(Records_18052025[[#This Row],[account_id]]=A274, Records_18052025[[#This Row],[symbol]]=C274, Records_18052025[[#This Row],[net_position]]&lt;&gt;P274, P274&lt;&gt;0, Records_18052025[[#This Row],[net_position]]*P274&lt;0, ABS(Records_18052025[[#This Row],[net_position]])&gt;=0.5, Records_18052025[[#This Row],[trade_duration_min2]]&lt;=5), "Abnormal position flip", "No")</f>
        <v>No</v>
      </c>
      <c r="T275" s="2">
        <f>_xlfn.XLOOKUP(Records_18052025[[#This Row],[symbol]], $AB$24:$AB$28, $AC$24:$AC$28, "Not Found", 0)</f>
        <v>0.3</v>
      </c>
      <c r="U275" s="9" t="str">
        <f>IF(AND(Records_18052025[[#This Row],[trade_duration]]&lt;=60, Records_18052025[[#This Row],[volume]]&gt;=Records_18052025[[#This Row],[Scalping Volume Threshold]]), "Suspected Scalping", "No")</f>
        <v>No</v>
      </c>
      <c r="V275" s="2" cm="1">
        <f t="array" ref="V275">_xlfn.LET(_xlpm.Filtered, _xlfn._xlws.FILTER($F:$F, ($A:$A=Records_18052025[[#This Row],[account_id]])*($C:$C=Records_18052025[[#This Row],[symbol]]), "Not Found"), MEDIAN(_xlpm.Filtered))</f>
        <v>0.1</v>
      </c>
      <c r="W275" s="2">
        <f>_xlfn.XLOOKUP(Records_18052025[[#This Row],[symbol]], $AB$33:$AB$37, $AC$33:$AC$37, 0.5, 0)</f>
        <v>0.4</v>
      </c>
      <c r="X275" s="2">
        <f>_xlfn.XLOOKUP(Records_18052025[[#This Row],[symbol]], $AB$33:$AB$37, $AD$33:$AD$37, 2, 0)</f>
        <v>2</v>
      </c>
      <c r="Y275" s="9" t="str" cm="1">
        <f t="array" ref="Y27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7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76" spans="1:26" x14ac:dyDescent="0.3">
      <c r="A276" s="2">
        <v>1006</v>
      </c>
      <c r="B276" s="5">
        <v>45795.632521477462</v>
      </c>
      <c r="C276" s="2" t="s">
        <v>12</v>
      </c>
      <c r="D276" s="2" t="s">
        <v>14</v>
      </c>
      <c r="E276" s="2">
        <v>1.22</v>
      </c>
      <c r="F276" s="2">
        <v>2</v>
      </c>
      <c r="G276" s="2">
        <v>134.19</v>
      </c>
      <c r="H276" s="2">
        <v>1531</v>
      </c>
      <c r="I276" s="2">
        <f>COUNTIFS(A:A, Records_18052025[[#This Row],[account_id]])</f>
        <v>39</v>
      </c>
      <c r="J276" s="9" t="str">
        <f>IF(Records_18052025[[#This Row],[Total Trades]]&gt;100, "High frequency", "No")</f>
        <v>No</v>
      </c>
      <c r="K276" s="8">
        <f>_xlfn.XLOOKUP(Records_18052025[[#This Row],[symbol]], $AB$6:$AB$10, $AC$6:$AC$10, "", 0)</f>
        <v>1.5</v>
      </c>
      <c r="L276" s="8" cm="1">
        <f t="array" ref="L276">ABS(_xlfn.XLOOKUP(Records_18052025[[#This Row],[symbol]], $AB$6:$AB$10, (Records_18052025[[#This Row],[spread]]-$AC$6:$AC$10), "", 0))</f>
        <v>0.28000000000000003</v>
      </c>
      <c r="M276" s="9" t="str">
        <f>IF(Records_18052025[[#This Row],[spread]]&gt;Records_18052025[[#This Row],[Spread Median/Symbol]]+PRODUCT(2, $AC$12), "Abnormal high spread", "No")</f>
        <v>No</v>
      </c>
      <c r="N276" s="9" t="str">
        <f>IF(Records_18052025[[#This Row],[spread]]&lt;Records_18052025[[#This Row],[Spread Median/Symbol]]-PRODUCT(2, $AC$12), "Suspicious low spread", "No")</f>
        <v>No</v>
      </c>
      <c r="O276" s="8">
        <f>IF(Records_18052025[[#This Row],[direction]]="Buy", Records_18052025[[#This Row],[volume]], -Records_18052025[[#This Row],[volume]])</f>
        <v>2</v>
      </c>
      <c r="P276" s="8">
        <f>IF(AND(Records_18052025[[#This Row],[account_id]]=A275, Records_18052025[[#This Row],[symbol]]=C275), P275+Records_18052025[[#This Row],[signed_volume]], Records_18052025[[#This Row],[signed_volume]])</f>
        <v>2.1</v>
      </c>
      <c r="Q276" s="12">
        <f>Records_18052025[[#This Row],[trade_duration]]/86400</f>
        <v>1.7719907407407406E-2</v>
      </c>
      <c r="R276" s="8">
        <v>25.31</v>
      </c>
      <c r="S276" s="9" t="str">
        <f>IF(AND(Records_18052025[[#This Row],[account_id]]=A275, Records_18052025[[#This Row],[symbol]]=C275, Records_18052025[[#This Row],[net_position]]&lt;&gt;P275, P275&lt;&gt;0, Records_18052025[[#This Row],[net_position]]*P275&lt;0, ABS(Records_18052025[[#This Row],[net_position]])&gt;=0.5, Records_18052025[[#This Row],[trade_duration_min2]]&lt;=5), "Abnormal position flip", "No")</f>
        <v>No</v>
      </c>
      <c r="T276" s="2">
        <f>_xlfn.XLOOKUP(Records_18052025[[#This Row],[symbol]], $AB$24:$AB$28, $AC$24:$AC$28, "Not Found", 0)</f>
        <v>0.3</v>
      </c>
      <c r="U276" s="9" t="str">
        <f>IF(AND(Records_18052025[[#This Row],[trade_duration]]&lt;=60, Records_18052025[[#This Row],[volume]]&gt;=Records_18052025[[#This Row],[Scalping Volume Threshold]]), "Suspected Scalping", "No")</f>
        <v>No</v>
      </c>
      <c r="V276" s="2" cm="1">
        <f t="array" ref="V276">_xlfn.LET(_xlpm.Filtered, _xlfn._xlws.FILTER($F:$F, ($A:$A=Records_18052025[[#This Row],[account_id]])*($C:$C=Records_18052025[[#This Row],[symbol]]), "Not Found"), MEDIAN(_xlpm.Filtered))</f>
        <v>0.1</v>
      </c>
      <c r="W276" s="2">
        <f>_xlfn.XLOOKUP(Records_18052025[[#This Row],[symbol]], $AB$33:$AB$37, $AC$33:$AC$37, 0.5, 0)</f>
        <v>0.4</v>
      </c>
      <c r="X276" s="2">
        <f>_xlfn.XLOOKUP(Records_18052025[[#This Row],[symbol]], $AB$33:$AB$37, $AD$33:$AD$37, 2, 0)</f>
        <v>2</v>
      </c>
      <c r="Y276" s="9" t="str" cm="1">
        <f t="array" ref="Y27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7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77" spans="1:26" x14ac:dyDescent="0.3">
      <c r="A277" s="2">
        <v>1006</v>
      </c>
      <c r="B277" s="5">
        <v>45795.747104822549</v>
      </c>
      <c r="C277" s="2" t="s">
        <v>12</v>
      </c>
      <c r="D277" s="2" t="s">
        <v>14</v>
      </c>
      <c r="E277" s="2">
        <v>1.71</v>
      </c>
      <c r="F277" s="2">
        <v>0.01</v>
      </c>
      <c r="G277" s="2">
        <v>137.46</v>
      </c>
      <c r="H277" s="2">
        <v>318</v>
      </c>
      <c r="I277" s="2">
        <f>COUNTIFS(A:A, Records_18052025[[#This Row],[account_id]])</f>
        <v>39</v>
      </c>
      <c r="J277" s="9" t="str">
        <f>IF(Records_18052025[[#This Row],[Total Trades]]&gt;100, "High frequency", "No")</f>
        <v>No</v>
      </c>
      <c r="K277" s="8">
        <f>_xlfn.XLOOKUP(Records_18052025[[#This Row],[symbol]], $AB$6:$AB$10, $AC$6:$AC$10, "", 0)</f>
        <v>1.5</v>
      </c>
      <c r="L277" s="8" cm="1">
        <f t="array" ref="L277">ABS(_xlfn.XLOOKUP(Records_18052025[[#This Row],[symbol]], $AB$6:$AB$10, (Records_18052025[[#This Row],[spread]]-$AC$6:$AC$10), "", 0))</f>
        <v>0.20999999999999996</v>
      </c>
      <c r="M277" s="9" t="str">
        <f>IF(Records_18052025[[#This Row],[spread]]&gt;Records_18052025[[#This Row],[Spread Median/Symbol]]+PRODUCT(2, $AC$12), "Abnormal high spread", "No")</f>
        <v>No</v>
      </c>
      <c r="N277" s="9" t="str">
        <f>IF(Records_18052025[[#This Row],[spread]]&lt;Records_18052025[[#This Row],[Spread Median/Symbol]]-PRODUCT(2, $AC$12), "Suspicious low spread", "No")</f>
        <v>No</v>
      </c>
      <c r="O277" s="8">
        <f>IF(Records_18052025[[#This Row],[direction]]="Buy", Records_18052025[[#This Row],[volume]], -Records_18052025[[#This Row],[volume]])</f>
        <v>0.01</v>
      </c>
      <c r="P277" s="8">
        <f>IF(AND(Records_18052025[[#This Row],[account_id]]=A276, Records_18052025[[#This Row],[symbol]]=C276), P276+Records_18052025[[#This Row],[signed_volume]], Records_18052025[[#This Row],[signed_volume]])</f>
        <v>2.11</v>
      </c>
      <c r="Q277" s="12">
        <f>Records_18052025[[#This Row],[trade_duration]]/86400</f>
        <v>3.6805555555555554E-3</v>
      </c>
      <c r="R277" s="8">
        <v>5.18</v>
      </c>
      <c r="S277" s="9" t="str">
        <f>IF(AND(Records_18052025[[#This Row],[account_id]]=A276, Records_18052025[[#This Row],[symbol]]=C276, Records_18052025[[#This Row],[net_position]]&lt;&gt;P276, P276&lt;&gt;0, Records_18052025[[#This Row],[net_position]]*P276&lt;0, ABS(Records_18052025[[#This Row],[net_position]])&gt;=0.5, Records_18052025[[#This Row],[trade_duration_min2]]&lt;=5), "Abnormal position flip", "No")</f>
        <v>No</v>
      </c>
      <c r="T277" s="2">
        <f>_xlfn.XLOOKUP(Records_18052025[[#This Row],[symbol]], $AB$24:$AB$28, $AC$24:$AC$28, "Not Found", 0)</f>
        <v>0.3</v>
      </c>
      <c r="U277" s="9" t="str">
        <f>IF(AND(Records_18052025[[#This Row],[trade_duration]]&lt;=60, Records_18052025[[#This Row],[volume]]&gt;=Records_18052025[[#This Row],[Scalping Volume Threshold]]), "Suspected Scalping", "No")</f>
        <v>No</v>
      </c>
      <c r="V277" s="2" cm="1">
        <f t="array" ref="V277">_xlfn.LET(_xlpm.Filtered, _xlfn._xlws.FILTER($F:$F, ($A:$A=Records_18052025[[#This Row],[account_id]])*($C:$C=Records_18052025[[#This Row],[symbol]]), "Not Found"), MEDIAN(_xlpm.Filtered))</f>
        <v>0.1</v>
      </c>
      <c r="W277" s="2">
        <f>_xlfn.XLOOKUP(Records_18052025[[#This Row],[symbol]], $AB$33:$AB$37, $AC$33:$AC$37, 0.5, 0)</f>
        <v>0.4</v>
      </c>
      <c r="X277" s="2">
        <f>_xlfn.XLOOKUP(Records_18052025[[#This Row],[symbol]], $AB$33:$AB$37, $AD$33:$AD$37, 2, 0)</f>
        <v>2</v>
      </c>
      <c r="Y277" s="9" t="str" cm="1">
        <f t="array" ref="Y27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7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78" spans="1:26" x14ac:dyDescent="0.3">
      <c r="A278" s="2">
        <v>1006</v>
      </c>
      <c r="B278" s="5">
        <v>45795.787382614253</v>
      </c>
      <c r="C278" s="2" t="s">
        <v>12</v>
      </c>
      <c r="D278" s="2" t="s">
        <v>14</v>
      </c>
      <c r="E278" s="2">
        <v>2.44</v>
      </c>
      <c r="F278" s="2">
        <v>0.1</v>
      </c>
      <c r="G278" s="2">
        <v>108.45</v>
      </c>
      <c r="H278" s="2">
        <v>2846</v>
      </c>
      <c r="I278" s="2">
        <f>COUNTIFS(A:A, Records_18052025[[#This Row],[account_id]])</f>
        <v>39</v>
      </c>
      <c r="J278" s="9" t="str">
        <f>IF(Records_18052025[[#This Row],[Total Trades]]&gt;100, "High frequency", "No")</f>
        <v>No</v>
      </c>
      <c r="K278" s="8">
        <f>_xlfn.XLOOKUP(Records_18052025[[#This Row],[symbol]], $AB$6:$AB$10, $AC$6:$AC$10, "", 0)</f>
        <v>1.5</v>
      </c>
      <c r="L278" s="8" cm="1">
        <f t="array" ref="L278">ABS(_xlfn.XLOOKUP(Records_18052025[[#This Row],[symbol]], $AB$6:$AB$10, (Records_18052025[[#This Row],[spread]]-$AC$6:$AC$10), "", 0))</f>
        <v>0.94</v>
      </c>
      <c r="M278" s="9" t="str">
        <f>IF(Records_18052025[[#This Row],[spread]]&gt;Records_18052025[[#This Row],[Spread Median/Symbol]]+PRODUCT(2, $AC$12), "Abnormal high spread", "No")</f>
        <v>No</v>
      </c>
      <c r="N278" s="9" t="str">
        <f>IF(Records_18052025[[#This Row],[spread]]&lt;Records_18052025[[#This Row],[Spread Median/Symbol]]-PRODUCT(2, $AC$12), "Suspicious low spread", "No")</f>
        <v>No</v>
      </c>
      <c r="O278" s="8">
        <f>IF(Records_18052025[[#This Row],[direction]]="Buy", Records_18052025[[#This Row],[volume]], -Records_18052025[[#This Row],[volume]])</f>
        <v>0.1</v>
      </c>
      <c r="P278" s="8">
        <f>IF(AND(Records_18052025[[#This Row],[account_id]]=A277, Records_18052025[[#This Row],[symbol]]=C277), P277+Records_18052025[[#This Row],[signed_volume]], Records_18052025[[#This Row],[signed_volume]])</f>
        <v>2.21</v>
      </c>
      <c r="Q278" s="12">
        <f>Records_18052025[[#This Row],[trade_duration]]/86400</f>
        <v>3.2939814814814818E-2</v>
      </c>
      <c r="R278" s="8">
        <v>47.26</v>
      </c>
      <c r="S278" s="9" t="str">
        <f>IF(AND(Records_18052025[[#This Row],[account_id]]=A277, Records_18052025[[#This Row],[symbol]]=C277, Records_18052025[[#This Row],[net_position]]&lt;&gt;P277, P277&lt;&gt;0, Records_18052025[[#This Row],[net_position]]*P277&lt;0, ABS(Records_18052025[[#This Row],[net_position]])&gt;=0.5, Records_18052025[[#This Row],[trade_duration_min2]]&lt;=5), "Abnormal position flip", "No")</f>
        <v>No</v>
      </c>
      <c r="T278" s="2">
        <f>_xlfn.XLOOKUP(Records_18052025[[#This Row],[symbol]], $AB$24:$AB$28, $AC$24:$AC$28, "Not Found", 0)</f>
        <v>0.3</v>
      </c>
      <c r="U278" s="9" t="str">
        <f>IF(AND(Records_18052025[[#This Row],[trade_duration]]&lt;=60, Records_18052025[[#This Row],[volume]]&gt;=Records_18052025[[#This Row],[Scalping Volume Threshold]]), "Suspected Scalping", "No")</f>
        <v>No</v>
      </c>
      <c r="V278" s="2" cm="1">
        <f t="array" ref="V278">_xlfn.LET(_xlpm.Filtered, _xlfn._xlws.FILTER($F:$F, ($A:$A=Records_18052025[[#This Row],[account_id]])*($C:$C=Records_18052025[[#This Row],[symbol]]), "Not Found"), MEDIAN(_xlpm.Filtered))</f>
        <v>0.1</v>
      </c>
      <c r="W278" s="2">
        <f>_xlfn.XLOOKUP(Records_18052025[[#This Row],[symbol]], $AB$33:$AB$37, $AC$33:$AC$37, 0.5, 0)</f>
        <v>0.4</v>
      </c>
      <c r="X278" s="2">
        <f>_xlfn.XLOOKUP(Records_18052025[[#This Row],[symbol]], $AB$33:$AB$37, $AD$33:$AD$37, 2, 0)</f>
        <v>2</v>
      </c>
      <c r="Y278" s="9" t="str" cm="1">
        <f t="array" ref="Y27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7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79" spans="1:26" x14ac:dyDescent="0.3">
      <c r="A279" s="2">
        <v>1006</v>
      </c>
      <c r="B279" s="5">
        <v>45795.844327023216</v>
      </c>
      <c r="C279" s="2" t="s">
        <v>12</v>
      </c>
      <c r="D279" s="2" t="s">
        <v>14</v>
      </c>
      <c r="E279" s="2">
        <v>0.73</v>
      </c>
      <c r="F279" s="2">
        <v>1</v>
      </c>
      <c r="G279" s="2">
        <v>-171.29</v>
      </c>
      <c r="H279" s="2">
        <v>1747</v>
      </c>
      <c r="I279" s="2">
        <f>COUNTIFS(A:A, Records_18052025[[#This Row],[account_id]])</f>
        <v>39</v>
      </c>
      <c r="J279" s="9" t="str">
        <f>IF(Records_18052025[[#This Row],[Total Trades]]&gt;100, "High frequency", "No")</f>
        <v>No</v>
      </c>
      <c r="K279" s="8">
        <f>_xlfn.XLOOKUP(Records_18052025[[#This Row],[symbol]], $AB$6:$AB$10, $AC$6:$AC$10, "", 0)</f>
        <v>1.5</v>
      </c>
      <c r="L279" s="8" cm="1">
        <f t="array" ref="L279">ABS(_xlfn.XLOOKUP(Records_18052025[[#This Row],[symbol]], $AB$6:$AB$10, (Records_18052025[[#This Row],[spread]]-$AC$6:$AC$10), "", 0))</f>
        <v>0.77</v>
      </c>
      <c r="M279" s="9" t="str">
        <f>IF(Records_18052025[[#This Row],[spread]]&gt;Records_18052025[[#This Row],[Spread Median/Symbol]]+PRODUCT(2, $AC$12), "Abnormal high spread", "No")</f>
        <v>No</v>
      </c>
      <c r="N279" s="9" t="str">
        <f>IF(Records_18052025[[#This Row],[spread]]&lt;Records_18052025[[#This Row],[Spread Median/Symbol]]-PRODUCT(2, $AC$12), "Suspicious low spread", "No")</f>
        <v>No</v>
      </c>
      <c r="O279" s="8">
        <f>IF(Records_18052025[[#This Row],[direction]]="Buy", Records_18052025[[#This Row],[volume]], -Records_18052025[[#This Row],[volume]])</f>
        <v>1</v>
      </c>
      <c r="P279" s="8">
        <f>IF(AND(Records_18052025[[#This Row],[account_id]]=A278, Records_18052025[[#This Row],[symbol]]=C278), P278+Records_18052025[[#This Row],[signed_volume]], Records_18052025[[#This Row],[signed_volume]])</f>
        <v>3.21</v>
      </c>
      <c r="Q279" s="12">
        <f>Records_18052025[[#This Row],[trade_duration]]/86400</f>
        <v>2.0219907407407409E-2</v>
      </c>
      <c r="R279" s="8">
        <v>29.07</v>
      </c>
      <c r="S279" s="9" t="str">
        <f>IF(AND(Records_18052025[[#This Row],[account_id]]=A278, Records_18052025[[#This Row],[symbol]]=C278, Records_18052025[[#This Row],[net_position]]&lt;&gt;P278, P278&lt;&gt;0, Records_18052025[[#This Row],[net_position]]*P278&lt;0, ABS(Records_18052025[[#This Row],[net_position]])&gt;=0.5, Records_18052025[[#This Row],[trade_duration_min2]]&lt;=5), "Abnormal position flip", "No")</f>
        <v>No</v>
      </c>
      <c r="T279" s="2">
        <f>_xlfn.XLOOKUP(Records_18052025[[#This Row],[symbol]], $AB$24:$AB$28, $AC$24:$AC$28, "Not Found", 0)</f>
        <v>0.3</v>
      </c>
      <c r="U279" s="9" t="str">
        <f>IF(AND(Records_18052025[[#This Row],[trade_duration]]&lt;=60, Records_18052025[[#This Row],[volume]]&gt;=Records_18052025[[#This Row],[Scalping Volume Threshold]]), "Suspected Scalping", "No")</f>
        <v>No</v>
      </c>
      <c r="V279" s="2" cm="1">
        <f t="array" ref="V279">_xlfn.LET(_xlpm.Filtered, _xlfn._xlws.FILTER($F:$F, ($A:$A=Records_18052025[[#This Row],[account_id]])*($C:$C=Records_18052025[[#This Row],[symbol]]), "Not Found"), MEDIAN(_xlpm.Filtered))</f>
        <v>0.1</v>
      </c>
      <c r="W279" s="2">
        <f>_xlfn.XLOOKUP(Records_18052025[[#This Row],[symbol]], $AB$33:$AB$37, $AC$33:$AC$37, 0.5, 0)</f>
        <v>0.4</v>
      </c>
      <c r="X279" s="2">
        <f>_xlfn.XLOOKUP(Records_18052025[[#This Row],[symbol]], $AB$33:$AB$37, $AD$33:$AD$37, 2, 0)</f>
        <v>2</v>
      </c>
      <c r="Y279" s="9" t="str" cm="1">
        <f t="array" ref="Y27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7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80" spans="1:26" x14ac:dyDescent="0.3">
      <c r="A280" s="2">
        <v>1006</v>
      </c>
      <c r="B280" s="5">
        <v>45795.015854841629</v>
      </c>
      <c r="C280" s="2" t="s">
        <v>10</v>
      </c>
      <c r="D280" s="2" t="s">
        <v>14</v>
      </c>
      <c r="E280" s="2">
        <v>1.86</v>
      </c>
      <c r="F280" s="2">
        <v>2</v>
      </c>
      <c r="G280" s="2">
        <v>122.68</v>
      </c>
      <c r="H280" s="2">
        <v>2570</v>
      </c>
      <c r="I280" s="2">
        <f>COUNTIFS(A:A, Records_18052025[[#This Row],[account_id]])</f>
        <v>39</v>
      </c>
      <c r="J280" s="9" t="str">
        <f>IF(Records_18052025[[#This Row],[Total Trades]]&gt;100, "High frequency", "No")</f>
        <v>No</v>
      </c>
      <c r="K280" s="8">
        <f>_xlfn.XLOOKUP(Records_18052025[[#This Row],[symbol]], $AB$6:$AB$10, $AC$6:$AC$10, "", 0)</f>
        <v>1.45</v>
      </c>
      <c r="L280" s="8" cm="1">
        <f t="array" ref="L280">ABS(_xlfn.XLOOKUP(Records_18052025[[#This Row],[symbol]], $AB$6:$AB$10, (Records_18052025[[#This Row],[spread]]-$AC$6:$AC$10), "", 0))</f>
        <v>0.41000000000000014</v>
      </c>
      <c r="M280" s="9" t="str">
        <f>IF(Records_18052025[[#This Row],[spread]]&gt;Records_18052025[[#This Row],[Spread Median/Symbol]]+PRODUCT(2, $AC$12), "Abnormal high spread", "No")</f>
        <v>No</v>
      </c>
      <c r="N280" s="9" t="str">
        <f>IF(Records_18052025[[#This Row],[spread]]&lt;Records_18052025[[#This Row],[Spread Median/Symbol]]-PRODUCT(2, $AC$12), "Suspicious low spread", "No")</f>
        <v>No</v>
      </c>
      <c r="O280" s="8">
        <f>IF(Records_18052025[[#This Row],[direction]]="Buy", Records_18052025[[#This Row],[volume]], -Records_18052025[[#This Row],[volume]])</f>
        <v>2</v>
      </c>
      <c r="P280" s="8">
        <f>IF(AND(Records_18052025[[#This Row],[account_id]]=A279, Records_18052025[[#This Row],[symbol]]=C279), P279+Records_18052025[[#This Row],[signed_volume]], Records_18052025[[#This Row],[signed_volume]])</f>
        <v>2</v>
      </c>
      <c r="Q280" s="12">
        <f>Records_18052025[[#This Row],[trade_duration]]/86400</f>
        <v>2.974537037037037E-2</v>
      </c>
      <c r="R280" s="8">
        <v>42.5</v>
      </c>
      <c r="S280" s="9" t="str">
        <f>IF(AND(Records_18052025[[#This Row],[account_id]]=A279, Records_18052025[[#This Row],[symbol]]=C279, Records_18052025[[#This Row],[net_position]]&lt;&gt;P279, P279&lt;&gt;0, Records_18052025[[#This Row],[net_position]]*P279&lt;0, ABS(Records_18052025[[#This Row],[net_position]])&gt;=0.5, Records_18052025[[#This Row],[trade_duration_min2]]&lt;=5), "Abnormal position flip", "No")</f>
        <v>No</v>
      </c>
      <c r="T280" s="2">
        <f>_xlfn.XLOOKUP(Records_18052025[[#This Row],[symbol]], $AB$24:$AB$28, $AC$24:$AC$28, "Not Found", 0)</f>
        <v>0.5</v>
      </c>
      <c r="U280" s="9" t="str">
        <f>IF(AND(Records_18052025[[#This Row],[trade_duration]]&lt;=60, Records_18052025[[#This Row],[volume]]&gt;=Records_18052025[[#This Row],[Scalping Volume Threshold]]), "Suspected Scalping", "No")</f>
        <v>No</v>
      </c>
      <c r="V280" s="2" cm="1">
        <f t="array" ref="V280">_xlfn.LET(_xlpm.Filtered, _xlfn._xlws.FILTER($F:$F, ($A:$A=Records_18052025[[#This Row],[account_id]])*($C:$C=Records_18052025[[#This Row],[symbol]]), "Not Found"), MEDIAN(_xlpm.Filtered))</f>
        <v>0.5</v>
      </c>
      <c r="W280" s="2">
        <f>_xlfn.XLOOKUP(Records_18052025[[#This Row],[symbol]], $AB$33:$AB$37, $AC$33:$AC$37, 0.5, 0)</f>
        <v>0.3</v>
      </c>
      <c r="X280" s="2">
        <f>_xlfn.XLOOKUP(Records_18052025[[#This Row],[symbol]], $AB$33:$AB$37, $AD$33:$AD$37, 2, 0)</f>
        <v>1.5</v>
      </c>
      <c r="Y280" s="9" t="str" cm="1">
        <f t="array" ref="Y28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8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81" spans="1:26" x14ac:dyDescent="0.3">
      <c r="A281" s="2">
        <v>1006</v>
      </c>
      <c r="B281" s="5">
        <v>45795.067938142252</v>
      </c>
      <c r="C281" s="2" t="s">
        <v>10</v>
      </c>
      <c r="D281" s="2" t="s">
        <v>14</v>
      </c>
      <c r="E281" s="2">
        <v>0.43</v>
      </c>
      <c r="F281" s="2">
        <v>0.01</v>
      </c>
      <c r="G281" s="2">
        <v>-113.7</v>
      </c>
      <c r="H281" s="2">
        <v>1603</v>
      </c>
      <c r="I281" s="2">
        <f>COUNTIFS(A:A, Records_18052025[[#This Row],[account_id]])</f>
        <v>39</v>
      </c>
      <c r="J281" s="9" t="str">
        <f>IF(Records_18052025[[#This Row],[Total Trades]]&gt;100, "High frequency", "No")</f>
        <v>No</v>
      </c>
      <c r="K281" s="8">
        <f>_xlfn.XLOOKUP(Records_18052025[[#This Row],[symbol]], $AB$6:$AB$10, $AC$6:$AC$10, "", 0)</f>
        <v>1.45</v>
      </c>
      <c r="L281" s="8" cm="1">
        <f t="array" ref="L281">ABS(_xlfn.XLOOKUP(Records_18052025[[#This Row],[symbol]], $AB$6:$AB$10, (Records_18052025[[#This Row],[spread]]-$AC$6:$AC$10), "", 0))</f>
        <v>1.02</v>
      </c>
      <c r="M281" s="9" t="str">
        <f>IF(Records_18052025[[#This Row],[spread]]&gt;Records_18052025[[#This Row],[Spread Median/Symbol]]+PRODUCT(2, $AC$12), "Abnormal high spread", "No")</f>
        <v>No</v>
      </c>
      <c r="N281" s="9" t="str">
        <f>IF(Records_18052025[[#This Row],[spread]]&lt;Records_18052025[[#This Row],[Spread Median/Symbol]]-PRODUCT(2, $AC$12), "Suspicious low spread", "No")</f>
        <v>No</v>
      </c>
      <c r="O281" s="8">
        <f>IF(Records_18052025[[#This Row],[direction]]="Buy", Records_18052025[[#This Row],[volume]], -Records_18052025[[#This Row],[volume]])</f>
        <v>0.01</v>
      </c>
      <c r="P281" s="8">
        <f>IF(AND(Records_18052025[[#This Row],[account_id]]=A280, Records_18052025[[#This Row],[symbol]]=C280), P280+Records_18052025[[#This Row],[signed_volume]], Records_18052025[[#This Row],[signed_volume]])</f>
        <v>2.0099999999999998</v>
      </c>
      <c r="Q281" s="12">
        <f>Records_18052025[[#This Row],[trade_duration]]/86400</f>
        <v>1.8553240740740742E-2</v>
      </c>
      <c r="R281" s="8">
        <v>26.43</v>
      </c>
      <c r="S281" s="9" t="str">
        <f>IF(AND(Records_18052025[[#This Row],[account_id]]=A280, Records_18052025[[#This Row],[symbol]]=C280, Records_18052025[[#This Row],[net_position]]&lt;&gt;P280, P280&lt;&gt;0, Records_18052025[[#This Row],[net_position]]*P280&lt;0, ABS(Records_18052025[[#This Row],[net_position]])&gt;=0.5, Records_18052025[[#This Row],[trade_duration_min2]]&lt;=5), "Abnormal position flip", "No")</f>
        <v>No</v>
      </c>
      <c r="T281" s="2">
        <f>_xlfn.XLOOKUP(Records_18052025[[#This Row],[symbol]], $AB$24:$AB$28, $AC$24:$AC$28, "Not Found", 0)</f>
        <v>0.5</v>
      </c>
      <c r="U281" s="9" t="str">
        <f>IF(AND(Records_18052025[[#This Row],[trade_duration]]&lt;=60, Records_18052025[[#This Row],[volume]]&gt;=Records_18052025[[#This Row],[Scalping Volume Threshold]]), "Suspected Scalping", "No")</f>
        <v>No</v>
      </c>
      <c r="V281" s="2" cm="1">
        <f t="array" ref="V281">_xlfn.LET(_xlpm.Filtered, _xlfn._xlws.FILTER($F:$F, ($A:$A=Records_18052025[[#This Row],[account_id]])*($C:$C=Records_18052025[[#This Row],[symbol]]), "Not Found"), MEDIAN(_xlpm.Filtered))</f>
        <v>0.5</v>
      </c>
      <c r="W281" s="2">
        <f>_xlfn.XLOOKUP(Records_18052025[[#This Row],[symbol]], $AB$33:$AB$37, $AC$33:$AC$37, 0.5, 0)</f>
        <v>0.3</v>
      </c>
      <c r="X281" s="2">
        <f>_xlfn.XLOOKUP(Records_18052025[[#This Row],[symbol]], $AB$33:$AB$37, $AD$33:$AD$37, 2, 0)</f>
        <v>1.5</v>
      </c>
      <c r="Y281" s="9" t="str" cm="1">
        <f t="array" ref="Y28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8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82" spans="1:26" x14ac:dyDescent="0.3">
      <c r="A282" s="2">
        <v>1006</v>
      </c>
      <c r="B282" s="5">
        <v>45795.105438144907</v>
      </c>
      <c r="C282" s="2" t="s">
        <v>10</v>
      </c>
      <c r="D282" s="2" t="s">
        <v>14</v>
      </c>
      <c r="E282" s="2">
        <v>1.37</v>
      </c>
      <c r="F282" s="2">
        <v>1</v>
      </c>
      <c r="G282" s="2">
        <v>-38.28</v>
      </c>
      <c r="H282" s="2">
        <v>2641</v>
      </c>
      <c r="I282" s="2">
        <f>COUNTIFS(A:A, Records_18052025[[#This Row],[account_id]])</f>
        <v>39</v>
      </c>
      <c r="J282" s="9" t="str">
        <f>IF(Records_18052025[[#This Row],[Total Trades]]&gt;100, "High frequency", "No")</f>
        <v>No</v>
      </c>
      <c r="K282" s="8">
        <f>_xlfn.XLOOKUP(Records_18052025[[#This Row],[symbol]], $AB$6:$AB$10, $AC$6:$AC$10, "", 0)</f>
        <v>1.45</v>
      </c>
      <c r="L282" s="8" cm="1">
        <f t="array" ref="L282">ABS(_xlfn.XLOOKUP(Records_18052025[[#This Row],[symbol]], $AB$6:$AB$10, (Records_18052025[[#This Row],[spread]]-$AC$6:$AC$10), "", 0))</f>
        <v>7.9999999999999849E-2</v>
      </c>
      <c r="M282" s="9" t="str">
        <f>IF(Records_18052025[[#This Row],[spread]]&gt;Records_18052025[[#This Row],[Spread Median/Symbol]]+PRODUCT(2, $AC$12), "Abnormal high spread", "No")</f>
        <v>No</v>
      </c>
      <c r="N282" s="9" t="str">
        <f>IF(Records_18052025[[#This Row],[spread]]&lt;Records_18052025[[#This Row],[Spread Median/Symbol]]-PRODUCT(2, $AC$12), "Suspicious low spread", "No")</f>
        <v>No</v>
      </c>
      <c r="O282" s="8">
        <f>IF(Records_18052025[[#This Row],[direction]]="Buy", Records_18052025[[#This Row],[volume]], -Records_18052025[[#This Row],[volume]])</f>
        <v>1</v>
      </c>
      <c r="P282" s="8">
        <f>IF(AND(Records_18052025[[#This Row],[account_id]]=A281, Records_18052025[[#This Row],[symbol]]=C281), P281+Records_18052025[[#This Row],[signed_volume]], Records_18052025[[#This Row],[signed_volume]])</f>
        <v>3.01</v>
      </c>
      <c r="Q282" s="12">
        <f>Records_18052025[[#This Row],[trade_duration]]/86400</f>
        <v>3.0567129629629628E-2</v>
      </c>
      <c r="R282" s="8">
        <v>44.01</v>
      </c>
      <c r="S282" s="9" t="str">
        <f>IF(AND(Records_18052025[[#This Row],[account_id]]=A281, Records_18052025[[#This Row],[symbol]]=C281, Records_18052025[[#This Row],[net_position]]&lt;&gt;P281, P281&lt;&gt;0, Records_18052025[[#This Row],[net_position]]*P281&lt;0, ABS(Records_18052025[[#This Row],[net_position]])&gt;=0.5, Records_18052025[[#This Row],[trade_duration_min2]]&lt;=5), "Abnormal position flip", "No")</f>
        <v>No</v>
      </c>
      <c r="T282" s="2">
        <f>_xlfn.XLOOKUP(Records_18052025[[#This Row],[symbol]], $AB$24:$AB$28, $AC$24:$AC$28, "Not Found", 0)</f>
        <v>0.5</v>
      </c>
      <c r="U282" s="9" t="str">
        <f>IF(AND(Records_18052025[[#This Row],[trade_duration]]&lt;=60, Records_18052025[[#This Row],[volume]]&gt;=Records_18052025[[#This Row],[Scalping Volume Threshold]]), "Suspected Scalping", "No")</f>
        <v>No</v>
      </c>
      <c r="V282" s="2" cm="1">
        <f t="array" ref="V282">_xlfn.LET(_xlpm.Filtered, _xlfn._xlws.FILTER($F:$F, ($A:$A=Records_18052025[[#This Row],[account_id]])*($C:$C=Records_18052025[[#This Row],[symbol]]), "Not Found"), MEDIAN(_xlpm.Filtered))</f>
        <v>0.5</v>
      </c>
      <c r="W282" s="2">
        <f>_xlfn.XLOOKUP(Records_18052025[[#This Row],[symbol]], $AB$33:$AB$37, $AC$33:$AC$37, 0.5, 0)</f>
        <v>0.3</v>
      </c>
      <c r="X282" s="2">
        <f>_xlfn.XLOOKUP(Records_18052025[[#This Row],[symbol]], $AB$33:$AB$37, $AD$33:$AD$37, 2, 0)</f>
        <v>1.5</v>
      </c>
      <c r="Y282" s="9" t="str" cm="1">
        <f t="array" ref="Y28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8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83" spans="1:26" x14ac:dyDescent="0.3">
      <c r="A283" s="2">
        <v>1006</v>
      </c>
      <c r="B283" s="5">
        <v>45795.120021473078</v>
      </c>
      <c r="C283" s="2" t="s">
        <v>10</v>
      </c>
      <c r="D283" s="2" t="s">
        <v>14</v>
      </c>
      <c r="E283" s="2">
        <v>1.77</v>
      </c>
      <c r="F283" s="2">
        <v>0.5</v>
      </c>
      <c r="G283" s="2">
        <v>104.42</v>
      </c>
      <c r="H283" s="2">
        <v>1784</v>
      </c>
      <c r="I283" s="2">
        <f>COUNTIFS(A:A, Records_18052025[[#This Row],[account_id]])</f>
        <v>39</v>
      </c>
      <c r="J283" s="9" t="str">
        <f>IF(Records_18052025[[#This Row],[Total Trades]]&gt;100, "High frequency", "No")</f>
        <v>No</v>
      </c>
      <c r="K283" s="8">
        <f>_xlfn.XLOOKUP(Records_18052025[[#This Row],[symbol]], $AB$6:$AB$10, $AC$6:$AC$10, "", 0)</f>
        <v>1.45</v>
      </c>
      <c r="L283" s="8" cm="1">
        <f t="array" ref="L283">ABS(_xlfn.XLOOKUP(Records_18052025[[#This Row],[symbol]], $AB$6:$AB$10, (Records_18052025[[#This Row],[spread]]-$AC$6:$AC$10), "", 0))</f>
        <v>0.32000000000000006</v>
      </c>
      <c r="M283" s="9" t="str">
        <f>IF(Records_18052025[[#This Row],[spread]]&gt;Records_18052025[[#This Row],[Spread Median/Symbol]]+PRODUCT(2, $AC$12), "Abnormal high spread", "No")</f>
        <v>No</v>
      </c>
      <c r="N283" s="9" t="str">
        <f>IF(Records_18052025[[#This Row],[spread]]&lt;Records_18052025[[#This Row],[Spread Median/Symbol]]-PRODUCT(2, $AC$12), "Suspicious low spread", "No")</f>
        <v>No</v>
      </c>
      <c r="O283" s="8">
        <f>IF(Records_18052025[[#This Row],[direction]]="Buy", Records_18052025[[#This Row],[volume]], -Records_18052025[[#This Row],[volume]])</f>
        <v>0.5</v>
      </c>
      <c r="P283" s="8">
        <f>IF(AND(Records_18052025[[#This Row],[account_id]]=A282, Records_18052025[[#This Row],[symbol]]=C282), P282+Records_18052025[[#This Row],[signed_volume]], Records_18052025[[#This Row],[signed_volume]])</f>
        <v>3.51</v>
      </c>
      <c r="Q283" s="12">
        <f>Records_18052025[[#This Row],[trade_duration]]/86400</f>
        <v>2.0648148148148148E-2</v>
      </c>
      <c r="R283" s="8">
        <v>29.44</v>
      </c>
      <c r="S283" s="9" t="str">
        <f>IF(AND(Records_18052025[[#This Row],[account_id]]=A282, Records_18052025[[#This Row],[symbol]]=C282, Records_18052025[[#This Row],[net_position]]&lt;&gt;P282, P282&lt;&gt;0, Records_18052025[[#This Row],[net_position]]*P282&lt;0, ABS(Records_18052025[[#This Row],[net_position]])&gt;=0.5, Records_18052025[[#This Row],[trade_duration_min2]]&lt;=5), "Abnormal position flip", "No")</f>
        <v>No</v>
      </c>
      <c r="T283" s="2">
        <f>_xlfn.XLOOKUP(Records_18052025[[#This Row],[symbol]], $AB$24:$AB$28, $AC$24:$AC$28, "Not Found", 0)</f>
        <v>0.5</v>
      </c>
      <c r="U283" s="9" t="str">
        <f>IF(AND(Records_18052025[[#This Row],[trade_duration]]&lt;=60, Records_18052025[[#This Row],[volume]]&gt;=Records_18052025[[#This Row],[Scalping Volume Threshold]]), "Suspected Scalping", "No")</f>
        <v>No</v>
      </c>
      <c r="V283" s="2" cm="1">
        <f t="array" ref="V283">_xlfn.LET(_xlpm.Filtered, _xlfn._xlws.FILTER($F:$F, ($A:$A=Records_18052025[[#This Row],[account_id]])*($C:$C=Records_18052025[[#This Row],[symbol]]), "Not Found"), MEDIAN(_xlpm.Filtered))</f>
        <v>0.5</v>
      </c>
      <c r="W283" s="2">
        <f>_xlfn.XLOOKUP(Records_18052025[[#This Row],[symbol]], $AB$33:$AB$37, $AC$33:$AC$37, 0.5, 0)</f>
        <v>0.3</v>
      </c>
      <c r="X283" s="2">
        <f>_xlfn.XLOOKUP(Records_18052025[[#This Row],[symbol]], $AB$33:$AB$37, $AD$33:$AD$37, 2, 0)</f>
        <v>1.5</v>
      </c>
      <c r="Y283" s="9" t="str" cm="1">
        <f t="array" ref="Y28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8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84" spans="1:26" x14ac:dyDescent="0.3">
      <c r="A284" s="2">
        <v>1006</v>
      </c>
      <c r="B284" s="5">
        <v>45795.246410379114</v>
      </c>
      <c r="C284" s="2" t="s">
        <v>10</v>
      </c>
      <c r="D284" s="2" t="s">
        <v>14</v>
      </c>
      <c r="E284" s="2">
        <v>2.13</v>
      </c>
      <c r="F284" s="2">
        <v>0.1</v>
      </c>
      <c r="G284" s="2">
        <v>192.46</v>
      </c>
      <c r="H284" s="2">
        <v>2599</v>
      </c>
      <c r="I284" s="2">
        <f>COUNTIFS(A:A, Records_18052025[[#This Row],[account_id]])</f>
        <v>39</v>
      </c>
      <c r="J284" s="9" t="str">
        <f>IF(Records_18052025[[#This Row],[Total Trades]]&gt;100, "High frequency", "No")</f>
        <v>No</v>
      </c>
      <c r="K284" s="8">
        <f>_xlfn.XLOOKUP(Records_18052025[[#This Row],[symbol]], $AB$6:$AB$10, $AC$6:$AC$10, "", 0)</f>
        <v>1.45</v>
      </c>
      <c r="L284" s="8" cm="1">
        <f t="array" ref="L284">ABS(_xlfn.XLOOKUP(Records_18052025[[#This Row],[symbol]], $AB$6:$AB$10, (Records_18052025[[#This Row],[spread]]-$AC$6:$AC$10), "", 0))</f>
        <v>0.67999999999999994</v>
      </c>
      <c r="M284" s="9" t="str">
        <f>IF(Records_18052025[[#This Row],[spread]]&gt;Records_18052025[[#This Row],[Spread Median/Symbol]]+PRODUCT(2, $AC$12), "Abnormal high spread", "No")</f>
        <v>No</v>
      </c>
      <c r="N284" s="9" t="str">
        <f>IF(Records_18052025[[#This Row],[spread]]&lt;Records_18052025[[#This Row],[Spread Median/Symbol]]-PRODUCT(2, $AC$12), "Suspicious low spread", "No")</f>
        <v>No</v>
      </c>
      <c r="O284" s="8">
        <f>IF(Records_18052025[[#This Row],[direction]]="Buy", Records_18052025[[#This Row],[volume]], -Records_18052025[[#This Row],[volume]])</f>
        <v>0.1</v>
      </c>
      <c r="P284" s="8">
        <f>IF(AND(Records_18052025[[#This Row],[account_id]]=A283, Records_18052025[[#This Row],[symbol]]=C283), P283+Records_18052025[[#This Row],[signed_volume]], Records_18052025[[#This Row],[signed_volume]])</f>
        <v>3.61</v>
      </c>
      <c r="Q284" s="12">
        <f>Records_18052025[[#This Row],[trade_duration]]/86400</f>
        <v>3.0081018518518517E-2</v>
      </c>
      <c r="R284" s="8">
        <v>43.19</v>
      </c>
      <c r="S284" s="9" t="str">
        <f>IF(AND(Records_18052025[[#This Row],[account_id]]=A283, Records_18052025[[#This Row],[symbol]]=C283, Records_18052025[[#This Row],[net_position]]&lt;&gt;P283, P283&lt;&gt;0, Records_18052025[[#This Row],[net_position]]*P283&lt;0, ABS(Records_18052025[[#This Row],[net_position]])&gt;=0.5, Records_18052025[[#This Row],[trade_duration_min2]]&lt;=5), "Abnormal position flip", "No")</f>
        <v>No</v>
      </c>
      <c r="T284" s="2">
        <f>_xlfn.XLOOKUP(Records_18052025[[#This Row],[symbol]], $AB$24:$AB$28, $AC$24:$AC$28, "Not Found", 0)</f>
        <v>0.5</v>
      </c>
      <c r="U284" s="9" t="str">
        <f>IF(AND(Records_18052025[[#This Row],[trade_duration]]&lt;=60, Records_18052025[[#This Row],[volume]]&gt;=Records_18052025[[#This Row],[Scalping Volume Threshold]]), "Suspected Scalping", "No")</f>
        <v>No</v>
      </c>
      <c r="V284" s="2" cm="1">
        <f t="array" ref="V284">_xlfn.LET(_xlpm.Filtered, _xlfn._xlws.FILTER($F:$F, ($A:$A=Records_18052025[[#This Row],[account_id]])*($C:$C=Records_18052025[[#This Row],[symbol]]), "Not Found"), MEDIAN(_xlpm.Filtered))</f>
        <v>0.5</v>
      </c>
      <c r="W284" s="2">
        <f>_xlfn.XLOOKUP(Records_18052025[[#This Row],[symbol]], $AB$33:$AB$37, $AC$33:$AC$37, 0.5, 0)</f>
        <v>0.3</v>
      </c>
      <c r="X284" s="2">
        <f>_xlfn.XLOOKUP(Records_18052025[[#This Row],[symbol]], $AB$33:$AB$37, $AD$33:$AD$37, 2, 0)</f>
        <v>1.5</v>
      </c>
      <c r="Y284" s="9" t="str" cm="1">
        <f t="array" ref="Y28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8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85" spans="1:26" x14ac:dyDescent="0.3">
      <c r="A285" s="2">
        <v>1006</v>
      </c>
      <c r="B285" s="5">
        <v>45795.295021498307</v>
      </c>
      <c r="C285" s="2" t="s">
        <v>10</v>
      </c>
      <c r="D285" s="2" t="s">
        <v>13</v>
      </c>
      <c r="E285" s="2">
        <v>1.89</v>
      </c>
      <c r="F285" s="2">
        <v>0.01</v>
      </c>
      <c r="G285" s="2">
        <v>180.37</v>
      </c>
      <c r="H285" s="2">
        <v>1692</v>
      </c>
      <c r="I285" s="2">
        <f>COUNTIFS(A:A, Records_18052025[[#This Row],[account_id]])</f>
        <v>39</v>
      </c>
      <c r="J285" s="9" t="str">
        <f>IF(Records_18052025[[#This Row],[Total Trades]]&gt;100, "High frequency", "No")</f>
        <v>No</v>
      </c>
      <c r="K285" s="8">
        <f>_xlfn.XLOOKUP(Records_18052025[[#This Row],[symbol]], $AB$6:$AB$10, $AC$6:$AC$10, "", 0)</f>
        <v>1.45</v>
      </c>
      <c r="L285" s="8" cm="1">
        <f t="array" ref="L285">ABS(_xlfn.XLOOKUP(Records_18052025[[#This Row],[symbol]], $AB$6:$AB$10, (Records_18052025[[#This Row],[spread]]-$AC$6:$AC$10), "", 0))</f>
        <v>0.43999999999999995</v>
      </c>
      <c r="M285" s="9" t="str">
        <f>IF(Records_18052025[[#This Row],[spread]]&gt;Records_18052025[[#This Row],[Spread Median/Symbol]]+PRODUCT(2, $AC$12), "Abnormal high spread", "No")</f>
        <v>No</v>
      </c>
      <c r="N285" s="9" t="str">
        <f>IF(Records_18052025[[#This Row],[spread]]&lt;Records_18052025[[#This Row],[Spread Median/Symbol]]-PRODUCT(2, $AC$12), "Suspicious low spread", "No")</f>
        <v>No</v>
      </c>
      <c r="O285" s="8">
        <f>IF(Records_18052025[[#This Row],[direction]]="Buy", Records_18052025[[#This Row],[volume]], -Records_18052025[[#This Row],[volume]])</f>
        <v>-0.01</v>
      </c>
      <c r="P285" s="8">
        <f>IF(AND(Records_18052025[[#This Row],[account_id]]=A284, Records_18052025[[#This Row],[symbol]]=C284), P284+Records_18052025[[#This Row],[signed_volume]], Records_18052025[[#This Row],[signed_volume]])</f>
        <v>3.6</v>
      </c>
      <c r="Q285" s="12">
        <f>Records_18052025[[#This Row],[trade_duration]]/86400</f>
        <v>1.9583333333333335E-2</v>
      </c>
      <c r="R285" s="8">
        <v>28.12</v>
      </c>
      <c r="S285" s="9" t="str">
        <f>IF(AND(Records_18052025[[#This Row],[account_id]]=A284, Records_18052025[[#This Row],[symbol]]=C284, Records_18052025[[#This Row],[net_position]]&lt;&gt;P284, P284&lt;&gt;0, Records_18052025[[#This Row],[net_position]]*P284&lt;0, ABS(Records_18052025[[#This Row],[net_position]])&gt;=0.5, Records_18052025[[#This Row],[trade_duration_min2]]&lt;=5), "Abnormal position flip", "No")</f>
        <v>No</v>
      </c>
      <c r="T285" s="2">
        <f>_xlfn.XLOOKUP(Records_18052025[[#This Row],[symbol]], $AB$24:$AB$28, $AC$24:$AC$28, "Not Found", 0)</f>
        <v>0.5</v>
      </c>
      <c r="U285" s="9" t="str">
        <f>IF(AND(Records_18052025[[#This Row],[trade_duration]]&lt;=60, Records_18052025[[#This Row],[volume]]&gt;=Records_18052025[[#This Row],[Scalping Volume Threshold]]), "Suspected Scalping", "No")</f>
        <v>No</v>
      </c>
      <c r="V285" s="2" cm="1">
        <f t="array" ref="V285">_xlfn.LET(_xlpm.Filtered, _xlfn._xlws.FILTER($F:$F, ($A:$A=Records_18052025[[#This Row],[account_id]])*($C:$C=Records_18052025[[#This Row],[symbol]]), "Not Found"), MEDIAN(_xlpm.Filtered))</f>
        <v>0.5</v>
      </c>
      <c r="W285" s="2">
        <f>_xlfn.XLOOKUP(Records_18052025[[#This Row],[symbol]], $AB$33:$AB$37, $AC$33:$AC$37, 0.5, 0)</f>
        <v>0.3</v>
      </c>
      <c r="X285" s="2">
        <f>_xlfn.XLOOKUP(Records_18052025[[#This Row],[symbol]], $AB$33:$AB$37, $AD$33:$AD$37, 2, 0)</f>
        <v>1.5</v>
      </c>
      <c r="Y285" s="9" t="str" cm="1">
        <f t="array" ref="Y28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8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86" spans="1:26" x14ac:dyDescent="0.3">
      <c r="A286" s="2">
        <v>1006</v>
      </c>
      <c r="B286" s="5">
        <v>45795.357521502359</v>
      </c>
      <c r="C286" s="2" t="s">
        <v>10</v>
      </c>
      <c r="D286" s="2" t="s">
        <v>13</v>
      </c>
      <c r="E286" s="2">
        <v>1.29</v>
      </c>
      <c r="F286" s="2">
        <v>0.5</v>
      </c>
      <c r="G286" s="2">
        <v>-172.4</v>
      </c>
      <c r="H286" s="2">
        <v>1781</v>
      </c>
      <c r="I286" s="2">
        <f>COUNTIFS(A:A, Records_18052025[[#This Row],[account_id]])</f>
        <v>39</v>
      </c>
      <c r="J286" s="9" t="str">
        <f>IF(Records_18052025[[#This Row],[Total Trades]]&gt;100, "High frequency", "No")</f>
        <v>No</v>
      </c>
      <c r="K286" s="8">
        <f>_xlfn.XLOOKUP(Records_18052025[[#This Row],[symbol]], $AB$6:$AB$10, $AC$6:$AC$10, "", 0)</f>
        <v>1.45</v>
      </c>
      <c r="L286" s="8" cm="1">
        <f t="array" ref="L286">ABS(_xlfn.XLOOKUP(Records_18052025[[#This Row],[symbol]], $AB$6:$AB$10, (Records_18052025[[#This Row],[spread]]-$AC$6:$AC$10), "", 0))</f>
        <v>0.15999999999999992</v>
      </c>
      <c r="M286" s="9" t="str">
        <f>IF(Records_18052025[[#This Row],[spread]]&gt;Records_18052025[[#This Row],[Spread Median/Symbol]]+PRODUCT(2, $AC$12), "Abnormal high spread", "No")</f>
        <v>No</v>
      </c>
      <c r="N286" s="9" t="str">
        <f>IF(Records_18052025[[#This Row],[spread]]&lt;Records_18052025[[#This Row],[Spread Median/Symbol]]-PRODUCT(2, $AC$12), "Suspicious low spread", "No")</f>
        <v>No</v>
      </c>
      <c r="O286" s="8">
        <f>IF(Records_18052025[[#This Row],[direction]]="Buy", Records_18052025[[#This Row],[volume]], -Records_18052025[[#This Row],[volume]])</f>
        <v>-0.5</v>
      </c>
      <c r="P286" s="8">
        <f>IF(AND(Records_18052025[[#This Row],[account_id]]=A285, Records_18052025[[#This Row],[symbol]]=C285), P285+Records_18052025[[#This Row],[signed_volume]], Records_18052025[[#This Row],[signed_volume]])</f>
        <v>3.1</v>
      </c>
      <c r="Q286" s="12">
        <f>Records_18052025[[#This Row],[trade_duration]]/86400</f>
        <v>2.0613425925925927E-2</v>
      </c>
      <c r="R286" s="8">
        <v>29.41</v>
      </c>
      <c r="S286" s="9" t="str">
        <f>IF(AND(Records_18052025[[#This Row],[account_id]]=A285, Records_18052025[[#This Row],[symbol]]=C285, Records_18052025[[#This Row],[net_position]]&lt;&gt;P285, P285&lt;&gt;0, Records_18052025[[#This Row],[net_position]]*P285&lt;0, ABS(Records_18052025[[#This Row],[net_position]])&gt;=0.5, Records_18052025[[#This Row],[trade_duration_min2]]&lt;=5), "Abnormal position flip", "No")</f>
        <v>No</v>
      </c>
      <c r="T286" s="2">
        <f>_xlfn.XLOOKUP(Records_18052025[[#This Row],[symbol]], $AB$24:$AB$28, $AC$24:$AC$28, "Not Found", 0)</f>
        <v>0.5</v>
      </c>
      <c r="U286" s="9" t="str">
        <f>IF(AND(Records_18052025[[#This Row],[trade_duration]]&lt;=60, Records_18052025[[#This Row],[volume]]&gt;=Records_18052025[[#This Row],[Scalping Volume Threshold]]), "Suspected Scalping", "No")</f>
        <v>No</v>
      </c>
      <c r="V286" s="2" cm="1">
        <f t="array" ref="V286">_xlfn.LET(_xlpm.Filtered, _xlfn._xlws.FILTER($F:$F, ($A:$A=Records_18052025[[#This Row],[account_id]])*($C:$C=Records_18052025[[#This Row],[symbol]]), "Not Found"), MEDIAN(_xlpm.Filtered))</f>
        <v>0.5</v>
      </c>
      <c r="W286" s="2">
        <f>_xlfn.XLOOKUP(Records_18052025[[#This Row],[symbol]], $AB$33:$AB$37, $AC$33:$AC$37, 0.5, 0)</f>
        <v>0.3</v>
      </c>
      <c r="X286" s="2">
        <f>_xlfn.XLOOKUP(Records_18052025[[#This Row],[symbol]], $AB$33:$AB$37, $AD$33:$AD$37, 2, 0)</f>
        <v>1.5</v>
      </c>
      <c r="Y286" s="9" t="str" cm="1">
        <f t="array" ref="Y28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8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87" spans="1:26" x14ac:dyDescent="0.3">
      <c r="A287" s="2">
        <v>1006</v>
      </c>
      <c r="B287" s="5">
        <v>45795.435299276687</v>
      </c>
      <c r="C287" s="2" t="s">
        <v>10</v>
      </c>
      <c r="D287" s="2" t="s">
        <v>14</v>
      </c>
      <c r="E287" s="2">
        <v>1.78</v>
      </c>
      <c r="F287" s="2">
        <v>2</v>
      </c>
      <c r="G287" s="2">
        <v>-56.57</v>
      </c>
      <c r="H287" s="2">
        <v>2382</v>
      </c>
      <c r="I287" s="2">
        <f>COUNTIFS(A:A, Records_18052025[[#This Row],[account_id]])</f>
        <v>39</v>
      </c>
      <c r="J287" s="9" t="str">
        <f>IF(Records_18052025[[#This Row],[Total Trades]]&gt;100, "High frequency", "No")</f>
        <v>No</v>
      </c>
      <c r="K287" s="8">
        <f>_xlfn.XLOOKUP(Records_18052025[[#This Row],[symbol]], $AB$6:$AB$10, $AC$6:$AC$10, "", 0)</f>
        <v>1.45</v>
      </c>
      <c r="L287" s="8" cm="1">
        <f t="array" ref="L287">ABS(_xlfn.XLOOKUP(Records_18052025[[#This Row],[symbol]], $AB$6:$AB$10, (Records_18052025[[#This Row],[spread]]-$AC$6:$AC$10), "", 0))</f>
        <v>0.33000000000000007</v>
      </c>
      <c r="M287" s="9" t="str">
        <f>IF(Records_18052025[[#This Row],[spread]]&gt;Records_18052025[[#This Row],[Spread Median/Symbol]]+PRODUCT(2, $AC$12), "Abnormal high spread", "No")</f>
        <v>No</v>
      </c>
      <c r="N287" s="9" t="str">
        <f>IF(Records_18052025[[#This Row],[spread]]&lt;Records_18052025[[#This Row],[Spread Median/Symbol]]-PRODUCT(2, $AC$12), "Suspicious low spread", "No")</f>
        <v>No</v>
      </c>
      <c r="O287" s="8">
        <f>IF(Records_18052025[[#This Row],[direction]]="Buy", Records_18052025[[#This Row],[volume]], -Records_18052025[[#This Row],[volume]])</f>
        <v>2</v>
      </c>
      <c r="P287" s="8">
        <f>IF(AND(Records_18052025[[#This Row],[account_id]]=A286, Records_18052025[[#This Row],[symbol]]=C286), P286+Records_18052025[[#This Row],[signed_volume]], Records_18052025[[#This Row],[signed_volume]])</f>
        <v>5.0999999999999996</v>
      </c>
      <c r="Q287" s="12">
        <f>Records_18052025[[#This Row],[trade_duration]]/86400</f>
        <v>2.7569444444444445E-2</v>
      </c>
      <c r="R287" s="8">
        <v>39.42</v>
      </c>
      <c r="S287" s="9" t="str">
        <f>IF(AND(Records_18052025[[#This Row],[account_id]]=A286, Records_18052025[[#This Row],[symbol]]=C286, Records_18052025[[#This Row],[net_position]]&lt;&gt;P286, P286&lt;&gt;0, Records_18052025[[#This Row],[net_position]]*P286&lt;0, ABS(Records_18052025[[#This Row],[net_position]])&gt;=0.5, Records_18052025[[#This Row],[trade_duration_min2]]&lt;=5), "Abnormal position flip", "No")</f>
        <v>No</v>
      </c>
      <c r="T287" s="2">
        <f>_xlfn.XLOOKUP(Records_18052025[[#This Row],[symbol]], $AB$24:$AB$28, $AC$24:$AC$28, "Not Found", 0)</f>
        <v>0.5</v>
      </c>
      <c r="U287" s="9" t="str">
        <f>IF(AND(Records_18052025[[#This Row],[trade_duration]]&lt;=60, Records_18052025[[#This Row],[volume]]&gt;=Records_18052025[[#This Row],[Scalping Volume Threshold]]), "Suspected Scalping", "No")</f>
        <v>No</v>
      </c>
      <c r="V287" s="2" cm="1">
        <f t="array" ref="V287">_xlfn.LET(_xlpm.Filtered, _xlfn._xlws.FILTER($F:$F, ($A:$A=Records_18052025[[#This Row],[account_id]])*($C:$C=Records_18052025[[#This Row],[symbol]]), "Not Found"), MEDIAN(_xlpm.Filtered))</f>
        <v>0.5</v>
      </c>
      <c r="W287" s="2">
        <f>_xlfn.XLOOKUP(Records_18052025[[#This Row],[symbol]], $AB$33:$AB$37, $AC$33:$AC$37, 0.5, 0)</f>
        <v>0.3</v>
      </c>
      <c r="X287" s="2">
        <f>_xlfn.XLOOKUP(Records_18052025[[#This Row],[symbol]], $AB$33:$AB$37, $AD$33:$AD$37, 2, 0)</f>
        <v>1.5</v>
      </c>
      <c r="Y287" s="9" t="str" cm="1">
        <f t="array" ref="Y28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8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88" spans="1:26" x14ac:dyDescent="0.3">
      <c r="A288" s="2">
        <v>1006</v>
      </c>
      <c r="B288" s="5">
        <v>45795.51238259302</v>
      </c>
      <c r="C288" s="2" t="s">
        <v>10</v>
      </c>
      <c r="D288" s="2" t="s">
        <v>14</v>
      </c>
      <c r="E288" s="2">
        <v>1.62</v>
      </c>
      <c r="F288" s="2">
        <v>0.01</v>
      </c>
      <c r="G288" s="2">
        <v>-16.8</v>
      </c>
      <c r="H288" s="2">
        <v>2472</v>
      </c>
      <c r="I288" s="2">
        <f>COUNTIFS(A:A, Records_18052025[[#This Row],[account_id]])</f>
        <v>39</v>
      </c>
      <c r="J288" s="9" t="str">
        <f>IF(Records_18052025[[#This Row],[Total Trades]]&gt;100, "High frequency", "No")</f>
        <v>No</v>
      </c>
      <c r="K288" s="8">
        <f>_xlfn.XLOOKUP(Records_18052025[[#This Row],[symbol]], $AB$6:$AB$10, $AC$6:$AC$10, "", 0)</f>
        <v>1.45</v>
      </c>
      <c r="L288" s="8" cm="1">
        <f t="array" ref="L288">ABS(_xlfn.XLOOKUP(Records_18052025[[#This Row],[symbol]], $AB$6:$AB$10, (Records_18052025[[#This Row],[spread]]-$AC$6:$AC$10), "", 0))</f>
        <v>0.17000000000000015</v>
      </c>
      <c r="M288" s="9" t="str">
        <f>IF(Records_18052025[[#This Row],[spread]]&gt;Records_18052025[[#This Row],[Spread Median/Symbol]]+PRODUCT(2, $AC$12), "Abnormal high spread", "No")</f>
        <v>No</v>
      </c>
      <c r="N288" s="9" t="str">
        <f>IF(Records_18052025[[#This Row],[spread]]&lt;Records_18052025[[#This Row],[Spread Median/Symbol]]-PRODUCT(2, $AC$12), "Suspicious low spread", "No")</f>
        <v>No</v>
      </c>
      <c r="O288" s="8">
        <f>IF(Records_18052025[[#This Row],[direction]]="Buy", Records_18052025[[#This Row],[volume]], -Records_18052025[[#This Row],[volume]])</f>
        <v>0.01</v>
      </c>
      <c r="P288" s="8">
        <f>IF(AND(Records_18052025[[#This Row],[account_id]]=A287, Records_18052025[[#This Row],[symbol]]=C287), P287+Records_18052025[[#This Row],[signed_volume]], Records_18052025[[#This Row],[signed_volume]])</f>
        <v>5.1099999999999994</v>
      </c>
      <c r="Q288" s="12">
        <f>Records_18052025[[#This Row],[trade_duration]]/86400</f>
        <v>2.8611111111111111E-2</v>
      </c>
      <c r="R288" s="8">
        <v>41.12</v>
      </c>
      <c r="S288" s="9" t="str">
        <f>IF(AND(Records_18052025[[#This Row],[account_id]]=A287, Records_18052025[[#This Row],[symbol]]=C287, Records_18052025[[#This Row],[net_position]]&lt;&gt;P287, P287&lt;&gt;0, Records_18052025[[#This Row],[net_position]]*P287&lt;0, ABS(Records_18052025[[#This Row],[net_position]])&gt;=0.5, Records_18052025[[#This Row],[trade_duration_min2]]&lt;=5), "Abnormal position flip", "No")</f>
        <v>No</v>
      </c>
      <c r="T288" s="2">
        <f>_xlfn.XLOOKUP(Records_18052025[[#This Row],[symbol]], $AB$24:$AB$28, $AC$24:$AC$28, "Not Found", 0)</f>
        <v>0.5</v>
      </c>
      <c r="U288" s="9" t="str">
        <f>IF(AND(Records_18052025[[#This Row],[trade_duration]]&lt;=60, Records_18052025[[#This Row],[volume]]&gt;=Records_18052025[[#This Row],[Scalping Volume Threshold]]), "Suspected Scalping", "No")</f>
        <v>No</v>
      </c>
      <c r="V288" s="2" cm="1">
        <f t="array" ref="V288">_xlfn.LET(_xlpm.Filtered, _xlfn._xlws.FILTER($F:$F, ($A:$A=Records_18052025[[#This Row],[account_id]])*($C:$C=Records_18052025[[#This Row],[symbol]]), "Not Found"), MEDIAN(_xlpm.Filtered))</f>
        <v>0.5</v>
      </c>
      <c r="W288" s="2">
        <f>_xlfn.XLOOKUP(Records_18052025[[#This Row],[symbol]], $AB$33:$AB$37, $AC$33:$AC$37, 0.5, 0)</f>
        <v>0.3</v>
      </c>
      <c r="X288" s="2">
        <f>_xlfn.XLOOKUP(Records_18052025[[#This Row],[symbol]], $AB$33:$AB$37, $AD$33:$AD$37, 2, 0)</f>
        <v>1.5</v>
      </c>
      <c r="Y288" s="9" t="str" cm="1">
        <f t="array" ref="Y28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8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89" spans="1:26" x14ac:dyDescent="0.3">
      <c r="A289" s="2">
        <v>1006</v>
      </c>
      <c r="B289" s="5">
        <v>45795.559604825146</v>
      </c>
      <c r="C289" s="2" t="s">
        <v>10</v>
      </c>
      <c r="D289" s="2" t="s">
        <v>13</v>
      </c>
      <c r="E289" s="2">
        <v>1.72</v>
      </c>
      <c r="F289" s="2">
        <v>0.5</v>
      </c>
      <c r="G289" s="2">
        <v>-135.33000000000001</v>
      </c>
      <c r="H289" s="2">
        <v>2705</v>
      </c>
      <c r="I289" s="2">
        <f>COUNTIFS(A:A, Records_18052025[[#This Row],[account_id]])</f>
        <v>39</v>
      </c>
      <c r="J289" s="9" t="str">
        <f>IF(Records_18052025[[#This Row],[Total Trades]]&gt;100, "High frequency", "No")</f>
        <v>No</v>
      </c>
      <c r="K289" s="8">
        <f>_xlfn.XLOOKUP(Records_18052025[[#This Row],[symbol]], $AB$6:$AB$10, $AC$6:$AC$10, "", 0)</f>
        <v>1.45</v>
      </c>
      <c r="L289" s="8" cm="1">
        <f t="array" ref="L289">ABS(_xlfn.XLOOKUP(Records_18052025[[#This Row],[symbol]], $AB$6:$AB$10, (Records_18052025[[#This Row],[spread]]-$AC$6:$AC$10), "", 0))</f>
        <v>0.27</v>
      </c>
      <c r="M289" s="9" t="str">
        <f>IF(Records_18052025[[#This Row],[spread]]&gt;Records_18052025[[#This Row],[Spread Median/Symbol]]+PRODUCT(2, $AC$12), "Abnormal high spread", "No")</f>
        <v>No</v>
      </c>
      <c r="N289" s="9" t="str">
        <f>IF(Records_18052025[[#This Row],[spread]]&lt;Records_18052025[[#This Row],[Spread Median/Symbol]]-PRODUCT(2, $AC$12), "Suspicious low spread", "No")</f>
        <v>No</v>
      </c>
      <c r="O289" s="8">
        <f>IF(Records_18052025[[#This Row],[direction]]="Buy", Records_18052025[[#This Row],[volume]], -Records_18052025[[#This Row],[volume]])</f>
        <v>-0.5</v>
      </c>
      <c r="P289" s="8">
        <f>IF(AND(Records_18052025[[#This Row],[account_id]]=A288, Records_18052025[[#This Row],[symbol]]=C288), P288+Records_18052025[[#This Row],[signed_volume]], Records_18052025[[#This Row],[signed_volume]])</f>
        <v>4.6099999999999994</v>
      </c>
      <c r="Q289" s="12">
        <f>Records_18052025[[#This Row],[trade_duration]]/86400</f>
        <v>3.1307870370370368E-2</v>
      </c>
      <c r="R289" s="8">
        <v>45.05</v>
      </c>
      <c r="S289" s="9" t="str">
        <f>IF(AND(Records_18052025[[#This Row],[account_id]]=A288, Records_18052025[[#This Row],[symbol]]=C288, Records_18052025[[#This Row],[net_position]]&lt;&gt;P288, P288&lt;&gt;0, Records_18052025[[#This Row],[net_position]]*P288&lt;0, ABS(Records_18052025[[#This Row],[net_position]])&gt;=0.5, Records_18052025[[#This Row],[trade_duration_min2]]&lt;=5), "Abnormal position flip", "No")</f>
        <v>No</v>
      </c>
      <c r="T289" s="2">
        <f>_xlfn.XLOOKUP(Records_18052025[[#This Row],[symbol]], $AB$24:$AB$28, $AC$24:$AC$28, "Not Found", 0)</f>
        <v>0.5</v>
      </c>
      <c r="U289" s="9" t="str">
        <f>IF(AND(Records_18052025[[#This Row],[trade_duration]]&lt;=60, Records_18052025[[#This Row],[volume]]&gt;=Records_18052025[[#This Row],[Scalping Volume Threshold]]), "Suspected Scalping", "No")</f>
        <v>No</v>
      </c>
      <c r="V289" s="2" cm="1">
        <f t="array" ref="V289">_xlfn.LET(_xlpm.Filtered, _xlfn._xlws.FILTER($F:$F, ($A:$A=Records_18052025[[#This Row],[account_id]])*($C:$C=Records_18052025[[#This Row],[symbol]]), "Not Found"), MEDIAN(_xlpm.Filtered))</f>
        <v>0.5</v>
      </c>
      <c r="W289" s="2">
        <f>_xlfn.XLOOKUP(Records_18052025[[#This Row],[symbol]], $AB$33:$AB$37, $AC$33:$AC$37, 0.5, 0)</f>
        <v>0.3</v>
      </c>
      <c r="X289" s="2">
        <f>_xlfn.XLOOKUP(Records_18052025[[#This Row],[symbol]], $AB$33:$AB$37, $AD$33:$AD$37, 2, 0)</f>
        <v>1.5</v>
      </c>
      <c r="Y289" s="9" t="str" cm="1">
        <f t="array" ref="Y28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8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90" spans="1:26" x14ac:dyDescent="0.3">
      <c r="A290" s="2">
        <v>1006</v>
      </c>
      <c r="B290" s="5">
        <v>45795.58252148133</v>
      </c>
      <c r="C290" s="2" t="s">
        <v>10</v>
      </c>
      <c r="D290" s="2" t="s">
        <v>14</v>
      </c>
      <c r="E290" s="2">
        <v>0.49</v>
      </c>
      <c r="F290" s="2">
        <v>2</v>
      </c>
      <c r="G290" s="2">
        <v>189.68</v>
      </c>
      <c r="H290" s="2">
        <v>367</v>
      </c>
      <c r="I290" s="2">
        <f>COUNTIFS(A:A, Records_18052025[[#This Row],[account_id]])</f>
        <v>39</v>
      </c>
      <c r="J290" s="9" t="str">
        <f>IF(Records_18052025[[#This Row],[Total Trades]]&gt;100, "High frequency", "No")</f>
        <v>No</v>
      </c>
      <c r="K290" s="8">
        <f>_xlfn.XLOOKUP(Records_18052025[[#This Row],[symbol]], $AB$6:$AB$10, $AC$6:$AC$10, "", 0)</f>
        <v>1.45</v>
      </c>
      <c r="L290" s="8" cm="1">
        <f t="array" ref="L290">ABS(_xlfn.XLOOKUP(Records_18052025[[#This Row],[symbol]], $AB$6:$AB$10, (Records_18052025[[#This Row],[spread]]-$AC$6:$AC$10), "", 0))</f>
        <v>0.96</v>
      </c>
      <c r="M290" s="9" t="str">
        <f>IF(Records_18052025[[#This Row],[spread]]&gt;Records_18052025[[#This Row],[Spread Median/Symbol]]+PRODUCT(2, $AC$12), "Abnormal high spread", "No")</f>
        <v>No</v>
      </c>
      <c r="N290" s="9" t="str">
        <f>IF(Records_18052025[[#This Row],[spread]]&lt;Records_18052025[[#This Row],[Spread Median/Symbol]]-PRODUCT(2, $AC$12), "Suspicious low spread", "No")</f>
        <v>No</v>
      </c>
      <c r="O290" s="8">
        <f>IF(Records_18052025[[#This Row],[direction]]="Buy", Records_18052025[[#This Row],[volume]], -Records_18052025[[#This Row],[volume]])</f>
        <v>2</v>
      </c>
      <c r="P290" s="8">
        <f>IF(AND(Records_18052025[[#This Row],[account_id]]=A289, Records_18052025[[#This Row],[symbol]]=C289), P289+Records_18052025[[#This Row],[signed_volume]], Records_18052025[[#This Row],[signed_volume]])</f>
        <v>6.6099999999999994</v>
      </c>
      <c r="Q290" s="12">
        <f>Records_18052025[[#This Row],[trade_duration]]/86400</f>
        <v>4.2476851851851851E-3</v>
      </c>
      <c r="R290" s="8">
        <v>6.07</v>
      </c>
      <c r="S290" s="9" t="str">
        <f>IF(AND(Records_18052025[[#This Row],[account_id]]=A289, Records_18052025[[#This Row],[symbol]]=C289, Records_18052025[[#This Row],[net_position]]&lt;&gt;P289, P289&lt;&gt;0, Records_18052025[[#This Row],[net_position]]*P289&lt;0, ABS(Records_18052025[[#This Row],[net_position]])&gt;=0.5, Records_18052025[[#This Row],[trade_duration_min2]]&lt;=5), "Abnormal position flip", "No")</f>
        <v>No</v>
      </c>
      <c r="T290" s="2">
        <f>_xlfn.XLOOKUP(Records_18052025[[#This Row],[symbol]], $AB$24:$AB$28, $AC$24:$AC$28, "Not Found", 0)</f>
        <v>0.5</v>
      </c>
      <c r="U290" s="9" t="str">
        <f>IF(AND(Records_18052025[[#This Row],[trade_duration]]&lt;=60, Records_18052025[[#This Row],[volume]]&gt;=Records_18052025[[#This Row],[Scalping Volume Threshold]]), "Suspected Scalping", "No")</f>
        <v>No</v>
      </c>
      <c r="V290" s="2" cm="1">
        <f t="array" ref="V290">_xlfn.LET(_xlpm.Filtered, _xlfn._xlws.FILTER($F:$F, ($A:$A=Records_18052025[[#This Row],[account_id]])*($C:$C=Records_18052025[[#This Row],[symbol]]), "Not Found"), MEDIAN(_xlpm.Filtered))</f>
        <v>0.5</v>
      </c>
      <c r="W290" s="2">
        <f>_xlfn.XLOOKUP(Records_18052025[[#This Row],[symbol]], $AB$33:$AB$37, $AC$33:$AC$37, 0.5, 0)</f>
        <v>0.3</v>
      </c>
      <c r="X290" s="2">
        <f>_xlfn.XLOOKUP(Records_18052025[[#This Row],[symbol]], $AB$33:$AB$37, $AD$33:$AD$37, 2, 0)</f>
        <v>1.5</v>
      </c>
      <c r="Y290" s="9" t="str" cm="1">
        <f t="array" ref="Y29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29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291" spans="1:26" x14ac:dyDescent="0.3">
      <c r="A291" s="2">
        <v>1006</v>
      </c>
      <c r="B291" s="5">
        <v>45795.831132587191</v>
      </c>
      <c r="C291" s="2" t="s">
        <v>10</v>
      </c>
      <c r="D291" s="2" t="s">
        <v>13</v>
      </c>
      <c r="E291" s="2">
        <v>0.84</v>
      </c>
      <c r="F291" s="2">
        <v>0.01</v>
      </c>
      <c r="G291" s="2">
        <v>60.66</v>
      </c>
      <c r="H291" s="2">
        <v>2351</v>
      </c>
      <c r="I291" s="2">
        <f>COUNTIFS(A:A, Records_18052025[[#This Row],[account_id]])</f>
        <v>39</v>
      </c>
      <c r="J291" s="9" t="str">
        <f>IF(Records_18052025[[#This Row],[Total Trades]]&gt;100, "High frequency", "No")</f>
        <v>No</v>
      </c>
      <c r="K291" s="8">
        <f>_xlfn.XLOOKUP(Records_18052025[[#This Row],[symbol]], $AB$6:$AB$10, $AC$6:$AC$10, "", 0)</f>
        <v>1.45</v>
      </c>
      <c r="L291" s="8" cm="1">
        <f t="array" ref="L291">ABS(_xlfn.XLOOKUP(Records_18052025[[#This Row],[symbol]], $AB$6:$AB$10, (Records_18052025[[#This Row],[spread]]-$AC$6:$AC$10), "", 0))</f>
        <v>0.61</v>
      </c>
      <c r="M291" s="9" t="str">
        <f>IF(Records_18052025[[#This Row],[spread]]&gt;Records_18052025[[#This Row],[Spread Median/Symbol]]+PRODUCT(2, $AC$12), "Abnormal high spread", "No")</f>
        <v>No</v>
      </c>
      <c r="N291" s="9" t="str">
        <f>IF(Records_18052025[[#This Row],[spread]]&lt;Records_18052025[[#This Row],[Spread Median/Symbol]]-PRODUCT(2, $AC$12), "Suspicious low spread", "No")</f>
        <v>No</v>
      </c>
      <c r="O291" s="8">
        <f>IF(Records_18052025[[#This Row],[direction]]="Buy", Records_18052025[[#This Row],[volume]], -Records_18052025[[#This Row],[volume]])</f>
        <v>-0.01</v>
      </c>
      <c r="P291" s="8">
        <f>IF(AND(Records_18052025[[#This Row],[account_id]]=A290, Records_18052025[[#This Row],[symbol]]=C290), P290+Records_18052025[[#This Row],[signed_volume]], Records_18052025[[#This Row],[signed_volume]])</f>
        <v>6.6</v>
      </c>
      <c r="Q291" s="12">
        <f>Records_18052025[[#This Row],[trade_duration]]/86400</f>
        <v>2.7210648148148147E-2</v>
      </c>
      <c r="R291" s="8">
        <v>39.11</v>
      </c>
      <c r="S291" s="9" t="str">
        <f>IF(AND(Records_18052025[[#This Row],[account_id]]=A290, Records_18052025[[#This Row],[symbol]]=C290, Records_18052025[[#This Row],[net_position]]&lt;&gt;P290, P290&lt;&gt;0, Records_18052025[[#This Row],[net_position]]*P290&lt;0, ABS(Records_18052025[[#This Row],[net_position]])&gt;=0.5, Records_18052025[[#This Row],[trade_duration_min2]]&lt;=5), "Abnormal position flip", "No")</f>
        <v>No</v>
      </c>
      <c r="T291" s="2">
        <f>_xlfn.XLOOKUP(Records_18052025[[#This Row],[symbol]], $AB$24:$AB$28, $AC$24:$AC$28, "Not Found", 0)</f>
        <v>0.5</v>
      </c>
      <c r="U291" s="9" t="str">
        <f>IF(AND(Records_18052025[[#This Row],[trade_duration]]&lt;=60, Records_18052025[[#This Row],[volume]]&gt;=Records_18052025[[#This Row],[Scalping Volume Threshold]]), "Suspected Scalping", "No")</f>
        <v>No</v>
      </c>
      <c r="V291" s="2" cm="1">
        <f t="array" ref="V291">_xlfn.LET(_xlpm.Filtered, _xlfn._xlws.FILTER($F:$F, ($A:$A=Records_18052025[[#This Row],[account_id]])*($C:$C=Records_18052025[[#This Row],[symbol]]), "Not Found"), MEDIAN(_xlpm.Filtered))</f>
        <v>0.5</v>
      </c>
      <c r="W291" s="2">
        <f>_xlfn.XLOOKUP(Records_18052025[[#This Row],[symbol]], $AB$33:$AB$37, $AC$33:$AC$37, 0.5, 0)</f>
        <v>0.3</v>
      </c>
      <c r="X291" s="2">
        <f>_xlfn.XLOOKUP(Records_18052025[[#This Row],[symbol]], $AB$33:$AB$37, $AD$33:$AD$37, 2, 0)</f>
        <v>1.5</v>
      </c>
      <c r="Y291" s="9" t="str" cm="1">
        <f t="array" ref="Y29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9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92" spans="1:26" x14ac:dyDescent="0.3">
      <c r="A292" s="2">
        <v>1006</v>
      </c>
      <c r="B292" s="5">
        <v>45795.318632603317</v>
      </c>
      <c r="C292" s="2" t="s">
        <v>8</v>
      </c>
      <c r="D292" s="2" t="s">
        <v>13</v>
      </c>
      <c r="E292" s="2">
        <v>0.57999999999999996</v>
      </c>
      <c r="F292" s="2">
        <v>1</v>
      </c>
      <c r="G292" s="2">
        <v>56.25</v>
      </c>
      <c r="H292" s="2">
        <v>1947</v>
      </c>
      <c r="I292" s="2">
        <f>COUNTIFS(A:A, Records_18052025[[#This Row],[account_id]])</f>
        <v>39</v>
      </c>
      <c r="J292" s="9" t="str">
        <f>IF(Records_18052025[[#This Row],[Total Trades]]&gt;100, "High frequency", "No")</f>
        <v>No</v>
      </c>
      <c r="K292" s="8">
        <f>_xlfn.XLOOKUP(Records_18052025[[#This Row],[symbol]], $AB$6:$AB$10, $AC$6:$AC$10, "", 0)</f>
        <v>1.28</v>
      </c>
      <c r="L292" s="8" cm="1">
        <f t="array" ref="L292">ABS(_xlfn.XLOOKUP(Records_18052025[[#This Row],[symbol]], $AB$6:$AB$10, (Records_18052025[[#This Row],[spread]]-$AC$6:$AC$10), "", 0))</f>
        <v>0.70000000000000007</v>
      </c>
      <c r="M292" s="9" t="str">
        <f>IF(Records_18052025[[#This Row],[spread]]&gt;Records_18052025[[#This Row],[Spread Median/Symbol]]+PRODUCT(2, $AC$12), "Abnormal high spread", "No")</f>
        <v>No</v>
      </c>
      <c r="N292" s="9" t="str">
        <f>IF(Records_18052025[[#This Row],[spread]]&lt;Records_18052025[[#This Row],[Spread Median/Symbol]]-PRODUCT(2, $AC$12), "Suspicious low spread", "No")</f>
        <v>No</v>
      </c>
      <c r="O292" s="8">
        <f>IF(Records_18052025[[#This Row],[direction]]="Buy", Records_18052025[[#This Row],[volume]], -Records_18052025[[#This Row],[volume]])</f>
        <v>-1</v>
      </c>
      <c r="P292" s="8">
        <f>IF(AND(Records_18052025[[#This Row],[account_id]]=A291, Records_18052025[[#This Row],[symbol]]=C291), P291+Records_18052025[[#This Row],[signed_volume]], Records_18052025[[#This Row],[signed_volume]])</f>
        <v>-1</v>
      </c>
      <c r="Q292" s="12">
        <f>Records_18052025[[#This Row],[trade_duration]]/86400</f>
        <v>2.2534722222222223E-2</v>
      </c>
      <c r="R292" s="8">
        <v>32.270000000000003</v>
      </c>
      <c r="S292" s="9" t="str">
        <f>IF(AND(Records_18052025[[#This Row],[account_id]]=A291, Records_18052025[[#This Row],[symbol]]=C291, Records_18052025[[#This Row],[net_position]]&lt;&gt;P291, P291&lt;&gt;0, Records_18052025[[#This Row],[net_position]]*P291&lt;0, ABS(Records_18052025[[#This Row],[net_position]])&gt;=0.5, Records_18052025[[#This Row],[trade_duration_min2]]&lt;=5), "Abnormal position flip", "No")</f>
        <v>No</v>
      </c>
      <c r="T292" s="2">
        <f>_xlfn.XLOOKUP(Records_18052025[[#This Row],[symbol]], $AB$24:$AB$28, $AC$24:$AC$28, "Not Found", 0)</f>
        <v>0.2</v>
      </c>
      <c r="U292" s="9" t="str">
        <f>IF(AND(Records_18052025[[#This Row],[trade_duration]]&lt;=60, Records_18052025[[#This Row],[volume]]&gt;=Records_18052025[[#This Row],[Scalping Volume Threshold]]), "Suspected Scalping", "No")</f>
        <v>No</v>
      </c>
      <c r="V292" s="2" cm="1">
        <f t="array" ref="V292">_xlfn.LET(_xlpm.Filtered, _xlfn._xlws.FILTER($F:$F, ($A:$A=Records_18052025[[#This Row],[account_id]])*($C:$C=Records_18052025[[#This Row],[symbol]]), "Not Found"), MEDIAN(_xlpm.Filtered))</f>
        <v>1</v>
      </c>
      <c r="W292" s="2">
        <f>_xlfn.XLOOKUP(Records_18052025[[#This Row],[symbol]], $AB$33:$AB$37, $AC$33:$AC$37, 0.5, 0)</f>
        <v>0.8</v>
      </c>
      <c r="X292" s="2">
        <f>_xlfn.XLOOKUP(Records_18052025[[#This Row],[symbol]], $AB$33:$AB$37, $AD$33:$AD$37, 2, 0)</f>
        <v>2.5</v>
      </c>
      <c r="Y292" s="9" t="str" cm="1">
        <f t="array" ref="Y29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9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93" spans="1:26" x14ac:dyDescent="0.3">
      <c r="A293" s="2">
        <v>1006</v>
      </c>
      <c r="B293" s="5">
        <v>45795.671410394309</v>
      </c>
      <c r="C293" s="2" t="s">
        <v>8</v>
      </c>
      <c r="D293" s="2" t="s">
        <v>13</v>
      </c>
      <c r="E293" s="2">
        <v>1.63</v>
      </c>
      <c r="F293" s="2">
        <v>0.5</v>
      </c>
      <c r="G293" s="2">
        <v>-148.85</v>
      </c>
      <c r="H293" s="2">
        <v>509</v>
      </c>
      <c r="I293" s="2">
        <f>COUNTIFS(A:A, Records_18052025[[#This Row],[account_id]])</f>
        <v>39</v>
      </c>
      <c r="J293" s="9" t="str">
        <f>IF(Records_18052025[[#This Row],[Total Trades]]&gt;100, "High frequency", "No")</f>
        <v>No</v>
      </c>
      <c r="K293" s="8">
        <f>_xlfn.XLOOKUP(Records_18052025[[#This Row],[symbol]], $AB$6:$AB$10, $AC$6:$AC$10, "", 0)</f>
        <v>1.28</v>
      </c>
      <c r="L293" s="8" cm="1">
        <f t="array" ref="L293">ABS(_xlfn.XLOOKUP(Records_18052025[[#This Row],[symbol]], $AB$6:$AB$10, (Records_18052025[[#This Row],[spread]]-$AC$6:$AC$10), "", 0))</f>
        <v>0.34999999999999987</v>
      </c>
      <c r="M293" s="9" t="str">
        <f>IF(Records_18052025[[#This Row],[spread]]&gt;Records_18052025[[#This Row],[Spread Median/Symbol]]+PRODUCT(2, $AC$12), "Abnormal high spread", "No")</f>
        <v>No</v>
      </c>
      <c r="N293" s="9" t="str">
        <f>IF(Records_18052025[[#This Row],[spread]]&lt;Records_18052025[[#This Row],[Spread Median/Symbol]]-PRODUCT(2, $AC$12), "Suspicious low spread", "No")</f>
        <v>No</v>
      </c>
      <c r="O293" s="8">
        <f>IF(Records_18052025[[#This Row],[direction]]="Buy", Records_18052025[[#This Row],[volume]], -Records_18052025[[#This Row],[volume]])</f>
        <v>-0.5</v>
      </c>
      <c r="P293" s="8">
        <f>IF(AND(Records_18052025[[#This Row],[account_id]]=A292, Records_18052025[[#This Row],[symbol]]=C292), P292+Records_18052025[[#This Row],[signed_volume]], Records_18052025[[#This Row],[signed_volume]])</f>
        <v>-1.5</v>
      </c>
      <c r="Q293" s="12">
        <f>Records_18052025[[#This Row],[trade_duration]]/86400</f>
        <v>5.8912037037037041E-3</v>
      </c>
      <c r="R293" s="8">
        <v>8.2899999999999991</v>
      </c>
      <c r="S293" s="9" t="str">
        <f>IF(AND(Records_18052025[[#This Row],[account_id]]=A292, Records_18052025[[#This Row],[symbol]]=C292, Records_18052025[[#This Row],[net_position]]&lt;&gt;P292, P292&lt;&gt;0, Records_18052025[[#This Row],[net_position]]*P292&lt;0, ABS(Records_18052025[[#This Row],[net_position]])&gt;=0.5, Records_18052025[[#This Row],[trade_duration_min2]]&lt;=5), "Abnormal position flip", "No")</f>
        <v>No</v>
      </c>
      <c r="T293" s="2">
        <f>_xlfn.XLOOKUP(Records_18052025[[#This Row],[symbol]], $AB$24:$AB$28, $AC$24:$AC$28, "Not Found", 0)</f>
        <v>0.2</v>
      </c>
      <c r="U293" s="9" t="str">
        <f>IF(AND(Records_18052025[[#This Row],[trade_duration]]&lt;=60, Records_18052025[[#This Row],[volume]]&gt;=Records_18052025[[#This Row],[Scalping Volume Threshold]]), "Suspected Scalping", "No")</f>
        <v>No</v>
      </c>
      <c r="V293" s="2" cm="1">
        <f t="array" ref="V293">_xlfn.LET(_xlpm.Filtered, _xlfn._xlws.FILTER($F:$F, ($A:$A=Records_18052025[[#This Row],[account_id]])*($C:$C=Records_18052025[[#This Row],[symbol]]), "Not Found"), MEDIAN(_xlpm.Filtered))</f>
        <v>1</v>
      </c>
      <c r="W293" s="2">
        <f>_xlfn.XLOOKUP(Records_18052025[[#This Row],[symbol]], $AB$33:$AB$37, $AC$33:$AC$37, 0.5, 0)</f>
        <v>0.8</v>
      </c>
      <c r="X293" s="2">
        <f>_xlfn.XLOOKUP(Records_18052025[[#This Row],[symbol]], $AB$33:$AB$37, $AD$33:$AD$37, 2, 0)</f>
        <v>2.5</v>
      </c>
      <c r="Y293" s="9" t="str" cm="1">
        <f t="array" ref="Y29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9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94" spans="1:26" x14ac:dyDescent="0.3">
      <c r="A294" s="2">
        <v>1006</v>
      </c>
      <c r="B294" s="5">
        <v>45795.735993714326</v>
      </c>
      <c r="C294" s="2" t="s">
        <v>8</v>
      </c>
      <c r="D294" s="2" t="s">
        <v>13</v>
      </c>
      <c r="E294" s="2">
        <v>0.27</v>
      </c>
      <c r="F294" s="2">
        <v>0.01</v>
      </c>
      <c r="G294" s="2">
        <v>-101.06</v>
      </c>
      <c r="H294" s="2">
        <v>1652</v>
      </c>
      <c r="I294" s="2">
        <f>COUNTIFS(A:A, Records_18052025[[#This Row],[account_id]])</f>
        <v>39</v>
      </c>
      <c r="J294" s="9" t="str">
        <f>IF(Records_18052025[[#This Row],[Total Trades]]&gt;100, "High frequency", "No")</f>
        <v>No</v>
      </c>
      <c r="K294" s="8">
        <f>_xlfn.XLOOKUP(Records_18052025[[#This Row],[symbol]], $AB$6:$AB$10, $AC$6:$AC$10, "", 0)</f>
        <v>1.28</v>
      </c>
      <c r="L294" s="8" cm="1">
        <f t="array" ref="L294">ABS(_xlfn.XLOOKUP(Records_18052025[[#This Row],[symbol]], $AB$6:$AB$10, (Records_18052025[[#This Row],[spread]]-$AC$6:$AC$10), "", 0))</f>
        <v>1.01</v>
      </c>
      <c r="M294" s="9" t="str">
        <f>IF(Records_18052025[[#This Row],[spread]]&gt;Records_18052025[[#This Row],[Spread Median/Symbol]]+PRODUCT(2, $AC$12), "Abnormal high spread", "No")</f>
        <v>No</v>
      </c>
      <c r="N294" s="9" t="str">
        <f>IF(Records_18052025[[#This Row],[spread]]&lt;Records_18052025[[#This Row],[Spread Median/Symbol]]-PRODUCT(2, $AC$12), "Suspicious low spread", "No")</f>
        <v>No</v>
      </c>
      <c r="O294" s="8">
        <f>IF(Records_18052025[[#This Row],[direction]]="Buy", Records_18052025[[#This Row],[volume]], -Records_18052025[[#This Row],[volume]])</f>
        <v>-0.01</v>
      </c>
      <c r="P294" s="8">
        <f>IF(AND(Records_18052025[[#This Row],[account_id]]=A293, Records_18052025[[#This Row],[symbol]]=C293), P293+Records_18052025[[#This Row],[signed_volume]], Records_18052025[[#This Row],[signed_volume]])</f>
        <v>-1.51</v>
      </c>
      <c r="Q294" s="12">
        <f>Records_18052025[[#This Row],[trade_duration]]/86400</f>
        <v>1.9120370370370371E-2</v>
      </c>
      <c r="R294" s="8">
        <v>27.32</v>
      </c>
      <c r="S294" s="9" t="str">
        <f>IF(AND(Records_18052025[[#This Row],[account_id]]=A293, Records_18052025[[#This Row],[symbol]]=C293, Records_18052025[[#This Row],[net_position]]&lt;&gt;P293, P293&lt;&gt;0, Records_18052025[[#This Row],[net_position]]*P293&lt;0, ABS(Records_18052025[[#This Row],[net_position]])&gt;=0.5, Records_18052025[[#This Row],[trade_duration_min2]]&lt;=5), "Abnormal position flip", "No")</f>
        <v>No</v>
      </c>
      <c r="T294" s="2">
        <f>_xlfn.XLOOKUP(Records_18052025[[#This Row],[symbol]], $AB$24:$AB$28, $AC$24:$AC$28, "Not Found", 0)</f>
        <v>0.2</v>
      </c>
      <c r="U294" s="9" t="str">
        <f>IF(AND(Records_18052025[[#This Row],[trade_duration]]&lt;=60, Records_18052025[[#This Row],[volume]]&gt;=Records_18052025[[#This Row],[Scalping Volume Threshold]]), "Suspected Scalping", "No")</f>
        <v>No</v>
      </c>
      <c r="V294" s="2" cm="1">
        <f t="array" ref="V294">_xlfn.LET(_xlpm.Filtered, _xlfn._xlws.FILTER($F:$F, ($A:$A=Records_18052025[[#This Row],[account_id]])*($C:$C=Records_18052025[[#This Row],[symbol]]), "Not Found"), MEDIAN(_xlpm.Filtered))</f>
        <v>1</v>
      </c>
      <c r="W294" s="2">
        <f>_xlfn.XLOOKUP(Records_18052025[[#This Row],[symbol]], $AB$33:$AB$37, $AC$33:$AC$37, 0.5, 0)</f>
        <v>0.8</v>
      </c>
      <c r="X294" s="2">
        <f>_xlfn.XLOOKUP(Records_18052025[[#This Row],[symbol]], $AB$33:$AB$37, $AD$33:$AD$37, 2, 0)</f>
        <v>2.5</v>
      </c>
      <c r="Y294" s="9" t="str" cm="1">
        <f t="array" ref="Y29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9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95" spans="1:26" x14ac:dyDescent="0.3">
      <c r="A295" s="2">
        <v>1006</v>
      </c>
      <c r="B295" s="5">
        <v>45795.83252146309</v>
      </c>
      <c r="C295" s="2" t="s">
        <v>8</v>
      </c>
      <c r="D295" s="2" t="s">
        <v>13</v>
      </c>
      <c r="E295" s="2">
        <v>1</v>
      </c>
      <c r="F295" s="2">
        <v>1</v>
      </c>
      <c r="G295" s="2">
        <v>45.44</v>
      </c>
      <c r="H295" s="2">
        <v>2270</v>
      </c>
      <c r="I295" s="2">
        <f>COUNTIFS(A:A, Records_18052025[[#This Row],[account_id]])</f>
        <v>39</v>
      </c>
      <c r="J295" s="9" t="str">
        <f>IF(Records_18052025[[#This Row],[Total Trades]]&gt;100, "High frequency", "No")</f>
        <v>No</v>
      </c>
      <c r="K295" s="8">
        <f>_xlfn.XLOOKUP(Records_18052025[[#This Row],[symbol]], $AB$6:$AB$10, $AC$6:$AC$10, "", 0)</f>
        <v>1.28</v>
      </c>
      <c r="L295" s="8" cm="1">
        <f t="array" ref="L295">ABS(_xlfn.XLOOKUP(Records_18052025[[#This Row],[symbol]], $AB$6:$AB$10, (Records_18052025[[#This Row],[spread]]-$AC$6:$AC$10), "", 0))</f>
        <v>0.28000000000000003</v>
      </c>
      <c r="M295" s="9" t="str">
        <f>IF(Records_18052025[[#This Row],[spread]]&gt;Records_18052025[[#This Row],[Spread Median/Symbol]]+PRODUCT(2, $AC$12), "Abnormal high spread", "No")</f>
        <v>No</v>
      </c>
      <c r="N295" s="9" t="str">
        <f>IF(Records_18052025[[#This Row],[spread]]&lt;Records_18052025[[#This Row],[Spread Median/Symbol]]-PRODUCT(2, $AC$12), "Suspicious low spread", "No")</f>
        <v>No</v>
      </c>
      <c r="O295" s="8">
        <f>IF(Records_18052025[[#This Row],[direction]]="Buy", Records_18052025[[#This Row],[volume]], -Records_18052025[[#This Row],[volume]])</f>
        <v>-1</v>
      </c>
      <c r="P295" s="8">
        <f>IF(AND(Records_18052025[[#This Row],[account_id]]=A294, Records_18052025[[#This Row],[symbol]]=C294), P294+Records_18052025[[#This Row],[signed_volume]], Records_18052025[[#This Row],[signed_volume]])</f>
        <v>-2.5099999999999998</v>
      </c>
      <c r="Q295" s="12">
        <f>Records_18052025[[#This Row],[trade_duration]]/86400</f>
        <v>2.627314814814815E-2</v>
      </c>
      <c r="R295" s="8">
        <v>37.5</v>
      </c>
      <c r="S295" s="9" t="str">
        <f>IF(AND(Records_18052025[[#This Row],[account_id]]=A294, Records_18052025[[#This Row],[symbol]]=C294, Records_18052025[[#This Row],[net_position]]&lt;&gt;P294, P294&lt;&gt;0, Records_18052025[[#This Row],[net_position]]*P294&lt;0, ABS(Records_18052025[[#This Row],[net_position]])&gt;=0.5, Records_18052025[[#This Row],[trade_duration_min2]]&lt;=5), "Abnormal position flip", "No")</f>
        <v>No</v>
      </c>
      <c r="T295" s="2">
        <f>_xlfn.XLOOKUP(Records_18052025[[#This Row],[symbol]], $AB$24:$AB$28, $AC$24:$AC$28, "Not Found", 0)</f>
        <v>0.2</v>
      </c>
      <c r="U295" s="9" t="str">
        <f>IF(AND(Records_18052025[[#This Row],[trade_duration]]&lt;=60, Records_18052025[[#This Row],[volume]]&gt;=Records_18052025[[#This Row],[Scalping Volume Threshold]]), "Suspected Scalping", "No")</f>
        <v>No</v>
      </c>
      <c r="V295" s="2" cm="1">
        <f t="array" ref="V295">_xlfn.LET(_xlpm.Filtered, _xlfn._xlws.FILTER($F:$F, ($A:$A=Records_18052025[[#This Row],[account_id]])*($C:$C=Records_18052025[[#This Row],[symbol]]), "Not Found"), MEDIAN(_xlpm.Filtered))</f>
        <v>1</v>
      </c>
      <c r="W295" s="2">
        <f>_xlfn.XLOOKUP(Records_18052025[[#This Row],[symbol]], $AB$33:$AB$37, $AC$33:$AC$37, 0.5, 0)</f>
        <v>0.8</v>
      </c>
      <c r="X295" s="2">
        <f>_xlfn.XLOOKUP(Records_18052025[[#This Row],[symbol]], $AB$33:$AB$37, $AD$33:$AD$37, 2, 0)</f>
        <v>2.5</v>
      </c>
      <c r="Y295" s="9" t="str" cm="1">
        <f t="array" ref="Y29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9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96" spans="1:26" x14ac:dyDescent="0.3">
      <c r="A296" s="2">
        <v>1006</v>
      </c>
      <c r="B296" s="5">
        <v>45795.892938149169</v>
      </c>
      <c r="C296" s="2" t="s">
        <v>8</v>
      </c>
      <c r="D296" s="2" t="s">
        <v>13</v>
      </c>
      <c r="E296" s="2">
        <v>1.06</v>
      </c>
      <c r="F296" s="2">
        <v>2</v>
      </c>
      <c r="G296" s="2">
        <v>-6.37</v>
      </c>
      <c r="H296" s="2">
        <v>2564</v>
      </c>
      <c r="I296" s="2">
        <f>COUNTIFS(A:A, Records_18052025[[#This Row],[account_id]])</f>
        <v>39</v>
      </c>
      <c r="J296" s="9" t="str">
        <f>IF(Records_18052025[[#This Row],[Total Trades]]&gt;100, "High frequency", "No")</f>
        <v>No</v>
      </c>
      <c r="K296" s="8">
        <f>_xlfn.XLOOKUP(Records_18052025[[#This Row],[symbol]], $AB$6:$AB$10, $AC$6:$AC$10, "", 0)</f>
        <v>1.28</v>
      </c>
      <c r="L296" s="8" cm="1">
        <f t="array" ref="L296">ABS(_xlfn.XLOOKUP(Records_18052025[[#This Row],[symbol]], $AB$6:$AB$10, (Records_18052025[[#This Row],[spread]]-$AC$6:$AC$10), "", 0))</f>
        <v>0.21999999999999997</v>
      </c>
      <c r="M296" s="9" t="str">
        <f>IF(Records_18052025[[#This Row],[spread]]&gt;Records_18052025[[#This Row],[Spread Median/Symbol]]+PRODUCT(2, $AC$12), "Abnormal high spread", "No")</f>
        <v>No</v>
      </c>
      <c r="N296" s="9" t="str">
        <f>IF(Records_18052025[[#This Row],[spread]]&lt;Records_18052025[[#This Row],[Spread Median/Symbol]]-PRODUCT(2, $AC$12), "Suspicious low spread", "No")</f>
        <v>No</v>
      </c>
      <c r="O296" s="8">
        <f>IF(Records_18052025[[#This Row],[direction]]="Buy", Records_18052025[[#This Row],[volume]], -Records_18052025[[#This Row],[volume]])</f>
        <v>-2</v>
      </c>
      <c r="P296" s="8">
        <f>IF(AND(Records_18052025[[#This Row],[account_id]]=A295, Records_18052025[[#This Row],[symbol]]=C295), P295+Records_18052025[[#This Row],[signed_volume]], Records_18052025[[#This Row],[signed_volume]])</f>
        <v>-4.51</v>
      </c>
      <c r="Q296" s="12">
        <f>Records_18052025[[#This Row],[trade_duration]]/86400</f>
        <v>2.9675925925925925E-2</v>
      </c>
      <c r="R296" s="8">
        <v>42.44</v>
      </c>
      <c r="S296" s="9" t="str">
        <f>IF(AND(Records_18052025[[#This Row],[account_id]]=A295, Records_18052025[[#This Row],[symbol]]=C295, Records_18052025[[#This Row],[net_position]]&lt;&gt;P295, P295&lt;&gt;0, Records_18052025[[#This Row],[net_position]]*P295&lt;0, ABS(Records_18052025[[#This Row],[net_position]])&gt;=0.5, Records_18052025[[#This Row],[trade_duration_min2]]&lt;=5), "Abnormal position flip", "No")</f>
        <v>No</v>
      </c>
      <c r="T296" s="2">
        <f>_xlfn.XLOOKUP(Records_18052025[[#This Row],[symbol]], $AB$24:$AB$28, $AC$24:$AC$28, "Not Found", 0)</f>
        <v>0.2</v>
      </c>
      <c r="U296" s="9" t="str">
        <f>IF(AND(Records_18052025[[#This Row],[trade_duration]]&lt;=60, Records_18052025[[#This Row],[volume]]&gt;=Records_18052025[[#This Row],[Scalping Volume Threshold]]), "Suspected Scalping", "No")</f>
        <v>No</v>
      </c>
      <c r="V296" s="2" cm="1">
        <f t="array" ref="V296">_xlfn.LET(_xlpm.Filtered, _xlfn._xlws.FILTER($F:$F, ($A:$A=Records_18052025[[#This Row],[account_id]])*($C:$C=Records_18052025[[#This Row],[symbol]]), "Not Found"), MEDIAN(_xlpm.Filtered))</f>
        <v>1</v>
      </c>
      <c r="W296" s="2">
        <f>_xlfn.XLOOKUP(Records_18052025[[#This Row],[symbol]], $AB$33:$AB$37, $AC$33:$AC$37, 0.5, 0)</f>
        <v>0.8</v>
      </c>
      <c r="X296" s="2">
        <f>_xlfn.XLOOKUP(Records_18052025[[#This Row],[symbol]], $AB$33:$AB$37, $AD$33:$AD$37, 2, 0)</f>
        <v>2.5</v>
      </c>
      <c r="Y296" s="9" t="str" cm="1">
        <f t="array" ref="Y29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9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97" spans="1:26" x14ac:dyDescent="0.3">
      <c r="A297" s="2">
        <v>1006</v>
      </c>
      <c r="B297" s="5">
        <v>45795.990160398818</v>
      </c>
      <c r="C297" s="2" t="s">
        <v>8</v>
      </c>
      <c r="D297" s="2" t="s">
        <v>13</v>
      </c>
      <c r="E297" s="2">
        <v>2.15</v>
      </c>
      <c r="F297" s="2">
        <v>2</v>
      </c>
      <c r="G297" s="2">
        <v>-183.03</v>
      </c>
      <c r="H297" s="2">
        <v>2609</v>
      </c>
      <c r="I297" s="2">
        <f>COUNTIFS(A:A, Records_18052025[[#This Row],[account_id]])</f>
        <v>39</v>
      </c>
      <c r="J297" s="9" t="str">
        <f>IF(Records_18052025[[#This Row],[Total Trades]]&gt;100, "High frequency", "No")</f>
        <v>No</v>
      </c>
      <c r="K297" s="8">
        <f>_xlfn.XLOOKUP(Records_18052025[[#This Row],[symbol]], $AB$6:$AB$10, $AC$6:$AC$10, "", 0)</f>
        <v>1.28</v>
      </c>
      <c r="L297" s="8" cm="1">
        <f t="array" ref="L297">ABS(_xlfn.XLOOKUP(Records_18052025[[#This Row],[symbol]], $AB$6:$AB$10, (Records_18052025[[#This Row],[spread]]-$AC$6:$AC$10), "", 0))</f>
        <v>0.86999999999999988</v>
      </c>
      <c r="M297" s="9" t="str">
        <f>IF(Records_18052025[[#This Row],[spread]]&gt;Records_18052025[[#This Row],[Spread Median/Symbol]]+PRODUCT(2, $AC$12), "Abnormal high spread", "No")</f>
        <v>No</v>
      </c>
      <c r="N297" s="9" t="str">
        <f>IF(Records_18052025[[#This Row],[spread]]&lt;Records_18052025[[#This Row],[Spread Median/Symbol]]-PRODUCT(2, $AC$12), "Suspicious low spread", "No")</f>
        <v>No</v>
      </c>
      <c r="O297" s="8">
        <f>IF(Records_18052025[[#This Row],[direction]]="Buy", Records_18052025[[#This Row],[volume]], -Records_18052025[[#This Row],[volume]])</f>
        <v>-2</v>
      </c>
      <c r="P297" s="8">
        <f>IF(AND(Records_18052025[[#This Row],[account_id]]=A296, Records_18052025[[#This Row],[symbol]]=C296), P296+Records_18052025[[#This Row],[signed_volume]], Records_18052025[[#This Row],[signed_volume]])</f>
        <v>-6.51</v>
      </c>
      <c r="Q297" s="12">
        <f>Records_18052025[[#This Row],[trade_duration]]/86400</f>
        <v>3.019675925925926E-2</v>
      </c>
      <c r="R297" s="8">
        <v>43.29</v>
      </c>
      <c r="S297" s="9" t="str">
        <f>IF(AND(Records_18052025[[#This Row],[account_id]]=A296, Records_18052025[[#This Row],[symbol]]=C296, Records_18052025[[#This Row],[net_position]]&lt;&gt;P296, P296&lt;&gt;0, Records_18052025[[#This Row],[net_position]]*P296&lt;0, ABS(Records_18052025[[#This Row],[net_position]])&gt;=0.5, Records_18052025[[#This Row],[trade_duration_min2]]&lt;=5), "Abnormal position flip", "No")</f>
        <v>No</v>
      </c>
      <c r="T297" s="2">
        <f>_xlfn.XLOOKUP(Records_18052025[[#This Row],[symbol]], $AB$24:$AB$28, $AC$24:$AC$28, "Not Found", 0)</f>
        <v>0.2</v>
      </c>
      <c r="U297" s="9" t="str">
        <f>IF(AND(Records_18052025[[#This Row],[trade_duration]]&lt;=60, Records_18052025[[#This Row],[volume]]&gt;=Records_18052025[[#This Row],[Scalping Volume Threshold]]), "Suspected Scalping", "No")</f>
        <v>No</v>
      </c>
      <c r="V297" s="2" cm="1">
        <f t="array" ref="V297">_xlfn.LET(_xlpm.Filtered, _xlfn._xlws.FILTER($F:$F, ($A:$A=Records_18052025[[#This Row],[account_id]])*($C:$C=Records_18052025[[#This Row],[symbol]]), "Not Found"), MEDIAN(_xlpm.Filtered))</f>
        <v>1</v>
      </c>
      <c r="W297" s="2">
        <f>_xlfn.XLOOKUP(Records_18052025[[#This Row],[symbol]], $AB$33:$AB$37, $AC$33:$AC$37, 0.5, 0)</f>
        <v>0.8</v>
      </c>
      <c r="X297" s="2">
        <f>_xlfn.XLOOKUP(Records_18052025[[#This Row],[symbol]], $AB$33:$AB$37, $AD$33:$AD$37, 2, 0)</f>
        <v>2.5</v>
      </c>
      <c r="Y297" s="9" t="str" cm="1">
        <f t="array" ref="Y29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9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298" spans="1:26" x14ac:dyDescent="0.3">
      <c r="A298" s="2">
        <v>1007</v>
      </c>
      <c r="B298" s="5">
        <v>45795.197104862607</v>
      </c>
      <c r="C298" s="2" t="s">
        <v>9</v>
      </c>
      <c r="D298" s="2" t="s">
        <v>13</v>
      </c>
      <c r="E298" s="2">
        <v>1.07</v>
      </c>
      <c r="F298" s="2">
        <v>0.01</v>
      </c>
      <c r="G298" s="2">
        <v>-50.43</v>
      </c>
      <c r="H298" s="2">
        <v>2788</v>
      </c>
      <c r="I298" s="2">
        <f>COUNTIFS(A:A, Records_18052025[[#This Row],[account_id]])</f>
        <v>55</v>
      </c>
      <c r="J298" s="9" t="str">
        <f>IF(Records_18052025[[#This Row],[Total Trades]]&gt;100, "High frequency", "No")</f>
        <v>No</v>
      </c>
      <c r="K298" s="8">
        <f>_xlfn.XLOOKUP(Records_18052025[[#This Row],[symbol]], $AB$6:$AB$10, $AC$6:$AC$10, "", 0)</f>
        <v>1.0649999999999999</v>
      </c>
      <c r="L298" s="8" cm="1">
        <f t="array" ref="L298">ABS(_xlfn.XLOOKUP(Records_18052025[[#This Row],[symbol]], $AB$6:$AB$10, (Records_18052025[[#This Row],[spread]]-$AC$6:$AC$10), "", 0))</f>
        <v>5.0000000000001155E-3</v>
      </c>
      <c r="M298" s="9" t="str">
        <f>IF(Records_18052025[[#This Row],[spread]]&gt;Records_18052025[[#This Row],[Spread Median/Symbol]]+PRODUCT(2, $AC$12), "Abnormal high spread", "No")</f>
        <v>No</v>
      </c>
      <c r="N298" s="9" t="str">
        <f>IF(Records_18052025[[#This Row],[spread]]&lt;Records_18052025[[#This Row],[Spread Median/Symbol]]-PRODUCT(2, $AC$12), "Suspicious low spread", "No")</f>
        <v>No</v>
      </c>
      <c r="O298" s="8">
        <f>IF(Records_18052025[[#This Row],[direction]]="Buy", Records_18052025[[#This Row],[volume]], -Records_18052025[[#This Row],[volume]])</f>
        <v>-0.01</v>
      </c>
      <c r="P298" s="8">
        <f>IF(AND(Records_18052025[[#This Row],[account_id]]=A297, Records_18052025[[#This Row],[symbol]]=C297), P297+Records_18052025[[#This Row],[signed_volume]], Records_18052025[[#This Row],[signed_volume]])</f>
        <v>-0.01</v>
      </c>
      <c r="Q298" s="12">
        <f>Records_18052025[[#This Row],[trade_duration]]/86400</f>
        <v>3.2268518518518516E-2</v>
      </c>
      <c r="R298" s="8">
        <v>46.28</v>
      </c>
      <c r="S298" s="9" t="str">
        <f>IF(AND(Records_18052025[[#This Row],[account_id]]=A297, Records_18052025[[#This Row],[symbol]]=C297, Records_18052025[[#This Row],[net_position]]&lt;&gt;P297, P297&lt;&gt;0, Records_18052025[[#This Row],[net_position]]*P297&lt;0, ABS(Records_18052025[[#This Row],[net_position]])&gt;=0.5, Records_18052025[[#This Row],[trade_duration_min2]]&lt;=5), "Abnormal position flip", "No")</f>
        <v>No</v>
      </c>
      <c r="T298" s="2">
        <f>_xlfn.XLOOKUP(Records_18052025[[#This Row],[symbol]], $AB$24:$AB$28, $AC$24:$AC$28, "Not Found", 0)</f>
        <v>0.5</v>
      </c>
      <c r="U298" s="9" t="str">
        <f>IF(AND(Records_18052025[[#This Row],[trade_duration]]&lt;=60, Records_18052025[[#This Row],[volume]]&gt;=Records_18052025[[#This Row],[Scalping Volume Threshold]]), "Suspected Scalping", "No")</f>
        <v>No</v>
      </c>
      <c r="V298" s="2" cm="1">
        <f t="array" ref="V298">_xlfn.LET(_xlpm.Filtered, _xlfn._xlws.FILTER($F:$F, ($A:$A=Records_18052025[[#This Row],[account_id]])*($C:$C=Records_18052025[[#This Row],[symbol]]), "Not Found"), MEDIAN(_xlpm.Filtered))</f>
        <v>0.5</v>
      </c>
      <c r="W298" s="2">
        <f>_xlfn.XLOOKUP(Records_18052025[[#This Row],[symbol]], $AB$33:$AB$37, $AC$33:$AC$37, 0.5, 0)</f>
        <v>0.5</v>
      </c>
      <c r="X298" s="2">
        <f>_xlfn.XLOOKUP(Records_18052025[[#This Row],[symbol]], $AB$33:$AB$37, $AD$33:$AD$37, 2, 0)</f>
        <v>2</v>
      </c>
      <c r="Y298" s="9" t="str" cm="1">
        <f t="array" ref="Y29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29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299" spans="1:26" x14ac:dyDescent="0.3">
      <c r="A299" s="2">
        <v>1007</v>
      </c>
      <c r="B299" s="5">
        <v>45795.437382596028</v>
      </c>
      <c r="C299" s="2" t="s">
        <v>9</v>
      </c>
      <c r="D299" s="2" t="s">
        <v>14</v>
      </c>
      <c r="E299" s="2">
        <v>0.82</v>
      </c>
      <c r="F299" s="2">
        <v>1</v>
      </c>
      <c r="G299" s="2">
        <v>-61.92</v>
      </c>
      <c r="H299" s="2">
        <v>2507</v>
      </c>
      <c r="I299" s="2">
        <f>COUNTIFS(A:A, Records_18052025[[#This Row],[account_id]])</f>
        <v>55</v>
      </c>
      <c r="J299" s="9" t="str">
        <f>IF(Records_18052025[[#This Row],[Total Trades]]&gt;100, "High frequency", "No")</f>
        <v>No</v>
      </c>
      <c r="K299" s="8">
        <f>_xlfn.XLOOKUP(Records_18052025[[#This Row],[symbol]], $AB$6:$AB$10, $AC$6:$AC$10, "", 0)</f>
        <v>1.0649999999999999</v>
      </c>
      <c r="L299" s="8" cm="1">
        <f t="array" ref="L299">ABS(_xlfn.XLOOKUP(Records_18052025[[#This Row],[symbol]], $AB$6:$AB$10, (Records_18052025[[#This Row],[spread]]-$AC$6:$AC$10), "", 0))</f>
        <v>0.245</v>
      </c>
      <c r="M299" s="9" t="str">
        <f>IF(Records_18052025[[#This Row],[spread]]&gt;Records_18052025[[#This Row],[Spread Median/Symbol]]+PRODUCT(2, $AC$12), "Abnormal high spread", "No")</f>
        <v>No</v>
      </c>
      <c r="N299" s="9" t="str">
        <f>IF(Records_18052025[[#This Row],[spread]]&lt;Records_18052025[[#This Row],[Spread Median/Symbol]]-PRODUCT(2, $AC$12), "Suspicious low spread", "No")</f>
        <v>No</v>
      </c>
      <c r="O299" s="8">
        <f>IF(Records_18052025[[#This Row],[direction]]="Buy", Records_18052025[[#This Row],[volume]], -Records_18052025[[#This Row],[volume]])</f>
        <v>1</v>
      </c>
      <c r="P299" s="8">
        <f>IF(AND(Records_18052025[[#This Row],[account_id]]=A298, Records_18052025[[#This Row],[symbol]]=C298), P298+Records_18052025[[#This Row],[signed_volume]], Records_18052025[[#This Row],[signed_volume]])</f>
        <v>0.99</v>
      </c>
      <c r="Q299" s="12">
        <f>Records_18052025[[#This Row],[trade_duration]]/86400</f>
        <v>2.9016203703703704E-2</v>
      </c>
      <c r="R299" s="8">
        <v>41.47</v>
      </c>
      <c r="S299" s="9" t="str">
        <f>IF(AND(Records_18052025[[#This Row],[account_id]]=A298, Records_18052025[[#This Row],[symbol]]=C298, Records_18052025[[#This Row],[net_position]]&lt;&gt;P298, P298&lt;&gt;0, Records_18052025[[#This Row],[net_position]]*P298&lt;0, ABS(Records_18052025[[#This Row],[net_position]])&gt;=0.5, Records_18052025[[#This Row],[trade_duration_min2]]&lt;=5), "Abnormal position flip", "No")</f>
        <v>No</v>
      </c>
      <c r="T299" s="2">
        <f>_xlfn.XLOOKUP(Records_18052025[[#This Row],[symbol]], $AB$24:$AB$28, $AC$24:$AC$28, "Not Found", 0)</f>
        <v>0.5</v>
      </c>
      <c r="U299" s="9" t="str">
        <f>IF(AND(Records_18052025[[#This Row],[trade_duration]]&lt;=60, Records_18052025[[#This Row],[volume]]&gt;=Records_18052025[[#This Row],[Scalping Volume Threshold]]), "Suspected Scalping", "No")</f>
        <v>No</v>
      </c>
      <c r="V299" s="2" cm="1">
        <f t="array" ref="V299">_xlfn.LET(_xlpm.Filtered, _xlfn._xlws.FILTER($F:$F, ($A:$A=Records_18052025[[#This Row],[account_id]])*($C:$C=Records_18052025[[#This Row],[symbol]]), "Not Found"), MEDIAN(_xlpm.Filtered))</f>
        <v>0.5</v>
      </c>
      <c r="W299" s="2">
        <f>_xlfn.XLOOKUP(Records_18052025[[#This Row],[symbol]], $AB$33:$AB$37, $AC$33:$AC$37, 0.5, 0)</f>
        <v>0.5</v>
      </c>
      <c r="X299" s="2">
        <f>_xlfn.XLOOKUP(Records_18052025[[#This Row],[symbol]], $AB$33:$AB$37, $AD$33:$AD$37, 2, 0)</f>
        <v>2</v>
      </c>
      <c r="Y299" s="9" t="str" cm="1">
        <f t="array" ref="Y29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29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00" spans="1:26" x14ac:dyDescent="0.3">
      <c r="A300" s="2">
        <v>1007</v>
      </c>
      <c r="B300" s="5">
        <v>45795.483215944631</v>
      </c>
      <c r="C300" s="2" t="s">
        <v>9</v>
      </c>
      <c r="D300" s="2" t="s">
        <v>13</v>
      </c>
      <c r="E300" s="2">
        <v>2.34</v>
      </c>
      <c r="F300" s="2">
        <v>0.5</v>
      </c>
      <c r="G300" s="2">
        <v>180.18</v>
      </c>
      <c r="H300" s="2">
        <v>97</v>
      </c>
      <c r="I300" s="2">
        <f>COUNTIFS(A:A, Records_18052025[[#This Row],[account_id]])</f>
        <v>55</v>
      </c>
      <c r="J300" s="9" t="str">
        <f>IF(Records_18052025[[#This Row],[Total Trades]]&gt;100, "High frequency", "No")</f>
        <v>No</v>
      </c>
      <c r="K300" s="8">
        <f>_xlfn.XLOOKUP(Records_18052025[[#This Row],[symbol]], $AB$6:$AB$10, $AC$6:$AC$10, "", 0)</f>
        <v>1.0649999999999999</v>
      </c>
      <c r="L300" s="8" cm="1">
        <f t="array" ref="L300">ABS(_xlfn.XLOOKUP(Records_18052025[[#This Row],[symbol]], $AB$6:$AB$10, (Records_18052025[[#This Row],[spread]]-$AC$6:$AC$10), "", 0))</f>
        <v>1.2749999999999999</v>
      </c>
      <c r="M300" s="9" t="str">
        <f>IF(Records_18052025[[#This Row],[spread]]&gt;Records_18052025[[#This Row],[Spread Median/Symbol]]+PRODUCT(2, $AC$12), "Abnormal high spread", "No")</f>
        <v>Abnormal high spread</v>
      </c>
      <c r="N300" s="9" t="str">
        <f>IF(Records_18052025[[#This Row],[spread]]&lt;Records_18052025[[#This Row],[Spread Median/Symbol]]-PRODUCT(2, $AC$12), "Suspicious low spread", "No")</f>
        <v>No</v>
      </c>
      <c r="O300" s="8">
        <f>IF(Records_18052025[[#This Row],[direction]]="Buy", Records_18052025[[#This Row],[volume]], -Records_18052025[[#This Row],[volume]])</f>
        <v>-0.5</v>
      </c>
      <c r="P300" s="8">
        <f>IF(AND(Records_18052025[[#This Row],[account_id]]=A299, Records_18052025[[#This Row],[symbol]]=C299), P299+Records_18052025[[#This Row],[signed_volume]], Records_18052025[[#This Row],[signed_volume]])</f>
        <v>0.49</v>
      </c>
      <c r="Q300" s="12">
        <f>Records_18052025[[#This Row],[trade_duration]]/86400</f>
        <v>1.1226851851851851E-3</v>
      </c>
      <c r="R300" s="8">
        <v>1.37</v>
      </c>
      <c r="S300" s="9" t="str">
        <f>IF(AND(Records_18052025[[#This Row],[account_id]]=A299, Records_18052025[[#This Row],[symbol]]=C299, Records_18052025[[#This Row],[net_position]]&lt;&gt;P299, P299&lt;&gt;0, Records_18052025[[#This Row],[net_position]]*P299&lt;0, ABS(Records_18052025[[#This Row],[net_position]])&gt;=0.5, Records_18052025[[#This Row],[trade_duration_min2]]&lt;=5), "Abnormal position flip", "No")</f>
        <v>No</v>
      </c>
      <c r="T300" s="2">
        <f>_xlfn.XLOOKUP(Records_18052025[[#This Row],[symbol]], $AB$24:$AB$28, $AC$24:$AC$28, "Not Found", 0)</f>
        <v>0.5</v>
      </c>
      <c r="U300" s="9" t="str">
        <f>IF(AND(Records_18052025[[#This Row],[trade_duration]]&lt;=60, Records_18052025[[#This Row],[volume]]&gt;=Records_18052025[[#This Row],[Scalping Volume Threshold]]), "Suspected Scalping", "No")</f>
        <v>No</v>
      </c>
      <c r="V300" s="2" cm="1">
        <f t="array" ref="V300">_xlfn.LET(_xlpm.Filtered, _xlfn._xlws.FILTER($F:$F, ($A:$A=Records_18052025[[#This Row],[account_id]])*($C:$C=Records_18052025[[#This Row],[symbol]]), "Not Found"), MEDIAN(_xlpm.Filtered))</f>
        <v>0.5</v>
      </c>
      <c r="W300" s="2">
        <f>_xlfn.XLOOKUP(Records_18052025[[#This Row],[symbol]], $AB$33:$AB$37, $AC$33:$AC$37, 0.5, 0)</f>
        <v>0.5</v>
      </c>
      <c r="X300" s="2">
        <f>_xlfn.XLOOKUP(Records_18052025[[#This Row],[symbol]], $AB$33:$AB$37, $AD$33:$AD$37, 2, 0)</f>
        <v>2</v>
      </c>
      <c r="Y300" s="9" t="str" cm="1">
        <f t="array" ref="Y30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301" spans="1:26" x14ac:dyDescent="0.3">
      <c r="A301" s="2">
        <v>1007</v>
      </c>
      <c r="B301" s="5">
        <v>45795.493632640762</v>
      </c>
      <c r="C301" s="2" t="s">
        <v>9</v>
      </c>
      <c r="D301" s="2" t="s">
        <v>13</v>
      </c>
      <c r="E301" s="2">
        <v>2.44</v>
      </c>
      <c r="F301" s="2">
        <v>0.5</v>
      </c>
      <c r="G301" s="2">
        <v>177.78</v>
      </c>
      <c r="H301" s="2">
        <v>1397</v>
      </c>
      <c r="I301" s="2">
        <f>COUNTIFS(A:A, Records_18052025[[#This Row],[account_id]])</f>
        <v>55</v>
      </c>
      <c r="J301" s="9" t="str">
        <f>IF(Records_18052025[[#This Row],[Total Trades]]&gt;100, "High frequency", "No")</f>
        <v>No</v>
      </c>
      <c r="K301" s="8">
        <f>_xlfn.XLOOKUP(Records_18052025[[#This Row],[symbol]], $AB$6:$AB$10, $AC$6:$AC$10, "", 0)</f>
        <v>1.0649999999999999</v>
      </c>
      <c r="L301" s="8" cm="1">
        <f t="array" ref="L301">ABS(_xlfn.XLOOKUP(Records_18052025[[#This Row],[symbol]], $AB$6:$AB$10, (Records_18052025[[#This Row],[spread]]-$AC$6:$AC$10), "", 0))</f>
        <v>1.375</v>
      </c>
      <c r="M301" s="9" t="str">
        <f>IF(Records_18052025[[#This Row],[spread]]&gt;Records_18052025[[#This Row],[Spread Median/Symbol]]+PRODUCT(2, $AC$12), "Abnormal high spread", "No")</f>
        <v>Abnormal high spread</v>
      </c>
      <c r="N301" s="9" t="str">
        <f>IF(Records_18052025[[#This Row],[spread]]&lt;Records_18052025[[#This Row],[Spread Median/Symbol]]-PRODUCT(2, $AC$12), "Suspicious low spread", "No")</f>
        <v>No</v>
      </c>
      <c r="O301" s="8">
        <f>IF(Records_18052025[[#This Row],[direction]]="Buy", Records_18052025[[#This Row],[volume]], -Records_18052025[[#This Row],[volume]])</f>
        <v>-0.5</v>
      </c>
      <c r="P301" s="8">
        <f>IF(AND(Records_18052025[[#This Row],[account_id]]=A300, Records_18052025[[#This Row],[symbol]]=C300), P300+Records_18052025[[#This Row],[signed_volume]], Records_18052025[[#This Row],[signed_volume]])</f>
        <v>-1.0000000000000009E-2</v>
      </c>
      <c r="Q301" s="12">
        <f>Records_18052025[[#This Row],[trade_duration]]/86400</f>
        <v>1.6168981481481482E-2</v>
      </c>
      <c r="R301" s="8">
        <v>23.17</v>
      </c>
      <c r="S301" s="9" t="str">
        <f>IF(AND(Records_18052025[[#This Row],[account_id]]=A300, Records_18052025[[#This Row],[symbol]]=C300, Records_18052025[[#This Row],[net_position]]&lt;&gt;P300, P300&lt;&gt;0, Records_18052025[[#This Row],[net_position]]*P300&lt;0, ABS(Records_18052025[[#This Row],[net_position]])&gt;=0.5, Records_18052025[[#This Row],[trade_duration_min2]]&lt;=5), "Abnormal position flip", "No")</f>
        <v>No</v>
      </c>
      <c r="T301" s="2">
        <f>_xlfn.XLOOKUP(Records_18052025[[#This Row],[symbol]], $AB$24:$AB$28, $AC$24:$AC$28, "Not Found", 0)</f>
        <v>0.5</v>
      </c>
      <c r="U301" s="9" t="str">
        <f>IF(AND(Records_18052025[[#This Row],[trade_duration]]&lt;=60, Records_18052025[[#This Row],[volume]]&gt;=Records_18052025[[#This Row],[Scalping Volume Threshold]]), "Suspected Scalping", "No")</f>
        <v>No</v>
      </c>
      <c r="V301" s="2" cm="1">
        <f t="array" ref="V301">_xlfn.LET(_xlpm.Filtered, _xlfn._xlws.FILTER($F:$F, ($A:$A=Records_18052025[[#This Row],[account_id]])*($C:$C=Records_18052025[[#This Row],[symbol]]), "Not Found"), MEDIAN(_xlpm.Filtered))</f>
        <v>0.5</v>
      </c>
      <c r="W301" s="2">
        <f>_xlfn.XLOOKUP(Records_18052025[[#This Row],[symbol]], $AB$33:$AB$37, $AC$33:$AC$37, 0.5, 0)</f>
        <v>0.5</v>
      </c>
      <c r="X301" s="2">
        <f>_xlfn.XLOOKUP(Records_18052025[[#This Row],[symbol]], $AB$33:$AB$37, $AD$33:$AD$37, 2, 0)</f>
        <v>2</v>
      </c>
      <c r="Y301" s="9" t="str" cm="1">
        <f t="array" ref="Y30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302" spans="1:26" x14ac:dyDescent="0.3">
      <c r="A302" s="2">
        <v>1007</v>
      </c>
      <c r="B302" s="5">
        <v>45795.829049283748</v>
      </c>
      <c r="C302" s="2" t="s">
        <v>9</v>
      </c>
      <c r="D302" s="2" t="s">
        <v>14</v>
      </c>
      <c r="E302" s="2">
        <v>0.92</v>
      </c>
      <c r="F302" s="2">
        <v>1</v>
      </c>
      <c r="G302" s="2">
        <v>-33.369999999999997</v>
      </c>
      <c r="H302" s="2">
        <v>2477</v>
      </c>
      <c r="I302" s="2">
        <f>COUNTIFS(A:A, Records_18052025[[#This Row],[account_id]])</f>
        <v>55</v>
      </c>
      <c r="J302" s="9" t="str">
        <f>IF(Records_18052025[[#This Row],[Total Trades]]&gt;100, "High frequency", "No")</f>
        <v>No</v>
      </c>
      <c r="K302" s="8">
        <f>_xlfn.XLOOKUP(Records_18052025[[#This Row],[symbol]], $AB$6:$AB$10, $AC$6:$AC$10, "", 0)</f>
        <v>1.0649999999999999</v>
      </c>
      <c r="L302" s="8" cm="1">
        <f t="array" ref="L302">ABS(_xlfn.XLOOKUP(Records_18052025[[#This Row],[symbol]], $AB$6:$AB$10, (Records_18052025[[#This Row],[spread]]-$AC$6:$AC$10), "", 0))</f>
        <v>0.14499999999999991</v>
      </c>
      <c r="M302" s="9" t="str">
        <f>IF(Records_18052025[[#This Row],[spread]]&gt;Records_18052025[[#This Row],[Spread Median/Symbol]]+PRODUCT(2, $AC$12), "Abnormal high spread", "No")</f>
        <v>No</v>
      </c>
      <c r="N302" s="9" t="str">
        <f>IF(Records_18052025[[#This Row],[spread]]&lt;Records_18052025[[#This Row],[Spread Median/Symbol]]-PRODUCT(2, $AC$12), "Suspicious low spread", "No")</f>
        <v>No</v>
      </c>
      <c r="O302" s="8">
        <f>IF(Records_18052025[[#This Row],[direction]]="Buy", Records_18052025[[#This Row],[volume]], -Records_18052025[[#This Row],[volume]])</f>
        <v>1</v>
      </c>
      <c r="P302" s="8">
        <f>IF(AND(Records_18052025[[#This Row],[account_id]]=A301, Records_18052025[[#This Row],[symbol]]=C301), P301+Records_18052025[[#This Row],[signed_volume]], Records_18052025[[#This Row],[signed_volume]])</f>
        <v>0.99</v>
      </c>
      <c r="Q302" s="12">
        <f>Records_18052025[[#This Row],[trade_duration]]/86400</f>
        <v>2.8668981481481483E-2</v>
      </c>
      <c r="R302" s="8">
        <v>41.17</v>
      </c>
      <c r="S302" s="9" t="str">
        <f>IF(AND(Records_18052025[[#This Row],[account_id]]=A301, Records_18052025[[#This Row],[symbol]]=C301, Records_18052025[[#This Row],[net_position]]&lt;&gt;P301, P301&lt;&gt;0, Records_18052025[[#This Row],[net_position]]*P301&lt;0, ABS(Records_18052025[[#This Row],[net_position]])&gt;=0.5, Records_18052025[[#This Row],[trade_duration_min2]]&lt;=5), "Abnormal position flip", "No")</f>
        <v>No</v>
      </c>
      <c r="T302" s="2">
        <f>_xlfn.XLOOKUP(Records_18052025[[#This Row],[symbol]], $AB$24:$AB$28, $AC$24:$AC$28, "Not Found", 0)</f>
        <v>0.5</v>
      </c>
      <c r="U302" s="9" t="str">
        <f>IF(AND(Records_18052025[[#This Row],[trade_duration]]&lt;=60, Records_18052025[[#This Row],[volume]]&gt;=Records_18052025[[#This Row],[Scalping Volume Threshold]]), "Suspected Scalping", "No")</f>
        <v>No</v>
      </c>
      <c r="V302" s="2" cm="1">
        <f t="array" ref="V302">_xlfn.LET(_xlpm.Filtered, _xlfn._xlws.FILTER($F:$F, ($A:$A=Records_18052025[[#This Row],[account_id]])*($C:$C=Records_18052025[[#This Row],[symbol]]), "Not Found"), MEDIAN(_xlpm.Filtered))</f>
        <v>0.5</v>
      </c>
      <c r="W302" s="2">
        <f>_xlfn.XLOOKUP(Records_18052025[[#This Row],[symbol]], $AB$33:$AB$37, $AC$33:$AC$37, 0.5, 0)</f>
        <v>0.5</v>
      </c>
      <c r="X302" s="2">
        <f>_xlfn.XLOOKUP(Records_18052025[[#This Row],[symbol]], $AB$33:$AB$37, $AD$33:$AD$37, 2, 0)</f>
        <v>2</v>
      </c>
      <c r="Y302" s="9" t="str" cm="1">
        <f t="array" ref="Y30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03" spans="1:26" x14ac:dyDescent="0.3">
      <c r="A303" s="2">
        <v>1007</v>
      </c>
      <c r="B303" s="5">
        <v>45795.14363258105</v>
      </c>
      <c r="C303" s="2" t="s">
        <v>11</v>
      </c>
      <c r="D303" s="2" t="s">
        <v>13</v>
      </c>
      <c r="E303" s="2">
        <v>0.37</v>
      </c>
      <c r="F303" s="2">
        <v>0.1</v>
      </c>
      <c r="G303" s="2">
        <v>-174.92</v>
      </c>
      <c r="H303" s="2">
        <v>1276</v>
      </c>
      <c r="I303" s="2">
        <f>COUNTIFS(A:A, Records_18052025[[#This Row],[account_id]])</f>
        <v>55</v>
      </c>
      <c r="J303" s="9" t="str">
        <f>IF(Records_18052025[[#This Row],[Total Trades]]&gt;100, "High frequency", "No")</f>
        <v>No</v>
      </c>
      <c r="K303" s="8">
        <f>_xlfn.XLOOKUP(Records_18052025[[#This Row],[symbol]], $AB$6:$AB$10, $AC$6:$AC$10, "", 0)</f>
        <v>1.0950000000000002</v>
      </c>
      <c r="L303" s="8" cm="1">
        <f t="array" ref="L303">ABS(_xlfn.XLOOKUP(Records_18052025[[#This Row],[symbol]], $AB$6:$AB$10, (Records_18052025[[#This Row],[spread]]-$AC$6:$AC$10), "", 0))</f>
        <v>0.7250000000000002</v>
      </c>
      <c r="M303" s="9" t="str">
        <f>IF(Records_18052025[[#This Row],[spread]]&gt;Records_18052025[[#This Row],[Spread Median/Symbol]]+PRODUCT(2, $AC$12), "Abnormal high spread", "No")</f>
        <v>No</v>
      </c>
      <c r="N303" s="9" t="str">
        <f>IF(Records_18052025[[#This Row],[spread]]&lt;Records_18052025[[#This Row],[Spread Median/Symbol]]-PRODUCT(2, $AC$12), "Suspicious low spread", "No")</f>
        <v>No</v>
      </c>
      <c r="O303" s="8">
        <f>IF(Records_18052025[[#This Row],[direction]]="Buy", Records_18052025[[#This Row],[volume]], -Records_18052025[[#This Row],[volume]])</f>
        <v>-0.1</v>
      </c>
      <c r="P303" s="8">
        <f>IF(AND(Records_18052025[[#This Row],[account_id]]=A302, Records_18052025[[#This Row],[symbol]]=C302), P302+Records_18052025[[#This Row],[signed_volume]], Records_18052025[[#This Row],[signed_volume]])</f>
        <v>-0.1</v>
      </c>
      <c r="Q303" s="12">
        <f>Records_18052025[[#This Row],[trade_duration]]/86400</f>
        <v>1.4768518518518519E-2</v>
      </c>
      <c r="R303" s="8">
        <v>21.16</v>
      </c>
      <c r="S303" s="9" t="str">
        <f>IF(AND(Records_18052025[[#This Row],[account_id]]=A302, Records_18052025[[#This Row],[symbol]]=C302, Records_18052025[[#This Row],[net_position]]&lt;&gt;P302, P302&lt;&gt;0, Records_18052025[[#This Row],[net_position]]*P302&lt;0, ABS(Records_18052025[[#This Row],[net_position]])&gt;=0.5, Records_18052025[[#This Row],[trade_duration_min2]]&lt;=5), "Abnormal position flip", "No")</f>
        <v>No</v>
      </c>
      <c r="T303" s="2">
        <f>_xlfn.XLOOKUP(Records_18052025[[#This Row],[symbol]], $AB$24:$AB$28, $AC$24:$AC$28, "Not Found", 0)</f>
        <v>0.5</v>
      </c>
      <c r="U303" s="9" t="str">
        <f>IF(AND(Records_18052025[[#This Row],[trade_duration]]&lt;=60, Records_18052025[[#This Row],[volume]]&gt;=Records_18052025[[#This Row],[Scalping Volume Threshold]]), "Suspected Scalping", "No")</f>
        <v>No</v>
      </c>
      <c r="V303" s="2" cm="1">
        <f t="array" ref="V303">_xlfn.LET(_xlpm.Filtered, _xlfn._xlws.FILTER($F:$F, ($A:$A=Records_18052025[[#This Row],[account_id]])*($C:$C=Records_18052025[[#This Row],[symbol]]), "Not Found"), MEDIAN(_xlpm.Filtered))</f>
        <v>0.5</v>
      </c>
      <c r="W303" s="2">
        <f>_xlfn.XLOOKUP(Records_18052025[[#This Row],[symbol]], $AB$33:$AB$37, $AC$33:$AC$37, 0.5, 0)</f>
        <v>0.5</v>
      </c>
      <c r="X303" s="2">
        <f>_xlfn.XLOOKUP(Records_18052025[[#This Row],[symbol]], $AB$33:$AB$37, $AD$33:$AD$37, 2, 0)</f>
        <v>2</v>
      </c>
      <c r="Y303" s="9" t="str" cm="1">
        <f t="array" ref="Y30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0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04" spans="1:26" x14ac:dyDescent="0.3">
      <c r="A304" s="2">
        <v>1007</v>
      </c>
      <c r="B304" s="5">
        <v>45795.186688143229</v>
      </c>
      <c r="C304" s="2" t="s">
        <v>11</v>
      </c>
      <c r="D304" s="2" t="s">
        <v>13</v>
      </c>
      <c r="E304" s="2">
        <v>1.34</v>
      </c>
      <c r="F304" s="2">
        <v>0.01</v>
      </c>
      <c r="G304" s="2">
        <v>85.28</v>
      </c>
      <c r="H304" s="2">
        <v>65</v>
      </c>
      <c r="I304" s="2">
        <f>COUNTIFS(A:A, Records_18052025[[#This Row],[account_id]])</f>
        <v>55</v>
      </c>
      <c r="J304" s="9" t="str">
        <f>IF(Records_18052025[[#This Row],[Total Trades]]&gt;100, "High frequency", "No")</f>
        <v>No</v>
      </c>
      <c r="K304" s="8">
        <f>_xlfn.XLOOKUP(Records_18052025[[#This Row],[symbol]], $AB$6:$AB$10, $AC$6:$AC$10, "", 0)</f>
        <v>1.0950000000000002</v>
      </c>
      <c r="L304" s="8" cm="1">
        <f t="array" ref="L304">ABS(_xlfn.XLOOKUP(Records_18052025[[#This Row],[symbol]], $AB$6:$AB$10, (Records_18052025[[#This Row],[spread]]-$AC$6:$AC$10), "", 0))</f>
        <v>0.24499999999999988</v>
      </c>
      <c r="M304" s="9" t="str">
        <f>IF(Records_18052025[[#This Row],[spread]]&gt;Records_18052025[[#This Row],[Spread Median/Symbol]]+PRODUCT(2, $AC$12), "Abnormal high spread", "No")</f>
        <v>No</v>
      </c>
      <c r="N304" s="9" t="str">
        <f>IF(Records_18052025[[#This Row],[spread]]&lt;Records_18052025[[#This Row],[Spread Median/Symbol]]-PRODUCT(2, $AC$12), "Suspicious low spread", "No")</f>
        <v>No</v>
      </c>
      <c r="O304" s="8">
        <f>IF(Records_18052025[[#This Row],[direction]]="Buy", Records_18052025[[#This Row],[volume]], -Records_18052025[[#This Row],[volume]])</f>
        <v>-0.01</v>
      </c>
      <c r="P304" s="8">
        <f>IF(AND(Records_18052025[[#This Row],[account_id]]=A303, Records_18052025[[#This Row],[symbol]]=C303), P303+Records_18052025[[#This Row],[signed_volume]], Records_18052025[[#This Row],[signed_volume]])</f>
        <v>-0.11</v>
      </c>
      <c r="Q304" s="12">
        <f>Records_18052025[[#This Row],[trade_duration]]/86400</f>
        <v>7.5231481481481482E-4</v>
      </c>
      <c r="R304" s="8">
        <v>1.05</v>
      </c>
      <c r="S304" s="9" t="str">
        <f>IF(AND(Records_18052025[[#This Row],[account_id]]=A303, Records_18052025[[#This Row],[symbol]]=C303, Records_18052025[[#This Row],[net_position]]&lt;&gt;P303, P303&lt;&gt;0, Records_18052025[[#This Row],[net_position]]*P303&lt;0, ABS(Records_18052025[[#This Row],[net_position]])&gt;=0.5, Records_18052025[[#This Row],[trade_duration_min2]]&lt;=5), "Abnormal position flip", "No")</f>
        <v>No</v>
      </c>
      <c r="T304" s="2">
        <f>_xlfn.XLOOKUP(Records_18052025[[#This Row],[symbol]], $AB$24:$AB$28, $AC$24:$AC$28, "Not Found", 0)</f>
        <v>0.5</v>
      </c>
      <c r="U304" s="9" t="str">
        <f>IF(AND(Records_18052025[[#This Row],[trade_duration]]&lt;=60, Records_18052025[[#This Row],[volume]]&gt;=Records_18052025[[#This Row],[Scalping Volume Threshold]]), "Suspected Scalping", "No")</f>
        <v>No</v>
      </c>
      <c r="V304" s="2" cm="1">
        <f t="array" ref="V304">_xlfn.LET(_xlpm.Filtered, _xlfn._xlws.FILTER($F:$F, ($A:$A=Records_18052025[[#This Row],[account_id]])*($C:$C=Records_18052025[[#This Row],[symbol]]), "Not Found"), MEDIAN(_xlpm.Filtered))</f>
        <v>0.5</v>
      </c>
      <c r="W304" s="2">
        <f>_xlfn.XLOOKUP(Records_18052025[[#This Row],[symbol]], $AB$33:$AB$37, $AC$33:$AC$37, 0.5, 0)</f>
        <v>0.5</v>
      </c>
      <c r="X304" s="2">
        <f>_xlfn.XLOOKUP(Records_18052025[[#This Row],[symbol]], $AB$33:$AB$37, $AD$33:$AD$37, 2, 0)</f>
        <v>2</v>
      </c>
      <c r="Y304" s="9" t="str" cm="1">
        <f t="array" ref="Y30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0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05" spans="1:26" x14ac:dyDescent="0.3">
      <c r="A305" s="2">
        <v>1007</v>
      </c>
      <c r="B305" s="5">
        <v>45795.243632618643</v>
      </c>
      <c r="C305" s="2" t="s">
        <v>11</v>
      </c>
      <c r="D305" s="2" t="s">
        <v>14</v>
      </c>
      <c r="E305" s="2">
        <v>1.87</v>
      </c>
      <c r="F305" s="2">
        <v>0.1</v>
      </c>
      <c r="G305" s="2">
        <v>-30.95</v>
      </c>
      <c r="H305" s="2">
        <v>2109</v>
      </c>
      <c r="I305" s="2">
        <f>COUNTIFS(A:A, Records_18052025[[#This Row],[account_id]])</f>
        <v>55</v>
      </c>
      <c r="J305" s="9" t="str">
        <f>IF(Records_18052025[[#This Row],[Total Trades]]&gt;100, "High frequency", "No")</f>
        <v>No</v>
      </c>
      <c r="K305" s="8">
        <f>_xlfn.XLOOKUP(Records_18052025[[#This Row],[symbol]], $AB$6:$AB$10, $AC$6:$AC$10, "", 0)</f>
        <v>1.0950000000000002</v>
      </c>
      <c r="L305" s="8" cm="1">
        <f t="array" ref="L305">ABS(_xlfn.XLOOKUP(Records_18052025[[#This Row],[symbol]], $AB$6:$AB$10, (Records_18052025[[#This Row],[spread]]-$AC$6:$AC$10), "", 0))</f>
        <v>0.77499999999999991</v>
      </c>
      <c r="M305" s="9" t="str">
        <f>IF(Records_18052025[[#This Row],[spread]]&gt;Records_18052025[[#This Row],[Spread Median/Symbol]]+PRODUCT(2, $AC$12), "Abnormal high spread", "No")</f>
        <v>No</v>
      </c>
      <c r="N305" s="9" t="str">
        <f>IF(Records_18052025[[#This Row],[spread]]&lt;Records_18052025[[#This Row],[Spread Median/Symbol]]-PRODUCT(2, $AC$12), "Suspicious low spread", "No")</f>
        <v>No</v>
      </c>
      <c r="O305" s="8">
        <f>IF(Records_18052025[[#This Row],[direction]]="Buy", Records_18052025[[#This Row],[volume]], -Records_18052025[[#This Row],[volume]])</f>
        <v>0.1</v>
      </c>
      <c r="P305" s="8">
        <f>IF(AND(Records_18052025[[#This Row],[account_id]]=A304, Records_18052025[[#This Row],[symbol]]=C304), P304+Records_18052025[[#This Row],[signed_volume]], Records_18052025[[#This Row],[signed_volume]])</f>
        <v>-9.999999999999995E-3</v>
      </c>
      <c r="Q305" s="12">
        <f>Records_18052025[[#This Row],[trade_duration]]/86400</f>
        <v>2.4409722222222222E-2</v>
      </c>
      <c r="R305" s="8">
        <v>35.090000000000003</v>
      </c>
      <c r="S305" s="9" t="str">
        <f>IF(AND(Records_18052025[[#This Row],[account_id]]=A304, Records_18052025[[#This Row],[symbol]]=C304, Records_18052025[[#This Row],[net_position]]&lt;&gt;P304, P304&lt;&gt;0, Records_18052025[[#This Row],[net_position]]*P304&lt;0, ABS(Records_18052025[[#This Row],[net_position]])&gt;=0.5, Records_18052025[[#This Row],[trade_duration_min2]]&lt;=5), "Abnormal position flip", "No")</f>
        <v>No</v>
      </c>
      <c r="T305" s="2">
        <f>_xlfn.XLOOKUP(Records_18052025[[#This Row],[symbol]], $AB$24:$AB$28, $AC$24:$AC$28, "Not Found", 0)</f>
        <v>0.5</v>
      </c>
      <c r="U305" s="9" t="str">
        <f>IF(AND(Records_18052025[[#This Row],[trade_duration]]&lt;=60, Records_18052025[[#This Row],[volume]]&gt;=Records_18052025[[#This Row],[Scalping Volume Threshold]]), "Suspected Scalping", "No")</f>
        <v>No</v>
      </c>
      <c r="V305" s="2" cm="1">
        <f t="array" ref="V305">_xlfn.LET(_xlpm.Filtered, _xlfn._xlws.FILTER($F:$F, ($A:$A=Records_18052025[[#This Row],[account_id]])*($C:$C=Records_18052025[[#This Row],[symbol]]), "Not Found"), MEDIAN(_xlpm.Filtered))</f>
        <v>0.5</v>
      </c>
      <c r="W305" s="2">
        <f>_xlfn.XLOOKUP(Records_18052025[[#This Row],[symbol]], $AB$33:$AB$37, $AC$33:$AC$37, 0.5, 0)</f>
        <v>0.5</v>
      </c>
      <c r="X305" s="2">
        <f>_xlfn.XLOOKUP(Records_18052025[[#This Row],[symbol]], $AB$33:$AB$37, $AD$33:$AD$37, 2, 0)</f>
        <v>2</v>
      </c>
      <c r="Y305" s="9" t="str" cm="1">
        <f t="array" ref="Y30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0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06" spans="1:26" x14ac:dyDescent="0.3">
      <c r="A306" s="2">
        <v>1007</v>
      </c>
      <c r="B306" s="5">
        <v>45795.333215944433</v>
      </c>
      <c r="C306" s="2" t="s">
        <v>11</v>
      </c>
      <c r="D306" s="2" t="s">
        <v>13</v>
      </c>
      <c r="E306" s="2">
        <v>1.55</v>
      </c>
      <c r="F306" s="2">
        <v>1</v>
      </c>
      <c r="G306" s="2">
        <v>146.71</v>
      </c>
      <c r="H306" s="2">
        <v>1925</v>
      </c>
      <c r="I306" s="2">
        <f>COUNTIFS(A:A, Records_18052025[[#This Row],[account_id]])</f>
        <v>55</v>
      </c>
      <c r="J306" s="9" t="str">
        <f>IF(Records_18052025[[#This Row],[Total Trades]]&gt;100, "High frequency", "No")</f>
        <v>No</v>
      </c>
      <c r="K306" s="8">
        <f>_xlfn.XLOOKUP(Records_18052025[[#This Row],[symbol]], $AB$6:$AB$10, $AC$6:$AC$10, "", 0)</f>
        <v>1.0950000000000002</v>
      </c>
      <c r="L306" s="8" cm="1">
        <f t="array" ref="L306">ABS(_xlfn.XLOOKUP(Records_18052025[[#This Row],[symbol]], $AB$6:$AB$10, (Records_18052025[[#This Row],[spread]]-$AC$6:$AC$10), "", 0))</f>
        <v>0.45499999999999985</v>
      </c>
      <c r="M306" s="9" t="str">
        <f>IF(Records_18052025[[#This Row],[spread]]&gt;Records_18052025[[#This Row],[Spread Median/Symbol]]+PRODUCT(2, $AC$12), "Abnormal high spread", "No")</f>
        <v>No</v>
      </c>
      <c r="N306" s="9" t="str">
        <f>IF(Records_18052025[[#This Row],[spread]]&lt;Records_18052025[[#This Row],[Spread Median/Symbol]]-PRODUCT(2, $AC$12), "Suspicious low spread", "No")</f>
        <v>No</v>
      </c>
      <c r="O306" s="8">
        <f>IF(Records_18052025[[#This Row],[direction]]="Buy", Records_18052025[[#This Row],[volume]], -Records_18052025[[#This Row],[volume]])</f>
        <v>-1</v>
      </c>
      <c r="P306" s="8">
        <f>IF(AND(Records_18052025[[#This Row],[account_id]]=A305, Records_18052025[[#This Row],[symbol]]=C305), P305+Records_18052025[[#This Row],[signed_volume]], Records_18052025[[#This Row],[signed_volume]])</f>
        <v>-1.01</v>
      </c>
      <c r="Q306" s="12">
        <f>Records_18052025[[#This Row],[trade_duration]]/86400</f>
        <v>2.2280092592592591E-2</v>
      </c>
      <c r="R306" s="8">
        <v>32.049999999999997</v>
      </c>
      <c r="S306" s="9" t="str">
        <f>IF(AND(Records_18052025[[#This Row],[account_id]]=A305, Records_18052025[[#This Row],[symbol]]=C305, Records_18052025[[#This Row],[net_position]]&lt;&gt;P305, P305&lt;&gt;0, Records_18052025[[#This Row],[net_position]]*P305&lt;0, ABS(Records_18052025[[#This Row],[net_position]])&gt;=0.5, Records_18052025[[#This Row],[trade_duration_min2]]&lt;=5), "Abnormal position flip", "No")</f>
        <v>No</v>
      </c>
      <c r="T306" s="2">
        <f>_xlfn.XLOOKUP(Records_18052025[[#This Row],[symbol]], $AB$24:$AB$28, $AC$24:$AC$28, "Not Found", 0)</f>
        <v>0.5</v>
      </c>
      <c r="U306" s="9" t="str">
        <f>IF(AND(Records_18052025[[#This Row],[trade_duration]]&lt;=60, Records_18052025[[#This Row],[volume]]&gt;=Records_18052025[[#This Row],[Scalping Volume Threshold]]), "Suspected Scalping", "No")</f>
        <v>No</v>
      </c>
      <c r="V306" s="2" cm="1">
        <f t="array" ref="V306">_xlfn.LET(_xlpm.Filtered, _xlfn._xlws.FILTER($F:$F, ($A:$A=Records_18052025[[#This Row],[account_id]])*($C:$C=Records_18052025[[#This Row],[symbol]]), "Not Found"), MEDIAN(_xlpm.Filtered))</f>
        <v>0.5</v>
      </c>
      <c r="W306" s="2">
        <f>_xlfn.XLOOKUP(Records_18052025[[#This Row],[symbol]], $AB$33:$AB$37, $AC$33:$AC$37, 0.5, 0)</f>
        <v>0.5</v>
      </c>
      <c r="X306" s="2">
        <f>_xlfn.XLOOKUP(Records_18052025[[#This Row],[symbol]], $AB$33:$AB$37, $AD$33:$AD$37, 2, 0)</f>
        <v>2</v>
      </c>
      <c r="Y306" s="9" t="str" cm="1">
        <f t="array" ref="Y30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07" spans="1:26" x14ac:dyDescent="0.3">
      <c r="A307" s="2">
        <v>1007</v>
      </c>
      <c r="B307" s="5">
        <v>45795.431827060776</v>
      </c>
      <c r="C307" s="2" t="s">
        <v>11</v>
      </c>
      <c r="D307" s="2" t="s">
        <v>14</v>
      </c>
      <c r="E307" s="2">
        <v>2.16</v>
      </c>
      <c r="F307" s="2">
        <v>1</v>
      </c>
      <c r="G307" s="2">
        <v>-29.91</v>
      </c>
      <c r="H307" s="2">
        <v>2684</v>
      </c>
      <c r="I307" s="2">
        <f>COUNTIFS(A:A, Records_18052025[[#This Row],[account_id]])</f>
        <v>55</v>
      </c>
      <c r="J307" s="9" t="str">
        <f>IF(Records_18052025[[#This Row],[Total Trades]]&gt;100, "High frequency", "No")</f>
        <v>No</v>
      </c>
      <c r="K307" s="8">
        <f>_xlfn.XLOOKUP(Records_18052025[[#This Row],[symbol]], $AB$6:$AB$10, $AC$6:$AC$10, "", 0)</f>
        <v>1.0950000000000002</v>
      </c>
      <c r="L307" s="8" cm="1">
        <f t="array" ref="L307">ABS(_xlfn.XLOOKUP(Records_18052025[[#This Row],[symbol]], $AB$6:$AB$10, (Records_18052025[[#This Row],[spread]]-$AC$6:$AC$10), "", 0))</f>
        <v>1.0649999999999999</v>
      </c>
      <c r="M307" s="9" t="str">
        <f>IF(Records_18052025[[#This Row],[spread]]&gt;Records_18052025[[#This Row],[Spread Median/Symbol]]+PRODUCT(2, $AC$12), "Abnormal high spread", "No")</f>
        <v>No</v>
      </c>
      <c r="N307" s="9" t="str">
        <f>IF(Records_18052025[[#This Row],[spread]]&lt;Records_18052025[[#This Row],[Spread Median/Symbol]]-PRODUCT(2, $AC$12), "Suspicious low spread", "No")</f>
        <v>No</v>
      </c>
      <c r="O307" s="8">
        <f>IF(Records_18052025[[#This Row],[direction]]="Buy", Records_18052025[[#This Row],[volume]], -Records_18052025[[#This Row],[volume]])</f>
        <v>1</v>
      </c>
      <c r="P307" s="8">
        <f>IF(AND(Records_18052025[[#This Row],[account_id]]=A306, Records_18052025[[#This Row],[symbol]]=C306), P306+Records_18052025[[#This Row],[signed_volume]], Records_18052025[[#This Row],[signed_volume]])</f>
        <v>-1.0000000000000009E-2</v>
      </c>
      <c r="Q307" s="12">
        <f>Records_18052025[[#This Row],[trade_duration]]/86400</f>
        <v>3.1064814814814816E-2</v>
      </c>
      <c r="R307" s="8">
        <v>44.44</v>
      </c>
      <c r="S307" s="9" t="str">
        <f>IF(AND(Records_18052025[[#This Row],[account_id]]=A306, Records_18052025[[#This Row],[symbol]]=C306, Records_18052025[[#This Row],[net_position]]&lt;&gt;P306, P306&lt;&gt;0, Records_18052025[[#This Row],[net_position]]*P306&lt;0, ABS(Records_18052025[[#This Row],[net_position]])&gt;=0.5, Records_18052025[[#This Row],[trade_duration_min2]]&lt;=5), "Abnormal position flip", "No")</f>
        <v>No</v>
      </c>
      <c r="T307" s="2">
        <f>_xlfn.XLOOKUP(Records_18052025[[#This Row],[symbol]], $AB$24:$AB$28, $AC$24:$AC$28, "Not Found", 0)</f>
        <v>0.5</v>
      </c>
      <c r="U307" s="9" t="str">
        <f>IF(AND(Records_18052025[[#This Row],[trade_duration]]&lt;=60, Records_18052025[[#This Row],[volume]]&gt;=Records_18052025[[#This Row],[Scalping Volume Threshold]]), "Suspected Scalping", "No")</f>
        <v>No</v>
      </c>
      <c r="V307" s="2" cm="1">
        <f t="array" ref="V307">_xlfn.LET(_xlpm.Filtered, _xlfn._xlws.FILTER($F:$F, ($A:$A=Records_18052025[[#This Row],[account_id]])*($C:$C=Records_18052025[[#This Row],[symbol]]), "Not Found"), MEDIAN(_xlpm.Filtered))</f>
        <v>0.5</v>
      </c>
      <c r="W307" s="2">
        <f>_xlfn.XLOOKUP(Records_18052025[[#This Row],[symbol]], $AB$33:$AB$37, $AC$33:$AC$37, 0.5, 0)</f>
        <v>0.5</v>
      </c>
      <c r="X307" s="2">
        <f>_xlfn.XLOOKUP(Records_18052025[[#This Row],[symbol]], $AB$33:$AB$37, $AD$33:$AD$37, 2, 0)</f>
        <v>2</v>
      </c>
      <c r="Y307" s="9" t="str" cm="1">
        <f t="array" ref="Y30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08" spans="1:26" x14ac:dyDescent="0.3">
      <c r="A308" s="2">
        <v>1007</v>
      </c>
      <c r="B308" s="5">
        <v>45795.617243693829</v>
      </c>
      <c r="C308" s="2" t="s">
        <v>11</v>
      </c>
      <c r="D308" s="2" t="s">
        <v>14</v>
      </c>
      <c r="E308" s="2">
        <v>1.01</v>
      </c>
      <c r="F308" s="2">
        <v>1</v>
      </c>
      <c r="G308" s="2">
        <v>-164.28</v>
      </c>
      <c r="H308" s="2">
        <v>622</v>
      </c>
      <c r="I308" s="2">
        <f>COUNTIFS(A:A, Records_18052025[[#This Row],[account_id]])</f>
        <v>55</v>
      </c>
      <c r="J308" s="9" t="str">
        <f>IF(Records_18052025[[#This Row],[Total Trades]]&gt;100, "High frequency", "No")</f>
        <v>No</v>
      </c>
      <c r="K308" s="8">
        <f>_xlfn.XLOOKUP(Records_18052025[[#This Row],[symbol]], $AB$6:$AB$10, $AC$6:$AC$10, "", 0)</f>
        <v>1.0950000000000002</v>
      </c>
      <c r="L308" s="8" cm="1">
        <f t="array" ref="L308">ABS(_xlfn.XLOOKUP(Records_18052025[[#This Row],[symbol]], $AB$6:$AB$10, (Records_18052025[[#This Row],[spread]]-$AC$6:$AC$10), "", 0))</f>
        <v>8.5000000000000187E-2</v>
      </c>
      <c r="M308" s="9" t="str">
        <f>IF(Records_18052025[[#This Row],[spread]]&gt;Records_18052025[[#This Row],[Spread Median/Symbol]]+PRODUCT(2, $AC$12), "Abnormal high spread", "No")</f>
        <v>No</v>
      </c>
      <c r="N308" s="9" t="str">
        <f>IF(Records_18052025[[#This Row],[spread]]&lt;Records_18052025[[#This Row],[Spread Median/Symbol]]-PRODUCT(2, $AC$12), "Suspicious low spread", "No")</f>
        <v>No</v>
      </c>
      <c r="O308" s="8">
        <f>IF(Records_18052025[[#This Row],[direction]]="Buy", Records_18052025[[#This Row],[volume]], -Records_18052025[[#This Row],[volume]])</f>
        <v>1</v>
      </c>
      <c r="P308" s="8">
        <f>IF(AND(Records_18052025[[#This Row],[account_id]]=A307, Records_18052025[[#This Row],[symbol]]=C307), P307+Records_18052025[[#This Row],[signed_volume]], Records_18052025[[#This Row],[signed_volume]])</f>
        <v>0.99</v>
      </c>
      <c r="Q308" s="12">
        <f>Records_18052025[[#This Row],[trade_duration]]/86400</f>
        <v>7.1990740740740739E-3</v>
      </c>
      <c r="R308" s="8">
        <v>10.220000000000001</v>
      </c>
      <c r="S308" s="9" t="str">
        <f>IF(AND(Records_18052025[[#This Row],[account_id]]=A307, Records_18052025[[#This Row],[symbol]]=C307, Records_18052025[[#This Row],[net_position]]&lt;&gt;P307, P307&lt;&gt;0, Records_18052025[[#This Row],[net_position]]*P307&lt;0, ABS(Records_18052025[[#This Row],[net_position]])&gt;=0.5, Records_18052025[[#This Row],[trade_duration_min2]]&lt;=5), "Abnormal position flip", "No")</f>
        <v>No</v>
      </c>
      <c r="T308" s="2">
        <f>_xlfn.XLOOKUP(Records_18052025[[#This Row],[symbol]], $AB$24:$AB$28, $AC$24:$AC$28, "Not Found", 0)</f>
        <v>0.5</v>
      </c>
      <c r="U308" s="9" t="str">
        <f>IF(AND(Records_18052025[[#This Row],[trade_duration]]&lt;=60, Records_18052025[[#This Row],[volume]]&gt;=Records_18052025[[#This Row],[Scalping Volume Threshold]]), "Suspected Scalping", "No")</f>
        <v>No</v>
      </c>
      <c r="V308" s="2" cm="1">
        <f t="array" ref="V308">_xlfn.LET(_xlpm.Filtered, _xlfn._xlws.FILTER($F:$F, ($A:$A=Records_18052025[[#This Row],[account_id]])*($C:$C=Records_18052025[[#This Row],[symbol]]), "Not Found"), MEDIAN(_xlpm.Filtered))</f>
        <v>0.5</v>
      </c>
      <c r="W308" s="2">
        <f>_xlfn.XLOOKUP(Records_18052025[[#This Row],[symbol]], $AB$33:$AB$37, $AC$33:$AC$37, 0.5, 0)</f>
        <v>0.5</v>
      </c>
      <c r="X308" s="2">
        <f>_xlfn.XLOOKUP(Records_18052025[[#This Row],[symbol]], $AB$33:$AB$37, $AD$33:$AD$37, 2, 0)</f>
        <v>2</v>
      </c>
      <c r="Y308" s="9" t="str" cm="1">
        <f t="array" ref="Y30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09" spans="1:26" x14ac:dyDescent="0.3">
      <c r="A309" s="2">
        <v>1007</v>
      </c>
      <c r="B309" s="5">
        <v>45795.716549252349</v>
      </c>
      <c r="C309" s="2" t="s">
        <v>11</v>
      </c>
      <c r="D309" s="2" t="s">
        <v>13</v>
      </c>
      <c r="E309" s="2">
        <v>0.49</v>
      </c>
      <c r="F309" s="2">
        <v>0.5</v>
      </c>
      <c r="G309" s="2">
        <v>-52.07</v>
      </c>
      <c r="H309" s="2">
        <v>1521</v>
      </c>
      <c r="I309" s="2">
        <f>COUNTIFS(A:A, Records_18052025[[#This Row],[account_id]])</f>
        <v>55</v>
      </c>
      <c r="J309" s="9" t="str">
        <f>IF(Records_18052025[[#This Row],[Total Trades]]&gt;100, "High frequency", "No")</f>
        <v>No</v>
      </c>
      <c r="K309" s="8">
        <f>_xlfn.XLOOKUP(Records_18052025[[#This Row],[symbol]], $AB$6:$AB$10, $AC$6:$AC$10, "", 0)</f>
        <v>1.0950000000000002</v>
      </c>
      <c r="L309" s="8" cm="1">
        <f t="array" ref="L309">ABS(_xlfn.XLOOKUP(Records_18052025[[#This Row],[symbol]], $AB$6:$AB$10, (Records_18052025[[#This Row],[spread]]-$AC$6:$AC$10), "", 0))</f>
        <v>0.6050000000000002</v>
      </c>
      <c r="M309" s="9" t="str">
        <f>IF(Records_18052025[[#This Row],[spread]]&gt;Records_18052025[[#This Row],[Spread Median/Symbol]]+PRODUCT(2, $AC$12), "Abnormal high spread", "No")</f>
        <v>No</v>
      </c>
      <c r="N309" s="9" t="str">
        <f>IF(Records_18052025[[#This Row],[spread]]&lt;Records_18052025[[#This Row],[Spread Median/Symbol]]-PRODUCT(2, $AC$12), "Suspicious low spread", "No")</f>
        <v>No</v>
      </c>
      <c r="O309" s="8">
        <f>IF(Records_18052025[[#This Row],[direction]]="Buy", Records_18052025[[#This Row],[volume]], -Records_18052025[[#This Row],[volume]])</f>
        <v>-0.5</v>
      </c>
      <c r="P309" s="8">
        <f>IF(AND(Records_18052025[[#This Row],[account_id]]=A308, Records_18052025[[#This Row],[symbol]]=C308), P308+Records_18052025[[#This Row],[signed_volume]], Records_18052025[[#This Row],[signed_volume]])</f>
        <v>0.49</v>
      </c>
      <c r="Q309" s="12">
        <f>Records_18052025[[#This Row],[trade_duration]]/86400</f>
        <v>1.7604166666666667E-2</v>
      </c>
      <c r="R309" s="8">
        <v>25.21</v>
      </c>
      <c r="S309" s="9" t="str">
        <f>IF(AND(Records_18052025[[#This Row],[account_id]]=A308, Records_18052025[[#This Row],[symbol]]=C308, Records_18052025[[#This Row],[net_position]]&lt;&gt;P308, P308&lt;&gt;0, Records_18052025[[#This Row],[net_position]]*P308&lt;0, ABS(Records_18052025[[#This Row],[net_position]])&gt;=0.5, Records_18052025[[#This Row],[trade_duration_min2]]&lt;=5), "Abnormal position flip", "No")</f>
        <v>No</v>
      </c>
      <c r="T309" s="2">
        <f>_xlfn.XLOOKUP(Records_18052025[[#This Row],[symbol]], $AB$24:$AB$28, $AC$24:$AC$28, "Not Found", 0)</f>
        <v>0.5</v>
      </c>
      <c r="U309" s="9" t="str">
        <f>IF(AND(Records_18052025[[#This Row],[trade_duration]]&lt;=60, Records_18052025[[#This Row],[volume]]&gt;=Records_18052025[[#This Row],[Scalping Volume Threshold]]), "Suspected Scalping", "No")</f>
        <v>No</v>
      </c>
      <c r="V309" s="2" cm="1">
        <f t="array" ref="V309">_xlfn.LET(_xlpm.Filtered, _xlfn._xlws.FILTER($F:$F, ($A:$A=Records_18052025[[#This Row],[account_id]])*($C:$C=Records_18052025[[#This Row],[symbol]]), "Not Found"), MEDIAN(_xlpm.Filtered))</f>
        <v>0.5</v>
      </c>
      <c r="W309" s="2">
        <f>_xlfn.XLOOKUP(Records_18052025[[#This Row],[symbol]], $AB$33:$AB$37, $AC$33:$AC$37, 0.5, 0)</f>
        <v>0.5</v>
      </c>
      <c r="X309" s="2">
        <f>_xlfn.XLOOKUP(Records_18052025[[#This Row],[symbol]], $AB$33:$AB$37, $AD$33:$AD$37, 2, 0)</f>
        <v>2</v>
      </c>
      <c r="Y309" s="9" t="str" cm="1">
        <f t="array" ref="Y30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0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10" spans="1:26" x14ac:dyDescent="0.3">
      <c r="A310" s="2">
        <v>1007</v>
      </c>
      <c r="B310" s="5">
        <v>45795.776965919817</v>
      </c>
      <c r="C310" s="2" t="s">
        <v>11</v>
      </c>
      <c r="D310" s="2" t="s">
        <v>13</v>
      </c>
      <c r="E310" s="2">
        <v>2.4</v>
      </c>
      <c r="F310" s="2">
        <v>0.5</v>
      </c>
      <c r="G310" s="2">
        <v>-11.09</v>
      </c>
      <c r="H310" s="2">
        <v>1075</v>
      </c>
      <c r="I310" s="2">
        <f>COUNTIFS(A:A, Records_18052025[[#This Row],[account_id]])</f>
        <v>55</v>
      </c>
      <c r="J310" s="9" t="str">
        <f>IF(Records_18052025[[#This Row],[Total Trades]]&gt;100, "High frequency", "No")</f>
        <v>No</v>
      </c>
      <c r="K310" s="8">
        <f>_xlfn.XLOOKUP(Records_18052025[[#This Row],[symbol]], $AB$6:$AB$10, $AC$6:$AC$10, "", 0)</f>
        <v>1.0950000000000002</v>
      </c>
      <c r="L310" s="8" cm="1">
        <f t="array" ref="L310">ABS(_xlfn.XLOOKUP(Records_18052025[[#This Row],[symbol]], $AB$6:$AB$10, (Records_18052025[[#This Row],[spread]]-$AC$6:$AC$10), "", 0))</f>
        <v>1.3049999999999997</v>
      </c>
      <c r="M310" s="9" t="str">
        <f>IF(Records_18052025[[#This Row],[spread]]&gt;Records_18052025[[#This Row],[Spread Median/Symbol]]+PRODUCT(2, $AC$12), "Abnormal high spread", "No")</f>
        <v>Abnormal high spread</v>
      </c>
      <c r="N310" s="9" t="str">
        <f>IF(Records_18052025[[#This Row],[spread]]&lt;Records_18052025[[#This Row],[Spread Median/Symbol]]-PRODUCT(2, $AC$12), "Suspicious low spread", "No")</f>
        <v>No</v>
      </c>
      <c r="O310" s="8">
        <f>IF(Records_18052025[[#This Row],[direction]]="Buy", Records_18052025[[#This Row],[volume]], -Records_18052025[[#This Row],[volume]])</f>
        <v>-0.5</v>
      </c>
      <c r="P310" s="8">
        <f>IF(AND(Records_18052025[[#This Row],[account_id]]=A309, Records_18052025[[#This Row],[symbol]]=C309), P309+Records_18052025[[#This Row],[signed_volume]], Records_18052025[[#This Row],[signed_volume]])</f>
        <v>-1.0000000000000009E-2</v>
      </c>
      <c r="Q310" s="12">
        <f>Records_18052025[[#This Row],[trade_duration]]/86400</f>
        <v>1.2442129629629629E-2</v>
      </c>
      <c r="R310" s="8">
        <v>17.55</v>
      </c>
      <c r="S310" s="9" t="str">
        <f>IF(AND(Records_18052025[[#This Row],[account_id]]=A309, Records_18052025[[#This Row],[symbol]]=C309, Records_18052025[[#This Row],[net_position]]&lt;&gt;P309, P309&lt;&gt;0, Records_18052025[[#This Row],[net_position]]*P309&lt;0, ABS(Records_18052025[[#This Row],[net_position]])&gt;=0.5, Records_18052025[[#This Row],[trade_duration_min2]]&lt;=5), "Abnormal position flip", "No")</f>
        <v>No</v>
      </c>
      <c r="T310" s="2">
        <f>_xlfn.XLOOKUP(Records_18052025[[#This Row],[symbol]], $AB$24:$AB$28, $AC$24:$AC$28, "Not Found", 0)</f>
        <v>0.5</v>
      </c>
      <c r="U310" s="9" t="str">
        <f>IF(AND(Records_18052025[[#This Row],[trade_duration]]&lt;=60, Records_18052025[[#This Row],[volume]]&gt;=Records_18052025[[#This Row],[Scalping Volume Threshold]]), "Suspected Scalping", "No")</f>
        <v>No</v>
      </c>
      <c r="V310" s="2" cm="1">
        <f t="array" ref="V310">_xlfn.LET(_xlpm.Filtered, _xlfn._xlws.FILTER($F:$F, ($A:$A=Records_18052025[[#This Row],[account_id]])*($C:$C=Records_18052025[[#This Row],[symbol]]), "Not Found"), MEDIAN(_xlpm.Filtered))</f>
        <v>0.5</v>
      </c>
      <c r="W310" s="2">
        <f>_xlfn.XLOOKUP(Records_18052025[[#This Row],[symbol]], $AB$33:$AB$37, $AC$33:$AC$37, 0.5, 0)</f>
        <v>0.5</v>
      </c>
      <c r="X310" s="2">
        <f>_xlfn.XLOOKUP(Records_18052025[[#This Row],[symbol]], $AB$33:$AB$37, $AD$33:$AD$37, 2, 0)</f>
        <v>2</v>
      </c>
      <c r="Y310" s="9" t="str" cm="1">
        <f t="array" ref="Y31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1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311" spans="1:26" x14ac:dyDescent="0.3">
      <c r="A311" s="2">
        <v>1007</v>
      </c>
      <c r="B311" s="5">
        <v>45795.783910350918</v>
      </c>
      <c r="C311" s="2" t="s">
        <v>11</v>
      </c>
      <c r="D311" s="2" t="s">
        <v>13</v>
      </c>
      <c r="E311" s="2">
        <v>2.0099999999999998</v>
      </c>
      <c r="F311" s="2">
        <v>0.01</v>
      </c>
      <c r="G311" s="2">
        <v>-194.27</v>
      </c>
      <c r="H311" s="2">
        <v>1850</v>
      </c>
      <c r="I311" s="2">
        <f>COUNTIFS(A:A, Records_18052025[[#This Row],[account_id]])</f>
        <v>55</v>
      </c>
      <c r="J311" s="9" t="str">
        <f>IF(Records_18052025[[#This Row],[Total Trades]]&gt;100, "High frequency", "No")</f>
        <v>No</v>
      </c>
      <c r="K311" s="8">
        <f>_xlfn.XLOOKUP(Records_18052025[[#This Row],[symbol]], $AB$6:$AB$10, $AC$6:$AC$10, "", 0)</f>
        <v>1.0950000000000002</v>
      </c>
      <c r="L311" s="8" cm="1">
        <f t="array" ref="L311">ABS(_xlfn.XLOOKUP(Records_18052025[[#This Row],[symbol]], $AB$6:$AB$10, (Records_18052025[[#This Row],[spread]]-$AC$6:$AC$10), "", 0))</f>
        <v>0.91499999999999959</v>
      </c>
      <c r="M311" s="9" t="str">
        <f>IF(Records_18052025[[#This Row],[spread]]&gt;Records_18052025[[#This Row],[Spread Median/Symbol]]+PRODUCT(2, $AC$12), "Abnormal high spread", "No")</f>
        <v>No</v>
      </c>
      <c r="N311" s="9" t="str">
        <f>IF(Records_18052025[[#This Row],[spread]]&lt;Records_18052025[[#This Row],[Spread Median/Symbol]]-PRODUCT(2, $AC$12), "Suspicious low spread", "No")</f>
        <v>No</v>
      </c>
      <c r="O311" s="8">
        <f>IF(Records_18052025[[#This Row],[direction]]="Buy", Records_18052025[[#This Row],[volume]], -Records_18052025[[#This Row],[volume]])</f>
        <v>-0.01</v>
      </c>
      <c r="P311" s="8">
        <f>IF(AND(Records_18052025[[#This Row],[account_id]]=A310, Records_18052025[[#This Row],[symbol]]=C310), P310+Records_18052025[[#This Row],[signed_volume]], Records_18052025[[#This Row],[signed_volume]])</f>
        <v>-2.0000000000000011E-2</v>
      </c>
      <c r="Q311" s="12">
        <f>Records_18052025[[#This Row],[trade_duration]]/86400</f>
        <v>2.1412037037037038E-2</v>
      </c>
      <c r="R311" s="8">
        <v>30.5</v>
      </c>
      <c r="S311" s="9" t="str">
        <f>IF(AND(Records_18052025[[#This Row],[account_id]]=A310, Records_18052025[[#This Row],[symbol]]=C310, Records_18052025[[#This Row],[net_position]]&lt;&gt;P310, P310&lt;&gt;0, Records_18052025[[#This Row],[net_position]]*P310&lt;0, ABS(Records_18052025[[#This Row],[net_position]])&gt;=0.5, Records_18052025[[#This Row],[trade_duration_min2]]&lt;=5), "Abnormal position flip", "No")</f>
        <v>No</v>
      </c>
      <c r="T311" s="2">
        <f>_xlfn.XLOOKUP(Records_18052025[[#This Row],[symbol]], $AB$24:$AB$28, $AC$24:$AC$28, "Not Found", 0)</f>
        <v>0.5</v>
      </c>
      <c r="U311" s="9" t="str">
        <f>IF(AND(Records_18052025[[#This Row],[trade_duration]]&lt;=60, Records_18052025[[#This Row],[volume]]&gt;=Records_18052025[[#This Row],[Scalping Volume Threshold]]), "Suspected Scalping", "No")</f>
        <v>No</v>
      </c>
      <c r="V311" s="2" cm="1">
        <f t="array" ref="V311">_xlfn.LET(_xlpm.Filtered, _xlfn._xlws.FILTER($F:$F, ($A:$A=Records_18052025[[#This Row],[account_id]])*($C:$C=Records_18052025[[#This Row],[symbol]]), "Not Found"), MEDIAN(_xlpm.Filtered))</f>
        <v>0.5</v>
      </c>
      <c r="W311" s="2">
        <f>_xlfn.XLOOKUP(Records_18052025[[#This Row],[symbol]], $AB$33:$AB$37, $AC$33:$AC$37, 0.5, 0)</f>
        <v>0.5</v>
      </c>
      <c r="X311" s="2">
        <f>_xlfn.XLOOKUP(Records_18052025[[#This Row],[symbol]], $AB$33:$AB$37, $AD$33:$AD$37, 2, 0)</f>
        <v>2</v>
      </c>
      <c r="Y311" s="9" t="str" cm="1">
        <f t="array" ref="Y31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1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12" spans="1:26" x14ac:dyDescent="0.3">
      <c r="A312" s="2">
        <v>1007</v>
      </c>
      <c r="B312" s="5">
        <v>45795.858215960987</v>
      </c>
      <c r="C312" s="2" t="s">
        <v>11</v>
      </c>
      <c r="D312" s="2" t="s">
        <v>14</v>
      </c>
      <c r="E312" s="2">
        <v>1.58</v>
      </c>
      <c r="F312" s="2">
        <v>0.5</v>
      </c>
      <c r="G312" s="2">
        <v>148.57</v>
      </c>
      <c r="H312" s="2">
        <v>1498</v>
      </c>
      <c r="I312" s="2">
        <f>COUNTIFS(A:A, Records_18052025[[#This Row],[account_id]])</f>
        <v>55</v>
      </c>
      <c r="J312" s="9" t="str">
        <f>IF(Records_18052025[[#This Row],[Total Trades]]&gt;100, "High frequency", "No")</f>
        <v>No</v>
      </c>
      <c r="K312" s="8">
        <f>_xlfn.XLOOKUP(Records_18052025[[#This Row],[symbol]], $AB$6:$AB$10, $AC$6:$AC$10, "", 0)</f>
        <v>1.0950000000000002</v>
      </c>
      <c r="L312" s="8" cm="1">
        <f t="array" ref="L312">ABS(_xlfn.XLOOKUP(Records_18052025[[#This Row],[symbol]], $AB$6:$AB$10, (Records_18052025[[#This Row],[spread]]-$AC$6:$AC$10), "", 0))</f>
        <v>0.48499999999999988</v>
      </c>
      <c r="M312" s="9" t="str">
        <f>IF(Records_18052025[[#This Row],[spread]]&gt;Records_18052025[[#This Row],[Spread Median/Symbol]]+PRODUCT(2, $AC$12), "Abnormal high spread", "No")</f>
        <v>No</v>
      </c>
      <c r="N312" s="9" t="str">
        <f>IF(Records_18052025[[#This Row],[spread]]&lt;Records_18052025[[#This Row],[Spread Median/Symbol]]-PRODUCT(2, $AC$12), "Suspicious low spread", "No")</f>
        <v>No</v>
      </c>
      <c r="O312" s="8">
        <f>IF(Records_18052025[[#This Row],[direction]]="Buy", Records_18052025[[#This Row],[volume]], -Records_18052025[[#This Row],[volume]])</f>
        <v>0.5</v>
      </c>
      <c r="P312" s="8">
        <f>IF(AND(Records_18052025[[#This Row],[account_id]]=A311, Records_18052025[[#This Row],[symbol]]=C311), P311+Records_18052025[[#This Row],[signed_volume]], Records_18052025[[#This Row],[signed_volume]])</f>
        <v>0.48</v>
      </c>
      <c r="Q312" s="12">
        <f>Records_18052025[[#This Row],[trade_duration]]/86400</f>
        <v>1.7337962962962961E-2</v>
      </c>
      <c r="R312" s="8">
        <v>24.58</v>
      </c>
      <c r="S312" s="9" t="str">
        <f>IF(AND(Records_18052025[[#This Row],[account_id]]=A311, Records_18052025[[#This Row],[symbol]]=C311, Records_18052025[[#This Row],[net_position]]&lt;&gt;P311, P311&lt;&gt;0, Records_18052025[[#This Row],[net_position]]*P311&lt;0, ABS(Records_18052025[[#This Row],[net_position]])&gt;=0.5, Records_18052025[[#This Row],[trade_duration_min2]]&lt;=5), "Abnormal position flip", "No")</f>
        <v>No</v>
      </c>
      <c r="T312" s="2">
        <f>_xlfn.XLOOKUP(Records_18052025[[#This Row],[symbol]], $AB$24:$AB$28, $AC$24:$AC$28, "Not Found", 0)</f>
        <v>0.5</v>
      </c>
      <c r="U312" s="9" t="str">
        <f>IF(AND(Records_18052025[[#This Row],[trade_duration]]&lt;=60, Records_18052025[[#This Row],[volume]]&gt;=Records_18052025[[#This Row],[Scalping Volume Threshold]]), "Suspected Scalping", "No")</f>
        <v>No</v>
      </c>
      <c r="V312" s="2" cm="1">
        <f t="array" ref="V312">_xlfn.LET(_xlpm.Filtered, _xlfn._xlws.FILTER($F:$F, ($A:$A=Records_18052025[[#This Row],[account_id]])*($C:$C=Records_18052025[[#This Row],[symbol]]), "Not Found"), MEDIAN(_xlpm.Filtered))</f>
        <v>0.5</v>
      </c>
      <c r="W312" s="2">
        <f>_xlfn.XLOOKUP(Records_18052025[[#This Row],[symbol]], $AB$33:$AB$37, $AC$33:$AC$37, 0.5, 0)</f>
        <v>0.5</v>
      </c>
      <c r="X312" s="2">
        <f>_xlfn.XLOOKUP(Records_18052025[[#This Row],[symbol]], $AB$33:$AB$37, $AD$33:$AD$37, 2, 0)</f>
        <v>2</v>
      </c>
      <c r="Y312" s="9" t="str" cm="1">
        <f t="array" ref="Y31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1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13" spans="1:26" x14ac:dyDescent="0.3">
      <c r="A313" s="2">
        <v>1007</v>
      </c>
      <c r="B313" s="5">
        <v>45795.865854835167</v>
      </c>
      <c r="C313" s="2" t="s">
        <v>11</v>
      </c>
      <c r="D313" s="2" t="s">
        <v>14</v>
      </c>
      <c r="E313" s="2">
        <v>0.33</v>
      </c>
      <c r="F313" s="2">
        <v>0.5</v>
      </c>
      <c r="G313" s="2">
        <v>-125.55</v>
      </c>
      <c r="H313" s="2">
        <v>1342</v>
      </c>
      <c r="I313" s="2">
        <f>COUNTIFS(A:A, Records_18052025[[#This Row],[account_id]])</f>
        <v>55</v>
      </c>
      <c r="J313" s="9" t="str">
        <f>IF(Records_18052025[[#This Row],[Total Trades]]&gt;100, "High frequency", "No")</f>
        <v>No</v>
      </c>
      <c r="K313" s="8">
        <f>_xlfn.XLOOKUP(Records_18052025[[#This Row],[symbol]], $AB$6:$AB$10, $AC$6:$AC$10, "", 0)</f>
        <v>1.0950000000000002</v>
      </c>
      <c r="L313" s="8" cm="1">
        <f t="array" ref="L313">ABS(_xlfn.XLOOKUP(Records_18052025[[#This Row],[symbol]], $AB$6:$AB$10, (Records_18052025[[#This Row],[spread]]-$AC$6:$AC$10), "", 0))</f>
        <v>0.76500000000000012</v>
      </c>
      <c r="M313" s="9" t="str">
        <f>IF(Records_18052025[[#This Row],[spread]]&gt;Records_18052025[[#This Row],[Spread Median/Symbol]]+PRODUCT(2, $AC$12), "Abnormal high spread", "No")</f>
        <v>No</v>
      </c>
      <c r="N313" s="9" t="str">
        <f>IF(Records_18052025[[#This Row],[spread]]&lt;Records_18052025[[#This Row],[Spread Median/Symbol]]-PRODUCT(2, $AC$12), "Suspicious low spread", "No")</f>
        <v>No</v>
      </c>
      <c r="O313" s="8">
        <f>IF(Records_18052025[[#This Row],[direction]]="Buy", Records_18052025[[#This Row],[volume]], -Records_18052025[[#This Row],[volume]])</f>
        <v>0.5</v>
      </c>
      <c r="P313" s="8">
        <f>IF(AND(Records_18052025[[#This Row],[account_id]]=A312, Records_18052025[[#This Row],[symbol]]=C312), P312+Records_18052025[[#This Row],[signed_volume]], Records_18052025[[#This Row],[signed_volume]])</f>
        <v>0.98</v>
      </c>
      <c r="Q313" s="12">
        <f>Records_18052025[[#This Row],[trade_duration]]/86400</f>
        <v>1.5532407407407408E-2</v>
      </c>
      <c r="R313" s="8">
        <v>22.22</v>
      </c>
      <c r="S313" s="9" t="str">
        <f>IF(AND(Records_18052025[[#This Row],[account_id]]=A312, Records_18052025[[#This Row],[symbol]]=C312, Records_18052025[[#This Row],[net_position]]&lt;&gt;P312, P312&lt;&gt;0, Records_18052025[[#This Row],[net_position]]*P312&lt;0, ABS(Records_18052025[[#This Row],[net_position]])&gt;=0.5, Records_18052025[[#This Row],[trade_duration_min2]]&lt;=5), "Abnormal position flip", "No")</f>
        <v>No</v>
      </c>
      <c r="T313" s="2">
        <f>_xlfn.XLOOKUP(Records_18052025[[#This Row],[symbol]], $AB$24:$AB$28, $AC$24:$AC$28, "Not Found", 0)</f>
        <v>0.5</v>
      </c>
      <c r="U313" s="9" t="str">
        <f>IF(AND(Records_18052025[[#This Row],[trade_duration]]&lt;=60, Records_18052025[[#This Row],[volume]]&gt;=Records_18052025[[#This Row],[Scalping Volume Threshold]]), "Suspected Scalping", "No")</f>
        <v>No</v>
      </c>
      <c r="V313" s="2" cm="1">
        <f t="array" ref="V313">_xlfn.LET(_xlpm.Filtered, _xlfn._xlws.FILTER($F:$F, ($A:$A=Records_18052025[[#This Row],[account_id]])*($C:$C=Records_18052025[[#This Row],[symbol]]), "Not Found"), MEDIAN(_xlpm.Filtered))</f>
        <v>0.5</v>
      </c>
      <c r="W313" s="2">
        <f>_xlfn.XLOOKUP(Records_18052025[[#This Row],[symbol]], $AB$33:$AB$37, $AC$33:$AC$37, 0.5, 0)</f>
        <v>0.5</v>
      </c>
      <c r="X313" s="2">
        <f>_xlfn.XLOOKUP(Records_18052025[[#This Row],[symbol]], $AB$33:$AB$37, $AD$33:$AD$37, 2, 0)</f>
        <v>2</v>
      </c>
      <c r="Y313" s="9" t="str" cm="1">
        <f t="array" ref="Y31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1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14" spans="1:26" x14ac:dyDescent="0.3">
      <c r="A314" s="2">
        <v>1007</v>
      </c>
      <c r="B314" s="5">
        <v>45795.955438137993</v>
      </c>
      <c r="C314" s="2" t="s">
        <v>11</v>
      </c>
      <c r="D314" s="2" t="s">
        <v>13</v>
      </c>
      <c r="E314" s="2">
        <v>2.02</v>
      </c>
      <c r="F314" s="2">
        <v>0.01</v>
      </c>
      <c r="G314" s="2">
        <v>163.98</v>
      </c>
      <c r="H314" s="2">
        <v>87</v>
      </c>
      <c r="I314" s="2">
        <f>COUNTIFS(A:A, Records_18052025[[#This Row],[account_id]])</f>
        <v>55</v>
      </c>
      <c r="J314" s="9" t="str">
        <f>IF(Records_18052025[[#This Row],[Total Trades]]&gt;100, "High frequency", "No")</f>
        <v>No</v>
      </c>
      <c r="K314" s="8">
        <f>_xlfn.XLOOKUP(Records_18052025[[#This Row],[symbol]], $AB$6:$AB$10, $AC$6:$AC$10, "", 0)</f>
        <v>1.0950000000000002</v>
      </c>
      <c r="L314" s="8" cm="1">
        <f t="array" ref="L314">ABS(_xlfn.XLOOKUP(Records_18052025[[#This Row],[symbol]], $AB$6:$AB$10, (Records_18052025[[#This Row],[spread]]-$AC$6:$AC$10), "", 0))</f>
        <v>0.92499999999999982</v>
      </c>
      <c r="M314" s="9" t="str">
        <f>IF(Records_18052025[[#This Row],[spread]]&gt;Records_18052025[[#This Row],[Spread Median/Symbol]]+PRODUCT(2, $AC$12), "Abnormal high spread", "No")</f>
        <v>No</v>
      </c>
      <c r="N314" s="9" t="str">
        <f>IF(Records_18052025[[#This Row],[spread]]&lt;Records_18052025[[#This Row],[Spread Median/Symbol]]-PRODUCT(2, $AC$12), "Suspicious low spread", "No")</f>
        <v>No</v>
      </c>
      <c r="O314" s="8">
        <f>IF(Records_18052025[[#This Row],[direction]]="Buy", Records_18052025[[#This Row],[volume]], -Records_18052025[[#This Row],[volume]])</f>
        <v>-0.01</v>
      </c>
      <c r="P314" s="8">
        <f>IF(AND(Records_18052025[[#This Row],[account_id]]=A313, Records_18052025[[#This Row],[symbol]]=C313), P313+Records_18052025[[#This Row],[signed_volume]], Records_18052025[[#This Row],[signed_volume]])</f>
        <v>0.97</v>
      </c>
      <c r="Q314" s="12">
        <f>Records_18052025[[#This Row],[trade_duration]]/86400</f>
        <v>1.0069444444444444E-3</v>
      </c>
      <c r="R314" s="8">
        <v>1.27</v>
      </c>
      <c r="S314" s="9" t="str">
        <f>IF(AND(Records_18052025[[#This Row],[account_id]]=A313, Records_18052025[[#This Row],[symbol]]=C313, Records_18052025[[#This Row],[net_position]]&lt;&gt;P313, P313&lt;&gt;0, Records_18052025[[#This Row],[net_position]]*P313&lt;0, ABS(Records_18052025[[#This Row],[net_position]])&gt;=0.5, Records_18052025[[#This Row],[trade_duration_min2]]&lt;=5), "Abnormal position flip", "No")</f>
        <v>No</v>
      </c>
      <c r="T314" s="2">
        <f>_xlfn.XLOOKUP(Records_18052025[[#This Row],[symbol]], $AB$24:$AB$28, $AC$24:$AC$28, "Not Found", 0)</f>
        <v>0.5</v>
      </c>
      <c r="U314" s="9" t="str">
        <f>IF(AND(Records_18052025[[#This Row],[trade_duration]]&lt;=60, Records_18052025[[#This Row],[volume]]&gt;=Records_18052025[[#This Row],[Scalping Volume Threshold]]), "Suspected Scalping", "No")</f>
        <v>No</v>
      </c>
      <c r="V314" s="2" cm="1">
        <f t="array" ref="V314">_xlfn.LET(_xlpm.Filtered, _xlfn._xlws.FILTER($F:$F, ($A:$A=Records_18052025[[#This Row],[account_id]])*($C:$C=Records_18052025[[#This Row],[symbol]]), "Not Found"), MEDIAN(_xlpm.Filtered))</f>
        <v>0.5</v>
      </c>
      <c r="W314" s="2">
        <f>_xlfn.XLOOKUP(Records_18052025[[#This Row],[symbol]], $AB$33:$AB$37, $AC$33:$AC$37, 0.5, 0)</f>
        <v>0.5</v>
      </c>
      <c r="X314" s="2">
        <f>_xlfn.XLOOKUP(Records_18052025[[#This Row],[symbol]], $AB$33:$AB$37, $AD$33:$AD$37, 2, 0)</f>
        <v>2</v>
      </c>
      <c r="Y314" s="9" t="str" cm="1">
        <f t="array" ref="Y31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1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15" spans="1:26" x14ac:dyDescent="0.3">
      <c r="A315" s="2">
        <v>1007</v>
      </c>
      <c r="B315" s="5">
        <v>45795.017243741189</v>
      </c>
      <c r="C315" s="2" t="s">
        <v>12</v>
      </c>
      <c r="D315" s="2" t="s">
        <v>13</v>
      </c>
      <c r="E315" s="2">
        <v>1.78</v>
      </c>
      <c r="F315" s="2">
        <v>0.1</v>
      </c>
      <c r="G315" s="2">
        <v>-85.7</v>
      </c>
      <c r="H315" s="2">
        <v>2448</v>
      </c>
      <c r="I315" s="2">
        <f>COUNTIFS(A:A, Records_18052025[[#This Row],[account_id]])</f>
        <v>55</v>
      </c>
      <c r="J315" s="9" t="str">
        <f>IF(Records_18052025[[#This Row],[Total Trades]]&gt;100, "High frequency", "No")</f>
        <v>No</v>
      </c>
      <c r="K315" s="8">
        <f>_xlfn.XLOOKUP(Records_18052025[[#This Row],[symbol]], $AB$6:$AB$10, $AC$6:$AC$10, "", 0)</f>
        <v>1.5</v>
      </c>
      <c r="L315" s="8" cm="1">
        <f t="array" ref="L315">ABS(_xlfn.XLOOKUP(Records_18052025[[#This Row],[symbol]], $AB$6:$AB$10, (Records_18052025[[#This Row],[spread]]-$AC$6:$AC$10), "", 0))</f>
        <v>0.28000000000000003</v>
      </c>
      <c r="M315" s="9" t="str">
        <f>IF(Records_18052025[[#This Row],[spread]]&gt;Records_18052025[[#This Row],[Spread Median/Symbol]]+PRODUCT(2, $AC$12), "Abnormal high spread", "No")</f>
        <v>No</v>
      </c>
      <c r="N315" s="9" t="str">
        <f>IF(Records_18052025[[#This Row],[spread]]&lt;Records_18052025[[#This Row],[Spread Median/Symbol]]-PRODUCT(2, $AC$12), "Suspicious low spread", "No")</f>
        <v>No</v>
      </c>
      <c r="O315" s="8">
        <f>IF(Records_18052025[[#This Row],[direction]]="Buy", Records_18052025[[#This Row],[volume]], -Records_18052025[[#This Row],[volume]])</f>
        <v>-0.1</v>
      </c>
      <c r="P315" s="8">
        <f>IF(AND(Records_18052025[[#This Row],[account_id]]=A314, Records_18052025[[#This Row],[symbol]]=C314), P314+Records_18052025[[#This Row],[signed_volume]], Records_18052025[[#This Row],[signed_volume]])</f>
        <v>-0.1</v>
      </c>
      <c r="Q315" s="12">
        <f>Records_18052025[[#This Row],[trade_duration]]/86400</f>
        <v>2.8333333333333332E-2</v>
      </c>
      <c r="R315" s="8">
        <v>40.479999999999997</v>
      </c>
      <c r="S315" s="9" t="str">
        <f>IF(AND(Records_18052025[[#This Row],[account_id]]=A314, Records_18052025[[#This Row],[symbol]]=C314, Records_18052025[[#This Row],[net_position]]&lt;&gt;P314, P314&lt;&gt;0, Records_18052025[[#This Row],[net_position]]*P314&lt;0, ABS(Records_18052025[[#This Row],[net_position]])&gt;=0.5, Records_18052025[[#This Row],[trade_duration_min2]]&lt;=5), "Abnormal position flip", "No")</f>
        <v>No</v>
      </c>
      <c r="T315" s="2">
        <f>_xlfn.XLOOKUP(Records_18052025[[#This Row],[symbol]], $AB$24:$AB$28, $AC$24:$AC$28, "Not Found", 0)</f>
        <v>0.3</v>
      </c>
      <c r="U315" s="9" t="str">
        <f>IF(AND(Records_18052025[[#This Row],[trade_duration]]&lt;=60, Records_18052025[[#This Row],[volume]]&gt;=Records_18052025[[#This Row],[Scalping Volume Threshold]]), "Suspected Scalping", "No")</f>
        <v>No</v>
      </c>
      <c r="V315" s="2" cm="1">
        <f t="array" ref="V315">_xlfn.LET(_xlpm.Filtered, _xlfn._xlws.FILTER($F:$F, ($A:$A=Records_18052025[[#This Row],[account_id]])*($C:$C=Records_18052025[[#This Row],[symbol]]), "Not Found"), MEDIAN(_xlpm.Filtered))</f>
        <v>0.5</v>
      </c>
      <c r="W315" s="2">
        <f>_xlfn.XLOOKUP(Records_18052025[[#This Row],[symbol]], $AB$33:$AB$37, $AC$33:$AC$37, 0.5, 0)</f>
        <v>0.4</v>
      </c>
      <c r="X315" s="2">
        <f>_xlfn.XLOOKUP(Records_18052025[[#This Row],[symbol]], $AB$33:$AB$37, $AD$33:$AD$37, 2, 0)</f>
        <v>2</v>
      </c>
      <c r="Y315" s="9" t="str" cm="1">
        <f t="array" ref="Y31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1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16" spans="1:26" x14ac:dyDescent="0.3">
      <c r="A316" s="2">
        <v>1007</v>
      </c>
      <c r="B316" s="5">
        <v>45795.032521511603</v>
      </c>
      <c r="C316" s="2" t="s">
        <v>12</v>
      </c>
      <c r="D316" s="2" t="s">
        <v>14</v>
      </c>
      <c r="E316" s="2">
        <v>2.4500000000000002</v>
      </c>
      <c r="F316" s="2">
        <v>0.1</v>
      </c>
      <c r="G316" s="2">
        <v>85.73</v>
      </c>
      <c r="H316" s="2">
        <v>44</v>
      </c>
      <c r="I316" s="2">
        <f>COUNTIFS(A:A, Records_18052025[[#This Row],[account_id]])</f>
        <v>55</v>
      </c>
      <c r="J316" s="9" t="str">
        <f>IF(Records_18052025[[#This Row],[Total Trades]]&gt;100, "High frequency", "No")</f>
        <v>No</v>
      </c>
      <c r="K316" s="8">
        <f>_xlfn.XLOOKUP(Records_18052025[[#This Row],[symbol]], $AB$6:$AB$10, $AC$6:$AC$10, "", 0)</f>
        <v>1.5</v>
      </c>
      <c r="L316" s="8" cm="1">
        <f t="array" ref="L316">ABS(_xlfn.XLOOKUP(Records_18052025[[#This Row],[symbol]], $AB$6:$AB$10, (Records_18052025[[#This Row],[spread]]-$AC$6:$AC$10), "", 0))</f>
        <v>0.95000000000000018</v>
      </c>
      <c r="M316" s="9" t="str">
        <f>IF(Records_18052025[[#This Row],[spread]]&gt;Records_18052025[[#This Row],[Spread Median/Symbol]]+PRODUCT(2, $AC$12), "Abnormal high spread", "No")</f>
        <v>No</v>
      </c>
      <c r="N316" s="9" t="str">
        <f>IF(Records_18052025[[#This Row],[spread]]&lt;Records_18052025[[#This Row],[Spread Median/Symbol]]-PRODUCT(2, $AC$12), "Suspicious low spread", "No")</f>
        <v>No</v>
      </c>
      <c r="O316" s="8">
        <f>IF(Records_18052025[[#This Row],[direction]]="Buy", Records_18052025[[#This Row],[volume]], -Records_18052025[[#This Row],[volume]])</f>
        <v>0.1</v>
      </c>
      <c r="P316" s="8">
        <f>IF(AND(Records_18052025[[#This Row],[account_id]]=A315, Records_18052025[[#This Row],[symbol]]=C315), P315+Records_18052025[[#This Row],[signed_volume]], Records_18052025[[#This Row],[signed_volume]])</f>
        <v>0</v>
      </c>
      <c r="Q316" s="12">
        <f>Records_18052025[[#This Row],[trade_duration]]/86400</f>
        <v>5.0925925925925921E-4</v>
      </c>
      <c r="R316" s="8">
        <v>0.44</v>
      </c>
      <c r="S316" s="9" t="str">
        <f>IF(AND(Records_18052025[[#This Row],[account_id]]=A315, Records_18052025[[#This Row],[symbol]]=C315, Records_18052025[[#This Row],[net_position]]&lt;&gt;P315, P315&lt;&gt;0, Records_18052025[[#This Row],[net_position]]*P315&lt;0, ABS(Records_18052025[[#This Row],[net_position]])&gt;=0.5, Records_18052025[[#This Row],[trade_duration_min2]]&lt;=5), "Abnormal position flip", "No")</f>
        <v>No</v>
      </c>
      <c r="T316" s="2">
        <f>_xlfn.XLOOKUP(Records_18052025[[#This Row],[symbol]], $AB$24:$AB$28, $AC$24:$AC$28, "Not Found", 0)</f>
        <v>0.3</v>
      </c>
      <c r="U316" s="9" t="str">
        <f>IF(AND(Records_18052025[[#This Row],[trade_duration]]&lt;=60, Records_18052025[[#This Row],[volume]]&gt;=Records_18052025[[#This Row],[Scalping Volume Threshold]]), "Suspected Scalping", "No")</f>
        <v>No</v>
      </c>
      <c r="V316" s="2" cm="1">
        <f t="array" ref="V316">_xlfn.LET(_xlpm.Filtered, _xlfn._xlws.FILTER($F:$F, ($A:$A=Records_18052025[[#This Row],[account_id]])*($C:$C=Records_18052025[[#This Row],[symbol]]), "Not Found"), MEDIAN(_xlpm.Filtered))</f>
        <v>0.5</v>
      </c>
      <c r="W316" s="2">
        <f>_xlfn.XLOOKUP(Records_18052025[[#This Row],[symbol]], $AB$33:$AB$37, $AC$33:$AC$37, 0.5, 0)</f>
        <v>0.4</v>
      </c>
      <c r="X316" s="2">
        <f>_xlfn.XLOOKUP(Records_18052025[[#This Row],[symbol]], $AB$33:$AB$37, $AD$33:$AD$37, 2, 0)</f>
        <v>2</v>
      </c>
      <c r="Y316" s="9" t="str" cm="1">
        <f t="array" ref="Y31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1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17" spans="1:26" x14ac:dyDescent="0.3">
      <c r="A317" s="2">
        <v>1007</v>
      </c>
      <c r="B317" s="5">
        <v>45795.03738261266</v>
      </c>
      <c r="C317" s="2" t="s">
        <v>12</v>
      </c>
      <c r="D317" s="2" t="s">
        <v>14</v>
      </c>
      <c r="E317" s="2">
        <v>2.29</v>
      </c>
      <c r="F317" s="2">
        <v>2</v>
      </c>
      <c r="G317" s="2">
        <v>-0.98</v>
      </c>
      <c r="H317" s="2">
        <v>1353</v>
      </c>
      <c r="I317" s="2">
        <f>COUNTIFS(A:A, Records_18052025[[#This Row],[account_id]])</f>
        <v>55</v>
      </c>
      <c r="J317" s="9" t="str">
        <f>IF(Records_18052025[[#This Row],[Total Trades]]&gt;100, "High frequency", "No")</f>
        <v>No</v>
      </c>
      <c r="K317" s="8">
        <f>_xlfn.XLOOKUP(Records_18052025[[#This Row],[symbol]], $AB$6:$AB$10, $AC$6:$AC$10, "", 0)</f>
        <v>1.5</v>
      </c>
      <c r="L317" s="8" cm="1">
        <f t="array" ref="L317">ABS(_xlfn.XLOOKUP(Records_18052025[[#This Row],[symbol]], $AB$6:$AB$10, (Records_18052025[[#This Row],[spread]]-$AC$6:$AC$10), "", 0))</f>
        <v>0.79</v>
      </c>
      <c r="M317" s="9" t="str">
        <f>IF(Records_18052025[[#This Row],[spread]]&gt;Records_18052025[[#This Row],[Spread Median/Symbol]]+PRODUCT(2, $AC$12), "Abnormal high spread", "No")</f>
        <v>No</v>
      </c>
      <c r="N317" s="9" t="str">
        <f>IF(Records_18052025[[#This Row],[spread]]&lt;Records_18052025[[#This Row],[Spread Median/Symbol]]-PRODUCT(2, $AC$12), "Suspicious low spread", "No")</f>
        <v>No</v>
      </c>
      <c r="O317" s="8">
        <f>IF(Records_18052025[[#This Row],[direction]]="Buy", Records_18052025[[#This Row],[volume]], -Records_18052025[[#This Row],[volume]])</f>
        <v>2</v>
      </c>
      <c r="P317" s="8">
        <f>IF(AND(Records_18052025[[#This Row],[account_id]]=A316, Records_18052025[[#This Row],[symbol]]=C316), P316+Records_18052025[[#This Row],[signed_volume]], Records_18052025[[#This Row],[signed_volume]])</f>
        <v>2</v>
      </c>
      <c r="Q317" s="12">
        <f>Records_18052025[[#This Row],[trade_duration]]/86400</f>
        <v>1.5659722222222221E-2</v>
      </c>
      <c r="R317" s="8">
        <v>22.33</v>
      </c>
      <c r="S317" s="9" t="str">
        <f>IF(AND(Records_18052025[[#This Row],[account_id]]=A316, Records_18052025[[#This Row],[symbol]]=C316, Records_18052025[[#This Row],[net_position]]&lt;&gt;P316, P316&lt;&gt;0, Records_18052025[[#This Row],[net_position]]*P316&lt;0, ABS(Records_18052025[[#This Row],[net_position]])&gt;=0.5, Records_18052025[[#This Row],[trade_duration_min2]]&lt;=5), "Abnormal position flip", "No")</f>
        <v>No</v>
      </c>
      <c r="T317" s="2">
        <f>_xlfn.XLOOKUP(Records_18052025[[#This Row],[symbol]], $AB$24:$AB$28, $AC$24:$AC$28, "Not Found", 0)</f>
        <v>0.3</v>
      </c>
      <c r="U317" s="9" t="str">
        <f>IF(AND(Records_18052025[[#This Row],[trade_duration]]&lt;=60, Records_18052025[[#This Row],[volume]]&gt;=Records_18052025[[#This Row],[Scalping Volume Threshold]]), "Suspected Scalping", "No")</f>
        <v>No</v>
      </c>
      <c r="V317" s="2" cm="1">
        <f t="array" ref="V317">_xlfn.LET(_xlpm.Filtered, _xlfn._xlws.FILTER($F:$F, ($A:$A=Records_18052025[[#This Row],[account_id]])*($C:$C=Records_18052025[[#This Row],[symbol]]), "Not Found"), MEDIAN(_xlpm.Filtered))</f>
        <v>0.5</v>
      </c>
      <c r="W317" s="2">
        <f>_xlfn.XLOOKUP(Records_18052025[[#This Row],[symbol]], $AB$33:$AB$37, $AC$33:$AC$37, 0.5, 0)</f>
        <v>0.4</v>
      </c>
      <c r="X317" s="2">
        <f>_xlfn.XLOOKUP(Records_18052025[[#This Row],[symbol]], $AB$33:$AB$37, $AD$33:$AD$37, 2, 0)</f>
        <v>2</v>
      </c>
      <c r="Y317" s="9" t="str" cm="1">
        <f t="array" ref="Y31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1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18" spans="1:26" x14ac:dyDescent="0.3">
      <c r="A318" s="2">
        <v>1007</v>
      </c>
      <c r="B318" s="5">
        <v>45795.118632620302</v>
      </c>
      <c r="C318" s="2" t="s">
        <v>12</v>
      </c>
      <c r="D318" s="2" t="s">
        <v>14</v>
      </c>
      <c r="E318" s="2">
        <v>1.45</v>
      </c>
      <c r="F318" s="2">
        <v>0.5</v>
      </c>
      <c r="G318" s="2">
        <v>83.73</v>
      </c>
      <c r="H318" s="2">
        <v>2877</v>
      </c>
      <c r="I318" s="2">
        <f>COUNTIFS(A:A, Records_18052025[[#This Row],[account_id]])</f>
        <v>55</v>
      </c>
      <c r="J318" s="9" t="str">
        <f>IF(Records_18052025[[#This Row],[Total Trades]]&gt;100, "High frequency", "No")</f>
        <v>No</v>
      </c>
      <c r="K318" s="8">
        <f>_xlfn.XLOOKUP(Records_18052025[[#This Row],[symbol]], $AB$6:$AB$10, $AC$6:$AC$10, "", 0)</f>
        <v>1.5</v>
      </c>
      <c r="L318" s="8" cm="1">
        <f t="array" ref="L318">ABS(_xlfn.XLOOKUP(Records_18052025[[#This Row],[symbol]], $AB$6:$AB$10, (Records_18052025[[#This Row],[spread]]-$AC$6:$AC$10), "", 0))</f>
        <v>5.0000000000000044E-2</v>
      </c>
      <c r="M318" s="9" t="str">
        <f>IF(Records_18052025[[#This Row],[spread]]&gt;Records_18052025[[#This Row],[Spread Median/Symbol]]+PRODUCT(2, $AC$12), "Abnormal high spread", "No")</f>
        <v>No</v>
      </c>
      <c r="N318" s="9" t="str">
        <f>IF(Records_18052025[[#This Row],[spread]]&lt;Records_18052025[[#This Row],[Spread Median/Symbol]]-PRODUCT(2, $AC$12), "Suspicious low spread", "No")</f>
        <v>No</v>
      </c>
      <c r="O318" s="8">
        <f>IF(Records_18052025[[#This Row],[direction]]="Buy", Records_18052025[[#This Row],[volume]], -Records_18052025[[#This Row],[volume]])</f>
        <v>0.5</v>
      </c>
      <c r="P318" s="8">
        <f>IF(AND(Records_18052025[[#This Row],[account_id]]=A317, Records_18052025[[#This Row],[symbol]]=C317), P317+Records_18052025[[#This Row],[signed_volume]], Records_18052025[[#This Row],[signed_volume]])</f>
        <v>2.5</v>
      </c>
      <c r="Q318" s="12">
        <f>Records_18052025[[#This Row],[trade_duration]]/86400</f>
        <v>3.3298611111111112E-2</v>
      </c>
      <c r="R318" s="8">
        <v>47.57</v>
      </c>
      <c r="S318" s="9" t="str">
        <f>IF(AND(Records_18052025[[#This Row],[account_id]]=A317, Records_18052025[[#This Row],[symbol]]=C317, Records_18052025[[#This Row],[net_position]]&lt;&gt;P317, P317&lt;&gt;0, Records_18052025[[#This Row],[net_position]]*P317&lt;0, ABS(Records_18052025[[#This Row],[net_position]])&gt;=0.5, Records_18052025[[#This Row],[trade_duration_min2]]&lt;=5), "Abnormal position flip", "No")</f>
        <v>No</v>
      </c>
      <c r="T318" s="2">
        <f>_xlfn.XLOOKUP(Records_18052025[[#This Row],[symbol]], $AB$24:$AB$28, $AC$24:$AC$28, "Not Found", 0)</f>
        <v>0.3</v>
      </c>
      <c r="U318" s="9" t="str">
        <f>IF(AND(Records_18052025[[#This Row],[trade_duration]]&lt;=60, Records_18052025[[#This Row],[volume]]&gt;=Records_18052025[[#This Row],[Scalping Volume Threshold]]), "Suspected Scalping", "No")</f>
        <v>No</v>
      </c>
      <c r="V318" s="2" cm="1">
        <f t="array" ref="V318">_xlfn.LET(_xlpm.Filtered, _xlfn._xlws.FILTER($F:$F, ($A:$A=Records_18052025[[#This Row],[account_id]])*($C:$C=Records_18052025[[#This Row],[symbol]]), "Not Found"), MEDIAN(_xlpm.Filtered))</f>
        <v>0.5</v>
      </c>
      <c r="W318" s="2">
        <f>_xlfn.XLOOKUP(Records_18052025[[#This Row],[symbol]], $AB$33:$AB$37, $AC$33:$AC$37, 0.5, 0)</f>
        <v>0.4</v>
      </c>
      <c r="X318" s="2">
        <f>_xlfn.XLOOKUP(Records_18052025[[#This Row],[symbol]], $AB$33:$AB$37, $AD$33:$AD$37, 2, 0)</f>
        <v>2</v>
      </c>
      <c r="Y318" s="9" t="str" cm="1">
        <f t="array" ref="Y31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1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19" spans="1:26" x14ac:dyDescent="0.3">
      <c r="A319" s="2">
        <v>1007</v>
      </c>
      <c r="B319" s="5">
        <v>45795.180438165691</v>
      </c>
      <c r="C319" s="2" t="s">
        <v>12</v>
      </c>
      <c r="D319" s="2" t="s">
        <v>14</v>
      </c>
      <c r="E319" s="2">
        <v>2.48</v>
      </c>
      <c r="F319" s="2">
        <v>1</v>
      </c>
      <c r="G319" s="2">
        <v>62.65</v>
      </c>
      <c r="H319" s="2">
        <v>1964</v>
      </c>
      <c r="I319" s="2">
        <f>COUNTIFS(A:A, Records_18052025[[#This Row],[account_id]])</f>
        <v>55</v>
      </c>
      <c r="J319" s="9" t="str">
        <f>IF(Records_18052025[[#This Row],[Total Trades]]&gt;100, "High frequency", "No")</f>
        <v>No</v>
      </c>
      <c r="K319" s="8">
        <f>_xlfn.XLOOKUP(Records_18052025[[#This Row],[symbol]], $AB$6:$AB$10, $AC$6:$AC$10, "", 0)</f>
        <v>1.5</v>
      </c>
      <c r="L319" s="8" cm="1">
        <f t="array" ref="L319">ABS(_xlfn.XLOOKUP(Records_18052025[[#This Row],[symbol]], $AB$6:$AB$10, (Records_18052025[[#This Row],[spread]]-$AC$6:$AC$10), "", 0))</f>
        <v>0.98</v>
      </c>
      <c r="M319" s="9" t="str">
        <f>IF(Records_18052025[[#This Row],[spread]]&gt;Records_18052025[[#This Row],[Spread Median/Symbol]]+PRODUCT(2, $AC$12), "Abnormal high spread", "No")</f>
        <v>No</v>
      </c>
      <c r="N319" s="9" t="str">
        <f>IF(Records_18052025[[#This Row],[spread]]&lt;Records_18052025[[#This Row],[Spread Median/Symbol]]-PRODUCT(2, $AC$12), "Suspicious low spread", "No")</f>
        <v>No</v>
      </c>
      <c r="O319" s="8">
        <f>IF(Records_18052025[[#This Row],[direction]]="Buy", Records_18052025[[#This Row],[volume]], -Records_18052025[[#This Row],[volume]])</f>
        <v>1</v>
      </c>
      <c r="P319" s="8">
        <f>IF(AND(Records_18052025[[#This Row],[account_id]]=A318, Records_18052025[[#This Row],[symbol]]=C318), P318+Records_18052025[[#This Row],[signed_volume]], Records_18052025[[#This Row],[signed_volume]])</f>
        <v>3.5</v>
      </c>
      <c r="Q319" s="12">
        <f>Records_18052025[[#This Row],[trade_duration]]/86400</f>
        <v>2.2731481481481481E-2</v>
      </c>
      <c r="R319" s="8">
        <v>32.44</v>
      </c>
      <c r="S319" s="9" t="str">
        <f>IF(AND(Records_18052025[[#This Row],[account_id]]=A318, Records_18052025[[#This Row],[symbol]]=C318, Records_18052025[[#This Row],[net_position]]&lt;&gt;P318, P318&lt;&gt;0, Records_18052025[[#This Row],[net_position]]*P318&lt;0, ABS(Records_18052025[[#This Row],[net_position]])&gt;=0.5, Records_18052025[[#This Row],[trade_duration_min2]]&lt;=5), "Abnormal position flip", "No")</f>
        <v>No</v>
      </c>
      <c r="T319" s="2">
        <f>_xlfn.XLOOKUP(Records_18052025[[#This Row],[symbol]], $AB$24:$AB$28, $AC$24:$AC$28, "Not Found", 0)</f>
        <v>0.3</v>
      </c>
      <c r="U319" s="9" t="str">
        <f>IF(AND(Records_18052025[[#This Row],[trade_duration]]&lt;=60, Records_18052025[[#This Row],[volume]]&gt;=Records_18052025[[#This Row],[Scalping Volume Threshold]]), "Suspected Scalping", "No")</f>
        <v>No</v>
      </c>
      <c r="V319" s="2" cm="1">
        <f t="array" ref="V319">_xlfn.LET(_xlpm.Filtered, _xlfn._xlws.FILTER($F:$F, ($A:$A=Records_18052025[[#This Row],[account_id]])*($C:$C=Records_18052025[[#This Row],[symbol]]), "Not Found"), MEDIAN(_xlpm.Filtered))</f>
        <v>0.5</v>
      </c>
      <c r="W319" s="2">
        <f>_xlfn.XLOOKUP(Records_18052025[[#This Row],[symbol]], $AB$33:$AB$37, $AC$33:$AC$37, 0.5, 0)</f>
        <v>0.4</v>
      </c>
      <c r="X319" s="2">
        <f>_xlfn.XLOOKUP(Records_18052025[[#This Row],[symbol]], $AB$33:$AB$37, $AD$33:$AD$37, 2, 0)</f>
        <v>2</v>
      </c>
      <c r="Y319" s="9" t="str" cm="1">
        <f t="array" ref="Y31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1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0" spans="1:26" x14ac:dyDescent="0.3">
      <c r="A320" s="2">
        <v>1007</v>
      </c>
      <c r="B320" s="5">
        <v>45795.213077020082</v>
      </c>
      <c r="C320" s="2" t="s">
        <v>12</v>
      </c>
      <c r="D320" s="2" t="s">
        <v>13</v>
      </c>
      <c r="E320" s="2">
        <v>1.44</v>
      </c>
      <c r="F320" s="2">
        <v>0.5</v>
      </c>
      <c r="G320" s="2">
        <v>-80.17</v>
      </c>
      <c r="H320" s="2">
        <v>1973</v>
      </c>
      <c r="I320" s="2">
        <f>COUNTIFS(A:A, Records_18052025[[#This Row],[account_id]])</f>
        <v>55</v>
      </c>
      <c r="J320" s="9" t="str">
        <f>IF(Records_18052025[[#This Row],[Total Trades]]&gt;100, "High frequency", "No")</f>
        <v>No</v>
      </c>
      <c r="K320" s="8">
        <f>_xlfn.XLOOKUP(Records_18052025[[#This Row],[symbol]], $AB$6:$AB$10, $AC$6:$AC$10, "", 0)</f>
        <v>1.5</v>
      </c>
      <c r="L320" s="8" cm="1">
        <f t="array" ref="L320">ABS(_xlfn.XLOOKUP(Records_18052025[[#This Row],[symbol]], $AB$6:$AB$10, (Records_18052025[[#This Row],[spread]]-$AC$6:$AC$10), "", 0))</f>
        <v>6.0000000000000053E-2</v>
      </c>
      <c r="M320" s="9" t="str">
        <f>IF(Records_18052025[[#This Row],[spread]]&gt;Records_18052025[[#This Row],[Spread Median/Symbol]]+PRODUCT(2, $AC$12), "Abnormal high spread", "No")</f>
        <v>No</v>
      </c>
      <c r="N320" s="9" t="str">
        <f>IF(Records_18052025[[#This Row],[spread]]&lt;Records_18052025[[#This Row],[Spread Median/Symbol]]-PRODUCT(2, $AC$12), "Suspicious low spread", "No")</f>
        <v>No</v>
      </c>
      <c r="O320" s="8">
        <f>IF(Records_18052025[[#This Row],[direction]]="Buy", Records_18052025[[#This Row],[volume]], -Records_18052025[[#This Row],[volume]])</f>
        <v>-0.5</v>
      </c>
      <c r="P320" s="8">
        <f>IF(AND(Records_18052025[[#This Row],[account_id]]=A319, Records_18052025[[#This Row],[symbol]]=C319), P319+Records_18052025[[#This Row],[signed_volume]], Records_18052025[[#This Row],[signed_volume]])</f>
        <v>3</v>
      </c>
      <c r="Q320" s="12">
        <f>Records_18052025[[#This Row],[trade_duration]]/86400</f>
        <v>2.2835648148148147E-2</v>
      </c>
      <c r="R320" s="8">
        <v>32.53</v>
      </c>
      <c r="S320" s="9" t="str">
        <f>IF(AND(Records_18052025[[#This Row],[account_id]]=A319, Records_18052025[[#This Row],[symbol]]=C319, Records_18052025[[#This Row],[net_position]]&lt;&gt;P319, P319&lt;&gt;0, Records_18052025[[#This Row],[net_position]]*P319&lt;0, ABS(Records_18052025[[#This Row],[net_position]])&gt;=0.5, Records_18052025[[#This Row],[trade_duration_min2]]&lt;=5), "Abnormal position flip", "No")</f>
        <v>No</v>
      </c>
      <c r="T320" s="2">
        <f>_xlfn.XLOOKUP(Records_18052025[[#This Row],[symbol]], $AB$24:$AB$28, $AC$24:$AC$28, "Not Found", 0)</f>
        <v>0.3</v>
      </c>
      <c r="U320" s="9" t="str">
        <f>IF(AND(Records_18052025[[#This Row],[trade_duration]]&lt;=60, Records_18052025[[#This Row],[volume]]&gt;=Records_18052025[[#This Row],[Scalping Volume Threshold]]), "Suspected Scalping", "No")</f>
        <v>No</v>
      </c>
      <c r="V320" s="2" cm="1">
        <f t="array" ref="V320">_xlfn.LET(_xlpm.Filtered, _xlfn._xlws.FILTER($F:$F, ($A:$A=Records_18052025[[#This Row],[account_id]])*($C:$C=Records_18052025[[#This Row],[symbol]]), "Not Found"), MEDIAN(_xlpm.Filtered))</f>
        <v>0.5</v>
      </c>
      <c r="W320" s="2">
        <f>_xlfn.XLOOKUP(Records_18052025[[#This Row],[symbol]], $AB$33:$AB$37, $AC$33:$AC$37, 0.5, 0)</f>
        <v>0.4</v>
      </c>
      <c r="X320" s="2">
        <f>_xlfn.XLOOKUP(Records_18052025[[#This Row],[symbol]], $AB$33:$AB$37, $AD$33:$AD$37, 2, 0)</f>
        <v>2</v>
      </c>
      <c r="Y320" s="9" t="str" cm="1">
        <f t="array" ref="Y32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1" spans="1:26" x14ac:dyDescent="0.3">
      <c r="A321" s="2">
        <v>1007</v>
      </c>
      <c r="B321" s="5">
        <v>45795.226965959977</v>
      </c>
      <c r="C321" s="2" t="s">
        <v>12</v>
      </c>
      <c r="D321" s="2" t="s">
        <v>13</v>
      </c>
      <c r="E321" s="2">
        <v>2.2599999999999998</v>
      </c>
      <c r="F321" s="2">
        <v>0.5</v>
      </c>
      <c r="G321" s="2">
        <v>145.06</v>
      </c>
      <c r="H321" s="2">
        <v>2977</v>
      </c>
      <c r="I321" s="2">
        <f>COUNTIFS(A:A, Records_18052025[[#This Row],[account_id]])</f>
        <v>55</v>
      </c>
      <c r="J321" s="9" t="str">
        <f>IF(Records_18052025[[#This Row],[Total Trades]]&gt;100, "High frequency", "No")</f>
        <v>No</v>
      </c>
      <c r="K321" s="8">
        <f>_xlfn.XLOOKUP(Records_18052025[[#This Row],[symbol]], $AB$6:$AB$10, $AC$6:$AC$10, "", 0)</f>
        <v>1.5</v>
      </c>
      <c r="L321" s="8" cm="1">
        <f t="array" ref="L321">ABS(_xlfn.XLOOKUP(Records_18052025[[#This Row],[symbol]], $AB$6:$AB$10, (Records_18052025[[#This Row],[spread]]-$AC$6:$AC$10), "", 0))</f>
        <v>0.75999999999999979</v>
      </c>
      <c r="M321" s="9" t="str">
        <f>IF(Records_18052025[[#This Row],[spread]]&gt;Records_18052025[[#This Row],[Spread Median/Symbol]]+PRODUCT(2, $AC$12), "Abnormal high spread", "No")</f>
        <v>No</v>
      </c>
      <c r="N321" s="9" t="str">
        <f>IF(Records_18052025[[#This Row],[spread]]&lt;Records_18052025[[#This Row],[Spread Median/Symbol]]-PRODUCT(2, $AC$12), "Suspicious low spread", "No")</f>
        <v>No</v>
      </c>
      <c r="O321" s="8">
        <f>IF(Records_18052025[[#This Row],[direction]]="Buy", Records_18052025[[#This Row],[volume]], -Records_18052025[[#This Row],[volume]])</f>
        <v>-0.5</v>
      </c>
      <c r="P321" s="8">
        <f>IF(AND(Records_18052025[[#This Row],[account_id]]=A320, Records_18052025[[#This Row],[symbol]]=C320), P320+Records_18052025[[#This Row],[signed_volume]], Records_18052025[[#This Row],[signed_volume]])</f>
        <v>2.5</v>
      </c>
      <c r="Q321" s="12">
        <f>Records_18052025[[#This Row],[trade_duration]]/86400</f>
        <v>3.4456018518518518E-2</v>
      </c>
      <c r="R321" s="8">
        <v>49.37</v>
      </c>
      <c r="S321" s="9" t="str">
        <f>IF(AND(Records_18052025[[#This Row],[account_id]]=A320, Records_18052025[[#This Row],[symbol]]=C320, Records_18052025[[#This Row],[net_position]]&lt;&gt;P320, P320&lt;&gt;0, Records_18052025[[#This Row],[net_position]]*P320&lt;0, ABS(Records_18052025[[#This Row],[net_position]])&gt;=0.5, Records_18052025[[#This Row],[trade_duration_min2]]&lt;=5), "Abnormal position flip", "No")</f>
        <v>No</v>
      </c>
      <c r="T321" s="2">
        <f>_xlfn.XLOOKUP(Records_18052025[[#This Row],[symbol]], $AB$24:$AB$28, $AC$24:$AC$28, "Not Found", 0)</f>
        <v>0.3</v>
      </c>
      <c r="U321" s="9" t="str">
        <f>IF(AND(Records_18052025[[#This Row],[trade_duration]]&lt;=60, Records_18052025[[#This Row],[volume]]&gt;=Records_18052025[[#This Row],[Scalping Volume Threshold]]), "Suspected Scalping", "No")</f>
        <v>No</v>
      </c>
      <c r="V321" s="2" cm="1">
        <f t="array" ref="V321">_xlfn.LET(_xlpm.Filtered, _xlfn._xlws.FILTER($F:$F, ($A:$A=Records_18052025[[#This Row],[account_id]])*($C:$C=Records_18052025[[#This Row],[symbol]]), "Not Found"), MEDIAN(_xlpm.Filtered))</f>
        <v>0.5</v>
      </c>
      <c r="W321" s="2">
        <f>_xlfn.XLOOKUP(Records_18052025[[#This Row],[symbol]], $AB$33:$AB$37, $AC$33:$AC$37, 0.5, 0)</f>
        <v>0.4</v>
      </c>
      <c r="X321" s="2">
        <f>_xlfn.XLOOKUP(Records_18052025[[#This Row],[symbol]], $AB$33:$AB$37, $AD$33:$AD$37, 2, 0)</f>
        <v>2</v>
      </c>
      <c r="Y321" s="9" t="str" cm="1">
        <f t="array" ref="Y32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2" spans="1:26" x14ac:dyDescent="0.3">
      <c r="A322" s="2">
        <v>1007</v>
      </c>
      <c r="B322" s="5">
        <v>45795.357521472113</v>
      </c>
      <c r="C322" s="2" t="s">
        <v>12</v>
      </c>
      <c r="D322" s="2" t="s">
        <v>14</v>
      </c>
      <c r="E322" s="2">
        <v>2.42</v>
      </c>
      <c r="F322" s="2">
        <v>0.01</v>
      </c>
      <c r="G322" s="2">
        <v>81.540000000000006</v>
      </c>
      <c r="H322" s="2">
        <v>2709</v>
      </c>
      <c r="I322" s="2">
        <f>COUNTIFS(A:A, Records_18052025[[#This Row],[account_id]])</f>
        <v>55</v>
      </c>
      <c r="J322" s="9" t="str">
        <f>IF(Records_18052025[[#This Row],[Total Trades]]&gt;100, "High frequency", "No")</f>
        <v>No</v>
      </c>
      <c r="K322" s="8">
        <f>_xlfn.XLOOKUP(Records_18052025[[#This Row],[symbol]], $AB$6:$AB$10, $AC$6:$AC$10, "", 0)</f>
        <v>1.5</v>
      </c>
      <c r="L322" s="8" cm="1">
        <f t="array" ref="L322">ABS(_xlfn.XLOOKUP(Records_18052025[[#This Row],[symbol]], $AB$6:$AB$10, (Records_18052025[[#This Row],[spread]]-$AC$6:$AC$10), "", 0))</f>
        <v>0.91999999999999993</v>
      </c>
      <c r="M322" s="9" t="str">
        <f>IF(Records_18052025[[#This Row],[spread]]&gt;Records_18052025[[#This Row],[Spread Median/Symbol]]+PRODUCT(2, $AC$12), "Abnormal high spread", "No")</f>
        <v>No</v>
      </c>
      <c r="N322" s="9" t="str">
        <f>IF(Records_18052025[[#This Row],[spread]]&lt;Records_18052025[[#This Row],[Spread Median/Symbol]]-PRODUCT(2, $AC$12), "Suspicious low spread", "No")</f>
        <v>No</v>
      </c>
      <c r="O322" s="8">
        <f>IF(Records_18052025[[#This Row],[direction]]="Buy", Records_18052025[[#This Row],[volume]], -Records_18052025[[#This Row],[volume]])</f>
        <v>0.01</v>
      </c>
      <c r="P322" s="8">
        <f>IF(AND(Records_18052025[[#This Row],[account_id]]=A321, Records_18052025[[#This Row],[symbol]]=C321), P321+Records_18052025[[#This Row],[signed_volume]], Records_18052025[[#This Row],[signed_volume]])</f>
        <v>2.5099999999999998</v>
      </c>
      <c r="Q322" s="12">
        <f>Records_18052025[[#This Row],[trade_duration]]/86400</f>
        <v>3.1354166666666669E-2</v>
      </c>
      <c r="R322" s="8">
        <v>45.09</v>
      </c>
      <c r="S322" s="9" t="str">
        <f>IF(AND(Records_18052025[[#This Row],[account_id]]=A321, Records_18052025[[#This Row],[symbol]]=C321, Records_18052025[[#This Row],[net_position]]&lt;&gt;P321, P321&lt;&gt;0, Records_18052025[[#This Row],[net_position]]*P321&lt;0, ABS(Records_18052025[[#This Row],[net_position]])&gt;=0.5, Records_18052025[[#This Row],[trade_duration_min2]]&lt;=5), "Abnormal position flip", "No")</f>
        <v>No</v>
      </c>
      <c r="T322" s="2">
        <f>_xlfn.XLOOKUP(Records_18052025[[#This Row],[symbol]], $AB$24:$AB$28, $AC$24:$AC$28, "Not Found", 0)</f>
        <v>0.3</v>
      </c>
      <c r="U322" s="9" t="str">
        <f>IF(AND(Records_18052025[[#This Row],[trade_duration]]&lt;=60, Records_18052025[[#This Row],[volume]]&gt;=Records_18052025[[#This Row],[Scalping Volume Threshold]]), "Suspected Scalping", "No")</f>
        <v>No</v>
      </c>
      <c r="V322" s="2" cm="1">
        <f t="array" ref="V322">_xlfn.LET(_xlpm.Filtered, _xlfn._xlws.FILTER($F:$F, ($A:$A=Records_18052025[[#This Row],[account_id]])*($C:$C=Records_18052025[[#This Row],[symbol]]), "Not Found"), MEDIAN(_xlpm.Filtered))</f>
        <v>0.5</v>
      </c>
      <c r="W322" s="2">
        <f>_xlfn.XLOOKUP(Records_18052025[[#This Row],[symbol]], $AB$33:$AB$37, $AC$33:$AC$37, 0.5, 0)</f>
        <v>0.4</v>
      </c>
      <c r="X322" s="2">
        <f>_xlfn.XLOOKUP(Records_18052025[[#This Row],[symbol]], $AB$33:$AB$37, $AD$33:$AD$37, 2, 0)</f>
        <v>2</v>
      </c>
      <c r="Y322" s="9" t="str" cm="1">
        <f t="array" ref="Y32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2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23" spans="1:26" x14ac:dyDescent="0.3">
      <c r="A323" s="2">
        <v>1007</v>
      </c>
      <c r="B323" s="5">
        <v>45795.35891038023</v>
      </c>
      <c r="C323" s="2" t="s">
        <v>12</v>
      </c>
      <c r="D323" s="2" t="s">
        <v>14</v>
      </c>
      <c r="E323" s="2">
        <v>1.0900000000000001</v>
      </c>
      <c r="F323" s="2">
        <v>1</v>
      </c>
      <c r="G323" s="2">
        <v>177.48</v>
      </c>
      <c r="H323" s="2">
        <v>2947</v>
      </c>
      <c r="I323" s="2">
        <f>COUNTIFS(A:A, Records_18052025[[#This Row],[account_id]])</f>
        <v>55</v>
      </c>
      <c r="J323" s="9" t="str">
        <f>IF(Records_18052025[[#This Row],[Total Trades]]&gt;100, "High frequency", "No")</f>
        <v>No</v>
      </c>
      <c r="K323" s="8">
        <f>_xlfn.XLOOKUP(Records_18052025[[#This Row],[symbol]], $AB$6:$AB$10, $AC$6:$AC$10, "", 0)</f>
        <v>1.5</v>
      </c>
      <c r="L323" s="8" cm="1">
        <f t="array" ref="L323">ABS(_xlfn.XLOOKUP(Records_18052025[[#This Row],[symbol]], $AB$6:$AB$10, (Records_18052025[[#This Row],[spread]]-$AC$6:$AC$10), "", 0))</f>
        <v>0.40999999999999992</v>
      </c>
      <c r="M323" s="9" t="str">
        <f>IF(Records_18052025[[#This Row],[spread]]&gt;Records_18052025[[#This Row],[Spread Median/Symbol]]+PRODUCT(2, $AC$12), "Abnormal high spread", "No")</f>
        <v>No</v>
      </c>
      <c r="N323" s="9" t="str">
        <f>IF(Records_18052025[[#This Row],[spread]]&lt;Records_18052025[[#This Row],[Spread Median/Symbol]]-PRODUCT(2, $AC$12), "Suspicious low spread", "No")</f>
        <v>No</v>
      </c>
      <c r="O323" s="8">
        <f>IF(Records_18052025[[#This Row],[direction]]="Buy", Records_18052025[[#This Row],[volume]], -Records_18052025[[#This Row],[volume]])</f>
        <v>1</v>
      </c>
      <c r="P323" s="8">
        <f>IF(AND(Records_18052025[[#This Row],[account_id]]=A322, Records_18052025[[#This Row],[symbol]]=C322), P322+Records_18052025[[#This Row],[signed_volume]], Records_18052025[[#This Row],[signed_volume]])</f>
        <v>3.51</v>
      </c>
      <c r="Q323" s="12">
        <f>Records_18052025[[#This Row],[trade_duration]]/86400</f>
        <v>3.4108796296296297E-2</v>
      </c>
      <c r="R323" s="8">
        <v>49.07</v>
      </c>
      <c r="S323" s="9" t="str">
        <f>IF(AND(Records_18052025[[#This Row],[account_id]]=A322, Records_18052025[[#This Row],[symbol]]=C322, Records_18052025[[#This Row],[net_position]]&lt;&gt;P322, P322&lt;&gt;0, Records_18052025[[#This Row],[net_position]]*P322&lt;0, ABS(Records_18052025[[#This Row],[net_position]])&gt;=0.5, Records_18052025[[#This Row],[trade_duration_min2]]&lt;=5), "Abnormal position flip", "No")</f>
        <v>No</v>
      </c>
      <c r="T323" s="2">
        <f>_xlfn.XLOOKUP(Records_18052025[[#This Row],[symbol]], $AB$24:$AB$28, $AC$24:$AC$28, "Not Found", 0)</f>
        <v>0.3</v>
      </c>
      <c r="U323" s="9" t="str">
        <f>IF(AND(Records_18052025[[#This Row],[trade_duration]]&lt;=60, Records_18052025[[#This Row],[volume]]&gt;=Records_18052025[[#This Row],[Scalping Volume Threshold]]), "Suspected Scalping", "No")</f>
        <v>No</v>
      </c>
      <c r="V323" s="2" cm="1">
        <f t="array" ref="V323">_xlfn.LET(_xlpm.Filtered, _xlfn._xlws.FILTER($F:$F, ($A:$A=Records_18052025[[#This Row],[account_id]])*($C:$C=Records_18052025[[#This Row],[symbol]]), "Not Found"), MEDIAN(_xlpm.Filtered))</f>
        <v>0.5</v>
      </c>
      <c r="W323" s="2">
        <f>_xlfn.XLOOKUP(Records_18052025[[#This Row],[symbol]], $AB$33:$AB$37, $AC$33:$AC$37, 0.5, 0)</f>
        <v>0.4</v>
      </c>
      <c r="X323" s="2">
        <f>_xlfn.XLOOKUP(Records_18052025[[#This Row],[symbol]], $AB$33:$AB$37, $AD$33:$AD$37, 2, 0)</f>
        <v>2</v>
      </c>
      <c r="Y323" s="9" t="str" cm="1">
        <f t="array" ref="Y32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4" spans="1:26" x14ac:dyDescent="0.3">
      <c r="A324" s="2">
        <v>1007</v>
      </c>
      <c r="B324" s="5">
        <v>45795.464465906807</v>
      </c>
      <c r="C324" s="2" t="s">
        <v>12</v>
      </c>
      <c r="D324" s="2" t="s">
        <v>13</v>
      </c>
      <c r="E324" s="2">
        <v>1.37</v>
      </c>
      <c r="F324" s="2">
        <v>1</v>
      </c>
      <c r="G324" s="2">
        <v>96.19</v>
      </c>
      <c r="H324" s="2">
        <v>1820</v>
      </c>
      <c r="I324" s="2">
        <f>COUNTIFS(A:A, Records_18052025[[#This Row],[account_id]])</f>
        <v>55</v>
      </c>
      <c r="J324" s="9" t="str">
        <f>IF(Records_18052025[[#This Row],[Total Trades]]&gt;100, "High frequency", "No")</f>
        <v>No</v>
      </c>
      <c r="K324" s="8">
        <f>_xlfn.XLOOKUP(Records_18052025[[#This Row],[symbol]], $AB$6:$AB$10, $AC$6:$AC$10, "", 0)</f>
        <v>1.5</v>
      </c>
      <c r="L324" s="8" cm="1">
        <f t="array" ref="L324">ABS(_xlfn.XLOOKUP(Records_18052025[[#This Row],[symbol]], $AB$6:$AB$10, (Records_18052025[[#This Row],[spread]]-$AC$6:$AC$10), "", 0))</f>
        <v>0.12999999999999989</v>
      </c>
      <c r="M324" s="9" t="str">
        <f>IF(Records_18052025[[#This Row],[spread]]&gt;Records_18052025[[#This Row],[Spread Median/Symbol]]+PRODUCT(2, $AC$12), "Abnormal high spread", "No")</f>
        <v>No</v>
      </c>
      <c r="N324" s="9" t="str">
        <f>IF(Records_18052025[[#This Row],[spread]]&lt;Records_18052025[[#This Row],[Spread Median/Symbol]]-PRODUCT(2, $AC$12), "Suspicious low spread", "No")</f>
        <v>No</v>
      </c>
      <c r="O324" s="8">
        <f>IF(Records_18052025[[#This Row],[direction]]="Buy", Records_18052025[[#This Row],[volume]], -Records_18052025[[#This Row],[volume]])</f>
        <v>-1</v>
      </c>
      <c r="P324" s="8">
        <f>IF(AND(Records_18052025[[#This Row],[account_id]]=A323, Records_18052025[[#This Row],[symbol]]=C323), P323+Records_18052025[[#This Row],[signed_volume]], Records_18052025[[#This Row],[signed_volume]])</f>
        <v>2.5099999999999998</v>
      </c>
      <c r="Q324" s="12">
        <f>Records_18052025[[#This Row],[trade_duration]]/86400</f>
        <v>2.1064814814814814E-2</v>
      </c>
      <c r="R324" s="8">
        <v>30.2</v>
      </c>
      <c r="S324" s="9" t="str">
        <f>IF(AND(Records_18052025[[#This Row],[account_id]]=A323, Records_18052025[[#This Row],[symbol]]=C323, Records_18052025[[#This Row],[net_position]]&lt;&gt;P323, P323&lt;&gt;0, Records_18052025[[#This Row],[net_position]]*P323&lt;0, ABS(Records_18052025[[#This Row],[net_position]])&gt;=0.5, Records_18052025[[#This Row],[trade_duration_min2]]&lt;=5), "Abnormal position flip", "No")</f>
        <v>No</v>
      </c>
      <c r="T324" s="2">
        <f>_xlfn.XLOOKUP(Records_18052025[[#This Row],[symbol]], $AB$24:$AB$28, $AC$24:$AC$28, "Not Found", 0)</f>
        <v>0.3</v>
      </c>
      <c r="U324" s="9" t="str">
        <f>IF(AND(Records_18052025[[#This Row],[trade_duration]]&lt;=60, Records_18052025[[#This Row],[volume]]&gt;=Records_18052025[[#This Row],[Scalping Volume Threshold]]), "Suspected Scalping", "No")</f>
        <v>No</v>
      </c>
      <c r="V324" s="2" cm="1">
        <f t="array" ref="V324">_xlfn.LET(_xlpm.Filtered, _xlfn._xlws.FILTER($F:$F, ($A:$A=Records_18052025[[#This Row],[account_id]])*($C:$C=Records_18052025[[#This Row],[symbol]]), "Not Found"), MEDIAN(_xlpm.Filtered))</f>
        <v>0.5</v>
      </c>
      <c r="W324" s="2">
        <f>_xlfn.XLOOKUP(Records_18052025[[#This Row],[symbol]], $AB$33:$AB$37, $AC$33:$AC$37, 0.5, 0)</f>
        <v>0.4</v>
      </c>
      <c r="X324" s="2">
        <f>_xlfn.XLOOKUP(Records_18052025[[#This Row],[symbol]], $AB$33:$AB$37, $AD$33:$AD$37, 2, 0)</f>
        <v>2</v>
      </c>
      <c r="Y324" s="9" t="str" cm="1">
        <f t="array" ref="Y32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5" spans="1:26" x14ac:dyDescent="0.3">
      <c r="A325" s="2">
        <v>1007</v>
      </c>
      <c r="B325" s="5">
        <v>45795.77904926148</v>
      </c>
      <c r="C325" s="2" t="s">
        <v>12</v>
      </c>
      <c r="D325" s="2" t="s">
        <v>13</v>
      </c>
      <c r="E325" s="2">
        <v>2.2200000000000002</v>
      </c>
      <c r="F325" s="2">
        <v>0.5</v>
      </c>
      <c r="G325" s="2">
        <v>-109.85</v>
      </c>
      <c r="H325" s="2">
        <v>1782</v>
      </c>
      <c r="I325" s="2">
        <f>COUNTIFS(A:A, Records_18052025[[#This Row],[account_id]])</f>
        <v>55</v>
      </c>
      <c r="J325" s="9" t="str">
        <f>IF(Records_18052025[[#This Row],[Total Trades]]&gt;100, "High frequency", "No")</f>
        <v>No</v>
      </c>
      <c r="K325" s="8">
        <f>_xlfn.XLOOKUP(Records_18052025[[#This Row],[symbol]], $AB$6:$AB$10, $AC$6:$AC$10, "", 0)</f>
        <v>1.5</v>
      </c>
      <c r="L325" s="8" cm="1">
        <f t="array" ref="L325">ABS(_xlfn.XLOOKUP(Records_18052025[[#This Row],[symbol]], $AB$6:$AB$10, (Records_18052025[[#This Row],[spread]]-$AC$6:$AC$10), "", 0))</f>
        <v>0.7200000000000002</v>
      </c>
      <c r="M325" s="9" t="str">
        <f>IF(Records_18052025[[#This Row],[spread]]&gt;Records_18052025[[#This Row],[Spread Median/Symbol]]+PRODUCT(2, $AC$12), "Abnormal high spread", "No")</f>
        <v>No</v>
      </c>
      <c r="N325" s="9" t="str">
        <f>IF(Records_18052025[[#This Row],[spread]]&lt;Records_18052025[[#This Row],[Spread Median/Symbol]]-PRODUCT(2, $AC$12), "Suspicious low spread", "No")</f>
        <v>No</v>
      </c>
      <c r="O325" s="8">
        <f>IF(Records_18052025[[#This Row],[direction]]="Buy", Records_18052025[[#This Row],[volume]], -Records_18052025[[#This Row],[volume]])</f>
        <v>-0.5</v>
      </c>
      <c r="P325" s="8">
        <f>IF(AND(Records_18052025[[#This Row],[account_id]]=A324, Records_18052025[[#This Row],[symbol]]=C324), P324+Records_18052025[[#This Row],[signed_volume]], Records_18052025[[#This Row],[signed_volume]])</f>
        <v>2.0099999999999998</v>
      </c>
      <c r="Q325" s="12">
        <f>Records_18052025[[#This Row],[trade_duration]]/86400</f>
        <v>2.0625000000000001E-2</v>
      </c>
      <c r="R325" s="8">
        <v>29.42</v>
      </c>
      <c r="S325" s="9" t="str">
        <f>IF(AND(Records_18052025[[#This Row],[account_id]]=A324, Records_18052025[[#This Row],[symbol]]=C324, Records_18052025[[#This Row],[net_position]]&lt;&gt;P324, P324&lt;&gt;0, Records_18052025[[#This Row],[net_position]]*P324&lt;0, ABS(Records_18052025[[#This Row],[net_position]])&gt;=0.5, Records_18052025[[#This Row],[trade_duration_min2]]&lt;=5), "Abnormal position flip", "No")</f>
        <v>No</v>
      </c>
      <c r="T325" s="2">
        <f>_xlfn.XLOOKUP(Records_18052025[[#This Row],[symbol]], $AB$24:$AB$28, $AC$24:$AC$28, "Not Found", 0)</f>
        <v>0.3</v>
      </c>
      <c r="U325" s="9" t="str">
        <f>IF(AND(Records_18052025[[#This Row],[trade_duration]]&lt;=60, Records_18052025[[#This Row],[volume]]&gt;=Records_18052025[[#This Row],[Scalping Volume Threshold]]), "Suspected Scalping", "No")</f>
        <v>No</v>
      </c>
      <c r="V325" s="2" cm="1">
        <f t="array" ref="V325">_xlfn.LET(_xlpm.Filtered, _xlfn._xlws.FILTER($F:$F, ($A:$A=Records_18052025[[#This Row],[account_id]])*($C:$C=Records_18052025[[#This Row],[symbol]]), "Not Found"), MEDIAN(_xlpm.Filtered))</f>
        <v>0.5</v>
      </c>
      <c r="W325" s="2">
        <f>_xlfn.XLOOKUP(Records_18052025[[#This Row],[symbol]], $AB$33:$AB$37, $AC$33:$AC$37, 0.5, 0)</f>
        <v>0.4</v>
      </c>
      <c r="X325" s="2">
        <f>_xlfn.XLOOKUP(Records_18052025[[#This Row],[symbol]], $AB$33:$AB$37, $AD$33:$AD$37, 2, 0)</f>
        <v>2</v>
      </c>
      <c r="Y325" s="9" t="str" cm="1">
        <f t="array" ref="Y32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6" spans="1:26" x14ac:dyDescent="0.3">
      <c r="A326" s="2">
        <v>1007</v>
      </c>
      <c r="B326" s="5">
        <v>45795.789465930873</v>
      </c>
      <c r="C326" s="2" t="s">
        <v>12</v>
      </c>
      <c r="D326" s="2" t="s">
        <v>14</v>
      </c>
      <c r="E326" s="2">
        <v>1.91</v>
      </c>
      <c r="F326" s="2">
        <v>0.01</v>
      </c>
      <c r="G326" s="2">
        <v>183.17</v>
      </c>
      <c r="H326" s="2">
        <v>750</v>
      </c>
      <c r="I326" s="2">
        <f>COUNTIFS(A:A, Records_18052025[[#This Row],[account_id]])</f>
        <v>55</v>
      </c>
      <c r="J326" s="9" t="str">
        <f>IF(Records_18052025[[#This Row],[Total Trades]]&gt;100, "High frequency", "No")</f>
        <v>No</v>
      </c>
      <c r="K326" s="8">
        <f>_xlfn.XLOOKUP(Records_18052025[[#This Row],[symbol]], $AB$6:$AB$10, $AC$6:$AC$10, "", 0)</f>
        <v>1.5</v>
      </c>
      <c r="L326" s="8" cm="1">
        <f t="array" ref="L326">ABS(_xlfn.XLOOKUP(Records_18052025[[#This Row],[symbol]], $AB$6:$AB$10, (Records_18052025[[#This Row],[spread]]-$AC$6:$AC$10), "", 0))</f>
        <v>0.40999999999999992</v>
      </c>
      <c r="M326" s="9" t="str">
        <f>IF(Records_18052025[[#This Row],[spread]]&gt;Records_18052025[[#This Row],[Spread Median/Symbol]]+PRODUCT(2, $AC$12), "Abnormal high spread", "No")</f>
        <v>No</v>
      </c>
      <c r="N326" s="9" t="str">
        <f>IF(Records_18052025[[#This Row],[spread]]&lt;Records_18052025[[#This Row],[Spread Median/Symbol]]-PRODUCT(2, $AC$12), "Suspicious low spread", "No")</f>
        <v>No</v>
      </c>
      <c r="O326" s="8">
        <f>IF(Records_18052025[[#This Row],[direction]]="Buy", Records_18052025[[#This Row],[volume]], -Records_18052025[[#This Row],[volume]])</f>
        <v>0.01</v>
      </c>
      <c r="P326" s="8">
        <f>IF(AND(Records_18052025[[#This Row],[account_id]]=A325, Records_18052025[[#This Row],[symbol]]=C325), P325+Records_18052025[[#This Row],[signed_volume]], Records_18052025[[#This Row],[signed_volume]])</f>
        <v>2.0199999999999996</v>
      </c>
      <c r="Q326" s="12">
        <f>Records_18052025[[#This Row],[trade_duration]]/86400</f>
        <v>8.6805555555555559E-3</v>
      </c>
      <c r="R326" s="8">
        <v>12.3</v>
      </c>
      <c r="S326" s="9" t="str">
        <f>IF(AND(Records_18052025[[#This Row],[account_id]]=A325, Records_18052025[[#This Row],[symbol]]=C325, Records_18052025[[#This Row],[net_position]]&lt;&gt;P325, P325&lt;&gt;0, Records_18052025[[#This Row],[net_position]]*P325&lt;0, ABS(Records_18052025[[#This Row],[net_position]])&gt;=0.5, Records_18052025[[#This Row],[trade_duration_min2]]&lt;=5), "Abnormal position flip", "No")</f>
        <v>No</v>
      </c>
      <c r="T326" s="2">
        <f>_xlfn.XLOOKUP(Records_18052025[[#This Row],[symbol]], $AB$24:$AB$28, $AC$24:$AC$28, "Not Found", 0)</f>
        <v>0.3</v>
      </c>
      <c r="U326" s="9" t="str">
        <f>IF(AND(Records_18052025[[#This Row],[trade_duration]]&lt;=60, Records_18052025[[#This Row],[volume]]&gt;=Records_18052025[[#This Row],[Scalping Volume Threshold]]), "Suspected Scalping", "No")</f>
        <v>No</v>
      </c>
      <c r="V326" s="2" cm="1">
        <f t="array" ref="V326">_xlfn.LET(_xlpm.Filtered, _xlfn._xlws.FILTER($F:$F, ($A:$A=Records_18052025[[#This Row],[account_id]])*($C:$C=Records_18052025[[#This Row],[symbol]]), "Not Found"), MEDIAN(_xlpm.Filtered))</f>
        <v>0.5</v>
      </c>
      <c r="W326" s="2">
        <f>_xlfn.XLOOKUP(Records_18052025[[#This Row],[symbol]], $AB$33:$AB$37, $AC$33:$AC$37, 0.5, 0)</f>
        <v>0.4</v>
      </c>
      <c r="X326" s="2">
        <f>_xlfn.XLOOKUP(Records_18052025[[#This Row],[symbol]], $AB$33:$AB$37, $AD$33:$AD$37, 2, 0)</f>
        <v>2</v>
      </c>
      <c r="Y326" s="9" t="str" cm="1">
        <f t="array" ref="Y32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2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27" spans="1:26" x14ac:dyDescent="0.3">
      <c r="A327" s="2">
        <v>1007</v>
      </c>
      <c r="B327" s="5">
        <v>45795.945715920832</v>
      </c>
      <c r="C327" s="2" t="s">
        <v>12</v>
      </c>
      <c r="D327" s="2" t="s">
        <v>14</v>
      </c>
      <c r="E327" s="2">
        <v>2</v>
      </c>
      <c r="F327" s="2">
        <v>0.01</v>
      </c>
      <c r="G327" s="2">
        <v>57.93</v>
      </c>
      <c r="H327" s="2">
        <v>2348</v>
      </c>
      <c r="I327" s="2">
        <f>COUNTIFS(A:A, Records_18052025[[#This Row],[account_id]])</f>
        <v>55</v>
      </c>
      <c r="J327" s="9" t="str">
        <f>IF(Records_18052025[[#This Row],[Total Trades]]&gt;100, "High frequency", "No")</f>
        <v>No</v>
      </c>
      <c r="K327" s="8">
        <f>_xlfn.XLOOKUP(Records_18052025[[#This Row],[symbol]], $AB$6:$AB$10, $AC$6:$AC$10, "", 0)</f>
        <v>1.5</v>
      </c>
      <c r="L327" s="8" cm="1">
        <f t="array" ref="L327">ABS(_xlfn.XLOOKUP(Records_18052025[[#This Row],[symbol]], $AB$6:$AB$10, (Records_18052025[[#This Row],[spread]]-$AC$6:$AC$10), "", 0))</f>
        <v>0.5</v>
      </c>
      <c r="M327" s="9" t="str">
        <f>IF(Records_18052025[[#This Row],[spread]]&gt;Records_18052025[[#This Row],[Spread Median/Symbol]]+PRODUCT(2, $AC$12), "Abnormal high spread", "No")</f>
        <v>No</v>
      </c>
      <c r="N327" s="9" t="str">
        <f>IF(Records_18052025[[#This Row],[spread]]&lt;Records_18052025[[#This Row],[Spread Median/Symbol]]-PRODUCT(2, $AC$12), "Suspicious low spread", "No")</f>
        <v>No</v>
      </c>
      <c r="O327" s="8">
        <f>IF(Records_18052025[[#This Row],[direction]]="Buy", Records_18052025[[#This Row],[volume]], -Records_18052025[[#This Row],[volume]])</f>
        <v>0.01</v>
      </c>
      <c r="P327" s="8">
        <f>IF(AND(Records_18052025[[#This Row],[account_id]]=A326, Records_18052025[[#This Row],[symbol]]=C326), P326+Records_18052025[[#This Row],[signed_volume]], Records_18052025[[#This Row],[signed_volume]])</f>
        <v>2.0299999999999994</v>
      </c>
      <c r="Q327" s="12">
        <f>Records_18052025[[#This Row],[trade_duration]]/86400</f>
        <v>2.7175925925925926E-2</v>
      </c>
      <c r="R327" s="8">
        <v>39.08</v>
      </c>
      <c r="S327" s="9" t="str">
        <f>IF(AND(Records_18052025[[#This Row],[account_id]]=A326, Records_18052025[[#This Row],[symbol]]=C326, Records_18052025[[#This Row],[net_position]]&lt;&gt;P326, P326&lt;&gt;0, Records_18052025[[#This Row],[net_position]]*P326&lt;0, ABS(Records_18052025[[#This Row],[net_position]])&gt;=0.5, Records_18052025[[#This Row],[trade_duration_min2]]&lt;=5), "Abnormal position flip", "No")</f>
        <v>No</v>
      </c>
      <c r="T327" s="2">
        <f>_xlfn.XLOOKUP(Records_18052025[[#This Row],[symbol]], $AB$24:$AB$28, $AC$24:$AC$28, "Not Found", 0)</f>
        <v>0.3</v>
      </c>
      <c r="U327" s="9" t="str">
        <f>IF(AND(Records_18052025[[#This Row],[trade_duration]]&lt;=60, Records_18052025[[#This Row],[volume]]&gt;=Records_18052025[[#This Row],[Scalping Volume Threshold]]), "Suspected Scalping", "No")</f>
        <v>No</v>
      </c>
      <c r="V327" s="2" cm="1">
        <f t="array" ref="V327">_xlfn.LET(_xlpm.Filtered, _xlfn._xlws.FILTER($F:$F, ($A:$A=Records_18052025[[#This Row],[account_id]])*($C:$C=Records_18052025[[#This Row],[symbol]]), "Not Found"), MEDIAN(_xlpm.Filtered))</f>
        <v>0.5</v>
      </c>
      <c r="W327" s="2">
        <f>_xlfn.XLOOKUP(Records_18052025[[#This Row],[symbol]], $AB$33:$AB$37, $AC$33:$AC$37, 0.5, 0)</f>
        <v>0.4</v>
      </c>
      <c r="X327" s="2">
        <f>_xlfn.XLOOKUP(Records_18052025[[#This Row],[symbol]], $AB$33:$AB$37, $AD$33:$AD$37, 2, 0)</f>
        <v>2</v>
      </c>
      <c r="Y327" s="9" t="str" cm="1">
        <f t="array" ref="Y32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2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28" spans="1:26" x14ac:dyDescent="0.3">
      <c r="A328" s="2">
        <v>1007</v>
      </c>
      <c r="B328" s="5">
        <v>45795.993632592537</v>
      </c>
      <c r="C328" s="2" t="s">
        <v>12</v>
      </c>
      <c r="D328" s="2" t="s">
        <v>13</v>
      </c>
      <c r="E328" s="2">
        <v>1.29</v>
      </c>
      <c r="F328" s="2">
        <v>1</v>
      </c>
      <c r="G328" s="2">
        <v>138.82</v>
      </c>
      <c r="H328" s="2">
        <v>2175</v>
      </c>
      <c r="I328" s="2">
        <f>COUNTIFS(A:A, Records_18052025[[#This Row],[account_id]])</f>
        <v>55</v>
      </c>
      <c r="J328" s="9" t="str">
        <f>IF(Records_18052025[[#This Row],[Total Trades]]&gt;100, "High frequency", "No")</f>
        <v>No</v>
      </c>
      <c r="K328" s="8">
        <f>_xlfn.XLOOKUP(Records_18052025[[#This Row],[symbol]], $AB$6:$AB$10, $AC$6:$AC$10, "", 0)</f>
        <v>1.5</v>
      </c>
      <c r="L328" s="8" cm="1">
        <f t="array" ref="L328">ABS(_xlfn.XLOOKUP(Records_18052025[[#This Row],[symbol]], $AB$6:$AB$10, (Records_18052025[[#This Row],[spread]]-$AC$6:$AC$10), "", 0))</f>
        <v>0.20999999999999996</v>
      </c>
      <c r="M328" s="9" t="str">
        <f>IF(Records_18052025[[#This Row],[spread]]&gt;Records_18052025[[#This Row],[Spread Median/Symbol]]+PRODUCT(2, $AC$12), "Abnormal high spread", "No")</f>
        <v>No</v>
      </c>
      <c r="N328" s="9" t="str">
        <f>IF(Records_18052025[[#This Row],[spread]]&lt;Records_18052025[[#This Row],[Spread Median/Symbol]]-PRODUCT(2, $AC$12), "Suspicious low spread", "No")</f>
        <v>No</v>
      </c>
      <c r="O328" s="8">
        <f>IF(Records_18052025[[#This Row],[direction]]="Buy", Records_18052025[[#This Row],[volume]], -Records_18052025[[#This Row],[volume]])</f>
        <v>-1</v>
      </c>
      <c r="P328" s="8">
        <f>IF(AND(Records_18052025[[#This Row],[account_id]]=A327, Records_18052025[[#This Row],[symbol]]=C327), P327+Records_18052025[[#This Row],[signed_volume]], Records_18052025[[#This Row],[signed_volume]])</f>
        <v>1.0299999999999994</v>
      </c>
      <c r="Q328" s="12">
        <f>Records_18052025[[#This Row],[trade_duration]]/86400</f>
        <v>2.5173611111111112E-2</v>
      </c>
      <c r="R328" s="8">
        <v>36.15</v>
      </c>
      <c r="S328" s="9" t="str">
        <f>IF(AND(Records_18052025[[#This Row],[account_id]]=A327, Records_18052025[[#This Row],[symbol]]=C327, Records_18052025[[#This Row],[net_position]]&lt;&gt;P327, P327&lt;&gt;0, Records_18052025[[#This Row],[net_position]]*P327&lt;0, ABS(Records_18052025[[#This Row],[net_position]])&gt;=0.5, Records_18052025[[#This Row],[trade_duration_min2]]&lt;=5), "Abnormal position flip", "No")</f>
        <v>No</v>
      </c>
      <c r="T328" s="2">
        <f>_xlfn.XLOOKUP(Records_18052025[[#This Row],[symbol]], $AB$24:$AB$28, $AC$24:$AC$28, "Not Found", 0)</f>
        <v>0.3</v>
      </c>
      <c r="U328" s="9" t="str">
        <f>IF(AND(Records_18052025[[#This Row],[trade_duration]]&lt;=60, Records_18052025[[#This Row],[volume]]&gt;=Records_18052025[[#This Row],[Scalping Volume Threshold]]), "Suspected Scalping", "No")</f>
        <v>No</v>
      </c>
      <c r="V328" s="2" cm="1">
        <f t="array" ref="V328">_xlfn.LET(_xlpm.Filtered, _xlfn._xlws.FILTER($F:$F, ($A:$A=Records_18052025[[#This Row],[account_id]])*($C:$C=Records_18052025[[#This Row],[symbol]]), "Not Found"), MEDIAN(_xlpm.Filtered))</f>
        <v>0.5</v>
      </c>
      <c r="W328" s="2">
        <f>_xlfn.XLOOKUP(Records_18052025[[#This Row],[symbol]], $AB$33:$AB$37, $AC$33:$AC$37, 0.5, 0)</f>
        <v>0.4</v>
      </c>
      <c r="X328" s="2">
        <f>_xlfn.XLOOKUP(Records_18052025[[#This Row],[symbol]], $AB$33:$AB$37, $AD$33:$AD$37, 2, 0)</f>
        <v>2</v>
      </c>
      <c r="Y328" s="9" t="str" cm="1">
        <f t="array" ref="Y32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29" spans="1:26" x14ac:dyDescent="0.3">
      <c r="A329" s="2">
        <v>1007</v>
      </c>
      <c r="B329" s="5">
        <v>45795.003354812361</v>
      </c>
      <c r="C329" s="2" t="s">
        <v>10</v>
      </c>
      <c r="D329" s="2" t="s">
        <v>13</v>
      </c>
      <c r="E329" s="2">
        <v>1.1499999999999999</v>
      </c>
      <c r="F329" s="2">
        <v>0.5</v>
      </c>
      <c r="G329" s="2">
        <v>-75.25</v>
      </c>
      <c r="H329" s="2">
        <v>607</v>
      </c>
      <c r="I329" s="2">
        <f>COUNTIFS(A:A, Records_18052025[[#This Row],[account_id]])</f>
        <v>55</v>
      </c>
      <c r="J329" s="9" t="str">
        <f>IF(Records_18052025[[#This Row],[Total Trades]]&gt;100, "High frequency", "No")</f>
        <v>No</v>
      </c>
      <c r="K329" s="8">
        <f>_xlfn.XLOOKUP(Records_18052025[[#This Row],[symbol]], $AB$6:$AB$10, $AC$6:$AC$10, "", 0)</f>
        <v>1.45</v>
      </c>
      <c r="L329" s="8" cm="1">
        <f t="array" ref="L329">ABS(_xlfn.XLOOKUP(Records_18052025[[#This Row],[symbol]], $AB$6:$AB$10, (Records_18052025[[#This Row],[spread]]-$AC$6:$AC$10), "", 0))</f>
        <v>0.30000000000000004</v>
      </c>
      <c r="M329" s="9" t="str">
        <f>IF(Records_18052025[[#This Row],[spread]]&gt;Records_18052025[[#This Row],[Spread Median/Symbol]]+PRODUCT(2, $AC$12), "Abnormal high spread", "No")</f>
        <v>No</v>
      </c>
      <c r="N329" s="9" t="str">
        <f>IF(Records_18052025[[#This Row],[spread]]&lt;Records_18052025[[#This Row],[Spread Median/Symbol]]-PRODUCT(2, $AC$12), "Suspicious low spread", "No")</f>
        <v>No</v>
      </c>
      <c r="O329" s="8">
        <f>IF(Records_18052025[[#This Row],[direction]]="Buy", Records_18052025[[#This Row],[volume]], -Records_18052025[[#This Row],[volume]])</f>
        <v>-0.5</v>
      </c>
      <c r="P329" s="8">
        <f>IF(AND(Records_18052025[[#This Row],[account_id]]=A328, Records_18052025[[#This Row],[symbol]]=C328), P328+Records_18052025[[#This Row],[signed_volume]], Records_18052025[[#This Row],[signed_volume]])</f>
        <v>-0.5</v>
      </c>
      <c r="Q329" s="12">
        <f>Records_18052025[[#This Row],[trade_duration]]/86400</f>
        <v>7.0254629629629634E-3</v>
      </c>
      <c r="R329" s="8">
        <v>10.07</v>
      </c>
      <c r="S329" s="9" t="str">
        <f>IF(AND(Records_18052025[[#This Row],[account_id]]=A328, Records_18052025[[#This Row],[symbol]]=C328, Records_18052025[[#This Row],[net_position]]&lt;&gt;P328, P328&lt;&gt;0, Records_18052025[[#This Row],[net_position]]*P328&lt;0, ABS(Records_18052025[[#This Row],[net_position]])&gt;=0.5, Records_18052025[[#This Row],[trade_duration_min2]]&lt;=5), "Abnormal position flip", "No")</f>
        <v>No</v>
      </c>
      <c r="T329" s="2">
        <f>_xlfn.XLOOKUP(Records_18052025[[#This Row],[symbol]], $AB$24:$AB$28, $AC$24:$AC$28, "Not Found", 0)</f>
        <v>0.5</v>
      </c>
      <c r="U329" s="9" t="str">
        <f>IF(AND(Records_18052025[[#This Row],[trade_duration]]&lt;=60, Records_18052025[[#This Row],[volume]]&gt;=Records_18052025[[#This Row],[Scalping Volume Threshold]]), "Suspected Scalping", "No")</f>
        <v>No</v>
      </c>
      <c r="V329" s="2" cm="1">
        <f t="array" ref="V329">_xlfn.LET(_xlpm.Filtered, _xlfn._xlws.FILTER($F:$F, ($A:$A=Records_18052025[[#This Row],[account_id]])*($C:$C=Records_18052025[[#This Row],[symbol]]), "Not Found"), MEDIAN(_xlpm.Filtered))</f>
        <v>1</v>
      </c>
      <c r="W329" s="2">
        <f>_xlfn.XLOOKUP(Records_18052025[[#This Row],[symbol]], $AB$33:$AB$37, $AC$33:$AC$37, 0.5, 0)</f>
        <v>0.3</v>
      </c>
      <c r="X329" s="2">
        <f>_xlfn.XLOOKUP(Records_18052025[[#This Row],[symbol]], $AB$33:$AB$37, $AD$33:$AD$37, 2, 0)</f>
        <v>1.5</v>
      </c>
      <c r="Y329" s="9" t="str" cm="1">
        <f t="array" ref="Y32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2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30" spans="1:26" x14ac:dyDescent="0.3">
      <c r="A330" s="2">
        <v>1007</v>
      </c>
      <c r="B330" s="5">
        <v>45795.009604840372</v>
      </c>
      <c r="C330" s="2" t="s">
        <v>10</v>
      </c>
      <c r="D330" s="2" t="s">
        <v>14</v>
      </c>
      <c r="E330" s="2">
        <v>2.0099999999999998</v>
      </c>
      <c r="F330" s="2">
        <v>2</v>
      </c>
      <c r="G330" s="2">
        <v>186.74</v>
      </c>
      <c r="H330" s="2">
        <v>433</v>
      </c>
      <c r="I330" s="2">
        <f>COUNTIFS(A:A, Records_18052025[[#This Row],[account_id]])</f>
        <v>55</v>
      </c>
      <c r="J330" s="9" t="str">
        <f>IF(Records_18052025[[#This Row],[Total Trades]]&gt;100, "High frequency", "No")</f>
        <v>No</v>
      </c>
      <c r="K330" s="8">
        <f>_xlfn.XLOOKUP(Records_18052025[[#This Row],[symbol]], $AB$6:$AB$10, $AC$6:$AC$10, "", 0)</f>
        <v>1.45</v>
      </c>
      <c r="L330" s="8" cm="1">
        <f t="array" ref="L330">ABS(_xlfn.XLOOKUP(Records_18052025[[#This Row],[symbol]], $AB$6:$AB$10, (Records_18052025[[#This Row],[spread]]-$AC$6:$AC$10), "", 0))</f>
        <v>0.55999999999999983</v>
      </c>
      <c r="M330" s="9" t="str">
        <f>IF(Records_18052025[[#This Row],[spread]]&gt;Records_18052025[[#This Row],[Spread Median/Symbol]]+PRODUCT(2, $AC$12), "Abnormal high spread", "No")</f>
        <v>No</v>
      </c>
      <c r="N330" s="9" t="str">
        <f>IF(Records_18052025[[#This Row],[spread]]&lt;Records_18052025[[#This Row],[Spread Median/Symbol]]-PRODUCT(2, $AC$12), "Suspicious low spread", "No")</f>
        <v>No</v>
      </c>
      <c r="O330" s="8">
        <f>IF(Records_18052025[[#This Row],[direction]]="Buy", Records_18052025[[#This Row],[volume]], -Records_18052025[[#This Row],[volume]])</f>
        <v>2</v>
      </c>
      <c r="P330" s="8">
        <f>IF(AND(Records_18052025[[#This Row],[account_id]]=A329, Records_18052025[[#This Row],[symbol]]=C329), P329+Records_18052025[[#This Row],[signed_volume]], Records_18052025[[#This Row],[signed_volume]])</f>
        <v>1.5</v>
      </c>
      <c r="Q330" s="12">
        <f>Records_18052025[[#This Row],[trade_duration]]/86400</f>
        <v>5.0115740740740737E-3</v>
      </c>
      <c r="R330" s="8">
        <v>7.13</v>
      </c>
      <c r="S330" s="9" t="str">
        <f>IF(AND(Records_18052025[[#This Row],[account_id]]=A329, Records_18052025[[#This Row],[symbol]]=C329, Records_18052025[[#This Row],[net_position]]&lt;&gt;P329, P329&lt;&gt;0, Records_18052025[[#This Row],[net_position]]*P329&lt;0, ABS(Records_18052025[[#This Row],[net_position]])&gt;=0.5, Records_18052025[[#This Row],[trade_duration_min2]]&lt;=5), "Abnormal position flip", "No")</f>
        <v>No</v>
      </c>
      <c r="T330" s="2">
        <f>_xlfn.XLOOKUP(Records_18052025[[#This Row],[symbol]], $AB$24:$AB$28, $AC$24:$AC$28, "Not Found", 0)</f>
        <v>0.5</v>
      </c>
      <c r="U330" s="9" t="str">
        <f>IF(AND(Records_18052025[[#This Row],[trade_duration]]&lt;=60, Records_18052025[[#This Row],[volume]]&gt;=Records_18052025[[#This Row],[Scalping Volume Threshold]]), "Suspected Scalping", "No")</f>
        <v>No</v>
      </c>
      <c r="V330" s="2" cm="1">
        <f t="array" ref="V330">_xlfn.LET(_xlpm.Filtered, _xlfn._xlws.FILTER($F:$F, ($A:$A=Records_18052025[[#This Row],[account_id]])*($C:$C=Records_18052025[[#This Row],[symbol]]), "Not Found"), MEDIAN(_xlpm.Filtered))</f>
        <v>1</v>
      </c>
      <c r="W330" s="2">
        <f>_xlfn.XLOOKUP(Records_18052025[[#This Row],[symbol]], $AB$33:$AB$37, $AC$33:$AC$37, 0.5, 0)</f>
        <v>0.3</v>
      </c>
      <c r="X330" s="2">
        <f>_xlfn.XLOOKUP(Records_18052025[[#This Row],[symbol]], $AB$33:$AB$37, $AD$33:$AD$37, 2, 0)</f>
        <v>1.5</v>
      </c>
      <c r="Y330" s="9" t="str" cm="1">
        <f t="array" ref="Y33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3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31" spans="1:26" x14ac:dyDescent="0.3">
      <c r="A331" s="2">
        <v>1007</v>
      </c>
      <c r="B331" s="5">
        <v>45795.118632596612</v>
      </c>
      <c r="C331" s="2" t="s">
        <v>10</v>
      </c>
      <c r="D331" s="2" t="s">
        <v>13</v>
      </c>
      <c r="E331" s="2">
        <v>0.45</v>
      </c>
      <c r="F331" s="2">
        <v>2</v>
      </c>
      <c r="G331" s="2">
        <v>-12</v>
      </c>
      <c r="H331" s="2">
        <v>1624</v>
      </c>
      <c r="I331" s="2">
        <f>COUNTIFS(A:A, Records_18052025[[#This Row],[account_id]])</f>
        <v>55</v>
      </c>
      <c r="J331" s="9" t="str">
        <f>IF(Records_18052025[[#This Row],[Total Trades]]&gt;100, "High frequency", "No")</f>
        <v>No</v>
      </c>
      <c r="K331" s="8">
        <f>_xlfn.XLOOKUP(Records_18052025[[#This Row],[symbol]], $AB$6:$AB$10, $AC$6:$AC$10, "", 0)</f>
        <v>1.45</v>
      </c>
      <c r="L331" s="8" cm="1">
        <f t="array" ref="L331">ABS(_xlfn.XLOOKUP(Records_18052025[[#This Row],[symbol]], $AB$6:$AB$10, (Records_18052025[[#This Row],[spread]]-$AC$6:$AC$10), "", 0))</f>
        <v>1</v>
      </c>
      <c r="M331" s="9" t="str">
        <f>IF(Records_18052025[[#This Row],[spread]]&gt;Records_18052025[[#This Row],[Spread Median/Symbol]]+PRODUCT(2, $AC$12), "Abnormal high spread", "No")</f>
        <v>No</v>
      </c>
      <c r="N331" s="9" t="str">
        <f>IF(Records_18052025[[#This Row],[spread]]&lt;Records_18052025[[#This Row],[Spread Median/Symbol]]-PRODUCT(2, $AC$12), "Suspicious low spread", "No")</f>
        <v>No</v>
      </c>
      <c r="O331" s="8">
        <f>IF(Records_18052025[[#This Row],[direction]]="Buy", Records_18052025[[#This Row],[volume]], -Records_18052025[[#This Row],[volume]])</f>
        <v>-2</v>
      </c>
      <c r="P331" s="8">
        <f>IF(AND(Records_18052025[[#This Row],[account_id]]=A330, Records_18052025[[#This Row],[symbol]]=C330), P330+Records_18052025[[#This Row],[signed_volume]], Records_18052025[[#This Row],[signed_volume]])</f>
        <v>-0.5</v>
      </c>
      <c r="Q331" s="12">
        <f>Records_18052025[[#This Row],[trade_duration]]/86400</f>
        <v>1.8796296296296297E-2</v>
      </c>
      <c r="R331" s="8">
        <v>27.04</v>
      </c>
      <c r="S331" s="9" t="str">
        <f>IF(AND(Records_18052025[[#This Row],[account_id]]=A330, Records_18052025[[#This Row],[symbol]]=C330, Records_18052025[[#This Row],[net_position]]&lt;&gt;P330, P330&lt;&gt;0, Records_18052025[[#This Row],[net_position]]*P330&lt;0, ABS(Records_18052025[[#This Row],[net_position]])&gt;=0.5, Records_18052025[[#This Row],[trade_duration_min2]]&lt;=5), "Abnormal position flip", "No")</f>
        <v>No</v>
      </c>
      <c r="T331" s="2">
        <f>_xlfn.XLOOKUP(Records_18052025[[#This Row],[symbol]], $AB$24:$AB$28, $AC$24:$AC$28, "Not Found", 0)</f>
        <v>0.5</v>
      </c>
      <c r="U331" s="9" t="str">
        <f>IF(AND(Records_18052025[[#This Row],[trade_duration]]&lt;=60, Records_18052025[[#This Row],[volume]]&gt;=Records_18052025[[#This Row],[Scalping Volume Threshold]]), "Suspected Scalping", "No")</f>
        <v>No</v>
      </c>
      <c r="V331" s="2" cm="1">
        <f t="array" ref="V331">_xlfn.LET(_xlpm.Filtered, _xlfn._xlws.FILTER($F:$F, ($A:$A=Records_18052025[[#This Row],[account_id]])*($C:$C=Records_18052025[[#This Row],[symbol]]), "Not Found"), MEDIAN(_xlpm.Filtered))</f>
        <v>1</v>
      </c>
      <c r="W331" s="2">
        <f>_xlfn.XLOOKUP(Records_18052025[[#This Row],[symbol]], $AB$33:$AB$37, $AC$33:$AC$37, 0.5, 0)</f>
        <v>0.3</v>
      </c>
      <c r="X331" s="2">
        <f>_xlfn.XLOOKUP(Records_18052025[[#This Row],[symbol]], $AB$33:$AB$37, $AD$33:$AD$37, 2, 0)</f>
        <v>1.5</v>
      </c>
      <c r="Y331" s="9" t="str" cm="1">
        <f t="array" ref="Y33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3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32" spans="1:26" x14ac:dyDescent="0.3">
      <c r="A332" s="2">
        <v>1007</v>
      </c>
      <c r="B332" s="5">
        <v>45795.504049261966</v>
      </c>
      <c r="C332" s="2" t="s">
        <v>10</v>
      </c>
      <c r="D332" s="2" t="s">
        <v>13</v>
      </c>
      <c r="E332" s="2">
        <v>2.4500000000000002</v>
      </c>
      <c r="F332" s="2">
        <v>0.5</v>
      </c>
      <c r="G332" s="2">
        <v>31.32</v>
      </c>
      <c r="H332" s="2">
        <v>929</v>
      </c>
      <c r="I332" s="2">
        <f>COUNTIFS(A:A, Records_18052025[[#This Row],[account_id]])</f>
        <v>55</v>
      </c>
      <c r="J332" s="9" t="str">
        <f>IF(Records_18052025[[#This Row],[Total Trades]]&gt;100, "High frequency", "No")</f>
        <v>No</v>
      </c>
      <c r="K332" s="8">
        <f>_xlfn.XLOOKUP(Records_18052025[[#This Row],[symbol]], $AB$6:$AB$10, $AC$6:$AC$10, "", 0)</f>
        <v>1.45</v>
      </c>
      <c r="L332" s="8" cm="1">
        <f t="array" ref="L332">ABS(_xlfn.XLOOKUP(Records_18052025[[#This Row],[symbol]], $AB$6:$AB$10, (Records_18052025[[#This Row],[spread]]-$AC$6:$AC$10), "", 0))</f>
        <v>1.0000000000000002</v>
      </c>
      <c r="M332" s="9" t="str">
        <f>IF(Records_18052025[[#This Row],[spread]]&gt;Records_18052025[[#This Row],[Spread Median/Symbol]]+PRODUCT(2, $AC$12), "Abnormal high spread", "No")</f>
        <v>No</v>
      </c>
      <c r="N332" s="9" t="str">
        <f>IF(Records_18052025[[#This Row],[spread]]&lt;Records_18052025[[#This Row],[Spread Median/Symbol]]-PRODUCT(2, $AC$12), "Suspicious low spread", "No")</f>
        <v>No</v>
      </c>
      <c r="O332" s="8">
        <f>IF(Records_18052025[[#This Row],[direction]]="Buy", Records_18052025[[#This Row],[volume]], -Records_18052025[[#This Row],[volume]])</f>
        <v>-0.5</v>
      </c>
      <c r="P332" s="8">
        <f>IF(AND(Records_18052025[[#This Row],[account_id]]=A331, Records_18052025[[#This Row],[symbol]]=C331), P331+Records_18052025[[#This Row],[signed_volume]], Records_18052025[[#This Row],[signed_volume]])</f>
        <v>-1</v>
      </c>
      <c r="Q332" s="12">
        <f>Records_18052025[[#This Row],[trade_duration]]/86400</f>
        <v>1.0752314814814815E-2</v>
      </c>
      <c r="R332" s="8">
        <v>15.29</v>
      </c>
      <c r="S332" s="9" t="str">
        <f>IF(AND(Records_18052025[[#This Row],[account_id]]=A331, Records_18052025[[#This Row],[symbol]]=C331, Records_18052025[[#This Row],[net_position]]&lt;&gt;P331, P331&lt;&gt;0, Records_18052025[[#This Row],[net_position]]*P331&lt;0, ABS(Records_18052025[[#This Row],[net_position]])&gt;=0.5, Records_18052025[[#This Row],[trade_duration_min2]]&lt;=5), "Abnormal position flip", "No")</f>
        <v>No</v>
      </c>
      <c r="T332" s="2">
        <f>_xlfn.XLOOKUP(Records_18052025[[#This Row],[symbol]], $AB$24:$AB$28, $AC$24:$AC$28, "Not Found", 0)</f>
        <v>0.5</v>
      </c>
      <c r="U332" s="9" t="str">
        <f>IF(AND(Records_18052025[[#This Row],[trade_duration]]&lt;=60, Records_18052025[[#This Row],[volume]]&gt;=Records_18052025[[#This Row],[Scalping Volume Threshold]]), "Suspected Scalping", "No")</f>
        <v>No</v>
      </c>
      <c r="V332" s="2" cm="1">
        <f t="array" ref="V332">_xlfn.LET(_xlpm.Filtered, _xlfn._xlws.FILTER($F:$F, ($A:$A=Records_18052025[[#This Row],[account_id]])*($C:$C=Records_18052025[[#This Row],[symbol]]), "Not Found"), MEDIAN(_xlpm.Filtered))</f>
        <v>1</v>
      </c>
      <c r="W332" s="2">
        <f>_xlfn.XLOOKUP(Records_18052025[[#This Row],[symbol]], $AB$33:$AB$37, $AC$33:$AC$37, 0.5, 0)</f>
        <v>0.3</v>
      </c>
      <c r="X332" s="2">
        <f>_xlfn.XLOOKUP(Records_18052025[[#This Row],[symbol]], $AB$33:$AB$37, $AD$33:$AD$37, 2, 0)</f>
        <v>1.5</v>
      </c>
      <c r="Y332" s="9" t="str" cm="1">
        <f t="array" ref="Y33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3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33" spans="1:26" x14ac:dyDescent="0.3">
      <c r="A333" s="2">
        <v>1007</v>
      </c>
      <c r="B333" s="5">
        <v>45795.608910363968</v>
      </c>
      <c r="C333" s="2" t="s">
        <v>10</v>
      </c>
      <c r="D333" s="2" t="s">
        <v>14</v>
      </c>
      <c r="E333" s="2">
        <v>1.61</v>
      </c>
      <c r="F333" s="2">
        <v>2</v>
      </c>
      <c r="G333" s="2">
        <v>140.13999999999999</v>
      </c>
      <c r="H333" s="2">
        <v>1139</v>
      </c>
      <c r="I333" s="2">
        <f>COUNTIFS(A:A, Records_18052025[[#This Row],[account_id]])</f>
        <v>55</v>
      </c>
      <c r="J333" s="9" t="str">
        <f>IF(Records_18052025[[#This Row],[Total Trades]]&gt;100, "High frequency", "No")</f>
        <v>No</v>
      </c>
      <c r="K333" s="8">
        <f>_xlfn.XLOOKUP(Records_18052025[[#This Row],[symbol]], $AB$6:$AB$10, $AC$6:$AC$10, "", 0)</f>
        <v>1.45</v>
      </c>
      <c r="L333" s="8" cm="1">
        <f t="array" ref="L333">ABS(_xlfn.XLOOKUP(Records_18052025[[#This Row],[symbol]], $AB$6:$AB$10, (Records_18052025[[#This Row],[spread]]-$AC$6:$AC$10), "", 0))</f>
        <v>0.16000000000000014</v>
      </c>
      <c r="M333" s="9" t="str">
        <f>IF(Records_18052025[[#This Row],[spread]]&gt;Records_18052025[[#This Row],[Spread Median/Symbol]]+PRODUCT(2, $AC$12), "Abnormal high spread", "No")</f>
        <v>No</v>
      </c>
      <c r="N333" s="9" t="str">
        <f>IF(Records_18052025[[#This Row],[spread]]&lt;Records_18052025[[#This Row],[Spread Median/Symbol]]-PRODUCT(2, $AC$12), "Suspicious low spread", "No")</f>
        <v>No</v>
      </c>
      <c r="O333" s="8">
        <f>IF(Records_18052025[[#This Row],[direction]]="Buy", Records_18052025[[#This Row],[volume]], -Records_18052025[[#This Row],[volume]])</f>
        <v>2</v>
      </c>
      <c r="P333" s="8">
        <f>IF(AND(Records_18052025[[#This Row],[account_id]]=A332, Records_18052025[[#This Row],[symbol]]=C332), P332+Records_18052025[[#This Row],[signed_volume]], Records_18052025[[#This Row],[signed_volume]])</f>
        <v>1</v>
      </c>
      <c r="Q333" s="12">
        <f>Records_18052025[[#This Row],[trade_duration]]/86400</f>
        <v>1.3182870370370371E-2</v>
      </c>
      <c r="R333" s="8">
        <v>18.59</v>
      </c>
      <c r="S333" s="9" t="str">
        <f>IF(AND(Records_18052025[[#This Row],[account_id]]=A332, Records_18052025[[#This Row],[symbol]]=C332, Records_18052025[[#This Row],[net_position]]&lt;&gt;P332, P332&lt;&gt;0, Records_18052025[[#This Row],[net_position]]*P332&lt;0, ABS(Records_18052025[[#This Row],[net_position]])&gt;=0.5, Records_18052025[[#This Row],[trade_duration_min2]]&lt;=5), "Abnormal position flip", "No")</f>
        <v>No</v>
      </c>
      <c r="T333" s="2">
        <f>_xlfn.XLOOKUP(Records_18052025[[#This Row],[symbol]], $AB$24:$AB$28, $AC$24:$AC$28, "Not Found", 0)</f>
        <v>0.5</v>
      </c>
      <c r="U333" s="9" t="str">
        <f>IF(AND(Records_18052025[[#This Row],[trade_duration]]&lt;=60, Records_18052025[[#This Row],[volume]]&gt;=Records_18052025[[#This Row],[Scalping Volume Threshold]]), "Suspected Scalping", "No")</f>
        <v>No</v>
      </c>
      <c r="V333" s="2" cm="1">
        <f t="array" ref="V333">_xlfn.LET(_xlpm.Filtered, _xlfn._xlws.FILTER($F:$F, ($A:$A=Records_18052025[[#This Row],[account_id]])*($C:$C=Records_18052025[[#This Row],[symbol]]), "Not Found"), MEDIAN(_xlpm.Filtered))</f>
        <v>1</v>
      </c>
      <c r="W333" s="2">
        <f>_xlfn.XLOOKUP(Records_18052025[[#This Row],[symbol]], $AB$33:$AB$37, $AC$33:$AC$37, 0.5, 0)</f>
        <v>0.3</v>
      </c>
      <c r="X333" s="2">
        <f>_xlfn.XLOOKUP(Records_18052025[[#This Row],[symbol]], $AB$33:$AB$37, $AD$33:$AD$37, 2, 0)</f>
        <v>1.5</v>
      </c>
      <c r="Y333" s="9" t="str" cm="1">
        <f t="array" ref="Y33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3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34" spans="1:26" x14ac:dyDescent="0.3">
      <c r="A334" s="2">
        <v>1007</v>
      </c>
      <c r="B334" s="5">
        <v>45795.694327029632</v>
      </c>
      <c r="C334" s="2" t="s">
        <v>10</v>
      </c>
      <c r="D334" s="2" t="s">
        <v>13</v>
      </c>
      <c r="E334" s="2">
        <v>0.81</v>
      </c>
      <c r="F334" s="2">
        <v>2</v>
      </c>
      <c r="G334" s="2">
        <v>0.16</v>
      </c>
      <c r="H334" s="2">
        <v>47</v>
      </c>
      <c r="I334" s="2">
        <f>COUNTIFS(A:A, Records_18052025[[#This Row],[account_id]])</f>
        <v>55</v>
      </c>
      <c r="J334" s="9" t="str">
        <f>IF(Records_18052025[[#This Row],[Total Trades]]&gt;100, "High frequency", "No")</f>
        <v>No</v>
      </c>
      <c r="K334" s="8">
        <f>_xlfn.XLOOKUP(Records_18052025[[#This Row],[symbol]], $AB$6:$AB$10, $AC$6:$AC$10, "", 0)</f>
        <v>1.45</v>
      </c>
      <c r="L334" s="8" cm="1">
        <f t="array" ref="L334">ABS(_xlfn.XLOOKUP(Records_18052025[[#This Row],[symbol]], $AB$6:$AB$10, (Records_18052025[[#This Row],[spread]]-$AC$6:$AC$10), "", 0))</f>
        <v>0.6399999999999999</v>
      </c>
      <c r="M334" s="9" t="str">
        <f>IF(Records_18052025[[#This Row],[spread]]&gt;Records_18052025[[#This Row],[Spread Median/Symbol]]+PRODUCT(2, $AC$12), "Abnormal high spread", "No")</f>
        <v>No</v>
      </c>
      <c r="N334" s="9" t="str">
        <f>IF(Records_18052025[[#This Row],[spread]]&lt;Records_18052025[[#This Row],[Spread Median/Symbol]]-PRODUCT(2, $AC$12), "Suspicious low spread", "No")</f>
        <v>No</v>
      </c>
      <c r="O334" s="8">
        <f>IF(Records_18052025[[#This Row],[direction]]="Buy", Records_18052025[[#This Row],[volume]], -Records_18052025[[#This Row],[volume]])</f>
        <v>-2</v>
      </c>
      <c r="P334" s="8">
        <f>IF(AND(Records_18052025[[#This Row],[account_id]]=A333, Records_18052025[[#This Row],[symbol]]=C333), P333+Records_18052025[[#This Row],[signed_volume]], Records_18052025[[#This Row],[signed_volume]])</f>
        <v>-1</v>
      </c>
      <c r="Q334" s="12">
        <f>Records_18052025[[#This Row],[trade_duration]]/86400</f>
        <v>5.4398148148148144E-4</v>
      </c>
      <c r="R334" s="8">
        <v>0.47</v>
      </c>
      <c r="S334" s="9" t="str">
        <f>IF(AND(Records_18052025[[#This Row],[account_id]]=A333, Records_18052025[[#This Row],[symbol]]=C333, Records_18052025[[#This Row],[net_position]]&lt;&gt;P333, P333&lt;&gt;0, Records_18052025[[#This Row],[net_position]]*P333&lt;0, ABS(Records_18052025[[#This Row],[net_position]])&gt;=0.5, Records_18052025[[#This Row],[trade_duration_min2]]&lt;=5), "Abnormal position flip", "No")</f>
        <v>Abnormal position flip</v>
      </c>
      <c r="T334" s="2">
        <f>_xlfn.XLOOKUP(Records_18052025[[#This Row],[symbol]], $AB$24:$AB$28, $AC$24:$AC$28, "Not Found", 0)</f>
        <v>0.5</v>
      </c>
      <c r="U334" s="9" t="str">
        <f>IF(AND(Records_18052025[[#This Row],[trade_duration]]&lt;=60, Records_18052025[[#This Row],[volume]]&gt;=Records_18052025[[#This Row],[Scalping Volume Threshold]]), "Suspected Scalping", "No")</f>
        <v>Suspected Scalping</v>
      </c>
      <c r="V334" s="2" cm="1">
        <f t="array" ref="V334">_xlfn.LET(_xlpm.Filtered, _xlfn._xlws.FILTER($F:$F, ($A:$A=Records_18052025[[#This Row],[account_id]])*($C:$C=Records_18052025[[#This Row],[symbol]]), "Not Found"), MEDIAN(_xlpm.Filtered))</f>
        <v>1</v>
      </c>
      <c r="W334" s="2">
        <f>_xlfn.XLOOKUP(Records_18052025[[#This Row],[symbol]], $AB$33:$AB$37, $AC$33:$AC$37, 0.5, 0)</f>
        <v>0.3</v>
      </c>
      <c r="X334" s="2">
        <f>_xlfn.XLOOKUP(Records_18052025[[#This Row],[symbol]], $AB$33:$AB$37, $AD$33:$AD$37, 2, 0)</f>
        <v>1.5</v>
      </c>
      <c r="Y334" s="9" t="str" cm="1">
        <f t="array" ref="Y33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3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position flip, Suspected Scalping, Unusual high volume</v>
      </c>
    </row>
    <row r="335" spans="1:26" x14ac:dyDescent="0.3">
      <c r="A335" s="2">
        <v>1007</v>
      </c>
      <c r="B335" s="5">
        <v>45795.803354799013</v>
      </c>
      <c r="C335" s="2" t="s">
        <v>10</v>
      </c>
      <c r="D335" s="2" t="s">
        <v>14</v>
      </c>
      <c r="E335" s="2">
        <v>0.25</v>
      </c>
      <c r="F335" s="2">
        <v>1</v>
      </c>
      <c r="G335" s="2">
        <v>-107.05</v>
      </c>
      <c r="H335" s="2">
        <v>2638</v>
      </c>
      <c r="I335" s="2">
        <f>COUNTIFS(A:A, Records_18052025[[#This Row],[account_id]])</f>
        <v>55</v>
      </c>
      <c r="J335" s="9" t="str">
        <f>IF(Records_18052025[[#This Row],[Total Trades]]&gt;100, "High frequency", "No")</f>
        <v>No</v>
      </c>
      <c r="K335" s="8">
        <f>_xlfn.XLOOKUP(Records_18052025[[#This Row],[symbol]], $AB$6:$AB$10, $AC$6:$AC$10, "", 0)</f>
        <v>1.45</v>
      </c>
      <c r="L335" s="8" cm="1">
        <f t="array" ref="L335">ABS(_xlfn.XLOOKUP(Records_18052025[[#This Row],[symbol]], $AB$6:$AB$10, (Records_18052025[[#This Row],[spread]]-$AC$6:$AC$10), "", 0))</f>
        <v>1.2</v>
      </c>
      <c r="M335" s="9" t="str">
        <f>IF(Records_18052025[[#This Row],[spread]]&gt;Records_18052025[[#This Row],[Spread Median/Symbol]]+PRODUCT(2, $AC$12), "Abnormal high spread", "No")</f>
        <v>No</v>
      </c>
      <c r="N335" s="9" t="str">
        <f>IF(Records_18052025[[#This Row],[spread]]&lt;Records_18052025[[#This Row],[Spread Median/Symbol]]-PRODUCT(2, $AC$12), "Suspicious low spread", "No")</f>
        <v>Suspicious low spread</v>
      </c>
      <c r="O335" s="8">
        <f>IF(Records_18052025[[#This Row],[direction]]="Buy", Records_18052025[[#This Row],[volume]], -Records_18052025[[#This Row],[volume]])</f>
        <v>1</v>
      </c>
      <c r="P335" s="8">
        <f>IF(AND(Records_18052025[[#This Row],[account_id]]=A334, Records_18052025[[#This Row],[symbol]]=C334), P334+Records_18052025[[#This Row],[signed_volume]], Records_18052025[[#This Row],[signed_volume]])</f>
        <v>0</v>
      </c>
      <c r="Q335" s="12">
        <f>Records_18052025[[#This Row],[trade_duration]]/86400</f>
        <v>3.0532407407407407E-2</v>
      </c>
      <c r="R335" s="8">
        <v>43.58</v>
      </c>
      <c r="S335" s="9" t="str">
        <f>IF(AND(Records_18052025[[#This Row],[account_id]]=A334, Records_18052025[[#This Row],[symbol]]=C334, Records_18052025[[#This Row],[net_position]]&lt;&gt;P334, P334&lt;&gt;0, Records_18052025[[#This Row],[net_position]]*P334&lt;0, ABS(Records_18052025[[#This Row],[net_position]])&gt;=0.5, Records_18052025[[#This Row],[trade_duration_min2]]&lt;=5), "Abnormal position flip", "No")</f>
        <v>No</v>
      </c>
      <c r="T335" s="2">
        <f>_xlfn.XLOOKUP(Records_18052025[[#This Row],[symbol]], $AB$24:$AB$28, $AC$24:$AC$28, "Not Found", 0)</f>
        <v>0.5</v>
      </c>
      <c r="U335" s="9" t="str">
        <f>IF(AND(Records_18052025[[#This Row],[trade_duration]]&lt;=60, Records_18052025[[#This Row],[volume]]&gt;=Records_18052025[[#This Row],[Scalping Volume Threshold]]), "Suspected Scalping", "No")</f>
        <v>No</v>
      </c>
      <c r="V335" s="2" cm="1">
        <f t="array" ref="V335">_xlfn.LET(_xlpm.Filtered, _xlfn._xlws.FILTER($F:$F, ($A:$A=Records_18052025[[#This Row],[account_id]])*($C:$C=Records_18052025[[#This Row],[symbol]]), "Not Found"), MEDIAN(_xlpm.Filtered))</f>
        <v>1</v>
      </c>
      <c r="W335" s="2">
        <f>_xlfn.XLOOKUP(Records_18052025[[#This Row],[symbol]], $AB$33:$AB$37, $AC$33:$AC$37, 0.5, 0)</f>
        <v>0.3</v>
      </c>
      <c r="X335" s="2">
        <f>_xlfn.XLOOKUP(Records_18052025[[#This Row],[symbol]], $AB$33:$AB$37, $AD$33:$AD$37, 2, 0)</f>
        <v>1.5</v>
      </c>
      <c r="Y335" s="9" t="str" cm="1">
        <f t="array" ref="Y33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3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</v>
      </c>
    </row>
    <row r="336" spans="1:26" x14ac:dyDescent="0.3">
      <c r="A336" s="2">
        <v>1007</v>
      </c>
      <c r="B336" s="5">
        <v>45795.9012714973</v>
      </c>
      <c r="C336" s="2" t="s">
        <v>10</v>
      </c>
      <c r="D336" s="2" t="s">
        <v>13</v>
      </c>
      <c r="E336" s="2">
        <v>1.89</v>
      </c>
      <c r="F336" s="2">
        <v>1</v>
      </c>
      <c r="G336" s="2">
        <v>-182.04</v>
      </c>
      <c r="H336" s="2">
        <v>2258</v>
      </c>
      <c r="I336" s="2">
        <f>COUNTIFS(A:A, Records_18052025[[#This Row],[account_id]])</f>
        <v>55</v>
      </c>
      <c r="J336" s="9" t="str">
        <f>IF(Records_18052025[[#This Row],[Total Trades]]&gt;100, "High frequency", "No")</f>
        <v>No</v>
      </c>
      <c r="K336" s="8">
        <f>_xlfn.XLOOKUP(Records_18052025[[#This Row],[symbol]], $AB$6:$AB$10, $AC$6:$AC$10, "", 0)</f>
        <v>1.45</v>
      </c>
      <c r="L336" s="8" cm="1">
        <f t="array" ref="L336">ABS(_xlfn.XLOOKUP(Records_18052025[[#This Row],[symbol]], $AB$6:$AB$10, (Records_18052025[[#This Row],[spread]]-$AC$6:$AC$10), "", 0))</f>
        <v>0.43999999999999995</v>
      </c>
      <c r="M336" s="9" t="str">
        <f>IF(Records_18052025[[#This Row],[spread]]&gt;Records_18052025[[#This Row],[Spread Median/Symbol]]+PRODUCT(2, $AC$12), "Abnormal high spread", "No")</f>
        <v>No</v>
      </c>
      <c r="N336" s="9" t="str">
        <f>IF(Records_18052025[[#This Row],[spread]]&lt;Records_18052025[[#This Row],[Spread Median/Symbol]]-PRODUCT(2, $AC$12), "Suspicious low spread", "No")</f>
        <v>No</v>
      </c>
      <c r="O336" s="8">
        <f>IF(Records_18052025[[#This Row],[direction]]="Buy", Records_18052025[[#This Row],[volume]], -Records_18052025[[#This Row],[volume]])</f>
        <v>-1</v>
      </c>
      <c r="P336" s="8">
        <f>IF(AND(Records_18052025[[#This Row],[account_id]]=A335, Records_18052025[[#This Row],[symbol]]=C335), P335+Records_18052025[[#This Row],[signed_volume]], Records_18052025[[#This Row],[signed_volume]])</f>
        <v>-1</v>
      </c>
      <c r="Q336" s="12">
        <f>Records_18052025[[#This Row],[trade_duration]]/86400</f>
        <v>2.613425925925926E-2</v>
      </c>
      <c r="R336" s="8">
        <v>37.380000000000003</v>
      </c>
      <c r="S336" s="9" t="str">
        <f>IF(AND(Records_18052025[[#This Row],[account_id]]=A335, Records_18052025[[#This Row],[symbol]]=C335, Records_18052025[[#This Row],[net_position]]&lt;&gt;P335, P335&lt;&gt;0, Records_18052025[[#This Row],[net_position]]*P335&lt;0, ABS(Records_18052025[[#This Row],[net_position]])&gt;=0.5, Records_18052025[[#This Row],[trade_duration_min2]]&lt;=5), "Abnormal position flip", "No")</f>
        <v>No</v>
      </c>
      <c r="T336" s="2">
        <f>_xlfn.XLOOKUP(Records_18052025[[#This Row],[symbol]], $AB$24:$AB$28, $AC$24:$AC$28, "Not Found", 0)</f>
        <v>0.5</v>
      </c>
      <c r="U336" s="9" t="str">
        <f>IF(AND(Records_18052025[[#This Row],[trade_duration]]&lt;=60, Records_18052025[[#This Row],[volume]]&gt;=Records_18052025[[#This Row],[Scalping Volume Threshold]]), "Suspected Scalping", "No")</f>
        <v>No</v>
      </c>
      <c r="V336" s="2" cm="1">
        <f t="array" ref="V336">_xlfn.LET(_xlpm.Filtered, _xlfn._xlws.FILTER($F:$F, ($A:$A=Records_18052025[[#This Row],[account_id]])*($C:$C=Records_18052025[[#This Row],[symbol]]), "Not Found"), MEDIAN(_xlpm.Filtered))</f>
        <v>1</v>
      </c>
      <c r="W336" s="2">
        <f>_xlfn.XLOOKUP(Records_18052025[[#This Row],[symbol]], $AB$33:$AB$37, $AC$33:$AC$37, 0.5, 0)</f>
        <v>0.3</v>
      </c>
      <c r="X336" s="2">
        <f>_xlfn.XLOOKUP(Records_18052025[[#This Row],[symbol]], $AB$33:$AB$37, $AD$33:$AD$37, 2, 0)</f>
        <v>1.5</v>
      </c>
      <c r="Y336" s="9" t="str" cm="1">
        <f t="array" ref="Y33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3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37" spans="1:26" x14ac:dyDescent="0.3">
      <c r="A337" s="2">
        <v>1007</v>
      </c>
      <c r="B337" s="5">
        <v>45795.974188175569</v>
      </c>
      <c r="C337" s="2" t="s">
        <v>10</v>
      </c>
      <c r="D337" s="2" t="s">
        <v>13</v>
      </c>
      <c r="E337" s="2">
        <v>2.46</v>
      </c>
      <c r="F337" s="2">
        <v>1</v>
      </c>
      <c r="G337" s="2">
        <v>64.41</v>
      </c>
      <c r="H337" s="2">
        <v>2344</v>
      </c>
      <c r="I337" s="2">
        <f>COUNTIFS(A:A, Records_18052025[[#This Row],[account_id]])</f>
        <v>55</v>
      </c>
      <c r="J337" s="9" t="str">
        <f>IF(Records_18052025[[#This Row],[Total Trades]]&gt;100, "High frequency", "No")</f>
        <v>No</v>
      </c>
      <c r="K337" s="8">
        <f>_xlfn.XLOOKUP(Records_18052025[[#This Row],[symbol]], $AB$6:$AB$10, $AC$6:$AC$10, "", 0)</f>
        <v>1.45</v>
      </c>
      <c r="L337" s="8" cm="1">
        <f t="array" ref="L337">ABS(_xlfn.XLOOKUP(Records_18052025[[#This Row],[symbol]], $AB$6:$AB$10, (Records_18052025[[#This Row],[spread]]-$AC$6:$AC$10), "", 0))</f>
        <v>1.01</v>
      </c>
      <c r="M337" s="9" t="str">
        <f>IF(Records_18052025[[#This Row],[spread]]&gt;Records_18052025[[#This Row],[Spread Median/Symbol]]+PRODUCT(2, $AC$12), "Abnormal high spread", "No")</f>
        <v>No</v>
      </c>
      <c r="N337" s="9" t="str">
        <f>IF(Records_18052025[[#This Row],[spread]]&lt;Records_18052025[[#This Row],[Spread Median/Symbol]]-PRODUCT(2, $AC$12), "Suspicious low spread", "No")</f>
        <v>No</v>
      </c>
      <c r="O337" s="8">
        <f>IF(Records_18052025[[#This Row],[direction]]="Buy", Records_18052025[[#This Row],[volume]], -Records_18052025[[#This Row],[volume]])</f>
        <v>-1</v>
      </c>
      <c r="P337" s="8">
        <f>IF(AND(Records_18052025[[#This Row],[account_id]]=A336, Records_18052025[[#This Row],[symbol]]=C336), P336+Records_18052025[[#This Row],[signed_volume]], Records_18052025[[#This Row],[signed_volume]])</f>
        <v>-2</v>
      </c>
      <c r="Q337" s="12">
        <f>Records_18052025[[#This Row],[trade_duration]]/86400</f>
        <v>2.7129629629629629E-2</v>
      </c>
      <c r="R337" s="8">
        <v>39.04</v>
      </c>
      <c r="S337" s="9" t="str">
        <f>IF(AND(Records_18052025[[#This Row],[account_id]]=A336, Records_18052025[[#This Row],[symbol]]=C336, Records_18052025[[#This Row],[net_position]]&lt;&gt;P336, P336&lt;&gt;0, Records_18052025[[#This Row],[net_position]]*P336&lt;0, ABS(Records_18052025[[#This Row],[net_position]])&gt;=0.5, Records_18052025[[#This Row],[trade_duration_min2]]&lt;=5), "Abnormal position flip", "No")</f>
        <v>No</v>
      </c>
      <c r="T337" s="2">
        <f>_xlfn.XLOOKUP(Records_18052025[[#This Row],[symbol]], $AB$24:$AB$28, $AC$24:$AC$28, "Not Found", 0)</f>
        <v>0.5</v>
      </c>
      <c r="U337" s="9" t="str">
        <f>IF(AND(Records_18052025[[#This Row],[trade_duration]]&lt;=60, Records_18052025[[#This Row],[volume]]&gt;=Records_18052025[[#This Row],[Scalping Volume Threshold]]), "Suspected Scalping", "No")</f>
        <v>No</v>
      </c>
      <c r="V337" s="2" cm="1">
        <f t="array" ref="V337">_xlfn.LET(_xlpm.Filtered, _xlfn._xlws.FILTER($F:$F, ($A:$A=Records_18052025[[#This Row],[account_id]])*($C:$C=Records_18052025[[#This Row],[symbol]]), "Not Found"), MEDIAN(_xlpm.Filtered))</f>
        <v>1</v>
      </c>
      <c r="W337" s="2">
        <f>_xlfn.XLOOKUP(Records_18052025[[#This Row],[symbol]], $AB$33:$AB$37, $AC$33:$AC$37, 0.5, 0)</f>
        <v>0.3</v>
      </c>
      <c r="X337" s="2">
        <f>_xlfn.XLOOKUP(Records_18052025[[#This Row],[symbol]], $AB$33:$AB$37, $AD$33:$AD$37, 2, 0)</f>
        <v>1.5</v>
      </c>
      <c r="Y337" s="9" t="str" cm="1">
        <f t="array" ref="Y33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3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38" spans="1:26" x14ac:dyDescent="0.3">
      <c r="A338" s="2">
        <v>1007</v>
      </c>
      <c r="B338" s="5">
        <v>45795.014465916691</v>
      </c>
      <c r="C338" s="2" t="s">
        <v>8</v>
      </c>
      <c r="D338" s="2" t="s">
        <v>13</v>
      </c>
      <c r="E338" s="2">
        <v>0.77</v>
      </c>
      <c r="F338" s="2">
        <v>0.01</v>
      </c>
      <c r="G338" s="2">
        <v>-198.25</v>
      </c>
      <c r="H338" s="2">
        <v>846</v>
      </c>
      <c r="I338" s="2">
        <f>COUNTIFS(A:A, Records_18052025[[#This Row],[account_id]])</f>
        <v>55</v>
      </c>
      <c r="J338" s="9" t="str">
        <f>IF(Records_18052025[[#This Row],[Total Trades]]&gt;100, "High frequency", "No")</f>
        <v>No</v>
      </c>
      <c r="K338" s="8">
        <f>_xlfn.XLOOKUP(Records_18052025[[#This Row],[symbol]], $AB$6:$AB$10, $AC$6:$AC$10, "", 0)</f>
        <v>1.28</v>
      </c>
      <c r="L338" s="8" cm="1">
        <f t="array" ref="L338">ABS(_xlfn.XLOOKUP(Records_18052025[[#This Row],[symbol]], $AB$6:$AB$10, (Records_18052025[[#This Row],[spread]]-$AC$6:$AC$10), "", 0))</f>
        <v>0.51</v>
      </c>
      <c r="M338" s="9" t="str">
        <f>IF(Records_18052025[[#This Row],[spread]]&gt;Records_18052025[[#This Row],[Spread Median/Symbol]]+PRODUCT(2, $AC$12), "Abnormal high spread", "No")</f>
        <v>No</v>
      </c>
      <c r="N338" s="9" t="str">
        <f>IF(Records_18052025[[#This Row],[spread]]&lt;Records_18052025[[#This Row],[Spread Median/Symbol]]-PRODUCT(2, $AC$12), "Suspicious low spread", "No")</f>
        <v>No</v>
      </c>
      <c r="O338" s="8">
        <f>IF(Records_18052025[[#This Row],[direction]]="Buy", Records_18052025[[#This Row],[volume]], -Records_18052025[[#This Row],[volume]])</f>
        <v>-0.01</v>
      </c>
      <c r="P338" s="8">
        <f>IF(AND(Records_18052025[[#This Row],[account_id]]=A337, Records_18052025[[#This Row],[symbol]]=C337), P337+Records_18052025[[#This Row],[signed_volume]], Records_18052025[[#This Row],[signed_volume]])</f>
        <v>-0.01</v>
      </c>
      <c r="Q338" s="12">
        <f>Records_18052025[[#This Row],[trade_duration]]/86400</f>
        <v>9.7916666666666673E-3</v>
      </c>
      <c r="R338" s="8">
        <v>14.06</v>
      </c>
      <c r="S338" s="9" t="str">
        <f>IF(AND(Records_18052025[[#This Row],[account_id]]=A337, Records_18052025[[#This Row],[symbol]]=C337, Records_18052025[[#This Row],[net_position]]&lt;&gt;P337, P337&lt;&gt;0, Records_18052025[[#This Row],[net_position]]*P337&lt;0, ABS(Records_18052025[[#This Row],[net_position]])&gt;=0.5, Records_18052025[[#This Row],[trade_duration_min2]]&lt;=5), "Abnormal position flip", "No")</f>
        <v>No</v>
      </c>
      <c r="T338" s="2">
        <f>_xlfn.XLOOKUP(Records_18052025[[#This Row],[symbol]], $AB$24:$AB$28, $AC$24:$AC$28, "Not Found", 0)</f>
        <v>0.2</v>
      </c>
      <c r="U338" s="9" t="str">
        <f>IF(AND(Records_18052025[[#This Row],[trade_duration]]&lt;=60, Records_18052025[[#This Row],[volume]]&gt;=Records_18052025[[#This Row],[Scalping Volume Threshold]]), "Suspected Scalping", "No")</f>
        <v>No</v>
      </c>
      <c r="V338" s="2" cm="1">
        <f t="array" ref="V338">_xlfn.LET(_xlpm.Filtered, _xlfn._xlws.FILTER($F:$F, ($A:$A=Records_18052025[[#This Row],[account_id]])*($C:$C=Records_18052025[[#This Row],[symbol]]), "Not Found"), MEDIAN(_xlpm.Filtered))</f>
        <v>0.5</v>
      </c>
      <c r="W338" s="2">
        <f>_xlfn.XLOOKUP(Records_18052025[[#This Row],[symbol]], $AB$33:$AB$37, $AC$33:$AC$37, 0.5, 0)</f>
        <v>0.8</v>
      </c>
      <c r="X338" s="2">
        <f>_xlfn.XLOOKUP(Records_18052025[[#This Row],[symbol]], $AB$33:$AB$37, $AD$33:$AD$37, 2, 0)</f>
        <v>2.5</v>
      </c>
      <c r="Y338" s="9" t="str" cm="1">
        <f t="array" ref="Y33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3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39" spans="1:26" x14ac:dyDescent="0.3">
      <c r="A339" s="2">
        <v>1007</v>
      </c>
      <c r="B339" s="5">
        <v>45795.094327024308</v>
      </c>
      <c r="C339" s="2" t="s">
        <v>8</v>
      </c>
      <c r="D339" s="2" t="s">
        <v>13</v>
      </c>
      <c r="E339" s="2">
        <v>1.59</v>
      </c>
      <c r="F339" s="2">
        <v>0.5</v>
      </c>
      <c r="G339" s="2">
        <v>-1.32</v>
      </c>
      <c r="H339" s="2">
        <v>417</v>
      </c>
      <c r="I339" s="2">
        <f>COUNTIFS(A:A, Records_18052025[[#This Row],[account_id]])</f>
        <v>55</v>
      </c>
      <c r="J339" s="9" t="str">
        <f>IF(Records_18052025[[#This Row],[Total Trades]]&gt;100, "High frequency", "No")</f>
        <v>No</v>
      </c>
      <c r="K339" s="8">
        <f>_xlfn.XLOOKUP(Records_18052025[[#This Row],[symbol]], $AB$6:$AB$10, $AC$6:$AC$10, "", 0)</f>
        <v>1.28</v>
      </c>
      <c r="L339" s="8" cm="1">
        <f t="array" ref="L339">ABS(_xlfn.XLOOKUP(Records_18052025[[#This Row],[symbol]], $AB$6:$AB$10, (Records_18052025[[#This Row],[spread]]-$AC$6:$AC$10), "", 0))</f>
        <v>0.31000000000000005</v>
      </c>
      <c r="M339" s="9" t="str">
        <f>IF(Records_18052025[[#This Row],[spread]]&gt;Records_18052025[[#This Row],[Spread Median/Symbol]]+PRODUCT(2, $AC$12), "Abnormal high spread", "No")</f>
        <v>No</v>
      </c>
      <c r="N339" s="9" t="str">
        <f>IF(Records_18052025[[#This Row],[spread]]&lt;Records_18052025[[#This Row],[Spread Median/Symbol]]-PRODUCT(2, $AC$12), "Suspicious low spread", "No")</f>
        <v>No</v>
      </c>
      <c r="O339" s="8">
        <f>IF(Records_18052025[[#This Row],[direction]]="Buy", Records_18052025[[#This Row],[volume]], -Records_18052025[[#This Row],[volume]])</f>
        <v>-0.5</v>
      </c>
      <c r="P339" s="8">
        <f>IF(AND(Records_18052025[[#This Row],[account_id]]=A338, Records_18052025[[#This Row],[symbol]]=C338), P338+Records_18052025[[#This Row],[signed_volume]], Records_18052025[[#This Row],[signed_volume]])</f>
        <v>-0.51</v>
      </c>
      <c r="Q339" s="12">
        <f>Records_18052025[[#This Row],[trade_duration]]/86400</f>
        <v>4.8263888888888887E-3</v>
      </c>
      <c r="R339" s="8">
        <v>6.57</v>
      </c>
      <c r="S339" s="9" t="str">
        <f>IF(AND(Records_18052025[[#This Row],[account_id]]=A338, Records_18052025[[#This Row],[symbol]]=C338, Records_18052025[[#This Row],[net_position]]&lt;&gt;P338, P338&lt;&gt;0, Records_18052025[[#This Row],[net_position]]*P338&lt;0, ABS(Records_18052025[[#This Row],[net_position]])&gt;=0.5, Records_18052025[[#This Row],[trade_duration_min2]]&lt;=5), "Abnormal position flip", "No")</f>
        <v>No</v>
      </c>
      <c r="T339" s="2">
        <f>_xlfn.XLOOKUP(Records_18052025[[#This Row],[symbol]], $AB$24:$AB$28, $AC$24:$AC$28, "Not Found", 0)</f>
        <v>0.2</v>
      </c>
      <c r="U339" s="9" t="str">
        <f>IF(AND(Records_18052025[[#This Row],[trade_duration]]&lt;=60, Records_18052025[[#This Row],[volume]]&gt;=Records_18052025[[#This Row],[Scalping Volume Threshold]]), "Suspected Scalping", "No")</f>
        <v>No</v>
      </c>
      <c r="V339" s="2" cm="1">
        <f t="array" ref="V339">_xlfn.LET(_xlpm.Filtered, _xlfn._xlws.FILTER($F:$F, ($A:$A=Records_18052025[[#This Row],[account_id]])*($C:$C=Records_18052025[[#This Row],[symbol]]), "Not Found"), MEDIAN(_xlpm.Filtered))</f>
        <v>0.5</v>
      </c>
      <c r="W339" s="2">
        <f>_xlfn.XLOOKUP(Records_18052025[[#This Row],[symbol]], $AB$33:$AB$37, $AC$33:$AC$37, 0.5, 0)</f>
        <v>0.8</v>
      </c>
      <c r="X339" s="2">
        <f>_xlfn.XLOOKUP(Records_18052025[[#This Row],[symbol]], $AB$33:$AB$37, $AD$33:$AD$37, 2, 0)</f>
        <v>2.5</v>
      </c>
      <c r="Y339" s="9" t="str" cm="1">
        <f t="array" ref="Y33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3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40" spans="1:26" x14ac:dyDescent="0.3">
      <c r="A340" s="2">
        <v>1007</v>
      </c>
      <c r="B340" s="5">
        <v>45795.125577029517</v>
      </c>
      <c r="C340" s="2" t="s">
        <v>8</v>
      </c>
      <c r="D340" s="2" t="s">
        <v>13</v>
      </c>
      <c r="E340" s="2">
        <v>1.05</v>
      </c>
      <c r="F340" s="2">
        <v>0.01</v>
      </c>
      <c r="G340" s="2">
        <v>182.72</v>
      </c>
      <c r="H340" s="2">
        <v>864</v>
      </c>
      <c r="I340" s="2">
        <f>COUNTIFS(A:A, Records_18052025[[#This Row],[account_id]])</f>
        <v>55</v>
      </c>
      <c r="J340" s="9" t="str">
        <f>IF(Records_18052025[[#This Row],[Total Trades]]&gt;100, "High frequency", "No")</f>
        <v>No</v>
      </c>
      <c r="K340" s="8">
        <f>_xlfn.XLOOKUP(Records_18052025[[#This Row],[symbol]], $AB$6:$AB$10, $AC$6:$AC$10, "", 0)</f>
        <v>1.28</v>
      </c>
      <c r="L340" s="8" cm="1">
        <f t="array" ref="L340">ABS(_xlfn.XLOOKUP(Records_18052025[[#This Row],[symbol]], $AB$6:$AB$10, (Records_18052025[[#This Row],[spread]]-$AC$6:$AC$10), "", 0))</f>
        <v>0.22999999999999998</v>
      </c>
      <c r="M340" s="9" t="str">
        <f>IF(Records_18052025[[#This Row],[spread]]&gt;Records_18052025[[#This Row],[Spread Median/Symbol]]+PRODUCT(2, $AC$12), "Abnormal high spread", "No")</f>
        <v>No</v>
      </c>
      <c r="N340" s="9" t="str">
        <f>IF(Records_18052025[[#This Row],[spread]]&lt;Records_18052025[[#This Row],[Spread Median/Symbol]]-PRODUCT(2, $AC$12), "Suspicious low spread", "No")</f>
        <v>No</v>
      </c>
      <c r="O340" s="8">
        <f>IF(Records_18052025[[#This Row],[direction]]="Buy", Records_18052025[[#This Row],[volume]], -Records_18052025[[#This Row],[volume]])</f>
        <v>-0.01</v>
      </c>
      <c r="P340" s="8">
        <f>IF(AND(Records_18052025[[#This Row],[account_id]]=A339, Records_18052025[[#This Row],[symbol]]=C339), P339+Records_18052025[[#This Row],[signed_volume]], Records_18052025[[#This Row],[signed_volume]])</f>
        <v>-0.52</v>
      </c>
      <c r="Q340" s="12">
        <f>Records_18052025[[#This Row],[trade_duration]]/86400</f>
        <v>0.01</v>
      </c>
      <c r="R340" s="8">
        <v>14.24</v>
      </c>
      <c r="S340" s="9" t="str">
        <f>IF(AND(Records_18052025[[#This Row],[account_id]]=A339, Records_18052025[[#This Row],[symbol]]=C339, Records_18052025[[#This Row],[net_position]]&lt;&gt;P339, P339&lt;&gt;0, Records_18052025[[#This Row],[net_position]]*P339&lt;0, ABS(Records_18052025[[#This Row],[net_position]])&gt;=0.5, Records_18052025[[#This Row],[trade_duration_min2]]&lt;=5), "Abnormal position flip", "No")</f>
        <v>No</v>
      </c>
      <c r="T340" s="2">
        <f>_xlfn.XLOOKUP(Records_18052025[[#This Row],[symbol]], $AB$24:$AB$28, $AC$24:$AC$28, "Not Found", 0)</f>
        <v>0.2</v>
      </c>
      <c r="U340" s="9" t="str">
        <f>IF(AND(Records_18052025[[#This Row],[trade_duration]]&lt;=60, Records_18052025[[#This Row],[volume]]&gt;=Records_18052025[[#This Row],[Scalping Volume Threshold]]), "Suspected Scalping", "No")</f>
        <v>No</v>
      </c>
      <c r="V340" s="2" cm="1">
        <f t="array" ref="V340">_xlfn.LET(_xlpm.Filtered, _xlfn._xlws.FILTER($F:$F, ($A:$A=Records_18052025[[#This Row],[account_id]])*($C:$C=Records_18052025[[#This Row],[symbol]]), "Not Found"), MEDIAN(_xlpm.Filtered))</f>
        <v>0.5</v>
      </c>
      <c r="W340" s="2">
        <f>_xlfn.XLOOKUP(Records_18052025[[#This Row],[symbol]], $AB$33:$AB$37, $AC$33:$AC$37, 0.5, 0)</f>
        <v>0.8</v>
      </c>
      <c r="X340" s="2">
        <f>_xlfn.XLOOKUP(Records_18052025[[#This Row],[symbol]], $AB$33:$AB$37, $AD$33:$AD$37, 2, 0)</f>
        <v>2.5</v>
      </c>
      <c r="Y340" s="9" t="str" cm="1">
        <f t="array" ref="Y34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4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41" spans="1:26" x14ac:dyDescent="0.3">
      <c r="A341" s="2">
        <v>1007</v>
      </c>
      <c r="B341" s="5">
        <v>45795.142243714137</v>
      </c>
      <c r="C341" s="2" t="s">
        <v>8</v>
      </c>
      <c r="D341" s="2" t="s">
        <v>13</v>
      </c>
      <c r="E341" s="2">
        <v>0.2</v>
      </c>
      <c r="F341" s="2">
        <v>0.1</v>
      </c>
      <c r="G341" s="2">
        <v>-9.24</v>
      </c>
      <c r="H341" s="2">
        <v>2724</v>
      </c>
      <c r="I341" s="2">
        <f>COUNTIFS(A:A, Records_18052025[[#This Row],[account_id]])</f>
        <v>55</v>
      </c>
      <c r="J341" s="9" t="str">
        <f>IF(Records_18052025[[#This Row],[Total Trades]]&gt;100, "High frequency", "No")</f>
        <v>No</v>
      </c>
      <c r="K341" s="8">
        <f>_xlfn.XLOOKUP(Records_18052025[[#This Row],[symbol]], $AB$6:$AB$10, $AC$6:$AC$10, "", 0)</f>
        <v>1.28</v>
      </c>
      <c r="L341" s="8" cm="1">
        <f t="array" ref="L341">ABS(_xlfn.XLOOKUP(Records_18052025[[#This Row],[symbol]], $AB$6:$AB$10, (Records_18052025[[#This Row],[spread]]-$AC$6:$AC$10), "", 0))</f>
        <v>1.08</v>
      </c>
      <c r="M341" s="9" t="str">
        <f>IF(Records_18052025[[#This Row],[spread]]&gt;Records_18052025[[#This Row],[Spread Median/Symbol]]+PRODUCT(2, $AC$12), "Abnormal high spread", "No")</f>
        <v>No</v>
      </c>
      <c r="N341" s="9" t="str">
        <f>IF(Records_18052025[[#This Row],[spread]]&lt;Records_18052025[[#This Row],[Spread Median/Symbol]]-PRODUCT(2, $AC$12), "Suspicious low spread", "No")</f>
        <v>No</v>
      </c>
      <c r="O341" s="8">
        <f>IF(Records_18052025[[#This Row],[direction]]="Buy", Records_18052025[[#This Row],[volume]], -Records_18052025[[#This Row],[volume]])</f>
        <v>-0.1</v>
      </c>
      <c r="P341" s="8">
        <f>IF(AND(Records_18052025[[#This Row],[account_id]]=A340, Records_18052025[[#This Row],[symbol]]=C340), P340+Records_18052025[[#This Row],[signed_volume]], Records_18052025[[#This Row],[signed_volume]])</f>
        <v>-0.62</v>
      </c>
      <c r="Q341" s="12">
        <f>Records_18052025[[#This Row],[trade_duration]]/86400</f>
        <v>3.152777777777778E-2</v>
      </c>
      <c r="R341" s="8">
        <v>45.24</v>
      </c>
      <c r="S341" s="9" t="str">
        <f>IF(AND(Records_18052025[[#This Row],[account_id]]=A340, Records_18052025[[#This Row],[symbol]]=C340, Records_18052025[[#This Row],[net_position]]&lt;&gt;P340, P340&lt;&gt;0, Records_18052025[[#This Row],[net_position]]*P340&lt;0, ABS(Records_18052025[[#This Row],[net_position]])&gt;=0.5, Records_18052025[[#This Row],[trade_duration_min2]]&lt;=5), "Abnormal position flip", "No")</f>
        <v>No</v>
      </c>
      <c r="T341" s="2">
        <f>_xlfn.XLOOKUP(Records_18052025[[#This Row],[symbol]], $AB$24:$AB$28, $AC$24:$AC$28, "Not Found", 0)</f>
        <v>0.2</v>
      </c>
      <c r="U341" s="9" t="str">
        <f>IF(AND(Records_18052025[[#This Row],[trade_duration]]&lt;=60, Records_18052025[[#This Row],[volume]]&gt;=Records_18052025[[#This Row],[Scalping Volume Threshold]]), "Suspected Scalping", "No")</f>
        <v>No</v>
      </c>
      <c r="V341" s="2" cm="1">
        <f t="array" ref="V341">_xlfn.LET(_xlpm.Filtered, _xlfn._xlws.FILTER($F:$F, ($A:$A=Records_18052025[[#This Row],[account_id]])*($C:$C=Records_18052025[[#This Row],[symbol]]), "Not Found"), MEDIAN(_xlpm.Filtered))</f>
        <v>0.5</v>
      </c>
      <c r="W341" s="2">
        <f>_xlfn.XLOOKUP(Records_18052025[[#This Row],[symbol]], $AB$33:$AB$37, $AC$33:$AC$37, 0.5, 0)</f>
        <v>0.8</v>
      </c>
      <c r="X341" s="2">
        <f>_xlfn.XLOOKUP(Records_18052025[[#This Row],[symbol]], $AB$33:$AB$37, $AD$33:$AD$37, 2, 0)</f>
        <v>2.5</v>
      </c>
      <c r="Y341" s="9" t="str" cm="1">
        <f t="array" ref="Y34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4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42" spans="1:26" x14ac:dyDescent="0.3">
      <c r="A342" s="2">
        <v>1007</v>
      </c>
      <c r="B342" s="5">
        <v>45795.320021466767</v>
      </c>
      <c r="C342" s="2" t="s">
        <v>8</v>
      </c>
      <c r="D342" s="2" t="s">
        <v>14</v>
      </c>
      <c r="E342" s="2">
        <v>2.27</v>
      </c>
      <c r="F342" s="2">
        <v>1</v>
      </c>
      <c r="G342" s="2">
        <v>41.4</v>
      </c>
      <c r="H342" s="2">
        <v>954</v>
      </c>
      <c r="I342" s="2">
        <f>COUNTIFS(A:A, Records_18052025[[#This Row],[account_id]])</f>
        <v>55</v>
      </c>
      <c r="J342" s="9" t="str">
        <f>IF(Records_18052025[[#This Row],[Total Trades]]&gt;100, "High frequency", "No")</f>
        <v>No</v>
      </c>
      <c r="K342" s="8">
        <f>_xlfn.XLOOKUP(Records_18052025[[#This Row],[symbol]], $AB$6:$AB$10, $AC$6:$AC$10, "", 0)</f>
        <v>1.28</v>
      </c>
      <c r="L342" s="8" cm="1">
        <f t="array" ref="L342">ABS(_xlfn.XLOOKUP(Records_18052025[[#This Row],[symbol]], $AB$6:$AB$10, (Records_18052025[[#This Row],[spread]]-$AC$6:$AC$10), "", 0))</f>
        <v>0.99</v>
      </c>
      <c r="M342" s="9" t="str">
        <f>IF(Records_18052025[[#This Row],[spread]]&gt;Records_18052025[[#This Row],[Spread Median/Symbol]]+PRODUCT(2, $AC$12), "Abnormal high spread", "No")</f>
        <v>No</v>
      </c>
      <c r="N342" s="9" t="str">
        <f>IF(Records_18052025[[#This Row],[spread]]&lt;Records_18052025[[#This Row],[Spread Median/Symbol]]-PRODUCT(2, $AC$12), "Suspicious low spread", "No")</f>
        <v>No</v>
      </c>
      <c r="O342" s="8">
        <f>IF(Records_18052025[[#This Row],[direction]]="Buy", Records_18052025[[#This Row],[volume]], -Records_18052025[[#This Row],[volume]])</f>
        <v>1</v>
      </c>
      <c r="P342" s="8">
        <f>IF(AND(Records_18052025[[#This Row],[account_id]]=A341, Records_18052025[[#This Row],[symbol]]=C341), P341+Records_18052025[[#This Row],[signed_volume]], Records_18052025[[#This Row],[signed_volume]])</f>
        <v>0.38</v>
      </c>
      <c r="Q342" s="12">
        <f>Records_18052025[[#This Row],[trade_duration]]/86400</f>
        <v>1.1041666666666667E-2</v>
      </c>
      <c r="R342" s="8">
        <v>15.54</v>
      </c>
      <c r="S342" s="9" t="str">
        <f>IF(AND(Records_18052025[[#This Row],[account_id]]=A341, Records_18052025[[#This Row],[symbol]]=C341, Records_18052025[[#This Row],[net_position]]&lt;&gt;P341, P341&lt;&gt;0, Records_18052025[[#This Row],[net_position]]*P341&lt;0, ABS(Records_18052025[[#This Row],[net_position]])&gt;=0.5, Records_18052025[[#This Row],[trade_duration_min2]]&lt;=5), "Abnormal position flip", "No")</f>
        <v>No</v>
      </c>
      <c r="T342" s="2">
        <f>_xlfn.XLOOKUP(Records_18052025[[#This Row],[symbol]], $AB$24:$AB$28, $AC$24:$AC$28, "Not Found", 0)</f>
        <v>0.2</v>
      </c>
      <c r="U342" s="9" t="str">
        <f>IF(AND(Records_18052025[[#This Row],[trade_duration]]&lt;=60, Records_18052025[[#This Row],[volume]]&gt;=Records_18052025[[#This Row],[Scalping Volume Threshold]]), "Suspected Scalping", "No")</f>
        <v>No</v>
      </c>
      <c r="V342" s="2" cm="1">
        <f t="array" ref="V342">_xlfn.LET(_xlpm.Filtered, _xlfn._xlws.FILTER($F:$F, ($A:$A=Records_18052025[[#This Row],[account_id]])*($C:$C=Records_18052025[[#This Row],[symbol]]), "Not Found"), MEDIAN(_xlpm.Filtered))</f>
        <v>0.5</v>
      </c>
      <c r="W342" s="2">
        <f>_xlfn.XLOOKUP(Records_18052025[[#This Row],[symbol]], $AB$33:$AB$37, $AC$33:$AC$37, 0.5, 0)</f>
        <v>0.8</v>
      </c>
      <c r="X342" s="2">
        <f>_xlfn.XLOOKUP(Records_18052025[[#This Row],[symbol]], $AB$33:$AB$37, $AD$33:$AD$37, 2, 0)</f>
        <v>2.5</v>
      </c>
      <c r="Y342" s="9" t="str" cm="1">
        <f t="array" ref="Y34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4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43" spans="1:26" x14ac:dyDescent="0.3">
      <c r="A343" s="2">
        <v>1007</v>
      </c>
      <c r="B343" s="5">
        <v>45795.325577036099</v>
      </c>
      <c r="C343" s="2" t="s">
        <v>8</v>
      </c>
      <c r="D343" s="2" t="s">
        <v>14</v>
      </c>
      <c r="E343" s="2">
        <v>0.22</v>
      </c>
      <c r="F343" s="2">
        <v>0.1</v>
      </c>
      <c r="G343" s="2">
        <v>-82.68</v>
      </c>
      <c r="H343" s="2">
        <v>1722</v>
      </c>
      <c r="I343" s="2">
        <f>COUNTIFS(A:A, Records_18052025[[#This Row],[account_id]])</f>
        <v>55</v>
      </c>
      <c r="J343" s="9" t="str">
        <f>IF(Records_18052025[[#This Row],[Total Trades]]&gt;100, "High frequency", "No")</f>
        <v>No</v>
      </c>
      <c r="K343" s="8">
        <f>_xlfn.XLOOKUP(Records_18052025[[#This Row],[symbol]], $AB$6:$AB$10, $AC$6:$AC$10, "", 0)</f>
        <v>1.28</v>
      </c>
      <c r="L343" s="8" cm="1">
        <f t="array" ref="L343">ABS(_xlfn.XLOOKUP(Records_18052025[[#This Row],[symbol]], $AB$6:$AB$10, (Records_18052025[[#This Row],[spread]]-$AC$6:$AC$10), "", 0))</f>
        <v>1.06</v>
      </c>
      <c r="M343" s="9" t="str">
        <f>IF(Records_18052025[[#This Row],[spread]]&gt;Records_18052025[[#This Row],[Spread Median/Symbol]]+PRODUCT(2, $AC$12), "Abnormal high spread", "No")</f>
        <v>No</v>
      </c>
      <c r="N343" s="9" t="str">
        <f>IF(Records_18052025[[#This Row],[spread]]&lt;Records_18052025[[#This Row],[Spread Median/Symbol]]-PRODUCT(2, $AC$12), "Suspicious low spread", "No")</f>
        <v>No</v>
      </c>
      <c r="O343" s="8">
        <f>IF(Records_18052025[[#This Row],[direction]]="Buy", Records_18052025[[#This Row],[volume]], -Records_18052025[[#This Row],[volume]])</f>
        <v>0.1</v>
      </c>
      <c r="P343" s="8">
        <f>IF(AND(Records_18052025[[#This Row],[account_id]]=A342, Records_18052025[[#This Row],[symbol]]=C342), P342+Records_18052025[[#This Row],[signed_volume]], Records_18052025[[#This Row],[signed_volume]])</f>
        <v>0.48</v>
      </c>
      <c r="Q343" s="12">
        <f>Records_18052025[[#This Row],[trade_duration]]/86400</f>
        <v>1.9930555555555556E-2</v>
      </c>
      <c r="R343" s="8">
        <v>28.42</v>
      </c>
      <c r="S343" s="9" t="str">
        <f>IF(AND(Records_18052025[[#This Row],[account_id]]=A342, Records_18052025[[#This Row],[symbol]]=C342, Records_18052025[[#This Row],[net_position]]&lt;&gt;P342, P342&lt;&gt;0, Records_18052025[[#This Row],[net_position]]*P342&lt;0, ABS(Records_18052025[[#This Row],[net_position]])&gt;=0.5, Records_18052025[[#This Row],[trade_duration_min2]]&lt;=5), "Abnormal position flip", "No")</f>
        <v>No</v>
      </c>
      <c r="T343" s="2">
        <f>_xlfn.XLOOKUP(Records_18052025[[#This Row],[symbol]], $AB$24:$AB$28, $AC$24:$AC$28, "Not Found", 0)</f>
        <v>0.2</v>
      </c>
      <c r="U343" s="9" t="str">
        <f>IF(AND(Records_18052025[[#This Row],[trade_duration]]&lt;=60, Records_18052025[[#This Row],[volume]]&gt;=Records_18052025[[#This Row],[Scalping Volume Threshold]]), "Suspected Scalping", "No")</f>
        <v>No</v>
      </c>
      <c r="V343" s="2" cm="1">
        <f t="array" ref="V343">_xlfn.LET(_xlpm.Filtered, _xlfn._xlws.FILTER($F:$F, ($A:$A=Records_18052025[[#This Row],[account_id]])*($C:$C=Records_18052025[[#This Row],[symbol]]), "Not Found"), MEDIAN(_xlpm.Filtered))</f>
        <v>0.5</v>
      </c>
      <c r="W343" s="2">
        <f>_xlfn.XLOOKUP(Records_18052025[[#This Row],[symbol]], $AB$33:$AB$37, $AC$33:$AC$37, 0.5, 0)</f>
        <v>0.8</v>
      </c>
      <c r="X343" s="2">
        <f>_xlfn.XLOOKUP(Records_18052025[[#This Row],[symbol]], $AB$33:$AB$37, $AD$33:$AD$37, 2, 0)</f>
        <v>2.5</v>
      </c>
      <c r="Y343" s="9" t="str" cm="1">
        <f t="array" ref="Y34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4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44" spans="1:26" x14ac:dyDescent="0.3">
      <c r="A344" s="2">
        <v>1007</v>
      </c>
      <c r="B344" s="5">
        <v>45795.354049239017</v>
      </c>
      <c r="C344" s="2" t="s">
        <v>8</v>
      </c>
      <c r="D344" s="2" t="s">
        <v>13</v>
      </c>
      <c r="E344" s="2">
        <v>0.76</v>
      </c>
      <c r="F344" s="2">
        <v>0.1</v>
      </c>
      <c r="G344" s="2">
        <v>199.13</v>
      </c>
      <c r="H344" s="2">
        <v>219</v>
      </c>
      <c r="I344" s="2">
        <f>COUNTIFS(A:A, Records_18052025[[#This Row],[account_id]])</f>
        <v>55</v>
      </c>
      <c r="J344" s="9" t="str">
        <f>IF(Records_18052025[[#This Row],[Total Trades]]&gt;100, "High frequency", "No")</f>
        <v>No</v>
      </c>
      <c r="K344" s="8">
        <f>_xlfn.XLOOKUP(Records_18052025[[#This Row],[symbol]], $AB$6:$AB$10, $AC$6:$AC$10, "", 0)</f>
        <v>1.28</v>
      </c>
      <c r="L344" s="8" cm="1">
        <f t="array" ref="L344">ABS(_xlfn.XLOOKUP(Records_18052025[[#This Row],[symbol]], $AB$6:$AB$10, (Records_18052025[[#This Row],[spread]]-$AC$6:$AC$10), "", 0))</f>
        <v>0.52</v>
      </c>
      <c r="M344" s="9" t="str">
        <f>IF(Records_18052025[[#This Row],[spread]]&gt;Records_18052025[[#This Row],[Spread Median/Symbol]]+PRODUCT(2, $AC$12), "Abnormal high spread", "No")</f>
        <v>No</v>
      </c>
      <c r="N344" s="9" t="str">
        <f>IF(Records_18052025[[#This Row],[spread]]&lt;Records_18052025[[#This Row],[Spread Median/Symbol]]-PRODUCT(2, $AC$12), "Suspicious low spread", "No")</f>
        <v>No</v>
      </c>
      <c r="O344" s="8">
        <f>IF(Records_18052025[[#This Row],[direction]]="Buy", Records_18052025[[#This Row],[volume]], -Records_18052025[[#This Row],[volume]])</f>
        <v>-0.1</v>
      </c>
      <c r="P344" s="8">
        <f>IF(AND(Records_18052025[[#This Row],[account_id]]=A343, Records_18052025[[#This Row],[symbol]]=C343), P343+Records_18052025[[#This Row],[signed_volume]], Records_18052025[[#This Row],[signed_volume]])</f>
        <v>0.38</v>
      </c>
      <c r="Q344" s="12">
        <f>Records_18052025[[#This Row],[trade_duration]]/86400</f>
        <v>2.5347222222222221E-3</v>
      </c>
      <c r="R344" s="8">
        <v>3.39</v>
      </c>
      <c r="S344" s="9" t="str">
        <f>IF(AND(Records_18052025[[#This Row],[account_id]]=A343, Records_18052025[[#This Row],[symbol]]=C343, Records_18052025[[#This Row],[net_position]]&lt;&gt;P343, P343&lt;&gt;0, Records_18052025[[#This Row],[net_position]]*P343&lt;0, ABS(Records_18052025[[#This Row],[net_position]])&gt;=0.5, Records_18052025[[#This Row],[trade_duration_min2]]&lt;=5), "Abnormal position flip", "No")</f>
        <v>No</v>
      </c>
      <c r="T344" s="2">
        <f>_xlfn.XLOOKUP(Records_18052025[[#This Row],[symbol]], $AB$24:$AB$28, $AC$24:$AC$28, "Not Found", 0)</f>
        <v>0.2</v>
      </c>
      <c r="U344" s="9" t="str">
        <f>IF(AND(Records_18052025[[#This Row],[trade_duration]]&lt;=60, Records_18052025[[#This Row],[volume]]&gt;=Records_18052025[[#This Row],[Scalping Volume Threshold]]), "Suspected Scalping", "No")</f>
        <v>No</v>
      </c>
      <c r="V344" s="2" cm="1">
        <f t="array" ref="V344">_xlfn.LET(_xlpm.Filtered, _xlfn._xlws.FILTER($F:$F, ($A:$A=Records_18052025[[#This Row],[account_id]])*($C:$C=Records_18052025[[#This Row],[symbol]]), "Not Found"), MEDIAN(_xlpm.Filtered))</f>
        <v>0.5</v>
      </c>
      <c r="W344" s="2">
        <f>_xlfn.XLOOKUP(Records_18052025[[#This Row],[symbol]], $AB$33:$AB$37, $AC$33:$AC$37, 0.5, 0)</f>
        <v>0.8</v>
      </c>
      <c r="X344" s="2">
        <f>_xlfn.XLOOKUP(Records_18052025[[#This Row],[symbol]], $AB$33:$AB$37, $AD$33:$AD$37, 2, 0)</f>
        <v>2.5</v>
      </c>
      <c r="Y344" s="9" t="str" cm="1">
        <f t="array" ref="Y34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4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45" spans="1:26" x14ac:dyDescent="0.3">
      <c r="A345" s="2">
        <v>1007</v>
      </c>
      <c r="B345" s="5">
        <v>45795.392243741619</v>
      </c>
      <c r="C345" s="2" t="s">
        <v>8</v>
      </c>
      <c r="D345" s="2" t="s">
        <v>13</v>
      </c>
      <c r="E345" s="2">
        <v>0.27</v>
      </c>
      <c r="F345" s="2">
        <v>2</v>
      </c>
      <c r="G345" s="2">
        <v>74.180000000000007</v>
      </c>
      <c r="H345" s="2">
        <v>862</v>
      </c>
      <c r="I345" s="2">
        <f>COUNTIFS(A:A, Records_18052025[[#This Row],[account_id]])</f>
        <v>55</v>
      </c>
      <c r="J345" s="9" t="str">
        <f>IF(Records_18052025[[#This Row],[Total Trades]]&gt;100, "High frequency", "No")</f>
        <v>No</v>
      </c>
      <c r="K345" s="8">
        <f>_xlfn.XLOOKUP(Records_18052025[[#This Row],[symbol]], $AB$6:$AB$10, $AC$6:$AC$10, "", 0)</f>
        <v>1.28</v>
      </c>
      <c r="L345" s="8" cm="1">
        <f t="array" ref="L345">ABS(_xlfn.XLOOKUP(Records_18052025[[#This Row],[symbol]], $AB$6:$AB$10, (Records_18052025[[#This Row],[spread]]-$AC$6:$AC$10), "", 0))</f>
        <v>1.01</v>
      </c>
      <c r="M345" s="9" t="str">
        <f>IF(Records_18052025[[#This Row],[spread]]&gt;Records_18052025[[#This Row],[Spread Median/Symbol]]+PRODUCT(2, $AC$12), "Abnormal high spread", "No")</f>
        <v>No</v>
      </c>
      <c r="N345" s="9" t="str">
        <f>IF(Records_18052025[[#This Row],[spread]]&lt;Records_18052025[[#This Row],[Spread Median/Symbol]]-PRODUCT(2, $AC$12), "Suspicious low spread", "No")</f>
        <v>No</v>
      </c>
      <c r="O345" s="8">
        <f>IF(Records_18052025[[#This Row],[direction]]="Buy", Records_18052025[[#This Row],[volume]], -Records_18052025[[#This Row],[volume]])</f>
        <v>-2</v>
      </c>
      <c r="P345" s="8">
        <f>IF(AND(Records_18052025[[#This Row],[account_id]]=A344, Records_18052025[[#This Row],[symbol]]=C344), P344+Records_18052025[[#This Row],[signed_volume]], Records_18052025[[#This Row],[signed_volume]])</f>
        <v>-1.62</v>
      </c>
      <c r="Q345" s="12">
        <f>Records_18052025[[#This Row],[trade_duration]]/86400</f>
        <v>9.9768518518518513E-3</v>
      </c>
      <c r="R345" s="8">
        <v>14.22</v>
      </c>
      <c r="S345" s="9" t="str">
        <f>IF(AND(Records_18052025[[#This Row],[account_id]]=A344, Records_18052025[[#This Row],[symbol]]=C344, Records_18052025[[#This Row],[net_position]]&lt;&gt;P344, P344&lt;&gt;0, Records_18052025[[#This Row],[net_position]]*P344&lt;0, ABS(Records_18052025[[#This Row],[net_position]])&gt;=0.5, Records_18052025[[#This Row],[trade_duration_min2]]&lt;=5), "Abnormal position flip", "No")</f>
        <v>No</v>
      </c>
      <c r="T345" s="2">
        <f>_xlfn.XLOOKUP(Records_18052025[[#This Row],[symbol]], $AB$24:$AB$28, $AC$24:$AC$28, "Not Found", 0)</f>
        <v>0.2</v>
      </c>
      <c r="U345" s="9" t="str">
        <f>IF(AND(Records_18052025[[#This Row],[trade_duration]]&lt;=60, Records_18052025[[#This Row],[volume]]&gt;=Records_18052025[[#This Row],[Scalping Volume Threshold]]), "Suspected Scalping", "No")</f>
        <v>No</v>
      </c>
      <c r="V345" s="2" cm="1">
        <f t="array" ref="V345">_xlfn.LET(_xlpm.Filtered, _xlfn._xlws.FILTER($F:$F, ($A:$A=Records_18052025[[#This Row],[account_id]])*($C:$C=Records_18052025[[#This Row],[symbol]]), "Not Found"), MEDIAN(_xlpm.Filtered))</f>
        <v>0.5</v>
      </c>
      <c r="W345" s="2">
        <f>_xlfn.XLOOKUP(Records_18052025[[#This Row],[symbol]], $AB$33:$AB$37, $AC$33:$AC$37, 0.5, 0)</f>
        <v>0.8</v>
      </c>
      <c r="X345" s="2">
        <f>_xlfn.XLOOKUP(Records_18052025[[#This Row],[symbol]], $AB$33:$AB$37, $AD$33:$AD$37, 2, 0)</f>
        <v>2.5</v>
      </c>
      <c r="Y345" s="9" t="str" cm="1">
        <f t="array" ref="Y34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4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46" spans="1:26" x14ac:dyDescent="0.3">
      <c r="A346" s="2">
        <v>1007</v>
      </c>
      <c r="B346" s="5">
        <v>45795.446410366247</v>
      </c>
      <c r="C346" s="2" t="s">
        <v>8</v>
      </c>
      <c r="D346" s="2" t="s">
        <v>14</v>
      </c>
      <c r="E346" s="2">
        <v>2.4700000000000002</v>
      </c>
      <c r="F346" s="2">
        <v>2</v>
      </c>
      <c r="G346" s="2">
        <v>-92.96</v>
      </c>
      <c r="H346" s="2">
        <v>1332</v>
      </c>
      <c r="I346" s="2">
        <f>COUNTIFS(A:A, Records_18052025[[#This Row],[account_id]])</f>
        <v>55</v>
      </c>
      <c r="J346" s="9" t="str">
        <f>IF(Records_18052025[[#This Row],[Total Trades]]&gt;100, "High frequency", "No")</f>
        <v>No</v>
      </c>
      <c r="K346" s="8">
        <f>_xlfn.XLOOKUP(Records_18052025[[#This Row],[symbol]], $AB$6:$AB$10, $AC$6:$AC$10, "", 0)</f>
        <v>1.28</v>
      </c>
      <c r="L346" s="8" cm="1">
        <f t="array" ref="L346">ABS(_xlfn.XLOOKUP(Records_18052025[[#This Row],[symbol]], $AB$6:$AB$10, (Records_18052025[[#This Row],[spread]]-$AC$6:$AC$10), "", 0))</f>
        <v>1.1900000000000002</v>
      </c>
      <c r="M346" s="9" t="str">
        <f>IF(Records_18052025[[#This Row],[spread]]&gt;Records_18052025[[#This Row],[Spread Median/Symbol]]+PRODUCT(2, $AC$12), "Abnormal high spread", "No")</f>
        <v>Abnormal high spread</v>
      </c>
      <c r="N346" s="9" t="str">
        <f>IF(Records_18052025[[#This Row],[spread]]&lt;Records_18052025[[#This Row],[Spread Median/Symbol]]-PRODUCT(2, $AC$12), "Suspicious low spread", "No")</f>
        <v>No</v>
      </c>
      <c r="O346" s="8">
        <f>IF(Records_18052025[[#This Row],[direction]]="Buy", Records_18052025[[#This Row],[volume]], -Records_18052025[[#This Row],[volume]])</f>
        <v>2</v>
      </c>
      <c r="P346" s="8">
        <f>IF(AND(Records_18052025[[#This Row],[account_id]]=A345, Records_18052025[[#This Row],[symbol]]=C345), P345+Records_18052025[[#This Row],[signed_volume]], Records_18052025[[#This Row],[signed_volume]])</f>
        <v>0.37999999999999989</v>
      </c>
      <c r="Q346" s="12">
        <f>Records_18052025[[#This Row],[trade_duration]]/86400</f>
        <v>1.5416666666666667E-2</v>
      </c>
      <c r="R346" s="8">
        <v>22.12</v>
      </c>
      <c r="S346" s="9" t="str">
        <f>IF(AND(Records_18052025[[#This Row],[account_id]]=A345, Records_18052025[[#This Row],[symbol]]=C345, Records_18052025[[#This Row],[net_position]]&lt;&gt;P345, P345&lt;&gt;0, Records_18052025[[#This Row],[net_position]]*P345&lt;0, ABS(Records_18052025[[#This Row],[net_position]])&gt;=0.5, Records_18052025[[#This Row],[trade_duration_min2]]&lt;=5), "Abnormal position flip", "No")</f>
        <v>No</v>
      </c>
      <c r="T346" s="2">
        <f>_xlfn.XLOOKUP(Records_18052025[[#This Row],[symbol]], $AB$24:$AB$28, $AC$24:$AC$28, "Not Found", 0)</f>
        <v>0.2</v>
      </c>
      <c r="U346" s="9" t="str">
        <f>IF(AND(Records_18052025[[#This Row],[trade_duration]]&lt;=60, Records_18052025[[#This Row],[volume]]&gt;=Records_18052025[[#This Row],[Scalping Volume Threshold]]), "Suspected Scalping", "No")</f>
        <v>No</v>
      </c>
      <c r="V346" s="2" cm="1">
        <f t="array" ref="V346">_xlfn.LET(_xlpm.Filtered, _xlfn._xlws.FILTER($F:$F, ($A:$A=Records_18052025[[#This Row],[account_id]])*($C:$C=Records_18052025[[#This Row],[symbol]]), "Not Found"), MEDIAN(_xlpm.Filtered))</f>
        <v>0.5</v>
      </c>
      <c r="W346" s="2">
        <f>_xlfn.XLOOKUP(Records_18052025[[#This Row],[symbol]], $AB$33:$AB$37, $AC$33:$AC$37, 0.5, 0)</f>
        <v>0.8</v>
      </c>
      <c r="X346" s="2">
        <f>_xlfn.XLOOKUP(Records_18052025[[#This Row],[symbol]], $AB$33:$AB$37, $AD$33:$AD$37, 2, 0)</f>
        <v>2.5</v>
      </c>
      <c r="Y346" s="9" t="str" cm="1">
        <f t="array" ref="Y34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4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high volume</v>
      </c>
    </row>
    <row r="347" spans="1:26" x14ac:dyDescent="0.3">
      <c r="A347" s="2">
        <v>1007</v>
      </c>
      <c r="B347" s="5">
        <v>45795.569327056422</v>
      </c>
      <c r="C347" s="2" t="s">
        <v>8</v>
      </c>
      <c r="D347" s="2" t="s">
        <v>14</v>
      </c>
      <c r="E347" s="2">
        <v>1.31</v>
      </c>
      <c r="F347" s="2">
        <v>1</v>
      </c>
      <c r="G347" s="2">
        <v>-58.78</v>
      </c>
      <c r="H347" s="2">
        <v>2977</v>
      </c>
      <c r="I347" s="2">
        <f>COUNTIFS(A:A, Records_18052025[[#This Row],[account_id]])</f>
        <v>55</v>
      </c>
      <c r="J347" s="9" t="str">
        <f>IF(Records_18052025[[#This Row],[Total Trades]]&gt;100, "High frequency", "No")</f>
        <v>No</v>
      </c>
      <c r="K347" s="8">
        <f>_xlfn.XLOOKUP(Records_18052025[[#This Row],[symbol]], $AB$6:$AB$10, $AC$6:$AC$10, "", 0)</f>
        <v>1.28</v>
      </c>
      <c r="L347" s="8" cm="1">
        <f t="array" ref="L347">ABS(_xlfn.XLOOKUP(Records_18052025[[#This Row],[symbol]], $AB$6:$AB$10, (Records_18052025[[#This Row],[spread]]-$AC$6:$AC$10), "", 0))</f>
        <v>3.0000000000000027E-2</v>
      </c>
      <c r="M347" s="9" t="str">
        <f>IF(Records_18052025[[#This Row],[spread]]&gt;Records_18052025[[#This Row],[Spread Median/Symbol]]+PRODUCT(2, $AC$12), "Abnormal high spread", "No")</f>
        <v>No</v>
      </c>
      <c r="N347" s="9" t="str">
        <f>IF(Records_18052025[[#This Row],[spread]]&lt;Records_18052025[[#This Row],[Spread Median/Symbol]]-PRODUCT(2, $AC$12), "Suspicious low spread", "No")</f>
        <v>No</v>
      </c>
      <c r="O347" s="8">
        <f>IF(Records_18052025[[#This Row],[direction]]="Buy", Records_18052025[[#This Row],[volume]], -Records_18052025[[#This Row],[volume]])</f>
        <v>1</v>
      </c>
      <c r="P347" s="8">
        <f>IF(AND(Records_18052025[[#This Row],[account_id]]=A346, Records_18052025[[#This Row],[symbol]]=C346), P346+Records_18052025[[#This Row],[signed_volume]], Records_18052025[[#This Row],[signed_volume]])</f>
        <v>1.38</v>
      </c>
      <c r="Q347" s="12">
        <f>Records_18052025[[#This Row],[trade_duration]]/86400</f>
        <v>3.4456018518518518E-2</v>
      </c>
      <c r="R347" s="8">
        <v>49.37</v>
      </c>
      <c r="S347" s="9" t="str">
        <f>IF(AND(Records_18052025[[#This Row],[account_id]]=A346, Records_18052025[[#This Row],[symbol]]=C346, Records_18052025[[#This Row],[net_position]]&lt;&gt;P346, P346&lt;&gt;0, Records_18052025[[#This Row],[net_position]]*P346&lt;0, ABS(Records_18052025[[#This Row],[net_position]])&gt;=0.5, Records_18052025[[#This Row],[trade_duration_min2]]&lt;=5), "Abnormal position flip", "No")</f>
        <v>No</v>
      </c>
      <c r="T347" s="2">
        <f>_xlfn.XLOOKUP(Records_18052025[[#This Row],[symbol]], $AB$24:$AB$28, $AC$24:$AC$28, "Not Found", 0)</f>
        <v>0.2</v>
      </c>
      <c r="U347" s="9" t="str">
        <f>IF(AND(Records_18052025[[#This Row],[trade_duration]]&lt;=60, Records_18052025[[#This Row],[volume]]&gt;=Records_18052025[[#This Row],[Scalping Volume Threshold]]), "Suspected Scalping", "No")</f>
        <v>No</v>
      </c>
      <c r="V347" s="2" cm="1">
        <f t="array" ref="V347">_xlfn.LET(_xlpm.Filtered, _xlfn._xlws.FILTER($F:$F, ($A:$A=Records_18052025[[#This Row],[account_id]])*($C:$C=Records_18052025[[#This Row],[symbol]]), "Not Found"), MEDIAN(_xlpm.Filtered))</f>
        <v>0.5</v>
      </c>
      <c r="W347" s="2">
        <f>_xlfn.XLOOKUP(Records_18052025[[#This Row],[symbol]], $AB$33:$AB$37, $AC$33:$AC$37, 0.5, 0)</f>
        <v>0.8</v>
      </c>
      <c r="X347" s="2">
        <f>_xlfn.XLOOKUP(Records_18052025[[#This Row],[symbol]], $AB$33:$AB$37, $AD$33:$AD$37, 2, 0)</f>
        <v>2.5</v>
      </c>
      <c r="Y347" s="9" t="str" cm="1">
        <f t="array" ref="Y34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4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48" spans="1:26" x14ac:dyDescent="0.3">
      <c r="A348" s="2">
        <v>1007</v>
      </c>
      <c r="B348" s="5">
        <v>45795.599188148277</v>
      </c>
      <c r="C348" s="2" t="s">
        <v>8</v>
      </c>
      <c r="D348" s="2" t="s">
        <v>14</v>
      </c>
      <c r="E348" s="2">
        <v>1.32</v>
      </c>
      <c r="F348" s="2">
        <v>2</v>
      </c>
      <c r="G348" s="2">
        <v>159.41999999999999</v>
      </c>
      <c r="H348" s="2">
        <v>746</v>
      </c>
      <c r="I348" s="2">
        <f>COUNTIFS(A:A, Records_18052025[[#This Row],[account_id]])</f>
        <v>55</v>
      </c>
      <c r="J348" s="9" t="str">
        <f>IF(Records_18052025[[#This Row],[Total Trades]]&gt;100, "High frequency", "No")</f>
        <v>No</v>
      </c>
      <c r="K348" s="8">
        <f>_xlfn.XLOOKUP(Records_18052025[[#This Row],[symbol]], $AB$6:$AB$10, $AC$6:$AC$10, "", 0)</f>
        <v>1.28</v>
      </c>
      <c r="L348" s="8" cm="1">
        <f t="array" ref="L348">ABS(_xlfn.XLOOKUP(Records_18052025[[#This Row],[symbol]], $AB$6:$AB$10, (Records_18052025[[#This Row],[spread]]-$AC$6:$AC$10), "", 0))</f>
        <v>4.0000000000000036E-2</v>
      </c>
      <c r="M348" s="9" t="str">
        <f>IF(Records_18052025[[#This Row],[spread]]&gt;Records_18052025[[#This Row],[Spread Median/Symbol]]+PRODUCT(2, $AC$12), "Abnormal high spread", "No")</f>
        <v>No</v>
      </c>
      <c r="N348" s="9" t="str">
        <f>IF(Records_18052025[[#This Row],[spread]]&lt;Records_18052025[[#This Row],[Spread Median/Symbol]]-PRODUCT(2, $AC$12), "Suspicious low spread", "No")</f>
        <v>No</v>
      </c>
      <c r="O348" s="8">
        <f>IF(Records_18052025[[#This Row],[direction]]="Buy", Records_18052025[[#This Row],[volume]], -Records_18052025[[#This Row],[volume]])</f>
        <v>2</v>
      </c>
      <c r="P348" s="8">
        <f>IF(AND(Records_18052025[[#This Row],[account_id]]=A347, Records_18052025[[#This Row],[symbol]]=C347), P347+Records_18052025[[#This Row],[signed_volume]], Records_18052025[[#This Row],[signed_volume]])</f>
        <v>3.38</v>
      </c>
      <c r="Q348" s="12">
        <f>Records_18052025[[#This Row],[trade_duration]]/86400</f>
        <v>8.6342592592592599E-3</v>
      </c>
      <c r="R348" s="8">
        <v>12.26</v>
      </c>
      <c r="S348" s="9" t="str">
        <f>IF(AND(Records_18052025[[#This Row],[account_id]]=A347, Records_18052025[[#This Row],[symbol]]=C347, Records_18052025[[#This Row],[net_position]]&lt;&gt;P347, P347&lt;&gt;0, Records_18052025[[#This Row],[net_position]]*P347&lt;0, ABS(Records_18052025[[#This Row],[net_position]])&gt;=0.5, Records_18052025[[#This Row],[trade_duration_min2]]&lt;=5), "Abnormal position flip", "No")</f>
        <v>No</v>
      </c>
      <c r="T348" s="2">
        <f>_xlfn.XLOOKUP(Records_18052025[[#This Row],[symbol]], $AB$24:$AB$28, $AC$24:$AC$28, "Not Found", 0)</f>
        <v>0.2</v>
      </c>
      <c r="U348" s="9" t="str">
        <f>IF(AND(Records_18052025[[#This Row],[trade_duration]]&lt;=60, Records_18052025[[#This Row],[volume]]&gt;=Records_18052025[[#This Row],[Scalping Volume Threshold]]), "Suspected Scalping", "No")</f>
        <v>No</v>
      </c>
      <c r="V348" s="2" cm="1">
        <f t="array" ref="V348">_xlfn.LET(_xlpm.Filtered, _xlfn._xlws.FILTER($F:$F, ($A:$A=Records_18052025[[#This Row],[account_id]])*($C:$C=Records_18052025[[#This Row],[symbol]]), "Not Found"), MEDIAN(_xlpm.Filtered))</f>
        <v>0.5</v>
      </c>
      <c r="W348" s="2">
        <f>_xlfn.XLOOKUP(Records_18052025[[#This Row],[symbol]], $AB$33:$AB$37, $AC$33:$AC$37, 0.5, 0)</f>
        <v>0.8</v>
      </c>
      <c r="X348" s="2">
        <f>_xlfn.XLOOKUP(Records_18052025[[#This Row],[symbol]], $AB$33:$AB$37, $AD$33:$AD$37, 2, 0)</f>
        <v>2.5</v>
      </c>
      <c r="Y348" s="9" t="str" cm="1">
        <f t="array" ref="Y34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4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49" spans="1:26" x14ac:dyDescent="0.3">
      <c r="A349" s="2">
        <v>1007</v>
      </c>
      <c r="B349" s="5">
        <v>45795.755438132051</v>
      </c>
      <c r="C349" s="2" t="s">
        <v>8</v>
      </c>
      <c r="D349" s="2" t="s">
        <v>13</v>
      </c>
      <c r="E349" s="2">
        <v>0.69</v>
      </c>
      <c r="F349" s="2">
        <v>0.5</v>
      </c>
      <c r="G349" s="2">
        <v>-170.84</v>
      </c>
      <c r="H349" s="2">
        <v>212</v>
      </c>
      <c r="I349" s="2">
        <f>COUNTIFS(A:A, Records_18052025[[#This Row],[account_id]])</f>
        <v>55</v>
      </c>
      <c r="J349" s="9" t="str">
        <f>IF(Records_18052025[[#This Row],[Total Trades]]&gt;100, "High frequency", "No")</f>
        <v>No</v>
      </c>
      <c r="K349" s="8">
        <f>_xlfn.XLOOKUP(Records_18052025[[#This Row],[symbol]], $AB$6:$AB$10, $AC$6:$AC$10, "", 0)</f>
        <v>1.28</v>
      </c>
      <c r="L349" s="8" cm="1">
        <f t="array" ref="L349">ABS(_xlfn.XLOOKUP(Records_18052025[[#This Row],[symbol]], $AB$6:$AB$10, (Records_18052025[[#This Row],[spread]]-$AC$6:$AC$10), "", 0))</f>
        <v>0.59000000000000008</v>
      </c>
      <c r="M349" s="9" t="str">
        <f>IF(Records_18052025[[#This Row],[spread]]&gt;Records_18052025[[#This Row],[Spread Median/Symbol]]+PRODUCT(2, $AC$12), "Abnormal high spread", "No")</f>
        <v>No</v>
      </c>
      <c r="N349" s="9" t="str">
        <f>IF(Records_18052025[[#This Row],[spread]]&lt;Records_18052025[[#This Row],[Spread Median/Symbol]]-PRODUCT(2, $AC$12), "Suspicious low spread", "No")</f>
        <v>No</v>
      </c>
      <c r="O349" s="8">
        <f>IF(Records_18052025[[#This Row],[direction]]="Buy", Records_18052025[[#This Row],[volume]], -Records_18052025[[#This Row],[volume]])</f>
        <v>-0.5</v>
      </c>
      <c r="P349" s="8">
        <f>IF(AND(Records_18052025[[#This Row],[account_id]]=A348, Records_18052025[[#This Row],[symbol]]=C348), P348+Records_18052025[[#This Row],[signed_volume]], Records_18052025[[#This Row],[signed_volume]])</f>
        <v>2.88</v>
      </c>
      <c r="Q349" s="12">
        <f>Records_18052025[[#This Row],[trade_duration]]/86400</f>
        <v>2.4537037037037036E-3</v>
      </c>
      <c r="R349" s="8">
        <v>3.32</v>
      </c>
      <c r="S349" s="9" t="str">
        <f>IF(AND(Records_18052025[[#This Row],[account_id]]=A348, Records_18052025[[#This Row],[symbol]]=C348, Records_18052025[[#This Row],[net_position]]&lt;&gt;P348, P348&lt;&gt;0, Records_18052025[[#This Row],[net_position]]*P348&lt;0, ABS(Records_18052025[[#This Row],[net_position]])&gt;=0.5, Records_18052025[[#This Row],[trade_duration_min2]]&lt;=5), "Abnormal position flip", "No")</f>
        <v>No</v>
      </c>
      <c r="T349" s="2">
        <f>_xlfn.XLOOKUP(Records_18052025[[#This Row],[symbol]], $AB$24:$AB$28, $AC$24:$AC$28, "Not Found", 0)</f>
        <v>0.2</v>
      </c>
      <c r="U349" s="9" t="str">
        <f>IF(AND(Records_18052025[[#This Row],[trade_duration]]&lt;=60, Records_18052025[[#This Row],[volume]]&gt;=Records_18052025[[#This Row],[Scalping Volume Threshold]]), "Suspected Scalping", "No")</f>
        <v>No</v>
      </c>
      <c r="V349" s="2" cm="1">
        <f t="array" ref="V349">_xlfn.LET(_xlpm.Filtered, _xlfn._xlws.FILTER($F:$F, ($A:$A=Records_18052025[[#This Row],[account_id]])*($C:$C=Records_18052025[[#This Row],[symbol]]), "Not Found"), MEDIAN(_xlpm.Filtered))</f>
        <v>0.5</v>
      </c>
      <c r="W349" s="2">
        <f>_xlfn.XLOOKUP(Records_18052025[[#This Row],[symbol]], $AB$33:$AB$37, $AC$33:$AC$37, 0.5, 0)</f>
        <v>0.8</v>
      </c>
      <c r="X349" s="2">
        <f>_xlfn.XLOOKUP(Records_18052025[[#This Row],[symbol]], $AB$33:$AB$37, $AD$33:$AD$37, 2, 0)</f>
        <v>2.5</v>
      </c>
      <c r="Y349" s="9" t="str" cm="1">
        <f t="array" ref="Y34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4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0" spans="1:26" x14ac:dyDescent="0.3">
      <c r="A350" s="2">
        <v>1007</v>
      </c>
      <c r="B350" s="5">
        <v>45795.761688179948</v>
      </c>
      <c r="C350" s="2" t="s">
        <v>8</v>
      </c>
      <c r="D350" s="2" t="s">
        <v>13</v>
      </c>
      <c r="E350" s="2">
        <v>1.47</v>
      </c>
      <c r="F350" s="2">
        <v>0.5</v>
      </c>
      <c r="G350" s="2">
        <v>-1.5</v>
      </c>
      <c r="H350" s="2">
        <v>2369</v>
      </c>
      <c r="I350" s="2">
        <f>COUNTIFS(A:A, Records_18052025[[#This Row],[account_id]])</f>
        <v>55</v>
      </c>
      <c r="J350" s="9" t="str">
        <f>IF(Records_18052025[[#This Row],[Total Trades]]&gt;100, "High frequency", "No")</f>
        <v>No</v>
      </c>
      <c r="K350" s="8">
        <f>_xlfn.XLOOKUP(Records_18052025[[#This Row],[symbol]], $AB$6:$AB$10, $AC$6:$AC$10, "", 0)</f>
        <v>1.28</v>
      </c>
      <c r="L350" s="8" cm="1">
        <f t="array" ref="L350">ABS(_xlfn.XLOOKUP(Records_18052025[[#This Row],[symbol]], $AB$6:$AB$10, (Records_18052025[[#This Row],[spread]]-$AC$6:$AC$10), "", 0))</f>
        <v>0.18999999999999995</v>
      </c>
      <c r="M350" s="9" t="str">
        <f>IF(Records_18052025[[#This Row],[spread]]&gt;Records_18052025[[#This Row],[Spread Median/Symbol]]+PRODUCT(2, $AC$12), "Abnormal high spread", "No")</f>
        <v>No</v>
      </c>
      <c r="N350" s="9" t="str">
        <f>IF(Records_18052025[[#This Row],[spread]]&lt;Records_18052025[[#This Row],[Spread Median/Symbol]]-PRODUCT(2, $AC$12), "Suspicious low spread", "No")</f>
        <v>No</v>
      </c>
      <c r="O350" s="8">
        <f>IF(Records_18052025[[#This Row],[direction]]="Buy", Records_18052025[[#This Row],[volume]], -Records_18052025[[#This Row],[volume]])</f>
        <v>-0.5</v>
      </c>
      <c r="P350" s="8">
        <f>IF(AND(Records_18052025[[#This Row],[account_id]]=A349, Records_18052025[[#This Row],[symbol]]=C349), P349+Records_18052025[[#This Row],[signed_volume]], Records_18052025[[#This Row],[signed_volume]])</f>
        <v>2.38</v>
      </c>
      <c r="Q350" s="12">
        <f>Records_18052025[[#This Row],[trade_duration]]/86400</f>
        <v>2.7418981481481482E-2</v>
      </c>
      <c r="R350" s="8">
        <v>39.29</v>
      </c>
      <c r="S350" s="9" t="str">
        <f>IF(AND(Records_18052025[[#This Row],[account_id]]=A349, Records_18052025[[#This Row],[symbol]]=C349, Records_18052025[[#This Row],[net_position]]&lt;&gt;P349, P349&lt;&gt;0, Records_18052025[[#This Row],[net_position]]*P349&lt;0, ABS(Records_18052025[[#This Row],[net_position]])&gt;=0.5, Records_18052025[[#This Row],[trade_duration_min2]]&lt;=5), "Abnormal position flip", "No")</f>
        <v>No</v>
      </c>
      <c r="T350" s="2">
        <f>_xlfn.XLOOKUP(Records_18052025[[#This Row],[symbol]], $AB$24:$AB$28, $AC$24:$AC$28, "Not Found", 0)</f>
        <v>0.2</v>
      </c>
      <c r="U350" s="9" t="str">
        <f>IF(AND(Records_18052025[[#This Row],[trade_duration]]&lt;=60, Records_18052025[[#This Row],[volume]]&gt;=Records_18052025[[#This Row],[Scalping Volume Threshold]]), "Suspected Scalping", "No")</f>
        <v>No</v>
      </c>
      <c r="V350" s="2" cm="1">
        <f t="array" ref="V350">_xlfn.LET(_xlpm.Filtered, _xlfn._xlws.FILTER($F:$F, ($A:$A=Records_18052025[[#This Row],[account_id]])*($C:$C=Records_18052025[[#This Row],[symbol]]), "Not Found"), MEDIAN(_xlpm.Filtered))</f>
        <v>0.5</v>
      </c>
      <c r="W350" s="2">
        <f>_xlfn.XLOOKUP(Records_18052025[[#This Row],[symbol]], $AB$33:$AB$37, $AC$33:$AC$37, 0.5, 0)</f>
        <v>0.8</v>
      </c>
      <c r="X350" s="2">
        <f>_xlfn.XLOOKUP(Records_18052025[[#This Row],[symbol]], $AB$33:$AB$37, $AD$33:$AD$37, 2, 0)</f>
        <v>2.5</v>
      </c>
      <c r="Y350" s="9" t="str" cm="1">
        <f t="array" ref="Y35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1" spans="1:26" x14ac:dyDescent="0.3">
      <c r="A351" s="2">
        <v>1007</v>
      </c>
      <c r="B351" s="5">
        <v>45795.842938141846</v>
      </c>
      <c r="C351" s="2" t="s">
        <v>8</v>
      </c>
      <c r="D351" s="2" t="s">
        <v>13</v>
      </c>
      <c r="E351" s="2">
        <v>2.1800000000000002</v>
      </c>
      <c r="F351" s="2">
        <v>1</v>
      </c>
      <c r="G351" s="2">
        <v>-115.2</v>
      </c>
      <c r="H351" s="2">
        <v>1508</v>
      </c>
      <c r="I351" s="2">
        <f>COUNTIFS(A:A, Records_18052025[[#This Row],[account_id]])</f>
        <v>55</v>
      </c>
      <c r="J351" s="9" t="str">
        <f>IF(Records_18052025[[#This Row],[Total Trades]]&gt;100, "High frequency", "No")</f>
        <v>No</v>
      </c>
      <c r="K351" s="8">
        <f>_xlfn.XLOOKUP(Records_18052025[[#This Row],[symbol]], $AB$6:$AB$10, $AC$6:$AC$10, "", 0)</f>
        <v>1.28</v>
      </c>
      <c r="L351" s="8" cm="1">
        <f t="array" ref="L351">ABS(_xlfn.XLOOKUP(Records_18052025[[#This Row],[symbol]], $AB$6:$AB$10, (Records_18052025[[#This Row],[spread]]-$AC$6:$AC$10), "", 0))</f>
        <v>0.90000000000000013</v>
      </c>
      <c r="M351" s="9" t="str">
        <f>IF(Records_18052025[[#This Row],[spread]]&gt;Records_18052025[[#This Row],[Spread Median/Symbol]]+PRODUCT(2, $AC$12), "Abnormal high spread", "No")</f>
        <v>No</v>
      </c>
      <c r="N351" s="9" t="str">
        <f>IF(Records_18052025[[#This Row],[spread]]&lt;Records_18052025[[#This Row],[Spread Median/Symbol]]-PRODUCT(2, $AC$12), "Suspicious low spread", "No")</f>
        <v>No</v>
      </c>
      <c r="O351" s="8">
        <f>IF(Records_18052025[[#This Row],[direction]]="Buy", Records_18052025[[#This Row],[volume]], -Records_18052025[[#This Row],[volume]])</f>
        <v>-1</v>
      </c>
      <c r="P351" s="8">
        <f>IF(AND(Records_18052025[[#This Row],[account_id]]=A350, Records_18052025[[#This Row],[symbol]]=C350), P350+Records_18052025[[#This Row],[signed_volume]], Records_18052025[[#This Row],[signed_volume]])</f>
        <v>1.38</v>
      </c>
      <c r="Q351" s="12">
        <f>Records_18052025[[#This Row],[trade_duration]]/86400</f>
        <v>1.7453703703703704E-2</v>
      </c>
      <c r="R351" s="8">
        <v>25.08</v>
      </c>
      <c r="S351" s="9" t="str">
        <f>IF(AND(Records_18052025[[#This Row],[account_id]]=A350, Records_18052025[[#This Row],[symbol]]=C350, Records_18052025[[#This Row],[net_position]]&lt;&gt;P350, P350&lt;&gt;0, Records_18052025[[#This Row],[net_position]]*P350&lt;0, ABS(Records_18052025[[#This Row],[net_position]])&gt;=0.5, Records_18052025[[#This Row],[trade_duration_min2]]&lt;=5), "Abnormal position flip", "No")</f>
        <v>No</v>
      </c>
      <c r="T351" s="2">
        <f>_xlfn.XLOOKUP(Records_18052025[[#This Row],[symbol]], $AB$24:$AB$28, $AC$24:$AC$28, "Not Found", 0)</f>
        <v>0.2</v>
      </c>
      <c r="U351" s="9" t="str">
        <f>IF(AND(Records_18052025[[#This Row],[trade_duration]]&lt;=60, Records_18052025[[#This Row],[volume]]&gt;=Records_18052025[[#This Row],[Scalping Volume Threshold]]), "Suspected Scalping", "No")</f>
        <v>No</v>
      </c>
      <c r="V351" s="2" cm="1">
        <f t="array" ref="V351">_xlfn.LET(_xlpm.Filtered, _xlfn._xlws.FILTER($F:$F, ($A:$A=Records_18052025[[#This Row],[account_id]])*($C:$C=Records_18052025[[#This Row],[symbol]]), "Not Found"), MEDIAN(_xlpm.Filtered))</f>
        <v>0.5</v>
      </c>
      <c r="W351" s="2">
        <f>_xlfn.XLOOKUP(Records_18052025[[#This Row],[symbol]], $AB$33:$AB$37, $AC$33:$AC$37, 0.5, 0)</f>
        <v>0.8</v>
      </c>
      <c r="X351" s="2">
        <f>_xlfn.XLOOKUP(Records_18052025[[#This Row],[symbol]], $AB$33:$AB$37, $AD$33:$AD$37, 2, 0)</f>
        <v>2.5</v>
      </c>
      <c r="Y351" s="9" t="str" cm="1">
        <f t="array" ref="Y35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2" spans="1:26" x14ac:dyDescent="0.3">
      <c r="A352" s="2">
        <v>1007</v>
      </c>
      <c r="B352" s="5">
        <v>45795.846410400081</v>
      </c>
      <c r="C352" s="2" t="s">
        <v>8</v>
      </c>
      <c r="D352" s="2" t="s">
        <v>14</v>
      </c>
      <c r="E352" s="2">
        <v>0.87</v>
      </c>
      <c r="F352" s="2">
        <v>0.5</v>
      </c>
      <c r="G352" s="2">
        <v>-52.29</v>
      </c>
      <c r="H352" s="2">
        <v>7</v>
      </c>
      <c r="I352" s="2">
        <f>COUNTIFS(A:A, Records_18052025[[#This Row],[account_id]])</f>
        <v>55</v>
      </c>
      <c r="J352" s="9" t="str">
        <f>IF(Records_18052025[[#This Row],[Total Trades]]&gt;100, "High frequency", "No")</f>
        <v>No</v>
      </c>
      <c r="K352" s="8">
        <f>_xlfn.XLOOKUP(Records_18052025[[#This Row],[symbol]], $AB$6:$AB$10, $AC$6:$AC$10, "", 0)</f>
        <v>1.28</v>
      </c>
      <c r="L352" s="8" cm="1">
        <f t="array" ref="L352">ABS(_xlfn.XLOOKUP(Records_18052025[[#This Row],[symbol]], $AB$6:$AB$10, (Records_18052025[[#This Row],[spread]]-$AC$6:$AC$10), "", 0))</f>
        <v>0.41000000000000003</v>
      </c>
      <c r="M352" s="9" t="str">
        <f>IF(Records_18052025[[#This Row],[spread]]&gt;Records_18052025[[#This Row],[Spread Median/Symbol]]+PRODUCT(2, $AC$12), "Abnormal high spread", "No")</f>
        <v>No</v>
      </c>
      <c r="N352" s="9" t="str">
        <f>IF(Records_18052025[[#This Row],[spread]]&lt;Records_18052025[[#This Row],[Spread Median/Symbol]]-PRODUCT(2, $AC$12), "Suspicious low spread", "No")</f>
        <v>No</v>
      </c>
      <c r="O352" s="8">
        <f>IF(Records_18052025[[#This Row],[direction]]="Buy", Records_18052025[[#This Row],[volume]], -Records_18052025[[#This Row],[volume]])</f>
        <v>0.5</v>
      </c>
      <c r="P352" s="8">
        <f>IF(AND(Records_18052025[[#This Row],[account_id]]=A351, Records_18052025[[#This Row],[symbol]]=C351), P351+Records_18052025[[#This Row],[signed_volume]], Records_18052025[[#This Row],[signed_volume]])</f>
        <v>1.88</v>
      </c>
      <c r="Q352" s="12">
        <f>Records_18052025[[#This Row],[trade_duration]]/86400</f>
        <v>8.1018518518518516E-5</v>
      </c>
      <c r="R352" s="8">
        <v>7.0000000000000007E-2</v>
      </c>
      <c r="S352" s="9" t="str">
        <f>IF(AND(Records_18052025[[#This Row],[account_id]]=A351, Records_18052025[[#This Row],[symbol]]=C351, Records_18052025[[#This Row],[net_position]]&lt;&gt;P351, P351&lt;&gt;0, Records_18052025[[#This Row],[net_position]]*P351&lt;0, ABS(Records_18052025[[#This Row],[net_position]])&gt;=0.5, Records_18052025[[#This Row],[trade_duration_min2]]&lt;=5), "Abnormal position flip", "No")</f>
        <v>No</v>
      </c>
      <c r="T352" s="2">
        <f>_xlfn.XLOOKUP(Records_18052025[[#This Row],[symbol]], $AB$24:$AB$28, $AC$24:$AC$28, "Not Found", 0)</f>
        <v>0.2</v>
      </c>
      <c r="U352" s="9" t="str">
        <f>IF(AND(Records_18052025[[#This Row],[trade_duration]]&lt;=60, Records_18052025[[#This Row],[volume]]&gt;=Records_18052025[[#This Row],[Scalping Volume Threshold]]), "Suspected Scalping", "No")</f>
        <v>Suspected Scalping</v>
      </c>
      <c r="V352" s="2" cm="1">
        <f t="array" ref="V352">_xlfn.LET(_xlpm.Filtered, _xlfn._xlws.FILTER($F:$F, ($A:$A=Records_18052025[[#This Row],[account_id]])*($C:$C=Records_18052025[[#This Row],[symbol]]), "Not Found"), MEDIAN(_xlpm.Filtered))</f>
        <v>0.5</v>
      </c>
      <c r="W352" s="2">
        <f>_xlfn.XLOOKUP(Records_18052025[[#This Row],[symbol]], $AB$33:$AB$37, $AC$33:$AC$37, 0.5, 0)</f>
        <v>0.8</v>
      </c>
      <c r="X352" s="2">
        <f>_xlfn.XLOOKUP(Records_18052025[[#This Row],[symbol]], $AB$33:$AB$37, $AD$33:$AD$37, 2, 0)</f>
        <v>2.5</v>
      </c>
      <c r="Y352" s="9" t="str" cm="1">
        <f t="array" ref="Y35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Suspected Scalping</v>
      </c>
    </row>
    <row r="353" spans="1:26" x14ac:dyDescent="0.3">
      <c r="A353" s="2">
        <v>1008</v>
      </c>
      <c r="B353" s="5">
        <v>45795.119327073458</v>
      </c>
      <c r="C353" s="2" t="s">
        <v>9</v>
      </c>
      <c r="D353" s="2" t="s">
        <v>13</v>
      </c>
      <c r="E353" s="2">
        <v>0.48</v>
      </c>
      <c r="F353" s="2">
        <v>2</v>
      </c>
      <c r="G353" s="2">
        <v>-58.82</v>
      </c>
      <c r="H353" s="2">
        <v>2768</v>
      </c>
      <c r="I353" s="2">
        <f>COUNTIFS(A:A, Records_18052025[[#This Row],[account_id]])</f>
        <v>51</v>
      </c>
      <c r="J353" s="9" t="str">
        <f>IF(Records_18052025[[#This Row],[Total Trades]]&gt;100, "High frequency", "No")</f>
        <v>No</v>
      </c>
      <c r="K353" s="8">
        <f>_xlfn.XLOOKUP(Records_18052025[[#This Row],[symbol]], $AB$6:$AB$10, $AC$6:$AC$10, "", 0)</f>
        <v>1.0649999999999999</v>
      </c>
      <c r="L353" s="8" cm="1">
        <f t="array" ref="L353">ABS(_xlfn.XLOOKUP(Records_18052025[[#This Row],[symbol]], $AB$6:$AB$10, (Records_18052025[[#This Row],[spread]]-$AC$6:$AC$10), "", 0))</f>
        <v>0.58499999999999996</v>
      </c>
      <c r="M353" s="9" t="str">
        <f>IF(Records_18052025[[#This Row],[spread]]&gt;Records_18052025[[#This Row],[Spread Median/Symbol]]+PRODUCT(2, $AC$12), "Abnormal high spread", "No")</f>
        <v>No</v>
      </c>
      <c r="N353" s="9" t="str">
        <f>IF(Records_18052025[[#This Row],[spread]]&lt;Records_18052025[[#This Row],[Spread Median/Symbol]]-PRODUCT(2, $AC$12), "Suspicious low spread", "No")</f>
        <v>No</v>
      </c>
      <c r="O353" s="8">
        <f>IF(Records_18052025[[#This Row],[direction]]="Buy", Records_18052025[[#This Row],[volume]], -Records_18052025[[#This Row],[volume]])</f>
        <v>-2</v>
      </c>
      <c r="P353" s="8">
        <f>IF(AND(Records_18052025[[#This Row],[account_id]]=A352, Records_18052025[[#This Row],[symbol]]=C352), P352+Records_18052025[[#This Row],[signed_volume]], Records_18052025[[#This Row],[signed_volume]])</f>
        <v>-2</v>
      </c>
      <c r="Q353" s="12">
        <f>Records_18052025[[#This Row],[trade_duration]]/86400</f>
        <v>3.2037037037037037E-2</v>
      </c>
      <c r="R353" s="8">
        <v>46.08</v>
      </c>
      <c r="S353" s="9" t="str">
        <f>IF(AND(Records_18052025[[#This Row],[account_id]]=A352, Records_18052025[[#This Row],[symbol]]=C352, Records_18052025[[#This Row],[net_position]]&lt;&gt;P352, P352&lt;&gt;0, Records_18052025[[#This Row],[net_position]]*P352&lt;0, ABS(Records_18052025[[#This Row],[net_position]])&gt;=0.5, Records_18052025[[#This Row],[trade_duration_min2]]&lt;=5), "Abnormal position flip", "No")</f>
        <v>No</v>
      </c>
      <c r="T353" s="2">
        <f>_xlfn.XLOOKUP(Records_18052025[[#This Row],[symbol]], $AB$24:$AB$28, $AC$24:$AC$28, "Not Found", 0)</f>
        <v>0.5</v>
      </c>
      <c r="U353" s="9" t="str">
        <f>IF(AND(Records_18052025[[#This Row],[trade_duration]]&lt;=60, Records_18052025[[#This Row],[volume]]&gt;=Records_18052025[[#This Row],[Scalping Volume Threshold]]), "Suspected Scalping", "No")</f>
        <v>No</v>
      </c>
      <c r="V353" s="2" cm="1">
        <f t="array" ref="V353">_xlfn.LET(_xlpm.Filtered, _xlfn._xlws.FILTER($F:$F, ($A:$A=Records_18052025[[#This Row],[account_id]])*($C:$C=Records_18052025[[#This Row],[symbol]]), "Not Found"), MEDIAN(_xlpm.Filtered))</f>
        <v>1</v>
      </c>
      <c r="W353" s="2">
        <f>_xlfn.XLOOKUP(Records_18052025[[#This Row],[symbol]], $AB$33:$AB$37, $AC$33:$AC$37, 0.5, 0)</f>
        <v>0.5</v>
      </c>
      <c r="X353" s="2">
        <f>_xlfn.XLOOKUP(Records_18052025[[#This Row],[symbol]], $AB$33:$AB$37, $AD$33:$AD$37, 2, 0)</f>
        <v>2</v>
      </c>
      <c r="Y353" s="9" t="str" cm="1">
        <f t="array" ref="Y35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4" spans="1:26" x14ac:dyDescent="0.3">
      <c r="A354" s="2">
        <v>1008</v>
      </c>
      <c r="B354" s="5">
        <v>45795.192938139648</v>
      </c>
      <c r="C354" s="2" t="s">
        <v>9</v>
      </c>
      <c r="D354" s="2" t="s">
        <v>14</v>
      </c>
      <c r="E354" s="2">
        <v>1.54</v>
      </c>
      <c r="F354" s="2">
        <v>2</v>
      </c>
      <c r="G354" s="2">
        <v>186.42</v>
      </c>
      <c r="H354" s="2">
        <v>694</v>
      </c>
      <c r="I354" s="2">
        <f>COUNTIFS(A:A, Records_18052025[[#This Row],[account_id]])</f>
        <v>51</v>
      </c>
      <c r="J354" s="9" t="str">
        <f>IF(Records_18052025[[#This Row],[Total Trades]]&gt;100, "High frequency", "No")</f>
        <v>No</v>
      </c>
      <c r="K354" s="8">
        <f>_xlfn.XLOOKUP(Records_18052025[[#This Row],[symbol]], $AB$6:$AB$10, $AC$6:$AC$10, "", 0)</f>
        <v>1.0649999999999999</v>
      </c>
      <c r="L354" s="8" cm="1">
        <f t="array" ref="L354">ABS(_xlfn.XLOOKUP(Records_18052025[[#This Row],[symbol]], $AB$6:$AB$10, (Records_18052025[[#This Row],[spread]]-$AC$6:$AC$10), "", 0))</f>
        <v>0.47500000000000009</v>
      </c>
      <c r="M354" s="9" t="str">
        <f>IF(Records_18052025[[#This Row],[spread]]&gt;Records_18052025[[#This Row],[Spread Median/Symbol]]+PRODUCT(2, $AC$12), "Abnormal high spread", "No")</f>
        <v>No</v>
      </c>
      <c r="N354" s="9" t="str">
        <f>IF(Records_18052025[[#This Row],[spread]]&lt;Records_18052025[[#This Row],[Spread Median/Symbol]]-PRODUCT(2, $AC$12), "Suspicious low spread", "No")</f>
        <v>No</v>
      </c>
      <c r="O354" s="8">
        <f>IF(Records_18052025[[#This Row],[direction]]="Buy", Records_18052025[[#This Row],[volume]], -Records_18052025[[#This Row],[volume]])</f>
        <v>2</v>
      </c>
      <c r="P354" s="8">
        <f>IF(AND(Records_18052025[[#This Row],[account_id]]=A353, Records_18052025[[#This Row],[symbol]]=C353), P353+Records_18052025[[#This Row],[signed_volume]], Records_18052025[[#This Row],[signed_volume]])</f>
        <v>0</v>
      </c>
      <c r="Q354" s="12">
        <f>Records_18052025[[#This Row],[trade_duration]]/86400</f>
        <v>8.0324074074074082E-3</v>
      </c>
      <c r="R354" s="8">
        <v>11.34</v>
      </c>
      <c r="S354" s="9" t="str">
        <f>IF(AND(Records_18052025[[#This Row],[account_id]]=A353, Records_18052025[[#This Row],[symbol]]=C353, Records_18052025[[#This Row],[net_position]]&lt;&gt;P353, P353&lt;&gt;0, Records_18052025[[#This Row],[net_position]]*P353&lt;0, ABS(Records_18052025[[#This Row],[net_position]])&gt;=0.5, Records_18052025[[#This Row],[trade_duration_min2]]&lt;=5), "Abnormal position flip", "No")</f>
        <v>No</v>
      </c>
      <c r="T354" s="2">
        <f>_xlfn.XLOOKUP(Records_18052025[[#This Row],[symbol]], $AB$24:$AB$28, $AC$24:$AC$28, "Not Found", 0)</f>
        <v>0.5</v>
      </c>
      <c r="U354" s="9" t="str">
        <f>IF(AND(Records_18052025[[#This Row],[trade_duration]]&lt;=60, Records_18052025[[#This Row],[volume]]&gt;=Records_18052025[[#This Row],[Scalping Volume Threshold]]), "Suspected Scalping", "No")</f>
        <v>No</v>
      </c>
      <c r="V354" s="2" cm="1">
        <f t="array" ref="V354">_xlfn.LET(_xlpm.Filtered, _xlfn._xlws.FILTER($F:$F, ($A:$A=Records_18052025[[#This Row],[account_id]])*($C:$C=Records_18052025[[#This Row],[symbol]]), "Not Found"), MEDIAN(_xlpm.Filtered))</f>
        <v>1</v>
      </c>
      <c r="W354" s="2">
        <f>_xlfn.XLOOKUP(Records_18052025[[#This Row],[symbol]], $AB$33:$AB$37, $AC$33:$AC$37, 0.5, 0)</f>
        <v>0.5</v>
      </c>
      <c r="X354" s="2">
        <f>_xlfn.XLOOKUP(Records_18052025[[#This Row],[symbol]], $AB$33:$AB$37, $AD$33:$AD$37, 2, 0)</f>
        <v>2</v>
      </c>
      <c r="Y354" s="9" t="str" cm="1">
        <f t="array" ref="Y35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5" spans="1:26" x14ac:dyDescent="0.3">
      <c r="A355" s="2">
        <v>1008</v>
      </c>
      <c r="B355" s="5">
        <v>45795.232521482001</v>
      </c>
      <c r="C355" s="2" t="s">
        <v>9</v>
      </c>
      <c r="D355" s="2" t="s">
        <v>13</v>
      </c>
      <c r="E355" s="2">
        <v>0.56000000000000005</v>
      </c>
      <c r="F355" s="2">
        <v>0.5</v>
      </c>
      <c r="G355" s="2">
        <v>-40.799999999999997</v>
      </c>
      <c r="H355" s="2">
        <v>1647</v>
      </c>
      <c r="I355" s="2">
        <f>COUNTIFS(A:A, Records_18052025[[#This Row],[account_id]])</f>
        <v>51</v>
      </c>
      <c r="J355" s="9" t="str">
        <f>IF(Records_18052025[[#This Row],[Total Trades]]&gt;100, "High frequency", "No")</f>
        <v>No</v>
      </c>
      <c r="K355" s="8">
        <f>_xlfn.XLOOKUP(Records_18052025[[#This Row],[symbol]], $AB$6:$AB$10, $AC$6:$AC$10, "", 0)</f>
        <v>1.0649999999999999</v>
      </c>
      <c r="L355" s="8" cm="1">
        <f t="array" ref="L355">ABS(_xlfn.XLOOKUP(Records_18052025[[#This Row],[symbol]], $AB$6:$AB$10, (Records_18052025[[#This Row],[spread]]-$AC$6:$AC$10), "", 0))</f>
        <v>0.50499999999999989</v>
      </c>
      <c r="M355" s="9" t="str">
        <f>IF(Records_18052025[[#This Row],[spread]]&gt;Records_18052025[[#This Row],[Spread Median/Symbol]]+PRODUCT(2, $AC$12), "Abnormal high spread", "No")</f>
        <v>No</v>
      </c>
      <c r="N355" s="9" t="str">
        <f>IF(Records_18052025[[#This Row],[spread]]&lt;Records_18052025[[#This Row],[Spread Median/Symbol]]-PRODUCT(2, $AC$12), "Suspicious low spread", "No")</f>
        <v>No</v>
      </c>
      <c r="O355" s="8">
        <f>IF(Records_18052025[[#This Row],[direction]]="Buy", Records_18052025[[#This Row],[volume]], -Records_18052025[[#This Row],[volume]])</f>
        <v>-0.5</v>
      </c>
      <c r="P355" s="8">
        <f>IF(AND(Records_18052025[[#This Row],[account_id]]=A354, Records_18052025[[#This Row],[symbol]]=C354), P354+Records_18052025[[#This Row],[signed_volume]], Records_18052025[[#This Row],[signed_volume]])</f>
        <v>-0.5</v>
      </c>
      <c r="Q355" s="12">
        <f>Records_18052025[[#This Row],[trade_duration]]/86400</f>
        <v>1.90625E-2</v>
      </c>
      <c r="R355" s="8">
        <v>27.27</v>
      </c>
      <c r="S355" s="9" t="str">
        <f>IF(AND(Records_18052025[[#This Row],[account_id]]=A354, Records_18052025[[#This Row],[symbol]]=C354, Records_18052025[[#This Row],[net_position]]&lt;&gt;P354, P354&lt;&gt;0, Records_18052025[[#This Row],[net_position]]*P354&lt;0, ABS(Records_18052025[[#This Row],[net_position]])&gt;=0.5, Records_18052025[[#This Row],[trade_duration_min2]]&lt;=5), "Abnormal position flip", "No")</f>
        <v>No</v>
      </c>
      <c r="T355" s="2">
        <f>_xlfn.XLOOKUP(Records_18052025[[#This Row],[symbol]], $AB$24:$AB$28, $AC$24:$AC$28, "Not Found", 0)</f>
        <v>0.5</v>
      </c>
      <c r="U355" s="9" t="str">
        <f>IF(AND(Records_18052025[[#This Row],[trade_duration]]&lt;=60, Records_18052025[[#This Row],[volume]]&gt;=Records_18052025[[#This Row],[Scalping Volume Threshold]]), "Suspected Scalping", "No")</f>
        <v>No</v>
      </c>
      <c r="V355" s="2" cm="1">
        <f t="array" ref="V355">_xlfn.LET(_xlpm.Filtered, _xlfn._xlws.FILTER($F:$F, ($A:$A=Records_18052025[[#This Row],[account_id]])*($C:$C=Records_18052025[[#This Row],[symbol]]), "Not Found"), MEDIAN(_xlpm.Filtered))</f>
        <v>1</v>
      </c>
      <c r="W355" s="2">
        <f>_xlfn.XLOOKUP(Records_18052025[[#This Row],[symbol]], $AB$33:$AB$37, $AC$33:$AC$37, 0.5, 0)</f>
        <v>0.5</v>
      </c>
      <c r="X355" s="2">
        <f>_xlfn.XLOOKUP(Records_18052025[[#This Row],[symbol]], $AB$33:$AB$37, $AD$33:$AD$37, 2, 0)</f>
        <v>2</v>
      </c>
      <c r="Y355" s="9" t="str" cm="1">
        <f t="array" ref="Y35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6" spans="1:26" x14ac:dyDescent="0.3">
      <c r="A356" s="2">
        <v>1008</v>
      </c>
      <c r="B356" s="5">
        <v>45795.256132624789</v>
      </c>
      <c r="C356" s="2" t="s">
        <v>9</v>
      </c>
      <c r="D356" s="2" t="s">
        <v>13</v>
      </c>
      <c r="E356" s="2">
        <v>1.1000000000000001</v>
      </c>
      <c r="F356" s="2">
        <v>1</v>
      </c>
      <c r="G356" s="2">
        <v>93.78</v>
      </c>
      <c r="H356" s="2">
        <v>1164</v>
      </c>
      <c r="I356" s="2">
        <f>COUNTIFS(A:A, Records_18052025[[#This Row],[account_id]])</f>
        <v>51</v>
      </c>
      <c r="J356" s="9" t="str">
        <f>IF(Records_18052025[[#This Row],[Total Trades]]&gt;100, "High frequency", "No")</f>
        <v>No</v>
      </c>
      <c r="K356" s="8">
        <f>_xlfn.XLOOKUP(Records_18052025[[#This Row],[symbol]], $AB$6:$AB$10, $AC$6:$AC$10, "", 0)</f>
        <v>1.0649999999999999</v>
      </c>
      <c r="L356" s="8" cm="1">
        <f t="array" ref="L356">ABS(_xlfn.XLOOKUP(Records_18052025[[#This Row],[symbol]], $AB$6:$AB$10, (Records_18052025[[#This Row],[spread]]-$AC$6:$AC$10), "", 0))</f>
        <v>3.5000000000000142E-2</v>
      </c>
      <c r="M356" s="9" t="str">
        <f>IF(Records_18052025[[#This Row],[spread]]&gt;Records_18052025[[#This Row],[Spread Median/Symbol]]+PRODUCT(2, $AC$12), "Abnormal high spread", "No")</f>
        <v>No</v>
      </c>
      <c r="N356" s="9" t="str">
        <f>IF(Records_18052025[[#This Row],[spread]]&lt;Records_18052025[[#This Row],[Spread Median/Symbol]]-PRODUCT(2, $AC$12), "Suspicious low spread", "No")</f>
        <v>No</v>
      </c>
      <c r="O356" s="8">
        <f>IF(Records_18052025[[#This Row],[direction]]="Buy", Records_18052025[[#This Row],[volume]], -Records_18052025[[#This Row],[volume]])</f>
        <v>-1</v>
      </c>
      <c r="P356" s="8">
        <f>IF(AND(Records_18052025[[#This Row],[account_id]]=A355, Records_18052025[[#This Row],[symbol]]=C355), P355+Records_18052025[[#This Row],[signed_volume]], Records_18052025[[#This Row],[signed_volume]])</f>
        <v>-1.5</v>
      </c>
      <c r="Q356" s="12">
        <f>Records_18052025[[#This Row],[trade_duration]]/86400</f>
        <v>1.3472222222222222E-2</v>
      </c>
      <c r="R356" s="8">
        <v>19.239999999999998</v>
      </c>
      <c r="S356" s="9" t="str">
        <f>IF(AND(Records_18052025[[#This Row],[account_id]]=A355, Records_18052025[[#This Row],[symbol]]=C355, Records_18052025[[#This Row],[net_position]]&lt;&gt;P355, P355&lt;&gt;0, Records_18052025[[#This Row],[net_position]]*P355&lt;0, ABS(Records_18052025[[#This Row],[net_position]])&gt;=0.5, Records_18052025[[#This Row],[trade_duration_min2]]&lt;=5), "Abnormal position flip", "No")</f>
        <v>No</v>
      </c>
      <c r="T356" s="2">
        <f>_xlfn.XLOOKUP(Records_18052025[[#This Row],[symbol]], $AB$24:$AB$28, $AC$24:$AC$28, "Not Found", 0)</f>
        <v>0.5</v>
      </c>
      <c r="U356" s="9" t="str">
        <f>IF(AND(Records_18052025[[#This Row],[trade_duration]]&lt;=60, Records_18052025[[#This Row],[volume]]&gt;=Records_18052025[[#This Row],[Scalping Volume Threshold]]), "Suspected Scalping", "No")</f>
        <v>No</v>
      </c>
      <c r="V356" s="2" cm="1">
        <f t="array" ref="V356">_xlfn.LET(_xlpm.Filtered, _xlfn._xlws.FILTER($F:$F, ($A:$A=Records_18052025[[#This Row],[account_id]])*($C:$C=Records_18052025[[#This Row],[symbol]]), "Not Found"), MEDIAN(_xlpm.Filtered))</f>
        <v>1</v>
      </c>
      <c r="W356" s="2">
        <f>_xlfn.XLOOKUP(Records_18052025[[#This Row],[symbol]], $AB$33:$AB$37, $AC$33:$AC$37, 0.5, 0)</f>
        <v>0.5</v>
      </c>
      <c r="X356" s="2">
        <f>_xlfn.XLOOKUP(Records_18052025[[#This Row],[symbol]], $AB$33:$AB$37, $AD$33:$AD$37, 2, 0)</f>
        <v>2</v>
      </c>
      <c r="Y356" s="9" t="str" cm="1">
        <f t="array" ref="Y35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7" spans="1:26" x14ac:dyDescent="0.3">
      <c r="A357" s="2">
        <v>1008</v>
      </c>
      <c r="B357" s="5">
        <v>45795.277660405911</v>
      </c>
      <c r="C357" s="2" t="s">
        <v>9</v>
      </c>
      <c r="D357" s="2" t="s">
        <v>13</v>
      </c>
      <c r="E357" s="2">
        <v>0.92</v>
      </c>
      <c r="F357" s="2">
        <v>1</v>
      </c>
      <c r="G357" s="2">
        <v>28.7</v>
      </c>
      <c r="H357" s="2">
        <v>58</v>
      </c>
      <c r="I357" s="2">
        <f>COUNTIFS(A:A, Records_18052025[[#This Row],[account_id]])</f>
        <v>51</v>
      </c>
      <c r="J357" s="9" t="str">
        <f>IF(Records_18052025[[#This Row],[Total Trades]]&gt;100, "High frequency", "No")</f>
        <v>No</v>
      </c>
      <c r="K357" s="8">
        <f>_xlfn.XLOOKUP(Records_18052025[[#This Row],[symbol]], $AB$6:$AB$10, $AC$6:$AC$10, "", 0)</f>
        <v>1.0649999999999999</v>
      </c>
      <c r="L357" s="8" cm="1">
        <f t="array" ref="L357">ABS(_xlfn.XLOOKUP(Records_18052025[[#This Row],[symbol]], $AB$6:$AB$10, (Records_18052025[[#This Row],[spread]]-$AC$6:$AC$10), "", 0))</f>
        <v>0.14499999999999991</v>
      </c>
      <c r="M357" s="9" t="str">
        <f>IF(Records_18052025[[#This Row],[spread]]&gt;Records_18052025[[#This Row],[Spread Median/Symbol]]+PRODUCT(2, $AC$12), "Abnormal high spread", "No")</f>
        <v>No</v>
      </c>
      <c r="N357" s="9" t="str">
        <f>IF(Records_18052025[[#This Row],[spread]]&lt;Records_18052025[[#This Row],[Spread Median/Symbol]]-PRODUCT(2, $AC$12), "Suspicious low spread", "No")</f>
        <v>No</v>
      </c>
      <c r="O357" s="8">
        <f>IF(Records_18052025[[#This Row],[direction]]="Buy", Records_18052025[[#This Row],[volume]], -Records_18052025[[#This Row],[volume]])</f>
        <v>-1</v>
      </c>
      <c r="P357" s="8">
        <f>IF(AND(Records_18052025[[#This Row],[account_id]]=A356, Records_18052025[[#This Row],[symbol]]=C356), P356+Records_18052025[[#This Row],[signed_volume]], Records_18052025[[#This Row],[signed_volume]])</f>
        <v>-2.5</v>
      </c>
      <c r="Q357" s="12">
        <f>Records_18052025[[#This Row],[trade_duration]]/86400</f>
        <v>6.7129629629629625E-4</v>
      </c>
      <c r="R357" s="8">
        <v>0.57999999999999996</v>
      </c>
      <c r="S357" s="9" t="str">
        <f>IF(AND(Records_18052025[[#This Row],[account_id]]=A356, Records_18052025[[#This Row],[symbol]]=C356, Records_18052025[[#This Row],[net_position]]&lt;&gt;P356, P356&lt;&gt;0, Records_18052025[[#This Row],[net_position]]*P356&lt;0, ABS(Records_18052025[[#This Row],[net_position]])&gt;=0.5, Records_18052025[[#This Row],[trade_duration_min2]]&lt;=5), "Abnormal position flip", "No")</f>
        <v>No</v>
      </c>
      <c r="T357" s="2">
        <f>_xlfn.XLOOKUP(Records_18052025[[#This Row],[symbol]], $AB$24:$AB$28, $AC$24:$AC$28, "Not Found", 0)</f>
        <v>0.5</v>
      </c>
      <c r="U357" s="9" t="str">
        <f>IF(AND(Records_18052025[[#This Row],[trade_duration]]&lt;=60, Records_18052025[[#This Row],[volume]]&gt;=Records_18052025[[#This Row],[Scalping Volume Threshold]]), "Suspected Scalping", "No")</f>
        <v>Suspected Scalping</v>
      </c>
      <c r="V357" s="2" cm="1">
        <f t="array" ref="V357">_xlfn.LET(_xlpm.Filtered, _xlfn._xlws.FILTER($F:$F, ($A:$A=Records_18052025[[#This Row],[account_id]])*($C:$C=Records_18052025[[#This Row],[symbol]]), "Not Found"), MEDIAN(_xlpm.Filtered))</f>
        <v>1</v>
      </c>
      <c r="W357" s="2">
        <f>_xlfn.XLOOKUP(Records_18052025[[#This Row],[symbol]], $AB$33:$AB$37, $AC$33:$AC$37, 0.5, 0)</f>
        <v>0.5</v>
      </c>
      <c r="X357" s="2">
        <f>_xlfn.XLOOKUP(Records_18052025[[#This Row],[symbol]], $AB$33:$AB$37, $AD$33:$AD$37, 2, 0)</f>
        <v>2</v>
      </c>
      <c r="Y357" s="9" t="str" cm="1">
        <f t="array" ref="Y35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Suspected Scalping</v>
      </c>
    </row>
    <row r="358" spans="1:26" x14ac:dyDescent="0.3">
      <c r="A358" s="2">
        <v>1008</v>
      </c>
      <c r="B358" s="5">
        <v>45795.370715945122</v>
      </c>
      <c r="C358" s="2" t="s">
        <v>9</v>
      </c>
      <c r="D358" s="2" t="s">
        <v>13</v>
      </c>
      <c r="E358" s="2">
        <v>1.07</v>
      </c>
      <c r="F358" s="2">
        <v>2</v>
      </c>
      <c r="G358" s="2">
        <v>103.51</v>
      </c>
      <c r="H358" s="2">
        <v>249</v>
      </c>
      <c r="I358" s="2">
        <f>COUNTIFS(A:A, Records_18052025[[#This Row],[account_id]])</f>
        <v>51</v>
      </c>
      <c r="J358" s="9" t="str">
        <f>IF(Records_18052025[[#This Row],[Total Trades]]&gt;100, "High frequency", "No")</f>
        <v>No</v>
      </c>
      <c r="K358" s="8">
        <f>_xlfn.XLOOKUP(Records_18052025[[#This Row],[symbol]], $AB$6:$AB$10, $AC$6:$AC$10, "", 0)</f>
        <v>1.0649999999999999</v>
      </c>
      <c r="L358" s="8" cm="1">
        <f t="array" ref="L358">ABS(_xlfn.XLOOKUP(Records_18052025[[#This Row],[symbol]], $AB$6:$AB$10, (Records_18052025[[#This Row],[spread]]-$AC$6:$AC$10), "", 0))</f>
        <v>5.0000000000001155E-3</v>
      </c>
      <c r="M358" s="9" t="str">
        <f>IF(Records_18052025[[#This Row],[spread]]&gt;Records_18052025[[#This Row],[Spread Median/Symbol]]+PRODUCT(2, $AC$12), "Abnormal high spread", "No")</f>
        <v>No</v>
      </c>
      <c r="N358" s="9" t="str">
        <f>IF(Records_18052025[[#This Row],[spread]]&lt;Records_18052025[[#This Row],[Spread Median/Symbol]]-PRODUCT(2, $AC$12), "Suspicious low spread", "No")</f>
        <v>No</v>
      </c>
      <c r="O358" s="8">
        <f>IF(Records_18052025[[#This Row],[direction]]="Buy", Records_18052025[[#This Row],[volume]], -Records_18052025[[#This Row],[volume]])</f>
        <v>-2</v>
      </c>
      <c r="P358" s="8">
        <f>IF(AND(Records_18052025[[#This Row],[account_id]]=A357, Records_18052025[[#This Row],[symbol]]=C357), P357+Records_18052025[[#This Row],[signed_volume]], Records_18052025[[#This Row],[signed_volume]])</f>
        <v>-4.5</v>
      </c>
      <c r="Q358" s="12">
        <f>Records_18052025[[#This Row],[trade_duration]]/86400</f>
        <v>2.8819444444444444E-3</v>
      </c>
      <c r="R358" s="8">
        <v>4.09</v>
      </c>
      <c r="S358" s="9" t="str">
        <f>IF(AND(Records_18052025[[#This Row],[account_id]]=A357, Records_18052025[[#This Row],[symbol]]=C357, Records_18052025[[#This Row],[net_position]]&lt;&gt;P357, P357&lt;&gt;0, Records_18052025[[#This Row],[net_position]]*P357&lt;0, ABS(Records_18052025[[#This Row],[net_position]])&gt;=0.5, Records_18052025[[#This Row],[trade_duration_min2]]&lt;=5), "Abnormal position flip", "No")</f>
        <v>No</v>
      </c>
      <c r="T358" s="2">
        <f>_xlfn.XLOOKUP(Records_18052025[[#This Row],[symbol]], $AB$24:$AB$28, $AC$24:$AC$28, "Not Found", 0)</f>
        <v>0.5</v>
      </c>
      <c r="U358" s="9" t="str">
        <f>IF(AND(Records_18052025[[#This Row],[trade_duration]]&lt;=60, Records_18052025[[#This Row],[volume]]&gt;=Records_18052025[[#This Row],[Scalping Volume Threshold]]), "Suspected Scalping", "No")</f>
        <v>No</v>
      </c>
      <c r="V358" s="2" cm="1">
        <f t="array" ref="V358">_xlfn.LET(_xlpm.Filtered, _xlfn._xlws.FILTER($F:$F, ($A:$A=Records_18052025[[#This Row],[account_id]])*($C:$C=Records_18052025[[#This Row],[symbol]]), "Not Found"), MEDIAN(_xlpm.Filtered))</f>
        <v>1</v>
      </c>
      <c r="W358" s="2">
        <f>_xlfn.XLOOKUP(Records_18052025[[#This Row],[symbol]], $AB$33:$AB$37, $AC$33:$AC$37, 0.5, 0)</f>
        <v>0.5</v>
      </c>
      <c r="X358" s="2">
        <f>_xlfn.XLOOKUP(Records_18052025[[#This Row],[symbol]], $AB$33:$AB$37, $AD$33:$AD$37, 2, 0)</f>
        <v>2</v>
      </c>
      <c r="Y358" s="9" t="str" cm="1">
        <f t="array" ref="Y35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59" spans="1:26" x14ac:dyDescent="0.3">
      <c r="A359" s="2">
        <v>1008</v>
      </c>
      <c r="B359" s="5">
        <v>45795.39571595734</v>
      </c>
      <c r="C359" s="2" t="s">
        <v>9</v>
      </c>
      <c r="D359" s="2" t="s">
        <v>13</v>
      </c>
      <c r="E359" s="2">
        <v>2.38</v>
      </c>
      <c r="F359" s="2">
        <v>0.5</v>
      </c>
      <c r="G359" s="2">
        <v>80.47</v>
      </c>
      <c r="H359" s="2">
        <v>2957</v>
      </c>
      <c r="I359" s="2">
        <f>COUNTIFS(A:A, Records_18052025[[#This Row],[account_id]])</f>
        <v>51</v>
      </c>
      <c r="J359" s="9" t="str">
        <f>IF(Records_18052025[[#This Row],[Total Trades]]&gt;100, "High frequency", "No")</f>
        <v>No</v>
      </c>
      <c r="K359" s="8">
        <f>_xlfn.XLOOKUP(Records_18052025[[#This Row],[symbol]], $AB$6:$AB$10, $AC$6:$AC$10, "", 0)</f>
        <v>1.0649999999999999</v>
      </c>
      <c r="L359" s="8" cm="1">
        <f t="array" ref="L359">ABS(_xlfn.XLOOKUP(Records_18052025[[#This Row],[symbol]], $AB$6:$AB$10, (Records_18052025[[#This Row],[spread]]-$AC$6:$AC$10), "", 0))</f>
        <v>1.3149999999999999</v>
      </c>
      <c r="M359" s="9" t="str">
        <f>IF(Records_18052025[[#This Row],[spread]]&gt;Records_18052025[[#This Row],[Spread Median/Symbol]]+PRODUCT(2, $AC$12), "Abnormal high spread", "No")</f>
        <v>Abnormal high spread</v>
      </c>
      <c r="N359" s="9" t="str">
        <f>IF(Records_18052025[[#This Row],[spread]]&lt;Records_18052025[[#This Row],[Spread Median/Symbol]]-PRODUCT(2, $AC$12), "Suspicious low spread", "No")</f>
        <v>No</v>
      </c>
      <c r="O359" s="8">
        <f>IF(Records_18052025[[#This Row],[direction]]="Buy", Records_18052025[[#This Row],[volume]], -Records_18052025[[#This Row],[volume]])</f>
        <v>-0.5</v>
      </c>
      <c r="P359" s="8">
        <f>IF(AND(Records_18052025[[#This Row],[account_id]]=A358, Records_18052025[[#This Row],[symbol]]=C358), P358+Records_18052025[[#This Row],[signed_volume]], Records_18052025[[#This Row],[signed_volume]])</f>
        <v>-5</v>
      </c>
      <c r="Q359" s="12">
        <f>Records_18052025[[#This Row],[trade_duration]]/86400</f>
        <v>3.4224537037037039E-2</v>
      </c>
      <c r="R359" s="8">
        <v>49.17</v>
      </c>
      <c r="S359" s="9" t="str">
        <f>IF(AND(Records_18052025[[#This Row],[account_id]]=A358, Records_18052025[[#This Row],[symbol]]=C358, Records_18052025[[#This Row],[net_position]]&lt;&gt;P358, P358&lt;&gt;0, Records_18052025[[#This Row],[net_position]]*P358&lt;0, ABS(Records_18052025[[#This Row],[net_position]])&gt;=0.5, Records_18052025[[#This Row],[trade_duration_min2]]&lt;=5), "Abnormal position flip", "No")</f>
        <v>No</v>
      </c>
      <c r="T359" s="2">
        <f>_xlfn.XLOOKUP(Records_18052025[[#This Row],[symbol]], $AB$24:$AB$28, $AC$24:$AC$28, "Not Found", 0)</f>
        <v>0.5</v>
      </c>
      <c r="U359" s="9" t="str">
        <f>IF(AND(Records_18052025[[#This Row],[trade_duration]]&lt;=60, Records_18052025[[#This Row],[volume]]&gt;=Records_18052025[[#This Row],[Scalping Volume Threshold]]), "Suspected Scalping", "No")</f>
        <v>No</v>
      </c>
      <c r="V359" s="2" cm="1">
        <f t="array" ref="V359">_xlfn.LET(_xlpm.Filtered, _xlfn._xlws.FILTER($F:$F, ($A:$A=Records_18052025[[#This Row],[account_id]])*($C:$C=Records_18052025[[#This Row],[symbol]]), "Not Found"), MEDIAN(_xlpm.Filtered))</f>
        <v>1</v>
      </c>
      <c r="W359" s="2">
        <f>_xlfn.XLOOKUP(Records_18052025[[#This Row],[symbol]], $AB$33:$AB$37, $AC$33:$AC$37, 0.5, 0)</f>
        <v>0.5</v>
      </c>
      <c r="X359" s="2">
        <f>_xlfn.XLOOKUP(Records_18052025[[#This Row],[symbol]], $AB$33:$AB$37, $AD$33:$AD$37, 2, 0)</f>
        <v>2</v>
      </c>
      <c r="Y359" s="9" t="str" cm="1">
        <f t="array" ref="Y35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5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360" spans="1:26" x14ac:dyDescent="0.3">
      <c r="A360" s="2">
        <v>1008</v>
      </c>
      <c r="B360" s="5">
        <v>45795.418632600129</v>
      </c>
      <c r="C360" s="2" t="s">
        <v>9</v>
      </c>
      <c r="D360" s="2" t="s">
        <v>13</v>
      </c>
      <c r="E360" s="2">
        <v>0.65</v>
      </c>
      <c r="F360" s="2">
        <v>1</v>
      </c>
      <c r="G360" s="2">
        <v>-116.33</v>
      </c>
      <c r="H360" s="2">
        <v>2030</v>
      </c>
      <c r="I360" s="2">
        <f>COUNTIFS(A:A, Records_18052025[[#This Row],[account_id]])</f>
        <v>51</v>
      </c>
      <c r="J360" s="9" t="str">
        <f>IF(Records_18052025[[#This Row],[Total Trades]]&gt;100, "High frequency", "No")</f>
        <v>No</v>
      </c>
      <c r="K360" s="8">
        <f>_xlfn.XLOOKUP(Records_18052025[[#This Row],[symbol]], $AB$6:$AB$10, $AC$6:$AC$10, "", 0)</f>
        <v>1.0649999999999999</v>
      </c>
      <c r="L360" s="8" cm="1">
        <f t="array" ref="L360">ABS(_xlfn.XLOOKUP(Records_18052025[[#This Row],[symbol]], $AB$6:$AB$10, (Records_18052025[[#This Row],[spread]]-$AC$6:$AC$10), "", 0))</f>
        <v>0.41499999999999992</v>
      </c>
      <c r="M360" s="9" t="str">
        <f>IF(Records_18052025[[#This Row],[spread]]&gt;Records_18052025[[#This Row],[Spread Median/Symbol]]+PRODUCT(2, $AC$12), "Abnormal high spread", "No")</f>
        <v>No</v>
      </c>
      <c r="N360" s="9" t="str">
        <f>IF(Records_18052025[[#This Row],[spread]]&lt;Records_18052025[[#This Row],[Spread Median/Symbol]]-PRODUCT(2, $AC$12), "Suspicious low spread", "No")</f>
        <v>No</v>
      </c>
      <c r="O360" s="8">
        <f>IF(Records_18052025[[#This Row],[direction]]="Buy", Records_18052025[[#This Row],[volume]], -Records_18052025[[#This Row],[volume]])</f>
        <v>-1</v>
      </c>
      <c r="P360" s="8">
        <f>IF(AND(Records_18052025[[#This Row],[account_id]]=A359, Records_18052025[[#This Row],[symbol]]=C359), P359+Records_18052025[[#This Row],[signed_volume]], Records_18052025[[#This Row],[signed_volume]])</f>
        <v>-6</v>
      </c>
      <c r="Q360" s="12">
        <f>Records_18052025[[#This Row],[trade_duration]]/86400</f>
        <v>2.3495370370370371E-2</v>
      </c>
      <c r="R360" s="8">
        <v>33.5</v>
      </c>
      <c r="S360" s="9" t="str">
        <f>IF(AND(Records_18052025[[#This Row],[account_id]]=A359, Records_18052025[[#This Row],[symbol]]=C359, Records_18052025[[#This Row],[net_position]]&lt;&gt;P359, P359&lt;&gt;0, Records_18052025[[#This Row],[net_position]]*P359&lt;0, ABS(Records_18052025[[#This Row],[net_position]])&gt;=0.5, Records_18052025[[#This Row],[trade_duration_min2]]&lt;=5), "Abnormal position flip", "No")</f>
        <v>No</v>
      </c>
      <c r="T360" s="2">
        <f>_xlfn.XLOOKUP(Records_18052025[[#This Row],[symbol]], $AB$24:$AB$28, $AC$24:$AC$28, "Not Found", 0)</f>
        <v>0.5</v>
      </c>
      <c r="U360" s="9" t="str">
        <f>IF(AND(Records_18052025[[#This Row],[trade_duration]]&lt;=60, Records_18052025[[#This Row],[volume]]&gt;=Records_18052025[[#This Row],[Scalping Volume Threshold]]), "Suspected Scalping", "No")</f>
        <v>No</v>
      </c>
      <c r="V360" s="2" cm="1">
        <f t="array" ref="V360">_xlfn.LET(_xlpm.Filtered, _xlfn._xlws.FILTER($F:$F, ($A:$A=Records_18052025[[#This Row],[account_id]])*($C:$C=Records_18052025[[#This Row],[symbol]]), "Not Found"), MEDIAN(_xlpm.Filtered))</f>
        <v>1</v>
      </c>
      <c r="W360" s="2">
        <f>_xlfn.XLOOKUP(Records_18052025[[#This Row],[symbol]], $AB$33:$AB$37, $AC$33:$AC$37, 0.5, 0)</f>
        <v>0.5</v>
      </c>
      <c r="X360" s="2">
        <f>_xlfn.XLOOKUP(Records_18052025[[#This Row],[symbol]], $AB$33:$AB$37, $AD$33:$AD$37, 2, 0)</f>
        <v>2</v>
      </c>
      <c r="Y360" s="9" t="str" cm="1">
        <f t="array" ref="Y36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6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61" spans="1:26" x14ac:dyDescent="0.3">
      <c r="A361" s="2">
        <v>1008</v>
      </c>
      <c r="B361" s="5">
        <v>45795.476271499603</v>
      </c>
      <c r="C361" s="2" t="s">
        <v>9</v>
      </c>
      <c r="D361" s="2" t="s">
        <v>14</v>
      </c>
      <c r="E361" s="2">
        <v>2.4500000000000002</v>
      </c>
      <c r="F361" s="2">
        <v>2</v>
      </c>
      <c r="G361" s="2">
        <v>-111.66</v>
      </c>
      <c r="H361" s="2">
        <v>1382</v>
      </c>
      <c r="I361" s="2">
        <f>COUNTIFS(A:A, Records_18052025[[#This Row],[account_id]])</f>
        <v>51</v>
      </c>
      <c r="J361" s="9" t="str">
        <f>IF(Records_18052025[[#This Row],[Total Trades]]&gt;100, "High frequency", "No")</f>
        <v>No</v>
      </c>
      <c r="K361" s="8">
        <f>_xlfn.XLOOKUP(Records_18052025[[#This Row],[symbol]], $AB$6:$AB$10, $AC$6:$AC$10, "", 0)</f>
        <v>1.0649999999999999</v>
      </c>
      <c r="L361" s="8" cm="1">
        <f t="array" ref="L361">ABS(_xlfn.XLOOKUP(Records_18052025[[#This Row],[symbol]], $AB$6:$AB$10, (Records_18052025[[#This Row],[spread]]-$AC$6:$AC$10), "", 0))</f>
        <v>1.3850000000000002</v>
      </c>
      <c r="M361" s="9" t="str">
        <f>IF(Records_18052025[[#This Row],[spread]]&gt;Records_18052025[[#This Row],[Spread Median/Symbol]]+PRODUCT(2, $AC$12), "Abnormal high spread", "No")</f>
        <v>Abnormal high spread</v>
      </c>
      <c r="N361" s="9" t="str">
        <f>IF(Records_18052025[[#This Row],[spread]]&lt;Records_18052025[[#This Row],[Spread Median/Symbol]]-PRODUCT(2, $AC$12), "Suspicious low spread", "No")</f>
        <v>No</v>
      </c>
      <c r="O361" s="8">
        <f>IF(Records_18052025[[#This Row],[direction]]="Buy", Records_18052025[[#This Row],[volume]], -Records_18052025[[#This Row],[volume]])</f>
        <v>2</v>
      </c>
      <c r="P361" s="8">
        <f>IF(AND(Records_18052025[[#This Row],[account_id]]=A360, Records_18052025[[#This Row],[symbol]]=C360), P360+Records_18052025[[#This Row],[signed_volume]], Records_18052025[[#This Row],[signed_volume]])</f>
        <v>-4</v>
      </c>
      <c r="Q361" s="12">
        <f>Records_18052025[[#This Row],[trade_duration]]/86400</f>
        <v>1.5995370370370372E-2</v>
      </c>
      <c r="R361" s="8">
        <v>23.02</v>
      </c>
      <c r="S361" s="9" t="str">
        <f>IF(AND(Records_18052025[[#This Row],[account_id]]=A360, Records_18052025[[#This Row],[symbol]]=C360, Records_18052025[[#This Row],[net_position]]&lt;&gt;P360, P360&lt;&gt;0, Records_18052025[[#This Row],[net_position]]*P360&lt;0, ABS(Records_18052025[[#This Row],[net_position]])&gt;=0.5, Records_18052025[[#This Row],[trade_duration_min2]]&lt;=5), "Abnormal position flip", "No")</f>
        <v>No</v>
      </c>
      <c r="T361" s="2">
        <f>_xlfn.XLOOKUP(Records_18052025[[#This Row],[symbol]], $AB$24:$AB$28, $AC$24:$AC$28, "Not Found", 0)</f>
        <v>0.5</v>
      </c>
      <c r="U361" s="9" t="str">
        <f>IF(AND(Records_18052025[[#This Row],[trade_duration]]&lt;=60, Records_18052025[[#This Row],[volume]]&gt;=Records_18052025[[#This Row],[Scalping Volume Threshold]]), "Suspected Scalping", "No")</f>
        <v>No</v>
      </c>
      <c r="V361" s="2" cm="1">
        <f t="array" ref="V361">_xlfn.LET(_xlpm.Filtered, _xlfn._xlws.FILTER($F:$F, ($A:$A=Records_18052025[[#This Row],[account_id]])*($C:$C=Records_18052025[[#This Row],[symbol]]), "Not Found"), MEDIAN(_xlpm.Filtered))</f>
        <v>1</v>
      </c>
      <c r="W361" s="2">
        <f>_xlfn.XLOOKUP(Records_18052025[[#This Row],[symbol]], $AB$33:$AB$37, $AC$33:$AC$37, 0.5, 0)</f>
        <v>0.5</v>
      </c>
      <c r="X361" s="2">
        <f>_xlfn.XLOOKUP(Records_18052025[[#This Row],[symbol]], $AB$33:$AB$37, $AD$33:$AD$37, 2, 0)</f>
        <v>2</v>
      </c>
      <c r="Y361" s="9" t="str" cm="1">
        <f t="array" ref="Y36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6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362" spans="1:26" x14ac:dyDescent="0.3">
      <c r="A362" s="2">
        <v>1008</v>
      </c>
      <c r="B362" s="5">
        <v>45795.567938155393</v>
      </c>
      <c r="C362" s="2" t="s">
        <v>9</v>
      </c>
      <c r="D362" s="2" t="s">
        <v>14</v>
      </c>
      <c r="E362" s="2">
        <v>1.91</v>
      </c>
      <c r="F362" s="2">
        <v>0.1</v>
      </c>
      <c r="G362" s="2">
        <v>-182.44</v>
      </c>
      <c r="H362" s="2">
        <v>571</v>
      </c>
      <c r="I362" s="2">
        <f>COUNTIFS(A:A, Records_18052025[[#This Row],[account_id]])</f>
        <v>51</v>
      </c>
      <c r="J362" s="9" t="str">
        <f>IF(Records_18052025[[#This Row],[Total Trades]]&gt;100, "High frequency", "No")</f>
        <v>No</v>
      </c>
      <c r="K362" s="8">
        <f>_xlfn.XLOOKUP(Records_18052025[[#This Row],[symbol]], $AB$6:$AB$10, $AC$6:$AC$10, "", 0)</f>
        <v>1.0649999999999999</v>
      </c>
      <c r="L362" s="8" cm="1">
        <f t="array" ref="L362">ABS(_xlfn.XLOOKUP(Records_18052025[[#This Row],[symbol]], $AB$6:$AB$10, (Records_18052025[[#This Row],[spread]]-$AC$6:$AC$10), "", 0))</f>
        <v>0.84499999999999997</v>
      </c>
      <c r="M362" s="9" t="str">
        <f>IF(Records_18052025[[#This Row],[spread]]&gt;Records_18052025[[#This Row],[Spread Median/Symbol]]+PRODUCT(2, $AC$12), "Abnormal high spread", "No")</f>
        <v>No</v>
      </c>
      <c r="N362" s="9" t="str">
        <f>IF(Records_18052025[[#This Row],[spread]]&lt;Records_18052025[[#This Row],[Spread Median/Symbol]]-PRODUCT(2, $AC$12), "Suspicious low spread", "No")</f>
        <v>No</v>
      </c>
      <c r="O362" s="8">
        <f>IF(Records_18052025[[#This Row],[direction]]="Buy", Records_18052025[[#This Row],[volume]], -Records_18052025[[#This Row],[volume]])</f>
        <v>0.1</v>
      </c>
      <c r="P362" s="8">
        <f>IF(AND(Records_18052025[[#This Row],[account_id]]=A361, Records_18052025[[#This Row],[symbol]]=C361), P361+Records_18052025[[#This Row],[signed_volume]], Records_18052025[[#This Row],[signed_volume]])</f>
        <v>-3.9</v>
      </c>
      <c r="Q362" s="12">
        <f>Records_18052025[[#This Row],[trade_duration]]/86400</f>
        <v>6.6087962962962966E-3</v>
      </c>
      <c r="R362" s="8">
        <v>9.31</v>
      </c>
      <c r="S362" s="9" t="str">
        <f>IF(AND(Records_18052025[[#This Row],[account_id]]=A361, Records_18052025[[#This Row],[symbol]]=C361, Records_18052025[[#This Row],[net_position]]&lt;&gt;P361, P361&lt;&gt;0, Records_18052025[[#This Row],[net_position]]*P361&lt;0, ABS(Records_18052025[[#This Row],[net_position]])&gt;=0.5, Records_18052025[[#This Row],[trade_duration_min2]]&lt;=5), "Abnormal position flip", "No")</f>
        <v>No</v>
      </c>
      <c r="T362" s="2">
        <f>_xlfn.XLOOKUP(Records_18052025[[#This Row],[symbol]], $AB$24:$AB$28, $AC$24:$AC$28, "Not Found", 0)</f>
        <v>0.5</v>
      </c>
      <c r="U362" s="9" t="str">
        <f>IF(AND(Records_18052025[[#This Row],[trade_duration]]&lt;=60, Records_18052025[[#This Row],[volume]]&gt;=Records_18052025[[#This Row],[Scalping Volume Threshold]]), "Suspected Scalping", "No")</f>
        <v>No</v>
      </c>
      <c r="V362" s="2" cm="1">
        <f t="array" ref="V362">_xlfn.LET(_xlpm.Filtered, _xlfn._xlws.FILTER($F:$F, ($A:$A=Records_18052025[[#This Row],[account_id]])*($C:$C=Records_18052025[[#This Row],[symbol]]), "Not Found"), MEDIAN(_xlpm.Filtered))</f>
        <v>1</v>
      </c>
      <c r="W362" s="2">
        <f>_xlfn.XLOOKUP(Records_18052025[[#This Row],[symbol]], $AB$33:$AB$37, $AC$33:$AC$37, 0.5, 0)</f>
        <v>0.5</v>
      </c>
      <c r="X362" s="2">
        <f>_xlfn.XLOOKUP(Records_18052025[[#This Row],[symbol]], $AB$33:$AB$37, $AD$33:$AD$37, 2, 0)</f>
        <v>2</v>
      </c>
      <c r="Y362" s="9" t="str" cm="1">
        <f t="array" ref="Y36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6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63" spans="1:26" x14ac:dyDescent="0.3">
      <c r="A363" s="2">
        <v>1008</v>
      </c>
      <c r="B363" s="5">
        <v>45795.67488259964</v>
      </c>
      <c r="C363" s="2" t="s">
        <v>9</v>
      </c>
      <c r="D363" s="2" t="s">
        <v>14</v>
      </c>
      <c r="E363" s="2">
        <v>1.48</v>
      </c>
      <c r="F363" s="2">
        <v>0.01</v>
      </c>
      <c r="G363" s="2">
        <v>18.63</v>
      </c>
      <c r="H363" s="2">
        <v>1842</v>
      </c>
      <c r="I363" s="2">
        <f>COUNTIFS(A:A, Records_18052025[[#This Row],[account_id]])</f>
        <v>51</v>
      </c>
      <c r="J363" s="9" t="str">
        <f>IF(Records_18052025[[#This Row],[Total Trades]]&gt;100, "High frequency", "No")</f>
        <v>No</v>
      </c>
      <c r="K363" s="8">
        <f>_xlfn.XLOOKUP(Records_18052025[[#This Row],[symbol]], $AB$6:$AB$10, $AC$6:$AC$10, "", 0)</f>
        <v>1.0649999999999999</v>
      </c>
      <c r="L363" s="8" cm="1">
        <f t="array" ref="L363">ABS(_xlfn.XLOOKUP(Records_18052025[[#This Row],[symbol]], $AB$6:$AB$10, (Records_18052025[[#This Row],[spread]]-$AC$6:$AC$10), "", 0))</f>
        <v>0.41500000000000004</v>
      </c>
      <c r="M363" s="9" t="str">
        <f>IF(Records_18052025[[#This Row],[spread]]&gt;Records_18052025[[#This Row],[Spread Median/Symbol]]+PRODUCT(2, $AC$12), "Abnormal high spread", "No")</f>
        <v>No</v>
      </c>
      <c r="N363" s="9" t="str">
        <f>IF(Records_18052025[[#This Row],[spread]]&lt;Records_18052025[[#This Row],[Spread Median/Symbol]]-PRODUCT(2, $AC$12), "Suspicious low spread", "No")</f>
        <v>No</v>
      </c>
      <c r="O363" s="8">
        <f>IF(Records_18052025[[#This Row],[direction]]="Buy", Records_18052025[[#This Row],[volume]], -Records_18052025[[#This Row],[volume]])</f>
        <v>0.01</v>
      </c>
      <c r="P363" s="8">
        <f>IF(AND(Records_18052025[[#This Row],[account_id]]=A362, Records_18052025[[#This Row],[symbol]]=C362), P362+Records_18052025[[#This Row],[signed_volume]], Records_18052025[[#This Row],[signed_volume]])</f>
        <v>-3.89</v>
      </c>
      <c r="Q363" s="12">
        <f>Records_18052025[[#This Row],[trade_duration]]/86400</f>
        <v>2.1319444444444443E-2</v>
      </c>
      <c r="R363" s="8">
        <v>30.42</v>
      </c>
      <c r="S363" s="9" t="str">
        <f>IF(AND(Records_18052025[[#This Row],[account_id]]=A362, Records_18052025[[#This Row],[symbol]]=C362, Records_18052025[[#This Row],[net_position]]&lt;&gt;P362, P362&lt;&gt;0, Records_18052025[[#This Row],[net_position]]*P362&lt;0, ABS(Records_18052025[[#This Row],[net_position]])&gt;=0.5, Records_18052025[[#This Row],[trade_duration_min2]]&lt;=5), "Abnormal position flip", "No")</f>
        <v>No</v>
      </c>
      <c r="T363" s="2">
        <f>_xlfn.XLOOKUP(Records_18052025[[#This Row],[symbol]], $AB$24:$AB$28, $AC$24:$AC$28, "Not Found", 0)</f>
        <v>0.5</v>
      </c>
      <c r="U363" s="9" t="str">
        <f>IF(AND(Records_18052025[[#This Row],[trade_duration]]&lt;=60, Records_18052025[[#This Row],[volume]]&gt;=Records_18052025[[#This Row],[Scalping Volume Threshold]]), "Suspected Scalping", "No")</f>
        <v>No</v>
      </c>
      <c r="V363" s="2" cm="1">
        <f t="array" ref="V363">_xlfn.LET(_xlpm.Filtered, _xlfn._xlws.FILTER($F:$F, ($A:$A=Records_18052025[[#This Row],[account_id]])*($C:$C=Records_18052025[[#This Row],[symbol]]), "Not Found"), MEDIAN(_xlpm.Filtered))</f>
        <v>1</v>
      </c>
      <c r="W363" s="2">
        <f>_xlfn.XLOOKUP(Records_18052025[[#This Row],[symbol]], $AB$33:$AB$37, $AC$33:$AC$37, 0.5, 0)</f>
        <v>0.5</v>
      </c>
      <c r="X363" s="2">
        <f>_xlfn.XLOOKUP(Records_18052025[[#This Row],[symbol]], $AB$33:$AB$37, $AD$33:$AD$37, 2, 0)</f>
        <v>2</v>
      </c>
      <c r="Y363" s="9" t="str" cm="1">
        <f t="array" ref="Y36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6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64" spans="1:26" x14ac:dyDescent="0.3">
      <c r="A364" s="2">
        <v>1008</v>
      </c>
      <c r="B364" s="5">
        <v>45795.713077064051</v>
      </c>
      <c r="C364" s="2" t="s">
        <v>9</v>
      </c>
      <c r="D364" s="2" t="s">
        <v>14</v>
      </c>
      <c r="E364" s="2">
        <v>0.4</v>
      </c>
      <c r="F364" s="2">
        <v>0.1</v>
      </c>
      <c r="G364" s="2">
        <v>101.7</v>
      </c>
      <c r="H364" s="2">
        <v>2803</v>
      </c>
      <c r="I364" s="2">
        <f>COUNTIFS(A:A, Records_18052025[[#This Row],[account_id]])</f>
        <v>51</v>
      </c>
      <c r="J364" s="9" t="str">
        <f>IF(Records_18052025[[#This Row],[Total Trades]]&gt;100, "High frequency", "No")</f>
        <v>No</v>
      </c>
      <c r="K364" s="8">
        <f>_xlfn.XLOOKUP(Records_18052025[[#This Row],[symbol]], $AB$6:$AB$10, $AC$6:$AC$10, "", 0)</f>
        <v>1.0649999999999999</v>
      </c>
      <c r="L364" s="8" cm="1">
        <f t="array" ref="L364">ABS(_xlfn.XLOOKUP(Records_18052025[[#This Row],[symbol]], $AB$6:$AB$10, (Records_18052025[[#This Row],[spread]]-$AC$6:$AC$10), "", 0))</f>
        <v>0.66499999999999992</v>
      </c>
      <c r="M364" s="9" t="str">
        <f>IF(Records_18052025[[#This Row],[spread]]&gt;Records_18052025[[#This Row],[Spread Median/Symbol]]+PRODUCT(2, $AC$12), "Abnormal high spread", "No")</f>
        <v>No</v>
      </c>
      <c r="N364" s="9" t="str">
        <f>IF(Records_18052025[[#This Row],[spread]]&lt;Records_18052025[[#This Row],[Spread Median/Symbol]]-PRODUCT(2, $AC$12), "Suspicious low spread", "No")</f>
        <v>No</v>
      </c>
      <c r="O364" s="8">
        <f>IF(Records_18052025[[#This Row],[direction]]="Buy", Records_18052025[[#This Row],[volume]], -Records_18052025[[#This Row],[volume]])</f>
        <v>0.1</v>
      </c>
      <c r="P364" s="8">
        <f>IF(AND(Records_18052025[[#This Row],[account_id]]=A363, Records_18052025[[#This Row],[symbol]]=C363), P363+Records_18052025[[#This Row],[signed_volume]], Records_18052025[[#This Row],[signed_volume]])</f>
        <v>-3.79</v>
      </c>
      <c r="Q364" s="12">
        <f>Records_18052025[[#This Row],[trade_duration]]/86400</f>
        <v>3.2442129629629626E-2</v>
      </c>
      <c r="R364" s="8">
        <v>46.43</v>
      </c>
      <c r="S364" s="9" t="str">
        <f>IF(AND(Records_18052025[[#This Row],[account_id]]=A363, Records_18052025[[#This Row],[symbol]]=C363, Records_18052025[[#This Row],[net_position]]&lt;&gt;P363, P363&lt;&gt;0, Records_18052025[[#This Row],[net_position]]*P363&lt;0, ABS(Records_18052025[[#This Row],[net_position]])&gt;=0.5, Records_18052025[[#This Row],[trade_duration_min2]]&lt;=5), "Abnormal position flip", "No")</f>
        <v>No</v>
      </c>
      <c r="T364" s="2">
        <f>_xlfn.XLOOKUP(Records_18052025[[#This Row],[symbol]], $AB$24:$AB$28, $AC$24:$AC$28, "Not Found", 0)</f>
        <v>0.5</v>
      </c>
      <c r="U364" s="9" t="str">
        <f>IF(AND(Records_18052025[[#This Row],[trade_duration]]&lt;=60, Records_18052025[[#This Row],[volume]]&gt;=Records_18052025[[#This Row],[Scalping Volume Threshold]]), "Suspected Scalping", "No")</f>
        <v>No</v>
      </c>
      <c r="V364" s="2" cm="1">
        <f t="array" ref="V364">_xlfn.LET(_xlpm.Filtered, _xlfn._xlws.FILTER($F:$F, ($A:$A=Records_18052025[[#This Row],[account_id]])*($C:$C=Records_18052025[[#This Row],[symbol]]), "Not Found"), MEDIAN(_xlpm.Filtered))</f>
        <v>1</v>
      </c>
      <c r="W364" s="2">
        <f>_xlfn.XLOOKUP(Records_18052025[[#This Row],[symbol]], $AB$33:$AB$37, $AC$33:$AC$37, 0.5, 0)</f>
        <v>0.5</v>
      </c>
      <c r="X364" s="2">
        <f>_xlfn.XLOOKUP(Records_18052025[[#This Row],[symbol]], $AB$33:$AB$37, $AD$33:$AD$37, 2, 0)</f>
        <v>2</v>
      </c>
      <c r="Y364" s="9" t="str" cm="1">
        <f t="array" ref="Y36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6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65" spans="1:26" x14ac:dyDescent="0.3">
      <c r="A365" s="2">
        <v>1008</v>
      </c>
      <c r="B365" s="5">
        <v>45795.763771488331</v>
      </c>
      <c r="C365" s="2" t="s">
        <v>9</v>
      </c>
      <c r="D365" s="2" t="s">
        <v>14</v>
      </c>
      <c r="E365" s="2">
        <v>1.2</v>
      </c>
      <c r="F365" s="2">
        <v>0.1</v>
      </c>
      <c r="G365" s="2">
        <v>122.79</v>
      </c>
      <c r="H365" s="2">
        <v>1777</v>
      </c>
      <c r="I365" s="2">
        <f>COUNTIFS(A:A, Records_18052025[[#This Row],[account_id]])</f>
        <v>51</v>
      </c>
      <c r="J365" s="9" t="str">
        <f>IF(Records_18052025[[#This Row],[Total Trades]]&gt;100, "High frequency", "No")</f>
        <v>No</v>
      </c>
      <c r="K365" s="8">
        <f>_xlfn.XLOOKUP(Records_18052025[[#This Row],[symbol]], $AB$6:$AB$10, $AC$6:$AC$10, "", 0)</f>
        <v>1.0649999999999999</v>
      </c>
      <c r="L365" s="8" cm="1">
        <f t="array" ref="L365">ABS(_xlfn.XLOOKUP(Records_18052025[[#This Row],[symbol]], $AB$6:$AB$10, (Records_18052025[[#This Row],[spread]]-$AC$6:$AC$10), "", 0))</f>
        <v>0.13500000000000001</v>
      </c>
      <c r="M365" s="9" t="str">
        <f>IF(Records_18052025[[#This Row],[spread]]&gt;Records_18052025[[#This Row],[Spread Median/Symbol]]+PRODUCT(2, $AC$12), "Abnormal high spread", "No")</f>
        <v>No</v>
      </c>
      <c r="N365" s="9" t="str">
        <f>IF(Records_18052025[[#This Row],[spread]]&lt;Records_18052025[[#This Row],[Spread Median/Symbol]]-PRODUCT(2, $AC$12), "Suspicious low spread", "No")</f>
        <v>No</v>
      </c>
      <c r="O365" s="8">
        <f>IF(Records_18052025[[#This Row],[direction]]="Buy", Records_18052025[[#This Row],[volume]], -Records_18052025[[#This Row],[volume]])</f>
        <v>0.1</v>
      </c>
      <c r="P365" s="8">
        <f>IF(AND(Records_18052025[[#This Row],[account_id]]=A364, Records_18052025[[#This Row],[symbol]]=C364), P364+Records_18052025[[#This Row],[signed_volume]], Records_18052025[[#This Row],[signed_volume]])</f>
        <v>-3.69</v>
      </c>
      <c r="Q365" s="12">
        <f>Records_18052025[[#This Row],[trade_duration]]/86400</f>
        <v>2.056712962962963E-2</v>
      </c>
      <c r="R365" s="8">
        <v>29.37</v>
      </c>
      <c r="S365" s="9" t="str">
        <f>IF(AND(Records_18052025[[#This Row],[account_id]]=A364, Records_18052025[[#This Row],[symbol]]=C364, Records_18052025[[#This Row],[net_position]]&lt;&gt;P364, P364&lt;&gt;0, Records_18052025[[#This Row],[net_position]]*P364&lt;0, ABS(Records_18052025[[#This Row],[net_position]])&gt;=0.5, Records_18052025[[#This Row],[trade_duration_min2]]&lt;=5), "Abnormal position flip", "No")</f>
        <v>No</v>
      </c>
      <c r="T365" s="2">
        <f>_xlfn.XLOOKUP(Records_18052025[[#This Row],[symbol]], $AB$24:$AB$28, $AC$24:$AC$28, "Not Found", 0)</f>
        <v>0.5</v>
      </c>
      <c r="U365" s="9" t="str">
        <f>IF(AND(Records_18052025[[#This Row],[trade_duration]]&lt;=60, Records_18052025[[#This Row],[volume]]&gt;=Records_18052025[[#This Row],[Scalping Volume Threshold]]), "Suspected Scalping", "No")</f>
        <v>No</v>
      </c>
      <c r="V365" s="2" cm="1">
        <f t="array" ref="V365">_xlfn.LET(_xlpm.Filtered, _xlfn._xlws.FILTER($F:$F, ($A:$A=Records_18052025[[#This Row],[account_id]])*($C:$C=Records_18052025[[#This Row],[symbol]]), "Not Found"), MEDIAN(_xlpm.Filtered))</f>
        <v>1</v>
      </c>
      <c r="W365" s="2">
        <f>_xlfn.XLOOKUP(Records_18052025[[#This Row],[symbol]], $AB$33:$AB$37, $AC$33:$AC$37, 0.5, 0)</f>
        <v>0.5</v>
      </c>
      <c r="X365" s="2">
        <f>_xlfn.XLOOKUP(Records_18052025[[#This Row],[symbol]], $AB$33:$AB$37, $AD$33:$AD$37, 2, 0)</f>
        <v>2</v>
      </c>
      <c r="Y365" s="9" t="str" cm="1">
        <f t="array" ref="Y36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6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66" spans="1:26" x14ac:dyDescent="0.3">
      <c r="A366" s="2">
        <v>1008</v>
      </c>
      <c r="B366" s="5">
        <v>45795.915854805142</v>
      </c>
      <c r="C366" s="2" t="s">
        <v>9</v>
      </c>
      <c r="D366" s="2" t="s">
        <v>13</v>
      </c>
      <c r="E366" s="2">
        <v>1.31</v>
      </c>
      <c r="F366" s="2">
        <v>2</v>
      </c>
      <c r="G366" s="2">
        <v>-2.4700000000000002</v>
      </c>
      <c r="H366" s="2">
        <v>2314</v>
      </c>
      <c r="I366" s="2">
        <f>COUNTIFS(A:A, Records_18052025[[#This Row],[account_id]])</f>
        <v>51</v>
      </c>
      <c r="J366" s="9" t="str">
        <f>IF(Records_18052025[[#This Row],[Total Trades]]&gt;100, "High frequency", "No")</f>
        <v>No</v>
      </c>
      <c r="K366" s="8">
        <f>_xlfn.XLOOKUP(Records_18052025[[#This Row],[symbol]], $AB$6:$AB$10, $AC$6:$AC$10, "", 0)</f>
        <v>1.0649999999999999</v>
      </c>
      <c r="L366" s="8" cm="1">
        <f t="array" ref="L366">ABS(_xlfn.XLOOKUP(Records_18052025[[#This Row],[symbol]], $AB$6:$AB$10, (Records_18052025[[#This Row],[spread]]-$AC$6:$AC$10), "", 0))</f>
        <v>0.24500000000000011</v>
      </c>
      <c r="M366" s="9" t="str">
        <f>IF(Records_18052025[[#This Row],[spread]]&gt;Records_18052025[[#This Row],[Spread Median/Symbol]]+PRODUCT(2, $AC$12), "Abnormal high spread", "No")</f>
        <v>No</v>
      </c>
      <c r="N366" s="9" t="str">
        <f>IF(Records_18052025[[#This Row],[spread]]&lt;Records_18052025[[#This Row],[Spread Median/Symbol]]-PRODUCT(2, $AC$12), "Suspicious low spread", "No")</f>
        <v>No</v>
      </c>
      <c r="O366" s="8">
        <f>IF(Records_18052025[[#This Row],[direction]]="Buy", Records_18052025[[#This Row],[volume]], -Records_18052025[[#This Row],[volume]])</f>
        <v>-2</v>
      </c>
      <c r="P366" s="8">
        <f>IF(AND(Records_18052025[[#This Row],[account_id]]=A365, Records_18052025[[#This Row],[symbol]]=C365), P365+Records_18052025[[#This Row],[signed_volume]], Records_18052025[[#This Row],[signed_volume]])</f>
        <v>-5.6899999999999995</v>
      </c>
      <c r="Q366" s="12">
        <f>Records_18052025[[#This Row],[trade_duration]]/86400</f>
        <v>2.6782407407407408E-2</v>
      </c>
      <c r="R366" s="8">
        <v>38.340000000000003</v>
      </c>
      <c r="S366" s="9" t="str">
        <f>IF(AND(Records_18052025[[#This Row],[account_id]]=A365, Records_18052025[[#This Row],[symbol]]=C365, Records_18052025[[#This Row],[net_position]]&lt;&gt;P365, P365&lt;&gt;0, Records_18052025[[#This Row],[net_position]]*P365&lt;0, ABS(Records_18052025[[#This Row],[net_position]])&gt;=0.5, Records_18052025[[#This Row],[trade_duration_min2]]&lt;=5), "Abnormal position flip", "No")</f>
        <v>No</v>
      </c>
      <c r="T366" s="2">
        <f>_xlfn.XLOOKUP(Records_18052025[[#This Row],[symbol]], $AB$24:$AB$28, $AC$24:$AC$28, "Not Found", 0)</f>
        <v>0.5</v>
      </c>
      <c r="U366" s="9" t="str">
        <f>IF(AND(Records_18052025[[#This Row],[trade_duration]]&lt;=60, Records_18052025[[#This Row],[volume]]&gt;=Records_18052025[[#This Row],[Scalping Volume Threshold]]), "Suspected Scalping", "No")</f>
        <v>No</v>
      </c>
      <c r="V366" s="2" cm="1">
        <f t="array" ref="V366">_xlfn.LET(_xlpm.Filtered, _xlfn._xlws.FILTER($F:$F, ($A:$A=Records_18052025[[#This Row],[account_id]])*($C:$C=Records_18052025[[#This Row],[symbol]]), "Not Found"), MEDIAN(_xlpm.Filtered))</f>
        <v>1</v>
      </c>
      <c r="W366" s="2">
        <f>_xlfn.XLOOKUP(Records_18052025[[#This Row],[symbol]], $AB$33:$AB$37, $AC$33:$AC$37, 0.5, 0)</f>
        <v>0.5</v>
      </c>
      <c r="X366" s="2">
        <f>_xlfn.XLOOKUP(Records_18052025[[#This Row],[symbol]], $AB$33:$AB$37, $AD$33:$AD$37, 2, 0)</f>
        <v>2</v>
      </c>
      <c r="Y366" s="9" t="str" cm="1">
        <f t="array" ref="Y36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6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67" spans="1:26" x14ac:dyDescent="0.3">
      <c r="A367" s="2">
        <v>1008</v>
      </c>
      <c r="B367" s="5">
        <v>45795.060299276403</v>
      </c>
      <c r="C367" s="2" t="s">
        <v>11</v>
      </c>
      <c r="D367" s="2" t="s">
        <v>13</v>
      </c>
      <c r="E367" s="2">
        <v>1.67</v>
      </c>
      <c r="F367" s="2">
        <v>0.01</v>
      </c>
      <c r="G367" s="2">
        <v>115.02</v>
      </c>
      <c r="H367" s="2">
        <v>141</v>
      </c>
      <c r="I367" s="2">
        <f>COUNTIFS(A:A, Records_18052025[[#This Row],[account_id]])</f>
        <v>51</v>
      </c>
      <c r="J367" s="9" t="str">
        <f>IF(Records_18052025[[#This Row],[Total Trades]]&gt;100, "High frequency", "No")</f>
        <v>No</v>
      </c>
      <c r="K367" s="8">
        <f>_xlfn.XLOOKUP(Records_18052025[[#This Row],[symbol]], $AB$6:$AB$10, $AC$6:$AC$10, "", 0)</f>
        <v>1.0950000000000002</v>
      </c>
      <c r="L367" s="8" cm="1">
        <f t="array" ref="L367">ABS(_xlfn.XLOOKUP(Records_18052025[[#This Row],[symbol]], $AB$6:$AB$10, (Records_18052025[[#This Row],[spread]]-$AC$6:$AC$10), "", 0))</f>
        <v>0.57499999999999973</v>
      </c>
      <c r="M367" s="9" t="str">
        <f>IF(Records_18052025[[#This Row],[spread]]&gt;Records_18052025[[#This Row],[Spread Median/Symbol]]+PRODUCT(2, $AC$12), "Abnormal high spread", "No")</f>
        <v>No</v>
      </c>
      <c r="N367" s="9" t="str">
        <f>IF(Records_18052025[[#This Row],[spread]]&lt;Records_18052025[[#This Row],[Spread Median/Symbol]]-PRODUCT(2, $AC$12), "Suspicious low spread", "No")</f>
        <v>No</v>
      </c>
      <c r="O367" s="8">
        <f>IF(Records_18052025[[#This Row],[direction]]="Buy", Records_18052025[[#This Row],[volume]], -Records_18052025[[#This Row],[volume]])</f>
        <v>-0.01</v>
      </c>
      <c r="P367" s="8">
        <f>IF(AND(Records_18052025[[#This Row],[account_id]]=A366, Records_18052025[[#This Row],[symbol]]=C366), P366+Records_18052025[[#This Row],[signed_volume]], Records_18052025[[#This Row],[signed_volume]])</f>
        <v>-0.01</v>
      </c>
      <c r="Q367" s="12">
        <f>Records_18052025[[#This Row],[trade_duration]]/86400</f>
        <v>1.6319444444444445E-3</v>
      </c>
      <c r="R367" s="8">
        <v>2.21</v>
      </c>
      <c r="S367" s="9" t="str">
        <f>IF(AND(Records_18052025[[#This Row],[account_id]]=A366, Records_18052025[[#This Row],[symbol]]=C366, Records_18052025[[#This Row],[net_position]]&lt;&gt;P366, P366&lt;&gt;0, Records_18052025[[#This Row],[net_position]]*P366&lt;0, ABS(Records_18052025[[#This Row],[net_position]])&gt;=0.5, Records_18052025[[#This Row],[trade_duration_min2]]&lt;=5), "Abnormal position flip", "No")</f>
        <v>No</v>
      </c>
      <c r="T367" s="2">
        <f>_xlfn.XLOOKUP(Records_18052025[[#This Row],[symbol]], $AB$24:$AB$28, $AC$24:$AC$28, "Not Found", 0)</f>
        <v>0.5</v>
      </c>
      <c r="U367" s="9" t="str">
        <f>IF(AND(Records_18052025[[#This Row],[trade_duration]]&lt;=60, Records_18052025[[#This Row],[volume]]&gt;=Records_18052025[[#This Row],[Scalping Volume Threshold]]), "Suspected Scalping", "No")</f>
        <v>No</v>
      </c>
      <c r="V367" s="2" cm="1">
        <f t="array" ref="V367">_xlfn.LET(_xlpm.Filtered, _xlfn._xlws.FILTER($F:$F, ($A:$A=Records_18052025[[#This Row],[account_id]])*($C:$C=Records_18052025[[#This Row],[symbol]]), "Not Found"), MEDIAN(_xlpm.Filtered))</f>
        <v>0.75</v>
      </c>
      <c r="W367" s="2">
        <f>_xlfn.XLOOKUP(Records_18052025[[#This Row],[symbol]], $AB$33:$AB$37, $AC$33:$AC$37, 0.5, 0)</f>
        <v>0.5</v>
      </c>
      <c r="X367" s="2">
        <f>_xlfn.XLOOKUP(Records_18052025[[#This Row],[symbol]], $AB$33:$AB$37, $AD$33:$AD$37, 2, 0)</f>
        <v>2</v>
      </c>
      <c r="Y367" s="9" t="str" cm="1">
        <f t="array" ref="Y36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6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68" spans="1:26" x14ac:dyDescent="0.3">
      <c r="A368" s="2">
        <v>1008</v>
      </c>
      <c r="B368" s="5">
        <v>45795.101965922768</v>
      </c>
      <c r="C368" s="2" t="s">
        <v>11</v>
      </c>
      <c r="D368" s="2" t="s">
        <v>14</v>
      </c>
      <c r="E368" s="2">
        <v>1.0900000000000001</v>
      </c>
      <c r="F368" s="2">
        <v>1</v>
      </c>
      <c r="G368" s="2">
        <v>12.38</v>
      </c>
      <c r="H368" s="2">
        <v>2556</v>
      </c>
      <c r="I368" s="2">
        <f>COUNTIFS(A:A, Records_18052025[[#This Row],[account_id]])</f>
        <v>51</v>
      </c>
      <c r="J368" s="9" t="str">
        <f>IF(Records_18052025[[#This Row],[Total Trades]]&gt;100, "High frequency", "No")</f>
        <v>No</v>
      </c>
      <c r="K368" s="8">
        <f>_xlfn.XLOOKUP(Records_18052025[[#This Row],[symbol]], $AB$6:$AB$10, $AC$6:$AC$10, "", 0)</f>
        <v>1.0950000000000002</v>
      </c>
      <c r="L368" s="8" cm="1">
        <f t="array" ref="L368">ABS(_xlfn.XLOOKUP(Records_18052025[[#This Row],[symbol]], $AB$6:$AB$10, (Records_18052025[[#This Row],[spread]]-$AC$6:$AC$10), "", 0))</f>
        <v>5.0000000000001155E-3</v>
      </c>
      <c r="M368" s="9" t="str">
        <f>IF(Records_18052025[[#This Row],[spread]]&gt;Records_18052025[[#This Row],[Spread Median/Symbol]]+PRODUCT(2, $AC$12), "Abnormal high spread", "No")</f>
        <v>No</v>
      </c>
      <c r="N368" s="9" t="str">
        <f>IF(Records_18052025[[#This Row],[spread]]&lt;Records_18052025[[#This Row],[Spread Median/Symbol]]-PRODUCT(2, $AC$12), "Suspicious low spread", "No")</f>
        <v>No</v>
      </c>
      <c r="O368" s="8">
        <f>IF(Records_18052025[[#This Row],[direction]]="Buy", Records_18052025[[#This Row],[volume]], -Records_18052025[[#This Row],[volume]])</f>
        <v>1</v>
      </c>
      <c r="P368" s="8">
        <f>IF(AND(Records_18052025[[#This Row],[account_id]]=A367, Records_18052025[[#This Row],[symbol]]=C367), P367+Records_18052025[[#This Row],[signed_volume]], Records_18052025[[#This Row],[signed_volume]])</f>
        <v>0.99</v>
      </c>
      <c r="Q368" s="12">
        <f>Records_18052025[[#This Row],[trade_duration]]/86400</f>
        <v>2.9583333333333333E-2</v>
      </c>
      <c r="R368" s="8">
        <v>42.36</v>
      </c>
      <c r="S368" s="9" t="str">
        <f>IF(AND(Records_18052025[[#This Row],[account_id]]=A367, Records_18052025[[#This Row],[symbol]]=C367, Records_18052025[[#This Row],[net_position]]&lt;&gt;P367, P367&lt;&gt;0, Records_18052025[[#This Row],[net_position]]*P367&lt;0, ABS(Records_18052025[[#This Row],[net_position]])&gt;=0.5, Records_18052025[[#This Row],[trade_duration_min2]]&lt;=5), "Abnormal position flip", "No")</f>
        <v>No</v>
      </c>
      <c r="T368" s="2">
        <f>_xlfn.XLOOKUP(Records_18052025[[#This Row],[symbol]], $AB$24:$AB$28, $AC$24:$AC$28, "Not Found", 0)</f>
        <v>0.5</v>
      </c>
      <c r="U368" s="9" t="str">
        <f>IF(AND(Records_18052025[[#This Row],[trade_duration]]&lt;=60, Records_18052025[[#This Row],[volume]]&gt;=Records_18052025[[#This Row],[Scalping Volume Threshold]]), "Suspected Scalping", "No")</f>
        <v>No</v>
      </c>
      <c r="V368" s="2" cm="1">
        <f t="array" ref="V368">_xlfn.LET(_xlpm.Filtered, _xlfn._xlws.FILTER($F:$F, ($A:$A=Records_18052025[[#This Row],[account_id]])*($C:$C=Records_18052025[[#This Row],[symbol]]), "Not Found"), MEDIAN(_xlpm.Filtered))</f>
        <v>0.75</v>
      </c>
      <c r="W368" s="2">
        <f>_xlfn.XLOOKUP(Records_18052025[[#This Row],[symbol]], $AB$33:$AB$37, $AC$33:$AC$37, 0.5, 0)</f>
        <v>0.5</v>
      </c>
      <c r="X368" s="2">
        <f>_xlfn.XLOOKUP(Records_18052025[[#This Row],[symbol]], $AB$33:$AB$37, $AD$33:$AD$37, 2, 0)</f>
        <v>2</v>
      </c>
      <c r="Y368" s="9" t="str" cm="1">
        <f t="array" ref="Y36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6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69" spans="1:26" x14ac:dyDescent="0.3">
      <c r="A369" s="2">
        <v>1008</v>
      </c>
      <c r="B369" s="5">
        <v>45795.163771478139</v>
      </c>
      <c r="C369" s="2" t="s">
        <v>11</v>
      </c>
      <c r="D369" s="2" t="s">
        <v>14</v>
      </c>
      <c r="E369" s="2">
        <v>0.28000000000000003</v>
      </c>
      <c r="F369" s="2">
        <v>1</v>
      </c>
      <c r="G369" s="2">
        <v>-2.85</v>
      </c>
      <c r="H369" s="2">
        <v>2371</v>
      </c>
      <c r="I369" s="2">
        <f>COUNTIFS(A:A, Records_18052025[[#This Row],[account_id]])</f>
        <v>51</v>
      </c>
      <c r="J369" s="9" t="str">
        <f>IF(Records_18052025[[#This Row],[Total Trades]]&gt;100, "High frequency", "No")</f>
        <v>No</v>
      </c>
      <c r="K369" s="8">
        <f>_xlfn.XLOOKUP(Records_18052025[[#This Row],[symbol]], $AB$6:$AB$10, $AC$6:$AC$10, "", 0)</f>
        <v>1.0950000000000002</v>
      </c>
      <c r="L369" s="8" cm="1">
        <f t="array" ref="L369">ABS(_xlfn.XLOOKUP(Records_18052025[[#This Row],[symbol]], $AB$6:$AB$10, (Records_18052025[[#This Row],[spread]]-$AC$6:$AC$10), "", 0))</f>
        <v>0.81500000000000017</v>
      </c>
      <c r="M369" s="9" t="str">
        <f>IF(Records_18052025[[#This Row],[spread]]&gt;Records_18052025[[#This Row],[Spread Median/Symbol]]+PRODUCT(2, $AC$12), "Abnormal high spread", "No")</f>
        <v>No</v>
      </c>
      <c r="N369" s="9" t="str">
        <f>IF(Records_18052025[[#This Row],[spread]]&lt;Records_18052025[[#This Row],[Spread Median/Symbol]]-PRODUCT(2, $AC$12), "Suspicious low spread", "No")</f>
        <v>No</v>
      </c>
      <c r="O369" s="8">
        <f>IF(Records_18052025[[#This Row],[direction]]="Buy", Records_18052025[[#This Row],[volume]], -Records_18052025[[#This Row],[volume]])</f>
        <v>1</v>
      </c>
      <c r="P369" s="8">
        <f>IF(AND(Records_18052025[[#This Row],[account_id]]=A368, Records_18052025[[#This Row],[symbol]]=C368), P368+Records_18052025[[#This Row],[signed_volume]], Records_18052025[[#This Row],[signed_volume]])</f>
        <v>1.99</v>
      </c>
      <c r="Q369" s="12">
        <f>Records_18052025[[#This Row],[trade_duration]]/86400</f>
        <v>2.7442129629629629E-2</v>
      </c>
      <c r="R369" s="8">
        <v>39.31</v>
      </c>
      <c r="S369" s="9" t="str">
        <f>IF(AND(Records_18052025[[#This Row],[account_id]]=A368, Records_18052025[[#This Row],[symbol]]=C368, Records_18052025[[#This Row],[net_position]]&lt;&gt;P368, P368&lt;&gt;0, Records_18052025[[#This Row],[net_position]]*P368&lt;0, ABS(Records_18052025[[#This Row],[net_position]])&gt;=0.5, Records_18052025[[#This Row],[trade_duration_min2]]&lt;=5), "Abnormal position flip", "No")</f>
        <v>No</v>
      </c>
      <c r="T369" s="2">
        <f>_xlfn.XLOOKUP(Records_18052025[[#This Row],[symbol]], $AB$24:$AB$28, $AC$24:$AC$28, "Not Found", 0)</f>
        <v>0.5</v>
      </c>
      <c r="U369" s="9" t="str">
        <f>IF(AND(Records_18052025[[#This Row],[trade_duration]]&lt;=60, Records_18052025[[#This Row],[volume]]&gt;=Records_18052025[[#This Row],[Scalping Volume Threshold]]), "Suspected Scalping", "No")</f>
        <v>No</v>
      </c>
      <c r="V369" s="2" cm="1">
        <f t="array" ref="V369">_xlfn.LET(_xlpm.Filtered, _xlfn._xlws.FILTER($F:$F, ($A:$A=Records_18052025[[#This Row],[account_id]])*($C:$C=Records_18052025[[#This Row],[symbol]]), "Not Found"), MEDIAN(_xlpm.Filtered))</f>
        <v>0.75</v>
      </c>
      <c r="W369" s="2">
        <f>_xlfn.XLOOKUP(Records_18052025[[#This Row],[symbol]], $AB$33:$AB$37, $AC$33:$AC$37, 0.5, 0)</f>
        <v>0.5</v>
      </c>
      <c r="X369" s="2">
        <f>_xlfn.XLOOKUP(Records_18052025[[#This Row],[symbol]], $AB$33:$AB$37, $AD$33:$AD$37, 2, 0)</f>
        <v>2</v>
      </c>
      <c r="Y369" s="9" t="str" cm="1">
        <f t="array" ref="Y36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6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70" spans="1:26" x14ac:dyDescent="0.3">
      <c r="A370" s="2">
        <v>1008</v>
      </c>
      <c r="B370" s="5">
        <v>45795.245021503441</v>
      </c>
      <c r="C370" s="2" t="s">
        <v>11</v>
      </c>
      <c r="D370" s="2" t="s">
        <v>14</v>
      </c>
      <c r="E370" s="2">
        <v>2.14</v>
      </c>
      <c r="F370" s="2">
        <v>2</v>
      </c>
      <c r="G370" s="2">
        <v>150.35</v>
      </c>
      <c r="H370" s="2">
        <v>2077</v>
      </c>
      <c r="I370" s="2">
        <f>COUNTIFS(A:A, Records_18052025[[#This Row],[account_id]])</f>
        <v>51</v>
      </c>
      <c r="J370" s="9" t="str">
        <f>IF(Records_18052025[[#This Row],[Total Trades]]&gt;100, "High frequency", "No")</f>
        <v>No</v>
      </c>
      <c r="K370" s="8">
        <f>_xlfn.XLOOKUP(Records_18052025[[#This Row],[symbol]], $AB$6:$AB$10, $AC$6:$AC$10, "", 0)</f>
        <v>1.0950000000000002</v>
      </c>
      <c r="L370" s="8" cm="1">
        <f t="array" ref="L370">ABS(_xlfn.XLOOKUP(Records_18052025[[#This Row],[symbol]], $AB$6:$AB$10, (Records_18052025[[#This Row],[spread]]-$AC$6:$AC$10), "", 0))</f>
        <v>1.0449999999999999</v>
      </c>
      <c r="M370" s="9" t="str">
        <f>IF(Records_18052025[[#This Row],[spread]]&gt;Records_18052025[[#This Row],[Spread Median/Symbol]]+PRODUCT(2, $AC$12), "Abnormal high spread", "No")</f>
        <v>No</v>
      </c>
      <c r="N370" s="9" t="str">
        <f>IF(Records_18052025[[#This Row],[spread]]&lt;Records_18052025[[#This Row],[Spread Median/Symbol]]-PRODUCT(2, $AC$12), "Suspicious low spread", "No")</f>
        <v>No</v>
      </c>
      <c r="O370" s="8">
        <f>IF(Records_18052025[[#This Row],[direction]]="Buy", Records_18052025[[#This Row],[volume]], -Records_18052025[[#This Row],[volume]])</f>
        <v>2</v>
      </c>
      <c r="P370" s="8">
        <f>IF(AND(Records_18052025[[#This Row],[account_id]]=A369, Records_18052025[[#This Row],[symbol]]=C369), P369+Records_18052025[[#This Row],[signed_volume]], Records_18052025[[#This Row],[signed_volume]])</f>
        <v>3.99</v>
      </c>
      <c r="Q370" s="12">
        <f>Records_18052025[[#This Row],[trade_duration]]/86400</f>
        <v>2.4039351851851853E-2</v>
      </c>
      <c r="R370" s="8">
        <v>34.369999999999997</v>
      </c>
      <c r="S370" s="9" t="str">
        <f>IF(AND(Records_18052025[[#This Row],[account_id]]=A369, Records_18052025[[#This Row],[symbol]]=C369, Records_18052025[[#This Row],[net_position]]&lt;&gt;P369, P369&lt;&gt;0, Records_18052025[[#This Row],[net_position]]*P369&lt;0, ABS(Records_18052025[[#This Row],[net_position]])&gt;=0.5, Records_18052025[[#This Row],[trade_duration_min2]]&lt;=5), "Abnormal position flip", "No")</f>
        <v>No</v>
      </c>
      <c r="T370" s="2">
        <f>_xlfn.XLOOKUP(Records_18052025[[#This Row],[symbol]], $AB$24:$AB$28, $AC$24:$AC$28, "Not Found", 0)</f>
        <v>0.5</v>
      </c>
      <c r="U370" s="9" t="str">
        <f>IF(AND(Records_18052025[[#This Row],[trade_duration]]&lt;=60, Records_18052025[[#This Row],[volume]]&gt;=Records_18052025[[#This Row],[Scalping Volume Threshold]]), "Suspected Scalping", "No")</f>
        <v>No</v>
      </c>
      <c r="V370" s="2" cm="1">
        <f t="array" ref="V370">_xlfn.LET(_xlpm.Filtered, _xlfn._xlws.FILTER($F:$F, ($A:$A=Records_18052025[[#This Row],[account_id]])*($C:$C=Records_18052025[[#This Row],[symbol]]), "Not Found"), MEDIAN(_xlpm.Filtered))</f>
        <v>0.75</v>
      </c>
      <c r="W370" s="2">
        <f>_xlfn.XLOOKUP(Records_18052025[[#This Row],[symbol]], $AB$33:$AB$37, $AC$33:$AC$37, 0.5, 0)</f>
        <v>0.5</v>
      </c>
      <c r="X370" s="2">
        <f>_xlfn.XLOOKUP(Records_18052025[[#This Row],[symbol]], $AB$33:$AB$37, $AD$33:$AD$37, 2, 0)</f>
        <v>2</v>
      </c>
      <c r="Y370" s="9" t="str" cm="1">
        <f t="array" ref="Y37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7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71" spans="1:26" x14ac:dyDescent="0.3">
      <c r="A371" s="2">
        <v>1008</v>
      </c>
      <c r="B371" s="5">
        <v>45795.269327018032</v>
      </c>
      <c r="C371" s="2" t="s">
        <v>11</v>
      </c>
      <c r="D371" s="2" t="s">
        <v>13</v>
      </c>
      <c r="E371" s="2">
        <v>0.56999999999999995</v>
      </c>
      <c r="F371" s="2">
        <v>1</v>
      </c>
      <c r="G371" s="2">
        <v>-142.86000000000001</v>
      </c>
      <c r="H371" s="2">
        <v>2390</v>
      </c>
      <c r="I371" s="2">
        <f>COUNTIFS(A:A, Records_18052025[[#This Row],[account_id]])</f>
        <v>51</v>
      </c>
      <c r="J371" s="9" t="str">
        <f>IF(Records_18052025[[#This Row],[Total Trades]]&gt;100, "High frequency", "No")</f>
        <v>No</v>
      </c>
      <c r="K371" s="8">
        <f>_xlfn.XLOOKUP(Records_18052025[[#This Row],[symbol]], $AB$6:$AB$10, $AC$6:$AC$10, "", 0)</f>
        <v>1.0950000000000002</v>
      </c>
      <c r="L371" s="8" cm="1">
        <f t="array" ref="L371">ABS(_xlfn.XLOOKUP(Records_18052025[[#This Row],[symbol]], $AB$6:$AB$10, (Records_18052025[[#This Row],[spread]]-$AC$6:$AC$10), "", 0))</f>
        <v>0.52500000000000024</v>
      </c>
      <c r="M371" s="9" t="str">
        <f>IF(Records_18052025[[#This Row],[spread]]&gt;Records_18052025[[#This Row],[Spread Median/Symbol]]+PRODUCT(2, $AC$12), "Abnormal high spread", "No")</f>
        <v>No</v>
      </c>
      <c r="N371" s="9" t="str">
        <f>IF(Records_18052025[[#This Row],[spread]]&lt;Records_18052025[[#This Row],[Spread Median/Symbol]]-PRODUCT(2, $AC$12), "Suspicious low spread", "No")</f>
        <v>No</v>
      </c>
      <c r="O371" s="8">
        <f>IF(Records_18052025[[#This Row],[direction]]="Buy", Records_18052025[[#This Row],[volume]], -Records_18052025[[#This Row],[volume]])</f>
        <v>-1</v>
      </c>
      <c r="P371" s="8">
        <f>IF(AND(Records_18052025[[#This Row],[account_id]]=A370, Records_18052025[[#This Row],[symbol]]=C370), P370+Records_18052025[[#This Row],[signed_volume]], Records_18052025[[#This Row],[signed_volume]])</f>
        <v>2.99</v>
      </c>
      <c r="Q371" s="12">
        <f>Records_18052025[[#This Row],[trade_duration]]/86400</f>
        <v>2.7662037037037037E-2</v>
      </c>
      <c r="R371" s="8">
        <v>39.5</v>
      </c>
      <c r="S371" s="9" t="str">
        <f>IF(AND(Records_18052025[[#This Row],[account_id]]=A370, Records_18052025[[#This Row],[symbol]]=C370, Records_18052025[[#This Row],[net_position]]&lt;&gt;P370, P370&lt;&gt;0, Records_18052025[[#This Row],[net_position]]*P370&lt;0, ABS(Records_18052025[[#This Row],[net_position]])&gt;=0.5, Records_18052025[[#This Row],[trade_duration_min2]]&lt;=5), "Abnormal position flip", "No")</f>
        <v>No</v>
      </c>
      <c r="T371" s="2">
        <f>_xlfn.XLOOKUP(Records_18052025[[#This Row],[symbol]], $AB$24:$AB$28, $AC$24:$AC$28, "Not Found", 0)</f>
        <v>0.5</v>
      </c>
      <c r="U371" s="9" t="str">
        <f>IF(AND(Records_18052025[[#This Row],[trade_duration]]&lt;=60, Records_18052025[[#This Row],[volume]]&gt;=Records_18052025[[#This Row],[Scalping Volume Threshold]]), "Suspected Scalping", "No")</f>
        <v>No</v>
      </c>
      <c r="V371" s="2" cm="1">
        <f t="array" ref="V371">_xlfn.LET(_xlpm.Filtered, _xlfn._xlws.FILTER($F:$F, ($A:$A=Records_18052025[[#This Row],[account_id]])*($C:$C=Records_18052025[[#This Row],[symbol]]), "Not Found"), MEDIAN(_xlpm.Filtered))</f>
        <v>0.75</v>
      </c>
      <c r="W371" s="2">
        <f>_xlfn.XLOOKUP(Records_18052025[[#This Row],[symbol]], $AB$33:$AB$37, $AC$33:$AC$37, 0.5, 0)</f>
        <v>0.5</v>
      </c>
      <c r="X371" s="2">
        <f>_xlfn.XLOOKUP(Records_18052025[[#This Row],[symbol]], $AB$33:$AB$37, $AD$33:$AD$37, 2, 0)</f>
        <v>2</v>
      </c>
      <c r="Y371" s="9" t="str" cm="1">
        <f t="array" ref="Y37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7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72" spans="1:26" x14ac:dyDescent="0.3">
      <c r="A372" s="2">
        <v>1008</v>
      </c>
      <c r="B372" s="5">
        <v>45795.356132581248</v>
      </c>
      <c r="C372" s="2" t="s">
        <v>11</v>
      </c>
      <c r="D372" s="2" t="s">
        <v>14</v>
      </c>
      <c r="E372" s="2">
        <v>0.81</v>
      </c>
      <c r="F372" s="2">
        <v>0.5</v>
      </c>
      <c r="G372" s="2">
        <v>-198.47</v>
      </c>
      <c r="H372" s="2">
        <v>2920</v>
      </c>
      <c r="I372" s="2">
        <f>COUNTIFS(A:A, Records_18052025[[#This Row],[account_id]])</f>
        <v>51</v>
      </c>
      <c r="J372" s="9" t="str">
        <f>IF(Records_18052025[[#This Row],[Total Trades]]&gt;100, "High frequency", "No")</f>
        <v>No</v>
      </c>
      <c r="K372" s="8">
        <f>_xlfn.XLOOKUP(Records_18052025[[#This Row],[symbol]], $AB$6:$AB$10, $AC$6:$AC$10, "", 0)</f>
        <v>1.0950000000000002</v>
      </c>
      <c r="L372" s="8" cm="1">
        <f t="array" ref="L372">ABS(_xlfn.XLOOKUP(Records_18052025[[#This Row],[symbol]], $AB$6:$AB$10, (Records_18052025[[#This Row],[spread]]-$AC$6:$AC$10), "", 0))</f>
        <v>0.28500000000000014</v>
      </c>
      <c r="M372" s="9" t="str">
        <f>IF(Records_18052025[[#This Row],[spread]]&gt;Records_18052025[[#This Row],[Spread Median/Symbol]]+PRODUCT(2, $AC$12), "Abnormal high spread", "No")</f>
        <v>No</v>
      </c>
      <c r="N372" s="9" t="str">
        <f>IF(Records_18052025[[#This Row],[spread]]&lt;Records_18052025[[#This Row],[Spread Median/Symbol]]-PRODUCT(2, $AC$12), "Suspicious low spread", "No")</f>
        <v>No</v>
      </c>
      <c r="O372" s="8">
        <f>IF(Records_18052025[[#This Row],[direction]]="Buy", Records_18052025[[#This Row],[volume]], -Records_18052025[[#This Row],[volume]])</f>
        <v>0.5</v>
      </c>
      <c r="P372" s="8">
        <f>IF(AND(Records_18052025[[#This Row],[account_id]]=A371, Records_18052025[[#This Row],[symbol]]=C371), P371+Records_18052025[[#This Row],[signed_volume]], Records_18052025[[#This Row],[signed_volume]])</f>
        <v>3.49</v>
      </c>
      <c r="Q372" s="12">
        <f>Records_18052025[[#This Row],[trade_duration]]/86400</f>
        <v>3.3796296296296297E-2</v>
      </c>
      <c r="R372" s="8">
        <v>48.4</v>
      </c>
      <c r="S372" s="9" t="str">
        <f>IF(AND(Records_18052025[[#This Row],[account_id]]=A371, Records_18052025[[#This Row],[symbol]]=C371, Records_18052025[[#This Row],[net_position]]&lt;&gt;P371, P371&lt;&gt;0, Records_18052025[[#This Row],[net_position]]*P371&lt;0, ABS(Records_18052025[[#This Row],[net_position]])&gt;=0.5, Records_18052025[[#This Row],[trade_duration_min2]]&lt;=5), "Abnormal position flip", "No")</f>
        <v>No</v>
      </c>
      <c r="T372" s="2">
        <f>_xlfn.XLOOKUP(Records_18052025[[#This Row],[symbol]], $AB$24:$AB$28, $AC$24:$AC$28, "Not Found", 0)</f>
        <v>0.5</v>
      </c>
      <c r="U372" s="9" t="str">
        <f>IF(AND(Records_18052025[[#This Row],[trade_duration]]&lt;=60, Records_18052025[[#This Row],[volume]]&gt;=Records_18052025[[#This Row],[Scalping Volume Threshold]]), "Suspected Scalping", "No")</f>
        <v>No</v>
      </c>
      <c r="V372" s="2" cm="1">
        <f t="array" ref="V372">_xlfn.LET(_xlpm.Filtered, _xlfn._xlws.FILTER($F:$F, ($A:$A=Records_18052025[[#This Row],[account_id]])*($C:$C=Records_18052025[[#This Row],[symbol]]), "Not Found"), MEDIAN(_xlpm.Filtered))</f>
        <v>0.75</v>
      </c>
      <c r="W372" s="2">
        <f>_xlfn.XLOOKUP(Records_18052025[[#This Row],[symbol]], $AB$33:$AB$37, $AC$33:$AC$37, 0.5, 0)</f>
        <v>0.5</v>
      </c>
      <c r="X372" s="2">
        <f>_xlfn.XLOOKUP(Records_18052025[[#This Row],[symbol]], $AB$33:$AB$37, $AD$33:$AD$37, 2, 0)</f>
        <v>2</v>
      </c>
      <c r="Y372" s="9" t="str" cm="1">
        <f t="array" ref="Y37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7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73" spans="1:26" x14ac:dyDescent="0.3">
      <c r="A373" s="2">
        <v>1008</v>
      </c>
      <c r="B373" s="5">
        <v>45795.378354822649</v>
      </c>
      <c r="C373" s="2" t="s">
        <v>11</v>
      </c>
      <c r="D373" s="2" t="s">
        <v>13</v>
      </c>
      <c r="E373" s="2">
        <v>0.92</v>
      </c>
      <c r="F373" s="2">
        <v>0.01</v>
      </c>
      <c r="G373" s="2">
        <v>192.48</v>
      </c>
      <c r="H373" s="2">
        <v>2859</v>
      </c>
      <c r="I373" s="2">
        <f>COUNTIFS(A:A, Records_18052025[[#This Row],[account_id]])</f>
        <v>51</v>
      </c>
      <c r="J373" s="9" t="str">
        <f>IF(Records_18052025[[#This Row],[Total Trades]]&gt;100, "High frequency", "No")</f>
        <v>No</v>
      </c>
      <c r="K373" s="8">
        <f>_xlfn.XLOOKUP(Records_18052025[[#This Row],[symbol]], $AB$6:$AB$10, $AC$6:$AC$10, "", 0)</f>
        <v>1.0950000000000002</v>
      </c>
      <c r="L373" s="8" cm="1">
        <f t="array" ref="L373">ABS(_xlfn.XLOOKUP(Records_18052025[[#This Row],[symbol]], $AB$6:$AB$10, (Records_18052025[[#This Row],[spread]]-$AC$6:$AC$10), "", 0))</f>
        <v>0.17500000000000016</v>
      </c>
      <c r="M373" s="9" t="str">
        <f>IF(Records_18052025[[#This Row],[spread]]&gt;Records_18052025[[#This Row],[Spread Median/Symbol]]+PRODUCT(2, $AC$12), "Abnormal high spread", "No")</f>
        <v>No</v>
      </c>
      <c r="N373" s="9" t="str">
        <f>IF(Records_18052025[[#This Row],[spread]]&lt;Records_18052025[[#This Row],[Spread Median/Symbol]]-PRODUCT(2, $AC$12), "Suspicious low spread", "No")</f>
        <v>No</v>
      </c>
      <c r="O373" s="8">
        <f>IF(Records_18052025[[#This Row],[direction]]="Buy", Records_18052025[[#This Row],[volume]], -Records_18052025[[#This Row],[volume]])</f>
        <v>-0.01</v>
      </c>
      <c r="P373" s="8">
        <f>IF(AND(Records_18052025[[#This Row],[account_id]]=A372, Records_18052025[[#This Row],[symbol]]=C372), P372+Records_18052025[[#This Row],[signed_volume]], Records_18052025[[#This Row],[signed_volume]])</f>
        <v>3.4800000000000004</v>
      </c>
      <c r="Q373" s="12">
        <f>Records_18052025[[#This Row],[trade_duration]]/86400</f>
        <v>3.3090277777777781E-2</v>
      </c>
      <c r="R373" s="8">
        <v>47.39</v>
      </c>
      <c r="S373" s="9" t="str">
        <f>IF(AND(Records_18052025[[#This Row],[account_id]]=A372, Records_18052025[[#This Row],[symbol]]=C372, Records_18052025[[#This Row],[net_position]]&lt;&gt;P372, P372&lt;&gt;0, Records_18052025[[#This Row],[net_position]]*P372&lt;0, ABS(Records_18052025[[#This Row],[net_position]])&gt;=0.5, Records_18052025[[#This Row],[trade_duration_min2]]&lt;=5), "Abnormal position flip", "No")</f>
        <v>No</v>
      </c>
      <c r="T373" s="2">
        <f>_xlfn.XLOOKUP(Records_18052025[[#This Row],[symbol]], $AB$24:$AB$28, $AC$24:$AC$28, "Not Found", 0)</f>
        <v>0.5</v>
      </c>
      <c r="U373" s="9" t="str">
        <f>IF(AND(Records_18052025[[#This Row],[trade_duration]]&lt;=60, Records_18052025[[#This Row],[volume]]&gt;=Records_18052025[[#This Row],[Scalping Volume Threshold]]), "Suspected Scalping", "No")</f>
        <v>No</v>
      </c>
      <c r="V373" s="2" cm="1">
        <f t="array" ref="V373">_xlfn.LET(_xlpm.Filtered, _xlfn._xlws.FILTER($F:$F, ($A:$A=Records_18052025[[#This Row],[account_id]])*($C:$C=Records_18052025[[#This Row],[symbol]]), "Not Found"), MEDIAN(_xlpm.Filtered))</f>
        <v>0.75</v>
      </c>
      <c r="W373" s="2">
        <f>_xlfn.XLOOKUP(Records_18052025[[#This Row],[symbol]], $AB$33:$AB$37, $AC$33:$AC$37, 0.5, 0)</f>
        <v>0.5</v>
      </c>
      <c r="X373" s="2">
        <f>_xlfn.XLOOKUP(Records_18052025[[#This Row],[symbol]], $AB$33:$AB$37, $AD$33:$AD$37, 2, 0)</f>
        <v>2</v>
      </c>
      <c r="Y373" s="9" t="str" cm="1">
        <f t="array" ref="Y37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7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74" spans="1:26" x14ac:dyDescent="0.3">
      <c r="A374" s="2">
        <v>1008</v>
      </c>
      <c r="B374" s="5">
        <v>45795.645021470431</v>
      </c>
      <c r="C374" s="2" t="s">
        <v>11</v>
      </c>
      <c r="D374" s="2" t="s">
        <v>13</v>
      </c>
      <c r="E374" s="2">
        <v>1.62</v>
      </c>
      <c r="F374" s="2">
        <v>0.1</v>
      </c>
      <c r="G374" s="2">
        <v>-73.489999999999995</v>
      </c>
      <c r="H374" s="2">
        <v>29</v>
      </c>
      <c r="I374" s="2">
        <f>COUNTIFS(A:A, Records_18052025[[#This Row],[account_id]])</f>
        <v>51</v>
      </c>
      <c r="J374" s="9" t="str">
        <f>IF(Records_18052025[[#This Row],[Total Trades]]&gt;100, "High frequency", "No")</f>
        <v>No</v>
      </c>
      <c r="K374" s="8">
        <f>_xlfn.XLOOKUP(Records_18052025[[#This Row],[symbol]], $AB$6:$AB$10, $AC$6:$AC$10, "", 0)</f>
        <v>1.0950000000000002</v>
      </c>
      <c r="L374" s="8" cm="1">
        <f t="array" ref="L374">ABS(_xlfn.XLOOKUP(Records_18052025[[#This Row],[symbol]], $AB$6:$AB$10, (Records_18052025[[#This Row],[spread]]-$AC$6:$AC$10), "", 0))</f>
        <v>0.52499999999999991</v>
      </c>
      <c r="M374" s="9" t="str">
        <f>IF(Records_18052025[[#This Row],[spread]]&gt;Records_18052025[[#This Row],[Spread Median/Symbol]]+PRODUCT(2, $AC$12), "Abnormal high spread", "No")</f>
        <v>No</v>
      </c>
      <c r="N374" s="9" t="str">
        <f>IF(Records_18052025[[#This Row],[spread]]&lt;Records_18052025[[#This Row],[Spread Median/Symbol]]-PRODUCT(2, $AC$12), "Suspicious low spread", "No")</f>
        <v>No</v>
      </c>
      <c r="O374" s="8">
        <f>IF(Records_18052025[[#This Row],[direction]]="Buy", Records_18052025[[#This Row],[volume]], -Records_18052025[[#This Row],[volume]])</f>
        <v>-0.1</v>
      </c>
      <c r="P374" s="8">
        <f>IF(AND(Records_18052025[[#This Row],[account_id]]=A373, Records_18052025[[#This Row],[symbol]]=C373), P373+Records_18052025[[#This Row],[signed_volume]], Records_18052025[[#This Row],[signed_volume]])</f>
        <v>3.3800000000000003</v>
      </c>
      <c r="Q374" s="12">
        <f>Records_18052025[[#This Row],[trade_duration]]/86400</f>
        <v>3.3564814814814812E-4</v>
      </c>
      <c r="R374" s="8">
        <v>0.28999999999999998</v>
      </c>
      <c r="S374" s="9" t="str">
        <f>IF(AND(Records_18052025[[#This Row],[account_id]]=A373, Records_18052025[[#This Row],[symbol]]=C373, Records_18052025[[#This Row],[net_position]]&lt;&gt;P373, P373&lt;&gt;0, Records_18052025[[#This Row],[net_position]]*P373&lt;0, ABS(Records_18052025[[#This Row],[net_position]])&gt;=0.5, Records_18052025[[#This Row],[trade_duration_min2]]&lt;=5), "Abnormal position flip", "No")</f>
        <v>No</v>
      </c>
      <c r="T374" s="2">
        <f>_xlfn.XLOOKUP(Records_18052025[[#This Row],[symbol]], $AB$24:$AB$28, $AC$24:$AC$28, "Not Found", 0)</f>
        <v>0.5</v>
      </c>
      <c r="U374" s="9" t="str">
        <f>IF(AND(Records_18052025[[#This Row],[trade_duration]]&lt;=60, Records_18052025[[#This Row],[volume]]&gt;=Records_18052025[[#This Row],[Scalping Volume Threshold]]), "Suspected Scalping", "No")</f>
        <v>No</v>
      </c>
      <c r="V374" s="2" cm="1">
        <f t="array" ref="V374">_xlfn.LET(_xlpm.Filtered, _xlfn._xlws.FILTER($F:$F, ($A:$A=Records_18052025[[#This Row],[account_id]])*($C:$C=Records_18052025[[#This Row],[symbol]]), "Not Found"), MEDIAN(_xlpm.Filtered))</f>
        <v>0.75</v>
      </c>
      <c r="W374" s="2">
        <f>_xlfn.XLOOKUP(Records_18052025[[#This Row],[symbol]], $AB$33:$AB$37, $AC$33:$AC$37, 0.5, 0)</f>
        <v>0.5</v>
      </c>
      <c r="X374" s="2">
        <f>_xlfn.XLOOKUP(Records_18052025[[#This Row],[symbol]], $AB$33:$AB$37, $AD$33:$AD$37, 2, 0)</f>
        <v>2</v>
      </c>
      <c r="Y374" s="9" t="str" cm="1">
        <f t="array" ref="Y37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7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75" spans="1:26" x14ac:dyDescent="0.3">
      <c r="A375" s="2">
        <v>1008</v>
      </c>
      <c r="B375" s="5">
        <v>45795.664465907881</v>
      </c>
      <c r="C375" s="2" t="s">
        <v>11</v>
      </c>
      <c r="D375" s="2" t="s">
        <v>14</v>
      </c>
      <c r="E375" s="2">
        <v>2.1</v>
      </c>
      <c r="F375" s="2">
        <v>1</v>
      </c>
      <c r="G375" s="2">
        <v>-168.94</v>
      </c>
      <c r="H375" s="2">
        <v>206</v>
      </c>
      <c r="I375" s="2">
        <f>COUNTIFS(A:A, Records_18052025[[#This Row],[account_id]])</f>
        <v>51</v>
      </c>
      <c r="J375" s="9" t="str">
        <f>IF(Records_18052025[[#This Row],[Total Trades]]&gt;100, "High frequency", "No")</f>
        <v>No</v>
      </c>
      <c r="K375" s="8">
        <f>_xlfn.XLOOKUP(Records_18052025[[#This Row],[symbol]], $AB$6:$AB$10, $AC$6:$AC$10, "", 0)</f>
        <v>1.0950000000000002</v>
      </c>
      <c r="L375" s="8" cm="1">
        <f t="array" ref="L375">ABS(_xlfn.XLOOKUP(Records_18052025[[#This Row],[symbol]], $AB$6:$AB$10, (Records_18052025[[#This Row],[spread]]-$AC$6:$AC$10), "", 0))</f>
        <v>1.0049999999999999</v>
      </c>
      <c r="M375" s="9" t="str">
        <f>IF(Records_18052025[[#This Row],[spread]]&gt;Records_18052025[[#This Row],[Spread Median/Symbol]]+PRODUCT(2, $AC$12), "Abnormal high spread", "No")</f>
        <v>No</v>
      </c>
      <c r="N375" s="9" t="str">
        <f>IF(Records_18052025[[#This Row],[spread]]&lt;Records_18052025[[#This Row],[Spread Median/Symbol]]-PRODUCT(2, $AC$12), "Suspicious low spread", "No")</f>
        <v>No</v>
      </c>
      <c r="O375" s="8">
        <f>IF(Records_18052025[[#This Row],[direction]]="Buy", Records_18052025[[#This Row],[volume]], -Records_18052025[[#This Row],[volume]])</f>
        <v>1</v>
      </c>
      <c r="P375" s="8">
        <f>IF(AND(Records_18052025[[#This Row],[account_id]]=A374, Records_18052025[[#This Row],[symbol]]=C374), P374+Records_18052025[[#This Row],[signed_volume]], Records_18052025[[#This Row],[signed_volume]])</f>
        <v>4.3800000000000008</v>
      </c>
      <c r="Q375" s="12">
        <f>Records_18052025[[#This Row],[trade_duration]]/86400</f>
        <v>2.3842592592592591E-3</v>
      </c>
      <c r="R375" s="8">
        <v>3.26</v>
      </c>
      <c r="S375" s="9" t="str">
        <f>IF(AND(Records_18052025[[#This Row],[account_id]]=A374, Records_18052025[[#This Row],[symbol]]=C374, Records_18052025[[#This Row],[net_position]]&lt;&gt;P374, P374&lt;&gt;0, Records_18052025[[#This Row],[net_position]]*P374&lt;0, ABS(Records_18052025[[#This Row],[net_position]])&gt;=0.5, Records_18052025[[#This Row],[trade_duration_min2]]&lt;=5), "Abnormal position flip", "No")</f>
        <v>No</v>
      </c>
      <c r="T375" s="2">
        <f>_xlfn.XLOOKUP(Records_18052025[[#This Row],[symbol]], $AB$24:$AB$28, $AC$24:$AC$28, "Not Found", 0)</f>
        <v>0.5</v>
      </c>
      <c r="U375" s="9" t="str">
        <f>IF(AND(Records_18052025[[#This Row],[trade_duration]]&lt;=60, Records_18052025[[#This Row],[volume]]&gt;=Records_18052025[[#This Row],[Scalping Volume Threshold]]), "Suspected Scalping", "No")</f>
        <v>No</v>
      </c>
      <c r="V375" s="2" cm="1">
        <f t="array" ref="V375">_xlfn.LET(_xlpm.Filtered, _xlfn._xlws.FILTER($F:$F, ($A:$A=Records_18052025[[#This Row],[account_id]])*($C:$C=Records_18052025[[#This Row],[symbol]]), "Not Found"), MEDIAN(_xlpm.Filtered))</f>
        <v>0.75</v>
      </c>
      <c r="W375" s="2">
        <f>_xlfn.XLOOKUP(Records_18052025[[#This Row],[symbol]], $AB$33:$AB$37, $AC$33:$AC$37, 0.5, 0)</f>
        <v>0.5</v>
      </c>
      <c r="X375" s="2">
        <f>_xlfn.XLOOKUP(Records_18052025[[#This Row],[symbol]], $AB$33:$AB$37, $AD$33:$AD$37, 2, 0)</f>
        <v>2</v>
      </c>
      <c r="Y375" s="9" t="str" cm="1">
        <f t="array" ref="Y37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7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76" spans="1:26" x14ac:dyDescent="0.3">
      <c r="A376" s="2">
        <v>1008</v>
      </c>
      <c r="B376" s="5">
        <v>45795.977660358229</v>
      </c>
      <c r="C376" s="2" t="s">
        <v>11</v>
      </c>
      <c r="D376" s="2" t="s">
        <v>14</v>
      </c>
      <c r="E376" s="2">
        <v>1.31</v>
      </c>
      <c r="F376" s="2">
        <v>0.5</v>
      </c>
      <c r="G376" s="2">
        <v>-72.97</v>
      </c>
      <c r="H376" s="2">
        <v>825</v>
      </c>
      <c r="I376" s="2">
        <f>COUNTIFS(A:A, Records_18052025[[#This Row],[account_id]])</f>
        <v>51</v>
      </c>
      <c r="J376" s="9" t="str">
        <f>IF(Records_18052025[[#This Row],[Total Trades]]&gt;100, "High frequency", "No")</f>
        <v>No</v>
      </c>
      <c r="K376" s="8">
        <f>_xlfn.XLOOKUP(Records_18052025[[#This Row],[symbol]], $AB$6:$AB$10, $AC$6:$AC$10, "", 0)</f>
        <v>1.0950000000000002</v>
      </c>
      <c r="L376" s="8" cm="1">
        <f t="array" ref="L376">ABS(_xlfn.XLOOKUP(Records_18052025[[#This Row],[symbol]], $AB$6:$AB$10, (Records_18052025[[#This Row],[spread]]-$AC$6:$AC$10), "", 0))</f>
        <v>0.21499999999999986</v>
      </c>
      <c r="M376" s="9" t="str">
        <f>IF(Records_18052025[[#This Row],[spread]]&gt;Records_18052025[[#This Row],[Spread Median/Symbol]]+PRODUCT(2, $AC$12), "Abnormal high spread", "No")</f>
        <v>No</v>
      </c>
      <c r="N376" s="9" t="str">
        <f>IF(Records_18052025[[#This Row],[spread]]&lt;Records_18052025[[#This Row],[Spread Median/Symbol]]-PRODUCT(2, $AC$12), "Suspicious low spread", "No")</f>
        <v>No</v>
      </c>
      <c r="O376" s="8">
        <f>IF(Records_18052025[[#This Row],[direction]]="Buy", Records_18052025[[#This Row],[volume]], -Records_18052025[[#This Row],[volume]])</f>
        <v>0.5</v>
      </c>
      <c r="P376" s="8">
        <f>IF(AND(Records_18052025[[#This Row],[account_id]]=A375, Records_18052025[[#This Row],[symbol]]=C375), P375+Records_18052025[[#This Row],[signed_volume]], Records_18052025[[#This Row],[signed_volume]])</f>
        <v>4.8800000000000008</v>
      </c>
      <c r="Q376" s="12">
        <f>Records_18052025[[#This Row],[trade_duration]]/86400</f>
        <v>9.5486111111111119E-3</v>
      </c>
      <c r="R376" s="8">
        <v>13.45</v>
      </c>
      <c r="S376" s="9" t="str">
        <f>IF(AND(Records_18052025[[#This Row],[account_id]]=A375, Records_18052025[[#This Row],[symbol]]=C375, Records_18052025[[#This Row],[net_position]]&lt;&gt;P375, P375&lt;&gt;0, Records_18052025[[#This Row],[net_position]]*P375&lt;0, ABS(Records_18052025[[#This Row],[net_position]])&gt;=0.5, Records_18052025[[#This Row],[trade_duration_min2]]&lt;=5), "Abnormal position flip", "No")</f>
        <v>No</v>
      </c>
      <c r="T376" s="2">
        <f>_xlfn.XLOOKUP(Records_18052025[[#This Row],[symbol]], $AB$24:$AB$28, $AC$24:$AC$28, "Not Found", 0)</f>
        <v>0.5</v>
      </c>
      <c r="U376" s="9" t="str">
        <f>IF(AND(Records_18052025[[#This Row],[trade_duration]]&lt;=60, Records_18052025[[#This Row],[volume]]&gt;=Records_18052025[[#This Row],[Scalping Volume Threshold]]), "Suspected Scalping", "No")</f>
        <v>No</v>
      </c>
      <c r="V376" s="2" cm="1">
        <f t="array" ref="V376">_xlfn.LET(_xlpm.Filtered, _xlfn._xlws.FILTER($F:$F, ($A:$A=Records_18052025[[#This Row],[account_id]])*($C:$C=Records_18052025[[#This Row],[symbol]]), "Not Found"), MEDIAN(_xlpm.Filtered))</f>
        <v>0.75</v>
      </c>
      <c r="W376" s="2">
        <f>_xlfn.XLOOKUP(Records_18052025[[#This Row],[symbol]], $AB$33:$AB$37, $AC$33:$AC$37, 0.5, 0)</f>
        <v>0.5</v>
      </c>
      <c r="X376" s="2">
        <f>_xlfn.XLOOKUP(Records_18052025[[#This Row],[symbol]], $AB$33:$AB$37, $AD$33:$AD$37, 2, 0)</f>
        <v>2</v>
      </c>
      <c r="Y376" s="9" t="str" cm="1">
        <f t="array" ref="Y37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7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77" spans="1:26" x14ac:dyDescent="0.3">
      <c r="A377" s="2">
        <v>1008</v>
      </c>
      <c r="B377" s="5">
        <v>45795.015854825833</v>
      </c>
      <c r="C377" s="2" t="s">
        <v>12</v>
      </c>
      <c r="D377" s="2" t="s">
        <v>14</v>
      </c>
      <c r="E377" s="2">
        <v>1.1299999999999999</v>
      </c>
      <c r="F377" s="2">
        <v>0.01</v>
      </c>
      <c r="G377" s="2">
        <v>26.03</v>
      </c>
      <c r="H377" s="2">
        <v>601</v>
      </c>
      <c r="I377" s="2">
        <f>COUNTIFS(A:A, Records_18052025[[#This Row],[account_id]])</f>
        <v>51</v>
      </c>
      <c r="J377" s="9" t="str">
        <f>IF(Records_18052025[[#This Row],[Total Trades]]&gt;100, "High frequency", "No")</f>
        <v>No</v>
      </c>
      <c r="K377" s="8">
        <f>_xlfn.XLOOKUP(Records_18052025[[#This Row],[symbol]], $AB$6:$AB$10, $AC$6:$AC$10, "", 0)</f>
        <v>1.5</v>
      </c>
      <c r="L377" s="8" cm="1">
        <f t="array" ref="L377">ABS(_xlfn.XLOOKUP(Records_18052025[[#This Row],[symbol]], $AB$6:$AB$10, (Records_18052025[[#This Row],[spread]]-$AC$6:$AC$10), "", 0))</f>
        <v>0.37000000000000011</v>
      </c>
      <c r="M377" s="9" t="str">
        <f>IF(Records_18052025[[#This Row],[spread]]&gt;Records_18052025[[#This Row],[Spread Median/Symbol]]+PRODUCT(2, $AC$12), "Abnormal high spread", "No")</f>
        <v>No</v>
      </c>
      <c r="N377" s="9" t="str">
        <f>IF(Records_18052025[[#This Row],[spread]]&lt;Records_18052025[[#This Row],[Spread Median/Symbol]]-PRODUCT(2, $AC$12), "Suspicious low spread", "No")</f>
        <v>No</v>
      </c>
      <c r="O377" s="8">
        <f>IF(Records_18052025[[#This Row],[direction]]="Buy", Records_18052025[[#This Row],[volume]], -Records_18052025[[#This Row],[volume]])</f>
        <v>0.01</v>
      </c>
      <c r="P377" s="8">
        <f>IF(AND(Records_18052025[[#This Row],[account_id]]=A376, Records_18052025[[#This Row],[symbol]]=C376), P376+Records_18052025[[#This Row],[signed_volume]], Records_18052025[[#This Row],[signed_volume]])</f>
        <v>0.01</v>
      </c>
      <c r="Q377" s="12">
        <f>Records_18052025[[#This Row],[trade_duration]]/86400</f>
        <v>6.9560185185185185E-3</v>
      </c>
      <c r="R377" s="8">
        <v>10.01</v>
      </c>
      <c r="S377" s="9" t="str">
        <f>IF(AND(Records_18052025[[#This Row],[account_id]]=A376, Records_18052025[[#This Row],[symbol]]=C376, Records_18052025[[#This Row],[net_position]]&lt;&gt;P376, P376&lt;&gt;0, Records_18052025[[#This Row],[net_position]]*P376&lt;0, ABS(Records_18052025[[#This Row],[net_position]])&gt;=0.5, Records_18052025[[#This Row],[trade_duration_min2]]&lt;=5), "Abnormal position flip", "No")</f>
        <v>No</v>
      </c>
      <c r="T377" s="2">
        <f>_xlfn.XLOOKUP(Records_18052025[[#This Row],[symbol]], $AB$24:$AB$28, $AC$24:$AC$28, "Not Found", 0)</f>
        <v>0.3</v>
      </c>
      <c r="U377" s="9" t="str">
        <f>IF(AND(Records_18052025[[#This Row],[trade_duration]]&lt;=60, Records_18052025[[#This Row],[volume]]&gt;=Records_18052025[[#This Row],[Scalping Volume Threshold]]), "Suspected Scalping", "No")</f>
        <v>No</v>
      </c>
      <c r="V377" s="2" cm="1">
        <f t="array" ref="V377">_xlfn.LET(_xlpm.Filtered, _xlfn._xlws.FILTER($F:$F, ($A:$A=Records_18052025[[#This Row],[account_id]])*($C:$C=Records_18052025[[#This Row],[symbol]]), "Not Found"), MEDIAN(_xlpm.Filtered))</f>
        <v>0.5</v>
      </c>
      <c r="W377" s="2">
        <f>_xlfn.XLOOKUP(Records_18052025[[#This Row],[symbol]], $AB$33:$AB$37, $AC$33:$AC$37, 0.5, 0)</f>
        <v>0.4</v>
      </c>
      <c r="X377" s="2">
        <f>_xlfn.XLOOKUP(Records_18052025[[#This Row],[symbol]], $AB$33:$AB$37, $AD$33:$AD$37, 2, 0)</f>
        <v>2</v>
      </c>
      <c r="Y377" s="9" t="str" cm="1">
        <f t="array" ref="Y37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7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78" spans="1:26" x14ac:dyDescent="0.3">
      <c r="A378" s="2">
        <v>1008</v>
      </c>
      <c r="B378" s="5">
        <v>45795.036688151064</v>
      </c>
      <c r="C378" s="2" t="s">
        <v>12</v>
      </c>
      <c r="D378" s="2" t="s">
        <v>13</v>
      </c>
      <c r="E378" s="2">
        <v>1.48</v>
      </c>
      <c r="F378" s="2">
        <v>2</v>
      </c>
      <c r="G378" s="2">
        <v>124.45</v>
      </c>
      <c r="H378" s="2">
        <v>2037</v>
      </c>
      <c r="I378" s="2">
        <f>COUNTIFS(A:A, Records_18052025[[#This Row],[account_id]])</f>
        <v>51</v>
      </c>
      <c r="J378" s="9" t="str">
        <f>IF(Records_18052025[[#This Row],[Total Trades]]&gt;100, "High frequency", "No")</f>
        <v>No</v>
      </c>
      <c r="K378" s="8">
        <f>_xlfn.XLOOKUP(Records_18052025[[#This Row],[symbol]], $AB$6:$AB$10, $AC$6:$AC$10, "", 0)</f>
        <v>1.5</v>
      </c>
      <c r="L378" s="8" cm="1">
        <f t="array" ref="L378">ABS(_xlfn.XLOOKUP(Records_18052025[[#This Row],[symbol]], $AB$6:$AB$10, (Records_18052025[[#This Row],[spread]]-$AC$6:$AC$10), "", 0))</f>
        <v>2.0000000000000018E-2</v>
      </c>
      <c r="M378" s="9" t="str">
        <f>IF(Records_18052025[[#This Row],[spread]]&gt;Records_18052025[[#This Row],[Spread Median/Symbol]]+PRODUCT(2, $AC$12), "Abnormal high spread", "No")</f>
        <v>No</v>
      </c>
      <c r="N378" s="9" t="str">
        <f>IF(Records_18052025[[#This Row],[spread]]&lt;Records_18052025[[#This Row],[Spread Median/Symbol]]-PRODUCT(2, $AC$12), "Suspicious low spread", "No")</f>
        <v>No</v>
      </c>
      <c r="O378" s="8">
        <f>IF(Records_18052025[[#This Row],[direction]]="Buy", Records_18052025[[#This Row],[volume]], -Records_18052025[[#This Row],[volume]])</f>
        <v>-2</v>
      </c>
      <c r="P378" s="8">
        <f>IF(AND(Records_18052025[[#This Row],[account_id]]=A377, Records_18052025[[#This Row],[symbol]]=C377), P377+Records_18052025[[#This Row],[signed_volume]], Records_18052025[[#This Row],[signed_volume]])</f>
        <v>-1.99</v>
      </c>
      <c r="Q378" s="12">
        <f>Records_18052025[[#This Row],[trade_duration]]/86400</f>
        <v>2.357638888888889E-2</v>
      </c>
      <c r="R378" s="8">
        <v>33.57</v>
      </c>
      <c r="S378" s="9" t="str">
        <f>IF(AND(Records_18052025[[#This Row],[account_id]]=A377, Records_18052025[[#This Row],[symbol]]=C377, Records_18052025[[#This Row],[net_position]]&lt;&gt;P377, P377&lt;&gt;0, Records_18052025[[#This Row],[net_position]]*P377&lt;0, ABS(Records_18052025[[#This Row],[net_position]])&gt;=0.5, Records_18052025[[#This Row],[trade_duration_min2]]&lt;=5), "Abnormal position flip", "No")</f>
        <v>No</v>
      </c>
      <c r="T378" s="2">
        <f>_xlfn.XLOOKUP(Records_18052025[[#This Row],[symbol]], $AB$24:$AB$28, $AC$24:$AC$28, "Not Found", 0)</f>
        <v>0.3</v>
      </c>
      <c r="U378" s="9" t="str">
        <f>IF(AND(Records_18052025[[#This Row],[trade_duration]]&lt;=60, Records_18052025[[#This Row],[volume]]&gt;=Records_18052025[[#This Row],[Scalping Volume Threshold]]), "Suspected Scalping", "No")</f>
        <v>No</v>
      </c>
      <c r="V378" s="2" cm="1">
        <f t="array" ref="V378">_xlfn.LET(_xlpm.Filtered, _xlfn._xlws.FILTER($F:$F, ($A:$A=Records_18052025[[#This Row],[account_id]])*($C:$C=Records_18052025[[#This Row],[symbol]]), "Not Found"), MEDIAN(_xlpm.Filtered))</f>
        <v>0.5</v>
      </c>
      <c r="W378" s="2">
        <f>_xlfn.XLOOKUP(Records_18052025[[#This Row],[symbol]], $AB$33:$AB$37, $AC$33:$AC$37, 0.5, 0)</f>
        <v>0.4</v>
      </c>
      <c r="X378" s="2">
        <f>_xlfn.XLOOKUP(Records_18052025[[#This Row],[symbol]], $AB$33:$AB$37, $AD$33:$AD$37, 2, 0)</f>
        <v>2</v>
      </c>
      <c r="Y378" s="9" t="str" cm="1">
        <f t="array" ref="Y37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7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79" spans="1:26" x14ac:dyDescent="0.3">
      <c r="A379" s="2">
        <v>1008</v>
      </c>
      <c r="B379" s="5">
        <v>45795.299188157907</v>
      </c>
      <c r="C379" s="2" t="s">
        <v>12</v>
      </c>
      <c r="D379" s="2" t="s">
        <v>13</v>
      </c>
      <c r="E379" s="2">
        <v>0.49</v>
      </c>
      <c r="F379" s="2">
        <v>0.5</v>
      </c>
      <c r="G379" s="2">
        <v>163.16</v>
      </c>
      <c r="H379" s="2">
        <v>2877</v>
      </c>
      <c r="I379" s="2">
        <f>COUNTIFS(A:A, Records_18052025[[#This Row],[account_id]])</f>
        <v>51</v>
      </c>
      <c r="J379" s="9" t="str">
        <f>IF(Records_18052025[[#This Row],[Total Trades]]&gt;100, "High frequency", "No")</f>
        <v>No</v>
      </c>
      <c r="K379" s="8">
        <f>_xlfn.XLOOKUP(Records_18052025[[#This Row],[symbol]], $AB$6:$AB$10, $AC$6:$AC$10, "", 0)</f>
        <v>1.5</v>
      </c>
      <c r="L379" s="8" cm="1">
        <f t="array" ref="L379">ABS(_xlfn.XLOOKUP(Records_18052025[[#This Row],[symbol]], $AB$6:$AB$10, (Records_18052025[[#This Row],[spread]]-$AC$6:$AC$10), "", 0))</f>
        <v>1.01</v>
      </c>
      <c r="M379" s="9" t="str">
        <f>IF(Records_18052025[[#This Row],[spread]]&gt;Records_18052025[[#This Row],[Spread Median/Symbol]]+PRODUCT(2, $AC$12), "Abnormal high spread", "No")</f>
        <v>No</v>
      </c>
      <c r="N379" s="9" t="str">
        <f>IF(Records_18052025[[#This Row],[spread]]&lt;Records_18052025[[#This Row],[Spread Median/Symbol]]-PRODUCT(2, $AC$12), "Suspicious low spread", "No")</f>
        <v>No</v>
      </c>
      <c r="O379" s="8">
        <f>IF(Records_18052025[[#This Row],[direction]]="Buy", Records_18052025[[#This Row],[volume]], -Records_18052025[[#This Row],[volume]])</f>
        <v>-0.5</v>
      </c>
      <c r="P379" s="8">
        <f>IF(AND(Records_18052025[[#This Row],[account_id]]=A378, Records_18052025[[#This Row],[symbol]]=C378), P378+Records_18052025[[#This Row],[signed_volume]], Records_18052025[[#This Row],[signed_volume]])</f>
        <v>-2.4900000000000002</v>
      </c>
      <c r="Q379" s="12">
        <f>Records_18052025[[#This Row],[trade_duration]]/86400</f>
        <v>3.3298611111111112E-2</v>
      </c>
      <c r="R379" s="8">
        <v>47.57</v>
      </c>
      <c r="S379" s="9" t="str">
        <f>IF(AND(Records_18052025[[#This Row],[account_id]]=A378, Records_18052025[[#This Row],[symbol]]=C378, Records_18052025[[#This Row],[net_position]]&lt;&gt;P378, P378&lt;&gt;0, Records_18052025[[#This Row],[net_position]]*P378&lt;0, ABS(Records_18052025[[#This Row],[net_position]])&gt;=0.5, Records_18052025[[#This Row],[trade_duration_min2]]&lt;=5), "Abnormal position flip", "No")</f>
        <v>No</v>
      </c>
      <c r="T379" s="2">
        <f>_xlfn.XLOOKUP(Records_18052025[[#This Row],[symbol]], $AB$24:$AB$28, $AC$24:$AC$28, "Not Found", 0)</f>
        <v>0.3</v>
      </c>
      <c r="U379" s="9" t="str">
        <f>IF(AND(Records_18052025[[#This Row],[trade_duration]]&lt;=60, Records_18052025[[#This Row],[volume]]&gt;=Records_18052025[[#This Row],[Scalping Volume Threshold]]), "Suspected Scalping", "No")</f>
        <v>No</v>
      </c>
      <c r="V379" s="2" cm="1">
        <f t="array" ref="V379">_xlfn.LET(_xlpm.Filtered, _xlfn._xlws.FILTER($F:$F, ($A:$A=Records_18052025[[#This Row],[account_id]])*($C:$C=Records_18052025[[#This Row],[symbol]]), "Not Found"), MEDIAN(_xlpm.Filtered))</f>
        <v>0.5</v>
      </c>
      <c r="W379" s="2">
        <f>_xlfn.XLOOKUP(Records_18052025[[#This Row],[symbol]], $AB$33:$AB$37, $AC$33:$AC$37, 0.5, 0)</f>
        <v>0.4</v>
      </c>
      <c r="X379" s="2">
        <f>_xlfn.XLOOKUP(Records_18052025[[#This Row],[symbol]], $AB$33:$AB$37, $AD$33:$AD$37, 2, 0)</f>
        <v>2</v>
      </c>
      <c r="Y379" s="9" t="str" cm="1">
        <f t="array" ref="Y37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7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80" spans="1:26" x14ac:dyDescent="0.3">
      <c r="A380" s="2">
        <v>1008</v>
      </c>
      <c r="B380" s="5">
        <v>45795.30682704669</v>
      </c>
      <c r="C380" s="2" t="s">
        <v>12</v>
      </c>
      <c r="D380" s="2" t="s">
        <v>13</v>
      </c>
      <c r="E380" s="2">
        <v>1.35</v>
      </c>
      <c r="F380" s="2">
        <v>1</v>
      </c>
      <c r="G380" s="2">
        <v>117.04</v>
      </c>
      <c r="H380" s="2">
        <v>2466</v>
      </c>
      <c r="I380" s="2">
        <f>COUNTIFS(A:A, Records_18052025[[#This Row],[account_id]])</f>
        <v>51</v>
      </c>
      <c r="J380" s="9" t="str">
        <f>IF(Records_18052025[[#This Row],[Total Trades]]&gt;100, "High frequency", "No")</f>
        <v>No</v>
      </c>
      <c r="K380" s="8">
        <f>_xlfn.XLOOKUP(Records_18052025[[#This Row],[symbol]], $AB$6:$AB$10, $AC$6:$AC$10, "", 0)</f>
        <v>1.5</v>
      </c>
      <c r="L380" s="8" cm="1">
        <f t="array" ref="L380">ABS(_xlfn.XLOOKUP(Records_18052025[[#This Row],[symbol]], $AB$6:$AB$10, (Records_18052025[[#This Row],[spread]]-$AC$6:$AC$10), "", 0))</f>
        <v>0.14999999999999991</v>
      </c>
      <c r="M380" s="9" t="str">
        <f>IF(Records_18052025[[#This Row],[spread]]&gt;Records_18052025[[#This Row],[Spread Median/Symbol]]+PRODUCT(2, $AC$12), "Abnormal high spread", "No")</f>
        <v>No</v>
      </c>
      <c r="N380" s="9" t="str">
        <f>IF(Records_18052025[[#This Row],[spread]]&lt;Records_18052025[[#This Row],[Spread Median/Symbol]]-PRODUCT(2, $AC$12), "Suspicious low spread", "No")</f>
        <v>No</v>
      </c>
      <c r="O380" s="8">
        <f>IF(Records_18052025[[#This Row],[direction]]="Buy", Records_18052025[[#This Row],[volume]], -Records_18052025[[#This Row],[volume]])</f>
        <v>-1</v>
      </c>
      <c r="P380" s="8">
        <f>IF(AND(Records_18052025[[#This Row],[account_id]]=A379, Records_18052025[[#This Row],[symbol]]=C379), P379+Records_18052025[[#This Row],[signed_volume]], Records_18052025[[#This Row],[signed_volume]])</f>
        <v>-3.49</v>
      </c>
      <c r="Q380" s="12">
        <f>Records_18052025[[#This Row],[trade_duration]]/86400</f>
        <v>2.8541666666666667E-2</v>
      </c>
      <c r="R380" s="8">
        <v>41.06</v>
      </c>
      <c r="S380" s="9" t="str">
        <f>IF(AND(Records_18052025[[#This Row],[account_id]]=A379, Records_18052025[[#This Row],[symbol]]=C379, Records_18052025[[#This Row],[net_position]]&lt;&gt;P379, P379&lt;&gt;0, Records_18052025[[#This Row],[net_position]]*P379&lt;0, ABS(Records_18052025[[#This Row],[net_position]])&gt;=0.5, Records_18052025[[#This Row],[trade_duration_min2]]&lt;=5), "Abnormal position flip", "No")</f>
        <v>No</v>
      </c>
      <c r="T380" s="2">
        <f>_xlfn.XLOOKUP(Records_18052025[[#This Row],[symbol]], $AB$24:$AB$28, $AC$24:$AC$28, "Not Found", 0)</f>
        <v>0.3</v>
      </c>
      <c r="U380" s="9" t="str">
        <f>IF(AND(Records_18052025[[#This Row],[trade_duration]]&lt;=60, Records_18052025[[#This Row],[volume]]&gt;=Records_18052025[[#This Row],[Scalping Volume Threshold]]), "Suspected Scalping", "No")</f>
        <v>No</v>
      </c>
      <c r="V380" s="2" cm="1">
        <f t="array" ref="V380">_xlfn.LET(_xlpm.Filtered, _xlfn._xlws.FILTER($F:$F, ($A:$A=Records_18052025[[#This Row],[account_id]])*($C:$C=Records_18052025[[#This Row],[symbol]]), "Not Found"), MEDIAN(_xlpm.Filtered))</f>
        <v>0.5</v>
      </c>
      <c r="W380" s="2">
        <f>_xlfn.XLOOKUP(Records_18052025[[#This Row],[symbol]], $AB$33:$AB$37, $AC$33:$AC$37, 0.5, 0)</f>
        <v>0.4</v>
      </c>
      <c r="X380" s="2">
        <f>_xlfn.XLOOKUP(Records_18052025[[#This Row],[symbol]], $AB$33:$AB$37, $AD$33:$AD$37, 2, 0)</f>
        <v>2</v>
      </c>
      <c r="Y380" s="9" t="str" cm="1">
        <f t="array" ref="Y38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8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81" spans="1:26" x14ac:dyDescent="0.3">
      <c r="A381" s="2">
        <v>1008</v>
      </c>
      <c r="B381" s="5">
        <v>45795.622799257733</v>
      </c>
      <c r="C381" s="2" t="s">
        <v>12</v>
      </c>
      <c r="D381" s="2" t="s">
        <v>14</v>
      </c>
      <c r="E381" s="2">
        <v>1.38</v>
      </c>
      <c r="F381" s="2">
        <v>2</v>
      </c>
      <c r="G381" s="2">
        <v>-193.22</v>
      </c>
      <c r="H381" s="2">
        <v>2561</v>
      </c>
      <c r="I381" s="2">
        <f>COUNTIFS(A:A, Records_18052025[[#This Row],[account_id]])</f>
        <v>51</v>
      </c>
      <c r="J381" s="9" t="str">
        <f>IF(Records_18052025[[#This Row],[Total Trades]]&gt;100, "High frequency", "No")</f>
        <v>No</v>
      </c>
      <c r="K381" s="8">
        <f>_xlfn.XLOOKUP(Records_18052025[[#This Row],[symbol]], $AB$6:$AB$10, $AC$6:$AC$10, "", 0)</f>
        <v>1.5</v>
      </c>
      <c r="L381" s="8" cm="1">
        <f t="array" ref="L381">ABS(_xlfn.XLOOKUP(Records_18052025[[#This Row],[symbol]], $AB$6:$AB$10, (Records_18052025[[#This Row],[spread]]-$AC$6:$AC$10), "", 0))</f>
        <v>0.12000000000000011</v>
      </c>
      <c r="M381" s="9" t="str">
        <f>IF(Records_18052025[[#This Row],[spread]]&gt;Records_18052025[[#This Row],[Spread Median/Symbol]]+PRODUCT(2, $AC$12), "Abnormal high spread", "No")</f>
        <v>No</v>
      </c>
      <c r="N381" s="9" t="str">
        <f>IF(Records_18052025[[#This Row],[spread]]&lt;Records_18052025[[#This Row],[Spread Median/Symbol]]-PRODUCT(2, $AC$12), "Suspicious low spread", "No")</f>
        <v>No</v>
      </c>
      <c r="O381" s="8">
        <f>IF(Records_18052025[[#This Row],[direction]]="Buy", Records_18052025[[#This Row],[volume]], -Records_18052025[[#This Row],[volume]])</f>
        <v>2</v>
      </c>
      <c r="P381" s="8">
        <f>IF(AND(Records_18052025[[#This Row],[account_id]]=A380, Records_18052025[[#This Row],[symbol]]=C380), P380+Records_18052025[[#This Row],[signed_volume]], Records_18052025[[#This Row],[signed_volume]])</f>
        <v>-1.4900000000000002</v>
      </c>
      <c r="Q381" s="12">
        <f>Records_18052025[[#This Row],[trade_duration]]/86400</f>
        <v>2.9641203703703704E-2</v>
      </c>
      <c r="R381" s="8">
        <v>42.41</v>
      </c>
      <c r="S381" s="9" t="str">
        <f>IF(AND(Records_18052025[[#This Row],[account_id]]=A380, Records_18052025[[#This Row],[symbol]]=C380, Records_18052025[[#This Row],[net_position]]&lt;&gt;P380, P380&lt;&gt;0, Records_18052025[[#This Row],[net_position]]*P380&lt;0, ABS(Records_18052025[[#This Row],[net_position]])&gt;=0.5, Records_18052025[[#This Row],[trade_duration_min2]]&lt;=5), "Abnormal position flip", "No")</f>
        <v>No</v>
      </c>
      <c r="T381" s="2">
        <f>_xlfn.XLOOKUP(Records_18052025[[#This Row],[symbol]], $AB$24:$AB$28, $AC$24:$AC$28, "Not Found", 0)</f>
        <v>0.3</v>
      </c>
      <c r="U381" s="9" t="str">
        <f>IF(AND(Records_18052025[[#This Row],[trade_duration]]&lt;=60, Records_18052025[[#This Row],[volume]]&gt;=Records_18052025[[#This Row],[Scalping Volume Threshold]]), "Suspected Scalping", "No")</f>
        <v>No</v>
      </c>
      <c r="V381" s="2" cm="1">
        <f t="array" ref="V381">_xlfn.LET(_xlpm.Filtered, _xlfn._xlws.FILTER($F:$F, ($A:$A=Records_18052025[[#This Row],[account_id]])*($C:$C=Records_18052025[[#This Row],[symbol]]), "Not Found"), MEDIAN(_xlpm.Filtered))</f>
        <v>0.5</v>
      </c>
      <c r="W381" s="2">
        <f>_xlfn.XLOOKUP(Records_18052025[[#This Row],[symbol]], $AB$33:$AB$37, $AC$33:$AC$37, 0.5, 0)</f>
        <v>0.4</v>
      </c>
      <c r="X381" s="2">
        <f>_xlfn.XLOOKUP(Records_18052025[[#This Row],[symbol]], $AB$33:$AB$37, $AD$33:$AD$37, 2, 0)</f>
        <v>2</v>
      </c>
      <c r="Y381" s="9" t="str" cm="1">
        <f t="array" ref="Y38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8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82" spans="1:26" x14ac:dyDescent="0.3">
      <c r="A382" s="2">
        <v>1008</v>
      </c>
      <c r="B382" s="5">
        <v>45795.697799284528</v>
      </c>
      <c r="C382" s="2" t="s">
        <v>12</v>
      </c>
      <c r="D382" s="2" t="s">
        <v>13</v>
      </c>
      <c r="E382" s="2">
        <v>2.23</v>
      </c>
      <c r="F382" s="2">
        <v>0.01</v>
      </c>
      <c r="G382" s="2">
        <v>-107.83</v>
      </c>
      <c r="H382" s="2">
        <v>343</v>
      </c>
      <c r="I382" s="2">
        <f>COUNTIFS(A:A, Records_18052025[[#This Row],[account_id]])</f>
        <v>51</v>
      </c>
      <c r="J382" s="9" t="str">
        <f>IF(Records_18052025[[#This Row],[Total Trades]]&gt;100, "High frequency", "No")</f>
        <v>No</v>
      </c>
      <c r="K382" s="8">
        <f>_xlfn.XLOOKUP(Records_18052025[[#This Row],[symbol]], $AB$6:$AB$10, $AC$6:$AC$10, "", 0)</f>
        <v>1.5</v>
      </c>
      <c r="L382" s="8" cm="1">
        <f t="array" ref="L382">ABS(_xlfn.XLOOKUP(Records_18052025[[#This Row],[symbol]], $AB$6:$AB$10, (Records_18052025[[#This Row],[spread]]-$AC$6:$AC$10), "", 0))</f>
        <v>0.73</v>
      </c>
      <c r="M382" s="9" t="str">
        <f>IF(Records_18052025[[#This Row],[spread]]&gt;Records_18052025[[#This Row],[Spread Median/Symbol]]+PRODUCT(2, $AC$12), "Abnormal high spread", "No")</f>
        <v>No</v>
      </c>
      <c r="N382" s="9" t="str">
        <f>IF(Records_18052025[[#This Row],[spread]]&lt;Records_18052025[[#This Row],[Spread Median/Symbol]]-PRODUCT(2, $AC$12), "Suspicious low spread", "No")</f>
        <v>No</v>
      </c>
      <c r="O382" s="8">
        <f>IF(Records_18052025[[#This Row],[direction]]="Buy", Records_18052025[[#This Row],[volume]], -Records_18052025[[#This Row],[volume]])</f>
        <v>-0.01</v>
      </c>
      <c r="P382" s="8">
        <f>IF(AND(Records_18052025[[#This Row],[account_id]]=A381, Records_18052025[[#This Row],[symbol]]=C381), P381+Records_18052025[[#This Row],[signed_volume]], Records_18052025[[#This Row],[signed_volume]])</f>
        <v>-1.5000000000000002</v>
      </c>
      <c r="Q382" s="12">
        <f>Records_18052025[[#This Row],[trade_duration]]/86400</f>
        <v>3.9699074074074072E-3</v>
      </c>
      <c r="R382" s="8">
        <v>5.43</v>
      </c>
      <c r="S382" s="9" t="str">
        <f>IF(AND(Records_18052025[[#This Row],[account_id]]=A381, Records_18052025[[#This Row],[symbol]]=C381, Records_18052025[[#This Row],[net_position]]&lt;&gt;P381, P381&lt;&gt;0, Records_18052025[[#This Row],[net_position]]*P381&lt;0, ABS(Records_18052025[[#This Row],[net_position]])&gt;=0.5, Records_18052025[[#This Row],[trade_duration_min2]]&lt;=5), "Abnormal position flip", "No")</f>
        <v>No</v>
      </c>
      <c r="T382" s="2">
        <f>_xlfn.XLOOKUP(Records_18052025[[#This Row],[symbol]], $AB$24:$AB$28, $AC$24:$AC$28, "Not Found", 0)</f>
        <v>0.3</v>
      </c>
      <c r="U382" s="9" t="str">
        <f>IF(AND(Records_18052025[[#This Row],[trade_duration]]&lt;=60, Records_18052025[[#This Row],[volume]]&gt;=Records_18052025[[#This Row],[Scalping Volume Threshold]]), "Suspected Scalping", "No")</f>
        <v>No</v>
      </c>
      <c r="V382" s="2" cm="1">
        <f t="array" ref="V382">_xlfn.LET(_xlpm.Filtered, _xlfn._xlws.FILTER($F:$F, ($A:$A=Records_18052025[[#This Row],[account_id]])*($C:$C=Records_18052025[[#This Row],[symbol]]), "Not Found"), MEDIAN(_xlpm.Filtered))</f>
        <v>0.5</v>
      </c>
      <c r="W382" s="2">
        <f>_xlfn.XLOOKUP(Records_18052025[[#This Row],[symbol]], $AB$33:$AB$37, $AC$33:$AC$37, 0.5, 0)</f>
        <v>0.4</v>
      </c>
      <c r="X382" s="2">
        <f>_xlfn.XLOOKUP(Records_18052025[[#This Row],[symbol]], $AB$33:$AB$37, $AD$33:$AD$37, 2, 0)</f>
        <v>2</v>
      </c>
      <c r="Y382" s="9" t="str" cm="1">
        <f t="array" ref="Y38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8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83" spans="1:26" x14ac:dyDescent="0.3">
      <c r="A383" s="2">
        <v>1008</v>
      </c>
      <c r="B383" s="5">
        <v>45795.701271513193</v>
      </c>
      <c r="C383" s="2" t="s">
        <v>12</v>
      </c>
      <c r="D383" s="2" t="s">
        <v>13</v>
      </c>
      <c r="E383" s="2">
        <v>1.48</v>
      </c>
      <c r="F383" s="2">
        <v>2</v>
      </c>
      <c r="G383" s="2">
        <v>178.84</v>
      </c>
      <c r="H383" s="2">
        <v>1510</v>
      </c>
      <c r="I383" s="2">
        <f>COUNTIFS(A:A, Records_18052025[[#This Row],[account_id]])</f>
        <v>51</v>
      </c>
      <c r="J383" s="9" t="str">
        <f>IF(Records_18052025[[#This Row],[Total Trades]]&gt;100, "High frequency", "No")</f>
        <v>No</v>
      </c>
      <c r="K383" s="8">
        <f>_xlfn.XLOOKUP(Records_18052025[[#This Row],[symbol]], $AB$6:$AB$10, $AC$6:$AC$10, "", 0)</f>
        <v>1.5</v>
      </c>
      <c r="L383" s="8" cm="1">
        <f t="array" ref="L383">ABS(_xlfn.XLOOKUP(Records_18052025[[#This Row],[symbol]], $AB$6:$AB$10, (Records_18052025[[#This Row],[spread]]-$AC$6:$AC$10), "", 0))</f>
        <v>2.0000000000000018E-2</v>
      </c>
      <c r="M383" s="9" t="str">
        <f>IF(Records_18052025[[#This Row],[spread]]&gt;Records_18052025[[#This Row],[Spread Median/Symbol]]+PRODUCT(2, $AC$12), "Abnormal high spread", "No")</f>
        <v>No</v>
      </c>
      <c r="N383" s="9" t="str">
        <f>IF(Records_18052025[[#This Row],[spread]]&lt;Records_18052025[[#This Row],[Spread Median/Symbol]]-PRODUCT(2, $AC$12), "Suspicious low spread", "No")</f>
        <v>No</v>
      </c>
      <c r="O383" s="8">
        <f>IF(Records_18052025[[#This Row],[direction]]="Buy", Records_18052025[[#This Row],[volume]], -Records_18052025[[#This Row],[volume]])</f>
        <v>-2</v>
      </c>
      <c r="P383" s="8">
        <f>IF(AND(Records_18052025[[#This Row],[account_id]]=A382, Records_18052025[[#This Row],[symbol]]=C382), P382+Records_18052025[[#This Row],[signed_volume]], Records_18052025[[#This Row],[signed_volume]])</f>
        <v>-3.5</v>
      </c>
      <c r="Q383" s="12">
        <f>Records_18052025[[#This Row],[trade_duration]]/86400</f>
        <v>1.7476851851851851E-2</v>
      </c>
      <c r="R383" s="8">
        <v>25.1</v>
      </c>
      <c r="S383" s="9" t="str">
        <f>IF(AND(Records_18052025[[#This Row],[account_id]]=A382, Records_18052025[[#This Row],[symbol]]=C382, Records_18052025[[#This Row],[net_position]]&lt;&gt;P382, P382&lt;&gt;0, Records_18052025[[#This Row],[net_position]]*P382&lt;0, ABS(Records_18052025[[#This Row],[net_position]])&gt;=0.5, Records_18052025[[#This Row],[trade_duration_min2]]&lt;=5), "Abnormal position flip", "No")</f>
        <v>No</v>
      </c>
      <c r="T383" s="2">
        <f>_xlfn.XLOOKUP(Records_18052025[[#This Row],[symbol]], $AB$24:$AB$28, $AC$24:$AC$28, "Not Found", 0)</f>
        <v>0.3</v>
      </c>
      <c r="U383" s="9" t="str">
        <f>IF(AND(Records_18052025[[#This Row],[trade_duration]]&lt;=60, Records_18052025[[#This Row],[volume]]&gt;=Records_18052025[[#This Row],[Scalping Volume Threshold]]), "Suspected Scalping", "No")</f>
        <v>No</v>
      </c>
      <c r="V383" s="2" cm="1">
        <f t="array" ref="V383">_xlfn.LET(_xlpm.Filtered, _xlfn._xlws.FILTER($F:$F, ($A:$A=Records_18052025[[#This Row],[account_id]])*($C:$C=Records_18052025[[#This Row],[symbol]]), "Not Found"), MEDIAN(_xlpm.Filtered))</f>
        <v>0.5</v>
      </c>
      <c r="W383" s="2">
        <f>_xlfn.XLOOKUP(Records_18052025[[#This Row],[symbol]], $AB$33:$AB$37, $AC$33:$AC$37, 0.5, 0)</f>
        <v>0.4</v>
      </c>
      <c r="X383" s="2">
        <f>_xlfn.XLOOKUP(Records_18052025[[#This Row],[symbol]], $AB$33:$AB$37, $AD$33:$AD$37, 2, 0)</f>
        <v>2</v>
      </c>
      <c r="Y383" s="9" t="str" cm="1">
        <f t="array" ref="Y38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8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84" spans="1:26" x14ac:dyDescent="0.3">
      <c r="A384" s="2">
        <v>1008</v>
      </c>
      <c r="B384" s="5">
        <v>45795.838077071377</v>
      </c>
      <c r="C384" s="2" t="s">
        <v>12</v>
      </c>
      <c r="D384" s="2" t="s">
        <v>13</v>
      </c>
      <c r="E384" s="2">
        <v>1.48</v>
      </c>
      <c r="F384" s="2">
        <v>0.1</v>
      </c>
      <c r="G384" s="2">
        <v>21.08</v>
      </c>
      <c r="H384" s="2">
        <v>995</v>
      </c>
      <c r="I384" s="2">
        <f>COUNTIFS(A:A, Records_18052025[[#This Row],[account_id]])</f>
        <v>51</v>
      </c>
      <c r="J384" s="9" t="str">
        <f>IF(Records_18052025[[#This Row],[Total Trades]]&gt;100, "High frequency", "No")</f>
        <v>No</v>
      </c>
      <c r="K384" s="8">
        <f>_xlfn.XLOOKUP(Records_18052025[[#This Row],[symbol]], $AB$6:$AB$10, $AC$6:$AC$10, "", 0)</f>
        <v>1.5</v>
      </c>
      <c r="L384" s="8" cm="1">
        <f t="array" ref="L384">ABS(_xlfn.XLOOKUP(Records_18052025[[#This Row],[symbol]], $AB$6:$AB$10, (Records_18052025[[#This Row],[spread]]-$AC$6:$AC$10), "", 0))</f>
        <v>2.0000000000000018E-2</v>
      </c>
      <c r="M384" s="9" t="str">
        <f>IF(Records_18052025[[#This Row],[spread]]&gt;Records_18052025[[#This Row],[Spread Median/Symbol]]+PRODUCT(2, $AC$12), "Abnormal high spread", "No")</f>
        <v>No</v>
      </c>
      <c r="N384" s="9" t="str">
        <f>IF(Records_18052025[[#This Row],[spread]]&lt;Records_18052025[[#This Row],[Spread Median/Symbol]]-PRODUCT(2, $AC$12), "Suspicious low spread", "No")</f>
        <v>No</v>
      </c>
      <c r="O384" s="8">
        <f>IF(Records_18052025[[#This Row],[direction]]="Buy", Records_18052025[[#This Row],[volume]], -Records_18052025[[#This Row],[volume]])</f>
        <v>-0.1</v>
      </c>
      <c r="P384" s="8">
        <f>IF(AND(Records_18052025[[#This Row],[account_id]]=A383, Records_18052025[[#This Row],[symbol]]=C383), P383+Records_18052025[[#This Row],[signed_volume]], Records_18052025[[#This Row],[signed_volume]])</f>
        <v>-3.6</v>
      </c>
      <c r="Q384" s="12">
        <f>Records_18052025[[#This Row],[trade_duration]]/86400</f>
        <v>1.1516203703703704E-2</v>
      </c>
      <c r="R384" s="8">
        <v>16.350000000000001</v>
      </c>
      <c r="S384" s="9" t="str">
        <f>IF(AND(Records_18052025[[#This Row],[account_id]]=A383, Records_18052025[[#This Row],[symbol]]=C383, Records_18052025[[#This Row],[net_position]]&lt;&gt;P383, P383&lt;&gt;0, Records_18052025[[#This Row],[net_position]]*P383&lt;0, ABS(Records_18052025[[#This Row],[net_position]])&gt;=0.5, Records_18052025[[#This Row],[trade_duration_min2]]&lt;=5), "Abnormal position flip", "No")</f>
        <v>No</v>
      </c>
      <c r="T384" s="2">
        <f>_xlfn.XLOOKUP(Records_18052025[[#This Row],[symbol]], $AB$24:$AB$28, $AC$24:$AC$28, "Not Found", 0)</f>
        <v>0.3</v>
      </c>
      <c r="U384" s="9" t="str">
        <f>IF(AND(Records_18052025[[#This Row],[trade_duration]]&lt;=60, Records_18052025[[#This Row],[volume]]&gt;=Records_18052025[[#This Row],[Scalping Volume Threshold]]), "Suspected Scalping", "No")</f>
        <v>No</v>
      </c>
      <c r="V384" s="2" cm="1">
        <f t="array" ref="V384">_xlfn.LET(_xlpm.Filtered, _xlfn._xlws.FILTER($F:$F, ($A:$A=Records_18052025[[#This Row],[account_id]])*($C:$C=Records_18052025[[#This Row],[symbol]]), "Not Found"), MEDIAN(_xlpm.Filtered))</f>
        <v>0.5</v>
      </c>
      <c r="W384" s="2">
        <f>_xlfn.XLOOKUP(Records_18052025[[#This Row],[symbol]], $AB$33:$AB$37, $AC$33:$AC$37, 0.5, 0)</f>
        <v>0.4</v>
      </c>
      <c r="X384" s="2">
        <f>_xlfn.XLOOKUP(Records_18052025[[#This Row],[symbol]], $AB$33:$AB$37, $AD$33:$AD$37, 2, 0)</f>
        <v>2</v>
      </c>
      <c r="Y384" s="9" t="str" cm="1">
        <f t="array" ref="Y38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8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85" spans="1:26" x14ac:dyDescent="0.3">
      <c r="A385" s="2">
        <v>1008</v>
      </c>
      <c r="B385" s="5">
        <v>45795.894327061687</v>
      </c>
      <c r="C385" s="2" t="s">
        <v>12</v>
      </c>
      <c r="D385" s="2" t="s">
        <v>13</v>
      </c>
      <c r="E385" s="2">
        <v>1.98</v>
      </c>
      <c r="F385" s="2">
        <v>0.01</v>
      </c>
      <c r="G385" s="2">
        <v>9</v>
      </c>
      <c r="H385" s="2">
        <v>2551</v>
      </c>
      <c r="I385" s="2">
        <f>COUNTIFS(A:A, Records_18052025[[#This Row],[account_id]])</f>
        <v>51</v>
      </c>
      <c r="J385" s="9" t="str">
        <f>IF(Records_18052025[[#This Row],[Total Trades]]&gt;100, "High frequency", "No")</f>
        <v>No</v>
      </c>
      <c r="K385" s="8">
        <f>_xlfn.XLOOKUP(Records_18052025[[#This Row],[symbol]], $AB$6:$AB$10, $AC$6:$AC$10, "", 0)</f>
        <v>1.5</v>
      </c>
      <c r="L385" s="8" cm="1">
        <f t="array" ref="L385">ABS(_xlfn.XLOOKUP(Records_18052025[[#This Row],[symbol]], $AB$6:$AB$10, (Records_18052025[[#This Row],[spread]]-$AC$6:$AC$10), "", 0))</f>
        <v>0.48</v>
      </c>
      <c r="M385" s="9" t="str">
        <f>IF(Records_18052025[[#This Row],[spread]]&gt;Records_18052025[[#This Row],[Spread Median/Symbol]]+PRODUCT(2, $AC$12), "Abnormal high spread", "No")</f>
        <v>No</v>
      </c>
      <c r="N385" s="9" t="str">
        <f>IF(Records_18052025[[#This Row],[spread]]&lt;Records_18052025[[#This Row],[Spread Median/Symbol]]-PRODUCT(2, $AC$12), "Suspicious low spread", "No")</f>
        <v>No</v>
      </c>
      <c r="O385" s="8">
        <f>IF(Records_18052025[[#This Row],[direction]]="Buy", Records_18052025[[#This Row],[volume]], -Records_18052025[[#This Row],[volume]])</f>
        <v>-0.01</v>
      </c>
      <c r="P385" s="8">
        <f>IF(AND(Records_18052025[[#This Row],[account_id]]=A384, Records_18052025[[#This Row],[symbol]]=C384), P384+Records_18052025[[#This Row],[signed_volume]], Records_18052025[[#This Row],[signed_volume]])</f>
        <v>-3.61</v>
      </c>
      <c r="Q385" s="12">
        <f>Records_18052025[[#This Row],[trade_duration]]/86400</f>
        <v>2.9525462962962962E-2</v>
      </c>
      <c r="R385" s="8">
        <v>42.31</v>
      </c>
      <c r="S385" s="9" t="str">
        <f>IF(AND(Records_18052025[[#This Row],[account_id]]=A384, Records_18052025[[#This Row],[symbol]]=C384, Records_18052025[[#This Row],[net_position]]&lt;&gt;P384, P384&lt;&gt;0, Records_18052025[[#This Row],[net_position]]*P384&lt;0, ABS(Records_18052025[[#This Row],[net_position]])&gt;=0.5, Records_18052025[[#This Row],[trade_duration_min2]]&lt;=5), "Abnormal position flip", "No")</f>
        <v>No</v>
      </c>
      <c r="T385" s="2">
        <f>_xlfn.XLOOKUP(Records_18052025[[#This Row],[symbol]], $AB$24:$AB$28, $AC$24:$AC$28, "Not Found", 0)</f>
        <v>0.3</v>
      </c>
      <c r="U385" s="9" t="str">
        <f>IF(AND(Records_18052025[[#This Row],[trade_duration]]&lt;=60, Records_18052025[[#This Row],[volume]]&gt;=Records_18052025[[#This Row],[Scalping Volume Threshold]]), "Suspected Scalping", "No")</f>
        <v>No</v>
      </c>
      <c r="V385" s="2" cm="1">
        <f t="array" ref="V385">_xlfn.LET(_xlpm.Filtered, _xlfn._xlws.FILTER($F:$F, ($A:$A=Records_18052025[[#This Row],[account_id]])*($C:$C=Records_18052025[[#This Row],[symbol]]), "Not Found"), MEDIAN(_xlpm.Filtered))</f>
        <v>0.5</v>
      </c>
      <c r="W385" s="2">
        <f>_xlfn.XLOOKUP(Records_18052025[[#This Row],[symbol]], $AB$33:$AB$37, $AC$33:$AC$37, 0.5, 0)</f>
        <v>0.4</v>
      </c>
      <c r="X385" s="2">
        <f>_xlfn.XLOOKUP(Records_18052025[[#This Row],[symbol]], $AB$33:$AB$37, $AD$33:$AD$37, 2, 0)</f>
        <v>2</v>
      </c>
      <c r="Y385" s="9" t="str" cm="1">
        <f t="array" ref="Y38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8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86" spans="1:26" x14ac:dyDescent="0.3">
      <c r="A386" s="2">
        <v>1008</v>
      </c>
      <c r="B386" s="5">
        <v>45795.999188150767</v>
      </c>
      <c r="C386" s="2" t="s">
        <v>12</v>
      </c>
      <c r="D386" s="2" t="s">
        <v>14</v>
      </c>
      <c r="E386" s="2">
        <v>0.71</v>
      </c>
      <c r="F386" s="2">
        <v>0.5</v>
      </c>
      <c r="G386" s="2">
        <v>112.53</v>
      </c>
      <c r="H386" s="2">
        <v>1012</v>
      </c>
      <c r="I386" s="2">
        <f>COUNTIFS(A:A, Records_18052025[[#This Row],[account_id]])</f>
        <v>51</v>
      </c>
      <c r="J386" s="9" t="str">
        <f>IF(Records_18052025[[#This Row],[Total Trades]]&gt;100, "High frequency", "No")</f>
        <v>No</v>
      </c>
      <c r="K386" s="8">
        <f>_xlfn.XLOOKUP(Records_18052025[[#This Row],[symbol]], $AB$6:$AB$10, $AC$6:$AC$10, "", 0)</f>
        <v>1.5</v>
      </c>
      <c r="L386" s="8" cm="1">
        <f t="array" ref="L386">ABS(_xlfn.XLOOKUP(Records_18052025[[#This Row],[symbol]], $AB$6:$AB$10, (Records_18052025[[#This Row],[spread]]-$AC$6:$AC$10), "", 0))</f>
        <v>0.79</v>
      </c>
      <c r="M386" s="9" t="str">
        <f>IF(Records_18052025[[#This Row],[spread]]&gt;Records_18052025[[#This Row],[Spread Median/Symbol]]+PRODUCT(2, $AC$12), "Abnormal high spread", "No")</f>
        <v>No</v>
      </c>
      <c r="N386" s="9" t="str">
        <f>IF(Records_18052025[[#This Row],[spread]]&lt;Records_18052025[[#This Row],[Spread Median/Symbol]]-PRODUCT(2, $AC$12), "Suspicious low spread", "No")</f>
        <v>No</v>
      </c>
      <c r="O386" s="8">
        <f>IF(Records_18052025[[#This Row],[direction]]="Buy", Records_18052025[[#This Row],[volume]], -Records_18052025[[#This Row],[volume]])</f>
        <v>0.5</v>
      </c>
      <c r="P386" s="8">
        <f>IF(AND(Records_18052025[[#This Row],[account_id]]=A385, Records_18052025[[#This Row],[symbol]]=C385), P385+Records_18052025[[#This Row],[signed_volume]], Records_18052025[[#This Row],[signed_volume]])</f>
        <v>-3.11</v>
      </c>
      <c r="Q386" s="12">
        <f>Records_18052025[[#This Row],[trade_duration]]/86400</f>
        <v>1.1712962962962963E-2</v>
      </c>
      <c r="R386" s="8">
        <v>16.52</v>
      </c>
      <c r="S386" s="9" t="str">
        <f>IF(AND(Records_18052025[[#This Row],[account_id]]=A385, Records_18052025[[#This Row],[symbol]]=C385, Records_18052025[[#This Row],[net_position]]&lt;&gt;P385, P385&lt;&gt;0, Records_18052025[[#This Row],[net_position]]*P385&lt;0, ABS(Records_18052025[[#This Row],[net_position]])&gt;=0.5, Records_18052025[[#This Row],[trade_duration_min2]]&lt;=5), "Abnormal position flip", "No")</f>
        <v>No</v>
      </c>
      <c r="T386" s="2">
        <f>_xlfn.XLOOKUP(Records_18052025[[#This Row],[symbol]], $AB$24:$AB$28, $AC$24:$AC$28, "Not Found", 0)</f>
        <v>0.3</v>
      </c>
      <c r="U386" s="9" t="str">
        <f>IF(AND(Records_18052025[[#This Row],[trade_duration]]&lt;=60, Records_18052025[[#This Row],[volume]]&gt;=Records_18052025[[#This Row],[Scalping Volume Threshold]]), "Suspected Scalping", "No")</f>
        <v>No</v>
      </c>
      <c r="V386" s="2" cm="1">
        <f t="array" ref="V386">_xlfn.LET(_xlpm.Filtered, _xlfn._xlws.FILTER($F:$F, ($A:$A=Records_18052025[[#This Row],[account_id]])*($C:$C=Records_18052025[[#This Row],[symbol]]), "Not Found"), MEDIAN(_xlpm.Filtered))</f>
        <v>0.5</v>
      </c>
      <c r="W386" s="2">
        <f>_xlfn.XLOOKUP(Records_18052025[[#This Row],[symbol]], $AB$33:$AB$37, $AC$33:$AC$37, 0.5, 0)</f>
        <v>0.4</v>
      </c>
      <c r="X386" s="2">
        <f>_xlfn.XLOOKUP(Records_18052025[[#This Row],[symbol]], $AB$33:$AB$37, $AD$33:$AD$37, 2, 0)</f>
        <v>2</v>
      </c>
      <c r="Y386" s="9" t="str" cm="1">
        <f t="array" ref="Y38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8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87" spans="1:26" x14ac:dyDescent="0.3">
      <c r="A387" s="2">
        <v>1008</v>
      </c>
      <c r="B387" s="5">
        <v>45795.247799274402</v>
      </c>
      <c r="C387" s="2" t="s">
        <v>10</v>
      </c>
      <c r="D387" s="2" t="s">
        <v>13</v>
      </c>
      <c r="E387" s="2">
        <v>1.92</v>
      </c>
      <c r="F387" s="2">
        <v>2</v>
      </c>
      <c r="G387" s="2">
        <v>-7.64</v>
      </c>
      <c r="H387" s="2">
        <v>1678</v>
      </c>
      <c r="I387" s="2">
        <f>COUNTIFS(A:A, Records_18052025[[#This Row],[account_id]])</f>
        <v>51</v>
      </c>
      <c r="J387" s="9" t="str">
        <f>IF(Records_18052025[[#This Row],[Total Trades]]&gt;100, "High frequency", "No")</f>
        <v>No</v>
      </c>
      <c r="K387" s="8">
        <f>_xlfn.XLOOKUP(Records_18052025[[#This Row],[symbol]], $AB$6:$AB$10, $AC$6:$AC$10, "", 0)</f>
        <v>1.45</v>
      </c>
      <c r="L387" s="8" cm="1">
        <f t="array" ref="L387">ABS(_xlfn.XLOOKUP(Records_18052025[[#This Row],[symbol]], $AB$6:$AB$10, (Records_18052025[[#This Row],[spread]]-$AC$6:$AC$10), "", 0))</f>
        <v>0.47</v>
      </c>
      <c r="M387" s="9" t="str">
        <f>IF(Records_18052025[[#This Row],[spread]]&gt;Records_18052025[[#This Row],[Spread Median/Symbol]]+PRODUCT(2, $AC$12), "Abnormal high spread", "No")</f>
        <v>No</v>
      </c>
      <c r="N387" s="9" t="str">
        <f>IF(Records_18052025[[#This Row],[spread]]&lt;Records_18052025[[#This Row],[Spread Median/Symbol]]-PRODUCT(2, $AC$12), "Suspicious low spread", "No")</f>
        <v>No</v>
      </c>
      <c r="O387" s="8">
        <f>IF(Records_18052025[[#This Row],[direction]]="Buy", Records_18052025[[#This Row],[volume]], -Records_18052025[[#This Row],[volume]])</f>
        <v>-2</v>
      </c>
      <c r="P387" s="8">
        <f>IF(AND(Records_18052025[[#This Row],[account_id]]=A386, Records_18052025[[#This Row],[symbol]]=C386), P386+Records_18052025[[#This Row],[signed_volume]], Records_18052025[[#This Row],[signed_volume]])</f>
        <v>-2</v>
      </c>
      <c r="Q387" s="12">
        <f>Records_18052025[[#This Row],[trade_duration]]/86400</f>
        <v>1.9421296296296298E-2</v>
      </c>
      <c r="R387" s="8">
        <v>27.58</v>
      </c>
      <c r="S387" s="9" t="str">
        <f>IF(AND(Records_18052025[[#This Row],[account_id]]=A386, Records_18052025[[#This Row],[symbol]]=C386, Records_18052025[[#This Row],[net_position]]&lt;&gt;P386, P386&lt;&gt;0, Records_18052025[[#This Row],[net_position]]*P386&lt;0, ABS(Records_18052025[[#This Row],[net_position]])&gt;=0.5, Records_18052025[[#This Row],[trade_duration_min2]]&lt;=5), "Abnormal position flip", "No")</f>
        <v>No</v>
      </c>
      <c r="T387" s="2">
        <f>_xlfn.XLOOKUP(Records_18052025[[#This Row],[symbol]], $AB$24:$AB$28, $AC$24:$AC$28, "Not Found", 0)</f>
        <v>0.5</v>
      </c>
      <c r="U387" s="9" t="str">
        <f>IF(AND(Records_18052025[[#This Row],[trade_duration]]&lt;=60, Records_18052025[[#This Row],[volume]]&gt;=Records_18052025[[#This Row],[Scalping Volume Threshold]]), "Suspected Scalping", "No")</f>
        <v>No</v>
      </c>
      <c r="V387" s="2" cm="1">
        <f t="array" ref="V387">_xlfn.LET(_xlpm.Filtered, _xlfn._xlws.FILTER($F:$F, ($A:$A=Records_18052025[[#This Row],[account_id]])*($C:$C=Records_18052025[[#This Row],[symbol]]), "Not Found"), MEDIAN(_xlpm.Filtered))</f>
        <v>0.5</v>
      </c>
      <c r="W387" s="2">
        <f>_xlfn.XLOOKUP(Records_18052025[[#This Row],[symbol]], $AB$33:$AB$37, $AC$33:$AC$37, 0.5, 0)</f>
        <v>0.3</v>
      </c>
      <c r="X387" s="2">
        <f>_xlfn.XLOOKUP(Records_18052025[[#This Row],[symbol]], $AB$33:$AB$37, $AD$33:$AD$37, 2, 0)</f>
        <v>1.5</v>
      </c>
      <c r="Y387" s="9" t="str" cm="1">
        <f t="array" ref="Y38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8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88" spans="1:26" x14ac:dyDescent="0.3">
      <c r="A388" s="2">
        <v>1008</v>
      </c>
      <c r="B388" s="5">
        <v>45795.250577022423</v>
      </c>
      <c r="C388" s="2" t="s">
        <v>10</v>
      </c>
      <c r="D388" s="2" t="s">
        <v>13</v>
      </c>
      <c r="E388" s="2">
        <v>2.11</v>
      </c>
      <c r="F388" s="2">
        <v>0.1</v>
      </c>
      <c r="G388" s="2">
        <v>-56.87</v>
      </c>
      <c r="H388" s="2">
        <v>2200</v>
      </c>
      <c r="I388" s="2">
        <f>COUNTIFS(A:A, Records_18052025[[#This Row],[account_id]])</f>
        <v>51</v>
      </c>
      <c r="J388" s="9" t="str">
        <f>IF(Records_18052025[[#This Row],[Total Trades]]&gt;100, "High frequency", "No")</f>
        <v>No</v>
      </c>
      <c r="K388" s="8">
        <f>_xlfn.XLOOKUP(Records_18052025[[#This Row],[symbol]], $AB$6:$AB$10, $AC$6:$AC$10, "", 0)</f>
        <v>1.45</v>
      </c>
      <c r="L388" s="8" cm="1">
        <f t="array" ref="L388">ABS(_xlfn.XLOOKUP(Records_18052025[[#This Row],[symbol]], $AB$6:$AB$10, (Records_18052025[[#This Row],[spread]]-$AC$6:$AC$10), "", 0))</f>
        <v>0.65999999999999992</v>
      </c>
      <c r="M388" s="9" t="str">
        <f>IF(Records_18052025[[#This Row],[spread]]&gt;Records_18052025[[#This Row],[Spread Median/Symbol]]+PRODUCT(2, $AC$12), "Abnormal high spread", "No")</f>
        <v>No</v>
      </c>
      <c r="N388" s="9" t="str">
        <f>IF(Records_18052025[[#This Row],[spread]]&lt;Records_18052025[[#This Row],[Spread Median/Symbol]]-PRODUCT(2, $AC$12), "Suspicious low spread", "No")</f>
        <v>No</v>
      </c>
      <c r="O388" s="8">
        <f>IF(Records_18052025[[#This Row],[direction]]="Buy", Records_18052025[[#This Row],[volume]], -Records_18052025[[#This Row],[volume]])</f>
        <v>-0.1</v>
      </c>
      <c r="P388" s="8">
        <f>IF(AND(Records_18052025[[#This Row],[account_id]]=A387, Records_18052025[[#This Row],[symbol]]=C387), P387+Records_18052025[[#This Row],[signed_volume]], Records_18052025[[#This Row],[signed_volume]])</f>
        <v>-2.1</v>
      </c>
      <c r="Q388" s="12">
        <f>Records_18052025[[#This Row],[trade_duration]]/86400</f>
        <v>2.5462962962962962E-2</v>
      </c>
      <c r="R388" s="8">
        <v>36.4</v>
      </c>
      <c r="S388" s="9" t="str">
        <f>IF(AND(Records_18052025[[#This Row],[account_id]]=A387, Records_18052025[[#This Row],[symbol]]=C387, Records_18052025[[#This Row],[net_position]]&lt;&gt;P387, P387&lt;&gt;0, Records_18052025[[#This Row],[net_position]]*P387&lt;0, ABS(Records_18052025[[#This Row],[net_position]])&gt;=0.5, Records_18052025[[#This Row],[trade_duration_min2]]&lt;=5), "Abnormal position flip", "No")</f>
        <v>No</v>
      </c>
      <c r="T388" s="2">
        <f>_xlfn.XLOOKUP(Records_18052025[[#This Row],[symbol]], $AB$24:$AB$28, $AC$24:$AC$28, "Not Found", 0)</f>
        <v>0.5</v>
      </c>
      <c r="U388" s="9" t="str">
        <f>IF(AND(Records_18052025[[#This Row],[trade_duration]]&lt;=60, Records_18052025[[#This Row],[volume]]&gt;=Records_18052025[[#This Row],[Scalping Volume Threshold]]), "Suspected Scalping", "No")</f>
        <v>No</v>
      </c>
      <c r="V388" s="2" cm="1">
        <f t="array" ref="V388">_xlfn.LET(_xlpm.Filtered, _xlfn._xlws.FILTER($F:$F, ($A:$A=Records_18052025[[#This Row],[account_id]])*($C:$C=Records_18052025[[#This Row],[symbol]]), "Not Found"), MEDIAN(_xlpm.Filtered))</f>
        <v>0.5</v>
      </c>
      <c r="W388" s="2">
        <f>_xlfn.XLOOKUP(Records_18052025[[#This Row],[symbol]], $AB$33:$AB$37, $AC$33:$AC$37, 0.5, 0)</f>
        <v>0.3</v>
      </c>
      <c r="X388" s="2">
        <f>_xlfn.XLOOKUP(Records_18052025[[#This Row],[symbol]], $AB$33:$AB$37, $AD$33:$AD$37, 2, 0)</f>
        <v>1.5</v>
      </c>
      <c r="Y388" s="9" t="str" cm="1">
        <f t="array" ref="Y38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8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89" spans="1:26" x14ac:dyDescent="0.3">
      <c r="A389" s="2">
        <v>1008</v>
      </c>
      <c r="B389" s="5">
        <v>45795.424882580061</v>
      </c>
      <c r="C389" s="2" t="s">
        <v>10</v>
      </c>
      <c r="D389" s="2" t="s">
        <v>14</v>
      </c>
      <c r="E389" s="2">
        <v>1.0900000000000001</v>
      </c>
      <c r="F389" s="2">
        <v>0.5</v>
      </c>
      <c r="G389" s="2">
        <v>-146.47</v>
      </c>
      <c r="H389" s="2">
        <v>2647</v>
      </c>
      <c r="I389" s="2">
        <f>COUNTIFS(A:A, Records_18052025[[#This Row],[account_id]])</f>
        <v>51</v>
      </c>
      <c r="J389" s="9" t="str">
        <f>IF(Records_18052025[[#This Row],[Total Trades]]&gt;100, "High frequency", "No")</f>
        <v>No</v>
      </c>
      <c r="K389" s="8">
        <f>_xlfn.XLOOKUP(Records_18052025[[#This Row],[symbol]], $AB$6:$AB$10, $AC$6:$AC$10, "", 0)</f>
        <v>1.45</v>
      </c>
      <c r="L389" s="8" cm="1">
        <f t="array" ref="L389">ABS(_xlfn.XLOOKUP(Records_18052025[[#This Row],[symbol]], $AB$6:$AB$10, (Records_18052025[[#This Row],[spread]]-$AC$6:$AC$10), "", 0))</f>
        <v>0.35999999999999988</v>
      </c>
      <c r="M389" s="9" t="str">
        <f>IF(Records_18052025[[#This Row],[spread]]&gt;Records_18052025[[#This Row],[Spread Median/Symbol]]+PRODUCT(2, $AC$12), "Abnormal high spread", "No")</f>
        <v>No</v>
      </c>
      <c r="N389" s="9" t="str">
        <f>IF(Records_18052025[[#This Row],[spread]]&lt;Records_18052025[[#This Row],[Spread Median/Symbol]]-PRODUCT(2, $AC$12), "Suspicious low spread", "No")</f>
        <v>No</v>
      </c>
      <c r="O389" s="8">
        <f>IF(Records_18052025[[#This Row],[direction]]="Buy", Records_18052025[[#This Row],[volume]], -Records_18052025[[#This Row],[volume]])</f>
        <v>0.5</v>
      </c>
      <c r="P389" s="8">
        <f>IF(AND(Records_18052025[[#This Row],[account_id]]=A388, Records_18052025[[#This Row],[symbol]]=C388), P388+Records_18052025[[#This Row],[signed_volume]], Records_18052025[[#This Row],[signed_volume]])</f>
        <v>-1.6</v>
      </c>
      <c r="Q389" s="12">
        <f>Records_18052025[[#This Row],[trade_duration]]/86400</f>
        <v>3.0636574074074073E-2</v>
      </c>
      <c r="R389" s="8">
        <v>44.07</v>
      </c>
      <c r="S389" s="9" t="str">
        <f>IF(AND(Records_18052025[[#This Row],[account_id]]=A388, Records_18052025[[#This Row],[symbol]]=C388, Records_18052025[[#This Row],[net_position]]&lt;&gt;P388, P388&lt;&gt;0, Records_18052025[[#This Row],[net_position]]*P388&lt;0, ABS(Records_18052025[[#This Row],[net_position]])&gt;=0.5, Records_18052025[[#This Row],[trade_duration_min2]]&lt;=5), "Abnormal position flip", "No")</f>
        <v>No</v>
      </c>
      <c r="T389" s="2">
        <f>_xlfn.XLOOKUP(Records_18052025[[#This Row],[symbol]], $AB$24:$AB$28, $AC$24:$AC$28, "Not Found", 0)</f>
        <v>0.5</v>
      </c>
      <c r="U389" s="9" t="str">
        <f>IF(AND(Records_18052025[[#This Row],[trade_duration]]&lt;=60, Records_18052025[[#This Row],[volume]]&gt;=Records_18052025[[#This Row],[Scalping Volume Threshold]]), "Suspected Scalping", "No")</f>
        <v>No</v>
      </c>
      <c r="V389" s="2" cm="1">
        <f t="array" ref="V389">_xlfn.LET(_xlpm.Filtered, _xlfn._xlws.FILTER($F:$F, ($A:$A=Records_18052025[[#This Row],[account_id]])*($C:$C=Records_18052025[[#This Row],[symbol]]), "Not Found"), MEDIAN(_xlpm.Filtered))</f>
        <v>0.5</v>
      </c>
      <c r="W389" s="2">
        <f>_xlfn.XLOOKUP(Records_18052025[[#This Row],[symbol]], $AB$33:$AB$37, $AC$33:$AC$37, 0.5, 0)</f>
        <v>0.3</v>
      </c>
      <c r="X389" s="2">
        <f>_xlfn.XLOOKUP(Records_18052025[[#This Row],[symbol]], $AB$33:$AB$37, $AD$33:$AD$37, 2, 0)</f>
        <v>1.5</v>
      </c>
      <c r="Y389" s="9" t="str" cm="1">
        <f t="array" ref="Y38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8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90" spans="1:26" x14ac:dyDescent="0.3">
      <c r="A390" s="2">
        <v>1008</v>
      </c>
      <c r="B390" s="5">
        <v>45795.444327074838</v>
      </c>
      <c r="C390" s="2" t="s">
        <v>10</v>
      </c>
      <c r="D390" s="2" t="s">
        <v>14</v>
      </c>
      <c r="E390" s="2">
        <v>0.41</v>
      </c>
      <c r="F390" s="2">
        <v>0.1</v>
      </c>
      <c r="G390" s="2">
        <v>-26.89</v>
      </c>
      <c r="H390" s="2">
        <v>375</v>
      </c>
      <c r="I390" s="2">
        <f>COUNTIFS(A:A, Records_18052025[[#This Row],[account_id]])</f>
        <v>51</v>
      </c>
      <c r="J390" s="9" t="str">
        <f>IF(Records_18052025[[#This Row],[Total Trades]]&gt;100, "High frequency", "No")</f>
        <v>No</v>
      </c>
      <c r="K390" s="8">
        <f>_xlfn.XLOOKUP(Records_18052025[[#This Row],[symbol]], $AB$6:$AB$10, $AC$6:$AC$10, "", 0)</f>
        <v>1.45</v>
      </c>
      <c r="L390" s="8" cm="1">
        <f t="array" ref="L390">ABS(_xlfn.XLOOKUP(Records_18052025[[#This Row],[symbol]], $AB$6:$AB$10, (Records_18052025[[#This Row],[spread]]-$AC$6:$AC$10), "", 0))</f>
        <v>1.04</v>
      </c>
      <c r="M390" s="9" t="str">
        <f>IF(Records_18052025[[#This Row],[spread]]&gt;Records_18052025[[#This Row],[Spread Median/Symbol]]+PRODUCT(2, $AC$12), "Abnormal high spread", "No")</f>
        <v>No</v>
      </c>
      <c r="N390" s="9" t="str">
        <f>IF(Records_18052025[[#This Row],[spread]]&lt;Records_18052025[[#This Row],[Spread Median/Symbol]]-PRODUCT(2, $AC$12), "Suspicious low spread", "No")</f>
        <v>No</v>
      </c>
      <c r="O390" s="8">
        <f>IF(Records_18052025[[#This Row],[direction]]="Buy", Records_18052025[[#This Row],[volume]], -Records_18052025[[#This Row],[volume]])</f>
        <v>0.1</v>
      </c>
      <c r="P390" s="8">
        <f>IF(AND(Records_18052025[[#This Row],[account_id]]=A389, Records_18052025[[#This Row],[symbol]]=C389), P389+Records_18052025[[#This Row],[signed_volume]], Records_18052025[[#This Row],[signed_volume]])</f>
        <v>-1.5</v>
      </c>
      <c r="Q390" s="12">
        <f>Records_18052025[[#This Row],[trade_duration]]/86400</f>
        <v>4.340277777777778E-3</v>
      </c>
      <c r="R390" s="8">
        <v>6.15</v>
      </c>
      <c r="S390" s="9" t="str">
        <f>IF(AND(Records_18052025[[#This Row],[account_id]]=A389, Records_18052025[[#This Row],[symbol]]=C389, Records_18052025[[#This Row],[net_position]]&lt;&gt;P389, P389&lt;&gt;0, Records_18052025[[#This Row],[net_position]]*P389&lt;0, ABS(Records_18052025[[#This Row],[net_position]])&gt;=0.5, Records_18052025[[#This Row],[trade_duration_min2]]&lt;=5), "Abnormal position flip", "No")</f>
        <v>No</v>
      </c>
      <c r="T390" s="2">
        <f>_xlfn.XLOOKUP(Records_18052025[[#This Row],[symbol]], $AB$24:$AB$28, $AC$24:$AC$28, "Not Found", 0)</f>
        <v>0.5</v>
      </c>
      <c r="U390" s="9" t="str">
        <f>IF(AND(Records_18052025[[#This Row],[trade_duration]]&lt;=60, Records_18052025[[#This Row],[volume]]&gt;=Records_18052025[[#This Row],[Scalping Volume Threshold]]), "Suspected Scalping", "No")</f>
        <v>No</v>
      </c>
      <c r="V390" s="2" cm="1">
        <f t="array" ref="V390">_xlfn.LET(_xlpm.Filtered, _xlfn._xlws.FILTER($F:$F, ($A:$A=Records_18052025[[#This Row],[account_id]])*($C:$C=Records_18052025[[#This Row],[symbol]]), "Not Found"), MEDIAN(_xlpm.Filtered))</f>
        <v>0.5</v>
      </c>
      <c r="W390" s="2">
        <f>_xlfn.XLOOKUP(Records_18052025[[#This Row],[symbol]], $AB$33:$AB$37, $AC$33:$AC$37, 0.5, 0)</f>
        <v>0.3</v>
      </c>
      <c r="X390" s="2">
        <f>_xlfn.XLOOKUP(Records_18052025[[#This Row],[symbol]], $AB$33:$AB$37, $AD$33:$AD$37, 2, 0)</f>
        <v>1.5</v>
      </c>
      <c r="Y390" s="9" t="str" cm="1">
        <f t="array" ref="Y39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9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91" spans="1:26" x14ac:dyDescent="0.3">
      <c r="A391" s="2">
        <v>1008</v>
      </c>
      <c r="B391" s="5">
        <v>45795.594327018363</v>
      </c>
      <c r="C391" s="2" t="s">
        <v>10</v>
      </c>
      <c r="D391" s="2" t="s">
        <v>14</v>
      </c>
      <c r="E391" s="2">
        <v>0.72</v>
      </c>
      <c r="F391" s="2">
        <v>0.1</v>
      </c>
      <c r="G391" s="2">
        <v>63.42</v>
      </c>
      <c r="H391" s="2">
        <v>365</v>
      </c>
      <c r="I391" s="2">
        <f>COUNTIFS(A:A, Records_18052025[[#This Row],[account_id]])</f>
        <v>51</v>
      </c>
      <c r="J391" s="9" t="str">
        <f>IF(Records_18052025[[#This Row],[Total Trades]]&gt;100, "High frequency", "No")</f>
        <v>No</v>
      </c>
      <c r="K391" s="8">
        <f>_xlfn.XLOOKUP(Records_18052025[[#This Row],[symbol]], $AB$6:$AB$10, $AC$6:$AC$10, "", 0)</f>
        <v>1.45</v>
      </c>
      <c r="L391" s="8" cm="1">
        <f t="array" ref="L391">ABS(_xlfn.XLOOKUP(Records_18052025[[#This Row],[symbol]], $AB$6:$AB$10, (Records_18052025[[#This Row],[spread]]-$AC$6:$AC$10), "", 0))</f>
        <v>0.73</v>
      </c>
      <c r="M391" s="9" t="str">
        <f>IF(Records_18052025[[#This Row],[spread]]&gt;Records_18052025[[#This Row],[Spread Median/Symbol]]+PRODUCT(2, $AC$12), "Abnormal high spread", "No")</f>
        <v>No</v>
      </c>
      <c r="N391" s="9" t="str">
        <f>IF(Records_18052025[[#This Row],[spread]]&lt;Records_18052025[[#This Row],[Spread Median/Symbol]]-PRODUCT(2, $AC$12), "Suspicious low spread", "No")</f>
        <v>No</v>
      </c>
      <c r="O391" s="8">
        <f>IF(Records_18052025[[#This Row],[direction]]="Buy", Records_18052025[[#This Row],[volume]], -Records_18052025[[#This Row],[volume]])</f>
        <v>0.1</v>
      </c>
      <c r="P391" s="8">
        <f>IF(AND(Records_18052025[[#This Row],[account_id]]=A390, Records_18052025[[#This Row],[symbol]]=C390), P390+Records_18052025[[#This Row],[signed_volume]], Records_18052025[[#This Row],[signed_volume]])</f>
        <v>-1.4</v>
      </c>
      <c r="Q391" s="12">
        <f>Records_18052025[[#This Row],[trade_duration]]/86400</f>
        <v>4.2245370370370371E-3</v>
      </c>
      <c r="R391" s="8">
        <v>6.05</v>
      </c>
      <c r="S391" s="9" t="str">
        <f>IF(AND(Records_18052025[[#This Row],[account_id]]=A390, Records_18052025[[#This Row],[symbol]]=C390, Records_18052025[[#This Row],[net_position]]&lt;&gt;P390, P390&lt;&gt;0, Records_18052025[[#This Row],[net_position]]*P390&lt;0, ABS(Records_18052025[[#This Row],[net_position]])&gt;=0.5, Records_18052025[[#This Row],[trade_duration_min2]]&lt;=5), "Abnormal position flip", "No")</f>
        <v>No</v>
      </c>
      <c r="T391" s="2">
        <f>_xlfn.XLOOKUP(Records_18052025[[#This Row],[symbol]], $AB$24:$AB$28, $AC$24:$AC$28, "Not Found", 0)</f>
        <v>0.5</v>
      </c>
      <c r="U391" s="9" t="str">
        <f>IF(AND(Records_18052025[[#This Row],[trade_duration]]&lt;=60, Records_18052025[[#This Row],[volume]]&gt;=Records_18052025[[#This Row],[Scalping Volume Threshold]]), "Suspected Scalping", "No")</f>
        <v>No</v>
      </c>
      <c r="V391" s="2" cm="1">
        <f t="array" ref="V391">_xlfn.LET(_xlpm.Filtered, _xlfn._xlws.FILTER($F:$F, ($A:$A=Records_18052025[[#This Row],[account_id]])*($C:$C=Records_18052025[[#This Row],[symbol]]), "Not Found"), MEDIAN(_xlpm.Filtered))</f>
        <v>0.5</v>
      </c>
      <c r="W391" s="2">
        <f>_xlfn.XLOOKUP(Records_18052025[[#This Row],[symbol]], $AB$33:$AB$37, $AC$33:$AC$37, 0.5, 0)</f>
        <v>0.3</v>
      </c>
      <c r="X391" s="2">
        <f>_xlfn.XLOOKUP(Records_18052025[[#This Row],[symbol]], $AB$33:$AB$37, $AD$33:$AD$37, 2, 0)</f>
        <v>1.5</v>
      </c>
      <c r="Y391" s="9" t="str" cm="1">
        <f t="array" ref="Y39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9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92" spans="1:26" x14ac:dyDescent="0.3">
      <c r="A392" s="2">
        <v>1008</v>
      </c>
      <c r="B392" s="5">
        <v>45795.782521477558</v>
      </c>
      <c r="C392" s="2" t="s">
        <v>10</v>
      </c>
      <c r="D392" s="2" t="s">
        <v>14</v>
      </c>
      <c r="E392" s="2">
        <v>0.31</v>
      </c>
      <c r="F392" s="2">
        <v>0.5</v>
      </c>
      <c r="G392" s="2">
        <v>-194.12</v>
      </c>
      <c r="H392" s="2">
        <v>1678</v>
      </c>
      <c r="I392" s="2">
        <f>COUNTIFS(A:A, Records_18052025[[#This Row],[account_id]])</f>
        <v>51</v>
      </c>
      <c r="J392" s="9" t="str">
        <f>IF(Records_18052025[[#This Row],[Total Trades]]&gt;100, "High frequency", "No")</f>
        <v>No</v>
      </c>
      <c r="K392" s="8">
        <f>_xlfn.XLOOKUP(Records_18052025[[#This Row],[symbol]], $AB$6:$AB$10, $AC$6:$AC$10, "", 0)</f>
        <v>1.45</v>
      </c>
      <c r="L392" s="8" cm="1">
        <f t="array" ref="L392">ABS(_xlfn.XLOOKUP(Records_18052025[[#This Row],[symbol]], $AB$6:$AB$10, (Records_18052025[[#This Row],[spread]]-$AC$6:$AC$10), "", 0))</f>
        <v>1.1399999999999999</v>
      </c>
      <c r="M392" s="9" t="str">
        <f>IF(Records_18052025[[#This Row],[spread]]&gt;Records_18052025[[#This Row],[Spread Median/Symbol]]+PRODUCT(2, $AC$12), "Abnormal high spread", "No")</f>
        <v>No</v>
      </c>
      <c r="N392" s="9" t="str">
        <f>IF(Records_18052025[[#This Row],[spread]]&lt;Records_18052025[[#This Row],[Spread Median/Symbol]]-PRODUCT(2, $AC$12), "Suspicious low spread", "No")</f>
        <v>Suspicious low spread</v>
      </c>
      <c r="O392" s="8">
        <f>IF(Records_18052025[[#This Row],[direction]]="Buy", Records_18052025[[#This Row],[volume]], -Records_18052025[[#This Row],[volume]])</f>
        <v>0.5</v>
      </c>
      <c r="P392" s="8">
        <f>IF(AND(Records_18052025[[#This Row],[account_id]]=A391, Records_18052025[[#This Row],[symbol]]=C391), P391+Records_18052025[[#This Row],[signed_volume]], Records_18052025[[#This Row],[signed_volume]])</f>
        <v>-0.89999999999999991</v>
      </c>
      <c r="Q392" s="12">
        <f>Records_18052025[[#This Row],[trade_duration]]/86400</f>
        <v>1.9421296296296298E-2</v>
      </c>
      <c r="R392" s="8">
        <v>27.58</v>
      </c>
      <c r="S392" s="9" t="str">
        <f>IF(AND(Records_18052025[[#This Row],[account_id]]=A391, Records_18052025[[#This Row],[symbol]]=C391, Records_18052025[[#This Row],[net_position]]&lt;&gt;P391, P391&lt;&gt;0, Records_18052025[[#This Row],[net_position]]*P391&lt;0, ABS(Records_18052025[[#This Row],[net_position]])&gt;=0.5, Records_18052025[[#This Row],[trade_duration_min2]]&lt;=5), "Abnormal position flip", "No")</f>
        <v>No</v>
      </c>
      <c r="T392" s="2">
        <f>_xlfn.XLOOKUP(Records_18052025[[#This Row],[symbol]], $AB$24:$AB$28, $AC$24:$AC$28, "Not Found", 0)</f>
        <v>0.5</v>
      </c>
      <c r="U392" s="9" t="str">
        <f>IF(AND(Records_18052025[[#This Row],[trade_duration]]&lt;=60, Records_18052025[[#This Row],[volume]]&gt;=Records_18052025[[#This Row],[Scalping Volume Threshold]]), "Suspected Scalping", "No")</f>
        <v>No</v>
      </c>
      <c r="V392" s="2" cm="1">
        <f t="array" ref="V392">_xlfn.LET(_xlpm.Filtered, _xlfn._xlws.FILTER($F:$F, ($A:$A=Records_18052025[[#This Row],[account_id]])*($C:$C=Records_18052025[[#This Row],[symbol]]), "Not Found"), MEDIAN(_xlpm.Filtered))</f>
        <v>0.5</v>
      </c>
      <c r="W392" s="2">
        <f>_xlfn.XLOOKUP(Records_18052025[[#This Row],[symbol]], $AB$33:$AB$37, $AC$33:$AC$37, 0.5, 0)</f>
        <v>0.3</v>
      </c>
      <c r="X392" s="2">
        <f>_xlfn.XLOOKUP(Records_18052025[[#This Row],[symbol]], $AB$33:$AB$37, $AD$33:$AD$37, 2, 0)</f>
        <v>1.5</v>
      </c>
      <c r="Y392" s="9" t="str" cm="1">
        <f t="array" ref="Y39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</v>
      </c>
    </row>
    <row r="393" spans="1:26" x14ac:dyDescent="0.3">
      <c r="A393" s="2">
        <v>1008</v>
      </c>
      <c r="B393" s="5">
        <v>45795.824882572939</v>
      </c>
      <c r="C393" s="2" t="s">
        <v>10</v>
      </c>
      <c r="D393" s="2" t="s">
        <v>13</v>
      </c>
      <c r="E393" s="2">
        <v>0.41</v>
      </c>
      <c r="F393" s="2">
        <v>1</v>
      </c>
      <c r="G393" s="2">
        <v>131.38999999999999</v>
      </c>
      <c r="H393" s="2">
        <v>2267</v>
      </c>
      <c r="I393" s="2">
        <f>COUNTIFS(A:A, Records_18052025[[#This Row],[account_id]])</f>
        <v>51</v>
      </c>
      <c r="J393" s="9" t="str">
        <f>IF(Records_18052025[[#This Row],[Total Trades]]&gt;100, "High frequency", "No")</f>
        <v>No</v>
      </c>
      <c r="K393" s="8">
        <f>_xlfn.XLOOKUP(Records_18052025[[#This Row],[symbol]], $AB$6:$AB$10, $AC$6:$AC$10, "", 0)</f>
        <v>1.45</v>
      </c>
      <c r="L393" s="8" cm="1">
        <f t="array" ref="L393">ABS(_xlfn.XLOOKUP(Records_18052025[[#This Row],[symbol]], $AB$6:$AB$10, (Records_18052025[[#This Row],[spread]]-$AC$6:$AC$10), "", 0))</f>
        <v>1.04</v>
      </c>
      <c r="M393" s="9" t="str">
        <f>IF(Records_18052025[[#This Row],[spread]]&gt;Records_18052025[[#This Row],[Spread Median/Symbol]]+PRODUCT(2, $AC$12), "Abnormal high spread", "No")</f>
        <v>No</v>
      </c>
      <c r="N393" s="9" t="str">
        <f>IF(Records_18052025[[#This Row],[spread]]&lt;Records_18052025[[#This Row],[Spread Median/Symbol]]-PRODUCT(2, $AC$12), "Suspicious low spread", "No")</f>
        <v>No</v>
      </c>
      <c r="O393" s="8">
        <f>IF(Records_18052025[[#This Row],[direction]]="Buy", Records_18052025[[#This Row],[volume]], -Records_18052025[[#This Row],[volume]])</f>
        <v>-1</v>
      </c>
      <c r="P393" s="8">
        <f>IF(AND(Records_18052025[[#This Row],[account_id]]=A392, Records_18052025[[#This Row],[symbol]]=C392), P392+Records_18052025[[#This Row],[signed_volume]], Records_18052025[[#This Row],[signed_volume]])</f>
        <v>-1.9</v>
      </c>
      <c r="Q393" s="12">
        <f>Records_18052025[[#This Row],[trade_duration]]/86400</f>
        <v>2.6238425925925925E-2</v>
      </c>
      <c r="R393" s="8">
        <v>37.47</v>
      </c>
      <c r="S393" s="9" t="str">
        <f>IF(AND(Records_18052025[[#This Row],[account_id]]=A392, Records_18052025[[#This Row],[symbol]]=C392, Records_18052025[[#This Row],[net_position]]&lt;&gt;P392, P392&lt;&gt;0, Records_18052025[[#This Row],[net_position]]*P392&lt;0, ABS(Records_18052025[[#This Row],[net_position]])&gt;=0.5, Records_18052025[[#This Row],[trade_duration_min2]]&lt;=5), "Abnormal position flip", "No")</f>
        <v>No</v>
      </c>
      <c r="T393" s="2">
        <f>_xlfn.XLOOKUP(Records_18052025[[#This Row],[symbol]], $AB$24:$AB$28, $AC$24:$AC$28, "Not Found", 0)</f>
        <v>0.5</v>
      </c>
      <c r="U393" s="9" t="str">
        <f>IF(AND(Records_18052025[[#This Row],[trade_duration]]&lt;=60, Records_18052025[[#This Row],[volume]]&gt;=Records_18052025[[#This Row],[Scalping Volume Threshold]]), "Suspected Scalping", "No")</f>
        <v>No</v>
      </c>
      <c r="V393" s="2" cm="1">
        <f t="array" ref="V393">_xlfn.LET(_xlpm.Filtered, _xlfn._xlws.FILTER($F:$F, ($A:$A=Records_18052025[[#This Row],[account_id]])*($C:$C=Records_18052025[[#This Row],[symbol]]), "Not Found"), MEDIAN(_xlpm.Filtered))</f>
        <v>0.5</v>
      </c>
      <c r="W393" s="2">
        <f>_xlfn.XLOOKUP(Records_18052025[[#This Row],[symbol]], $AB$33:$AB$37, $AC$33:$AC$37, 0.5, 0)</f>
        <v>0.3</v>
      </c>
      <c r="X393" s="2">
        <f>_xlfn.XLOOKUP(Records_18052025[[#This Row],[symbol]], $AB$33:$AB$37, $AD$33:$AD$37, 2, 0)</f>
        <v>1.5</v>
      </c>
      <c r="Y393" s="9" t="str" cm="1">
        <f t="array" ref="Y39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39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394" spans="1:26" x14ac:dyDescent="0.3">
      <c r="A394" s="2">
        <v>1008</v>
      </c>
      <c r="B394" s="5">
        <v>45795.053354848227</v>
      </c>
      <c r="C394" s="2" t="s">
        <v>8</v>
      </c>
      <c r="D394" s="2" t="s">
        <v>13</v>
      </c>
      <c r="E394" s="2">
        <v>1.02</v>
      </c>
      <c r="F394" s="2">
        <v>1</v>
      </c>
      <c r="G394" s="2">
        <v>126.85</v>
      </c>
      <c r="H394" s="2">
        <v>2623</v>
      </c>
      <c r="I394" s="2">
        <f>COUNTIFS(A:A, Records_18052025[[#This Row],[account_id]])</f>
        <v>51</v>
      </c>
      <c r="J394" s="9" t="str">
        <f>IF(Records_18052025[[#This Row],[Total Trades]]&gt;100, "High frequency", "No")</f>
        <v>No</v>
      </c>
      <c r="K394" s="8">
        <f>_xlfn.XLOOKUP(Records_18052025[[#This Row],[symbol]], $AB$6:$AB$10, $AC$6:$AC$10, "", 0)</f>
        <v>1.28</v>
      </c>
      <c r="L394" s="8" cm="1">
        <f t="array" ref="L394">ABS(_xlfn.XLOOKUP(Records_18052025[[#This Row],[symbol]], $AB$6:$AB$10, (Records_18052025[[#This Row],[spread]]-$AC$6:$AC$10), "", 0))</f>
        <v>0.26</v>
      </c>
      <c r="M394" s="9" t="str">
        <f>IF(Records_18052025[[#This Row],[spread]]&gt;Records_18052025[[#This Row],[Spread Median/Symbol]]+PRODUCT(2, $AC$12), "Abnormal high spread", "No")</f>
        <v>No</v>
      </c>
      <c r="N394" s="9" t="str">
        <f>IF(Records_18052025[[#This Row],[spread]]&lt;Records_18052025[[#This Row],[Spread Median/Symbol]]-PRODUCT(2, $AC$12), "Suspicious low spread", "No")</f>
        <v>No</v>
      </c>
      <c r="O394" s="8">
        <f>IF(Records_18052025[[#This Row],[direction]]="Buy", Records_18052025[[#This Row],[volume]], -Records_18052025[[#This Row],[volume]])</f>
        <v>-1</v>
      </c>
      <c r="P394" s="8">
        <f>IF(AND(Records_18052025[[#This Row],[account_id]]=A393, Records_18052025[[#This Row],[symbol]]=C393), P393+Records_18052025[[#This Row],[signed_volume]], Records_18052025[[#This Row],[signed_volume]])</f>
        <v>-1</v>
      </c>
      <c r="Q394" s="12">
        <f>Records_18052025[[#This Row],[trade_duration]]/86400</f>
        <v>3.0358796296296297E-2</v>
      </c>
      <c r="R394" s="8">
        <v>43.43</v>
      </c>
      <c r="S394" s="9" t="str">
        <f>IF(AND(Records_18052025[[#This Row],[account_id]]=A393, Records_18052025[[#This Row],[symbol]]=C393, Records_18052025[[#This Row],[net_position]]&lt;&gt;P393, P393&lt;&gt;0, Records_18052025[[#This Row],[net_position]]*P393&lt;0, ABS(Records_18052025[[#This Row],[net_position]])&gt;=0.5, Records_18052025[[#This Row],[trade_duration_min2]]&lt;=5), "Abnormal position flip", "No")</f>
        <v>No</v>
      </c>
      <c r="T394" s="2">
        <f>_xlfn.XLOOKUP(Records_18052025[[#This Row],[symbol]], $AB$24:$AB$28, $AC$24:$AC$28, "Not Found", 0)</f>
        <v>0.2</v>
      </c>
      <c r="U394" s="9" t="str">
        <f>IF(AND(Records_18052025[[#This Row],[trade_duration]]&lt;=60, Records_18052025[[#This Row],[volume]]&gt;=Records_18052025[[#This Row],[Scalping Volume Threshold]]), "Suspected Scalping", "No")</f>
        <v>No</v>
      </c>
      <c r="V394" s="2" cm="1">
        <f t="array" ref="V394">_xlfn.LET(_xlpm.Filtered, _xlfn._xlws.FILTER($F:$F, ($A:$A=Records_18052025[[#This Row],[account_id]])*($C:$C=Records_18052025[[#This Row],[symbol]]), "Not Found"), MEDIAN(_xlpm.Filtered))</f>
        <v>1</v>
      </c>
      <c r="W394" s="2">
        <f>_xlfn.XLOOKUP(Records_18052025[[#This Row],[symbol]], $AB$33:$AB$37, $AC$33:$AC$37, 0.5, 0)</f>
        <v>0.8</v>
      </c>
      <c r="X394" s="2">
        <f>_xlfn.XLOOKUP(Records_18052025[[#This Row],[symbol]], $AB$33:$AB$37, $AD$33:$AD$37, 2, 0)</f>
        <v>2.5</v>
      </c>
      <c r="Y394" s="9" t="str" cm="1">
        <f t="array" ref="Y39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95" spans="1:26" x14ac:dyDescent="0.3">
      <c r="A395" s="2">
        <v>1008</v>
      </c>
      <c r="B395" s="5">
        <v>45795.248493689593</v>
      </c>
      <c r="C395" s="2" t="s">
        <v>8</v>
      </c>
      <c r="D395" s="2" t="s">
        <v>14</v>
      </c>
      <c r="E395" s="2">
        <v>0.48</v>
      </c>
      <c r="F395" s="2">
        <v>2</v>
      </c>
      <c r="G395" s="2">
        <v>-20.260000000000002</v>
      </c>
      <c r="H395" s="2">
        <v>2854</v>
      </c>
      <c r="I395" s="2">
        <f>COUNTIFS(A:A, Records_18052025[[#This Row],[account_id]])</f>
        <v>51</v>
      </c>
      <c r="J395" s="9" t="str">
        <f>IF(Records_18052025[[#This Row],[Total Trades]]&gt;100, "High frequency", "No")</f>
        <v>No</v>
      </c>
      <c r="K395" s="8">
        <f>_xlfn.XLOOKUP(Records_18052025[[#This Row],[symbol]], $AB$6:$AB$10, $AC$6:$AC$10, "", 0)</f>
        <v>1.28</v>
      </c>
      <c r="L395" s="8" cm="1">
        <f t="array" ref="L395">ABS(_xlfn.XLOOKUP(Records_18052025[[#This Row],[symbol]], $AB$6:$AB$10, (Records_18052025[[#This Row],[spread]]-$AC$6:$AC$10), "", 0))</f>
        <v>0.8</v>
      </c>
      <c r="M395" s="9" t="str">
        <f>IF(Records_18052025[[#This Row],[spread]]&gt;Records_18052025[[#This Row],[Spread Median/Symbol]]+PRODUCT(2, $AC$12), "Abnormal high spread", "No")</f>
        <v>No</v>
      </c>
      <c r="N395" s="9" t="str">
        <f>IF(Records_18052025[[#This Row],[spread]]&lt;Records_18052025[[#This Row],[Spread Median/Symbol]]-PRODUCT(2, $AC$12), "Suspicious low spread", "No")</f>
        <v>No</v>
      </c>
      <c r="O395" s="8">
        <f>IF(Records_18052025[[#This Row],[direction]]="Buy", Records_18052025[[#This Row],[volume]], -Records_18052025[[#This Row],[volume]])</f>
        <v>2</v>
      </c>
      <c r="P395" s="8">
        <f>IF(AND(Records_18052025[[#This Row],[account_id]]=A394, Records_18052025[[#This Row],[symbol]]=C394), P394+Records_18052025[[#This Row],[signed_volume]], Records_18052025[[#This Row],[signed_volume]])</f>
        <v>1</v>
      </c>
      <c r="Q395" s="12">
        <f>Records_18052025[[#This Row],[trade_duration]]/86400</f>
        <v>3.3032407407407406E-2</v>
      </c>
      <c r="R395" s="8">
        <v>47.34</v>
      </c>
      <c r="S395" s="9" t="str">
        <f>IF(AND(Records_18052025[[#This Row],[account_id]]=A394, Records_18052025[[#This Row],[symbol]]=C394, Records_18052025[[#This Row],[net_position]]&lt;&gt;P394, P394&lt;&gt;0, Records_18052025[[#This Row],[net_position]]*P394&lt;0, ABS(Records_18052025[[#This Row],[net_position]])&gt;=0.5, Records_18052025[[#This Row],[trade_duration_min2]]&lt;=5), "Abnormal position flip", "No")</f>
        <v>No</v>
      </c>
      <c r="T395" s="2">
        <f>_xlfn.XLOOKUP(Records_18052025[[#This Row],[symbol]], $AB$24:$AB$28, $AC$24:$AC$28, "Not Found", 0)</f>
        <v>0.2</v>
      </c>
      <c r="U395" s="9" t="str">
        <f>IF(AND(Records_18052025[[#This Row],[trade_duration]]&lt;=60, Records_18052025[[#This Row],[volume]]&gt;=Records_18052025[[#This Row],[Scalping Volume Threshold]]), "Suspected Scalping", "No")</f>
        <v>No</v>
      </c>
      <c r="V395" s="2" cm="1">
        <f t="array" ref="V395">_xlfn.LET(_xlpm.Filtered, _xlfn._xlws.FILTER($F:$F, ($A:$A=Records_18052025[[#This Row],[account_id]])*($C:$C=Records_18052025[[#This Row],[symbol]]), "Not Found"), MEDIAN(_xlpm.Filtered))</f>
        <v>1</v>
      </c>
      <c r="W395" s="2">
        <f>_xlfn.XLOOKUP(Records_18052025[[#This Row],[symbol]], $AB$33:$AB$37, $AC$33:$AC$37, 0.5, 0)</f>
        <v>0.8</v>
      </c>
      <c r="X395" s="2">
        <f>_xlfn.XLOOKUP(Records_18052025[[#This Row],[symbol]], $AB$33:$AB$37, $AD$33:$AD$37, 2, 0)</f>
        <v>2.5</v>
      </c>
      <c r="Y395" s="9" t="str" cm="1">
        <f t="array" ref="Y39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96" spans="1:26" x14ac:dyDescent="0.3">
      <c r="A396" s="2">
        <v>1008</v>
      </c>
      <c r="B396" s="5">
        <v>45795.51932702589</v>
      </c>
      <c r="C396" s="2" t="s">
        <v>8</v>
      </c>
      <c r="D396" s="2" t="s">
        <v>14</v>
      </c>
      <c r="E396" s="2">
        <v>1.79</v>
      </c>
      <c r="F396" s="2">
        <v>0.5</v>
      </c>
      <c r="G396" s="2">
        <v>96.36</v>
      </c>
      <c r="H396" s="2">
        <v>2466</v>
      </c>
      <c r="I396" s="2">
        <f>COUNTIFS(A:A, Records_18052025[[#This Row],[account_id]])</f>
        <v>51</v>
      </c>
      <c r="J396" s="9" t="str">
        <f>IF(Records_18052025[[#This Row],[Total Trades]]&gt;100, "High frequency", "No")</f>
        <v>No</v>
      </c>
      <c r="K396" s="8">
        <f>_xlfn.XLOOKUP(Records_18052025[[#This Row],[symbol]], $AB$6:$AB$10, $AC$6:$AC$10, "", 0)</f>
        <v>1.28</v>
      </c>
      <c r="L396" s="8" cm="1">
        <f t="array" ref="L396">ABS(_xlfn.XLOOKUP(Records_18052025[[#This Row],[symbol]], $AB$6:$AB$10, (Records_18052025[[#This Row],[spread]]-$AC$6:$AC$10), "", 0))</f>
        <v>0.51</v>
      </c>
      <c r="M396" s="9" t="str">
        <f>IF(Records_18052025[[#This Row],[spread]]&gt;Records_18052025[[#This Row],[Spread Median/Symbol]]+PRODUCT(2, $AC$12), "Abnormal high spread", "No")</f>
        <v>No</v>
      </c>
      <c r="N396" s="9" t="str">
        <f>IF(Records_18052025[[#This Row],[spread]]&lt;Records_18052025[[#This Row],[Spread Median/Symbol]]-PRODUCT(2, $AC$12), "Suspicious low spread", "No")</f>
        <v>No</v>
      </c>
      <c r="O396" s="8">
        <f>IF(Records_18052025[[#This Row],[direction]]="Buy", Records_18052025[[#This Row],[volume]], -Records_18052025[[#This Row],[volume]])</f>
        <v>0.5</v>
      </c>
      <c r="P396" s="8">
        <f>IF(AND(Records_18052025[[#This Row],[account_id]]=A395, Records_18052025[[#This Row],[symbol]]=C395), P395+Records_18052025[[#This Row],[signed_volume]], Records_18052025[[#This Row],[signed_volume]])</f>
        <v>1.5</v>
      </c>
      <c r="Q396" s="12">
        <f>Records_18052025[[#This Row],[trade_duration]]/86400</f>
        <v>2.8541666666666667E-2</v>
      </c>
      <c r="R396" s="8">
        <v>41.06</v>
      </c>
      <c r="S396" s="9" t="str">
        <f>IF(AND(Records_18052025[[#This Row],[account_id]]=A395, Records_18052025[[#This Row],[symbol]]=C395, Records_18052025[[#This Row],[net_position]]&lt;&gt;P395, P395&lt;&gt;0, Records_18052025[[#This Row],[net_position]]*P395&lt;0, ABS(Records_18052025[[#This Row],[net_position]])&gt;=0.5, Records_18052025[[#This Row],[trade_duration_min2]]&lt;=5), "Abnormal position flip", "No")</f>
        <v>No</v>
      </c>
      <c r="T396" s="2">
        <f>_xlfn.XLOOKUP(Records_18052025[[#This Row],[symbol]], $AB$24:$AB$28, $AC$24:$AC$28, "Not Found", 0)</f>
        <v>0.2</v>
      </c>
      <c r="U396" s="9" t="str">
        <f>IF(AND(Records_18052025[[#This Row],[trade_duration]]&lt;=60, Records_18052025[[#This Row],[volume]]&gt;=Records_18052025[[#This Row],[Scalping Volume Threshold]]), "Suspected Scalping", "No")</f>
        <v>No</v>
      </c>
      <c r="V396" s="2" cm="1">
        <f t="array" ref="V396">_xlfn.LET(_xlpm.Filtered, _xlfn._xlws.FILTER($F:$F, ($A:$A=Records_18052025[[#This Row],[account_id]])*($C:$C=Records_18052025[[#This Row],[symbol]]), "Not Found"), MEDIAN(_xlpm.Filtered))</f>
        <v>1</v>
      </c>
      <c r="W396" s="2">
        <f>_xlfn.XLOOKUP(Records_18052025[[#This Row],[symbol]], $AB$33:$AB$37, $AC$33:$AC$37, 0.5, 0)</f>
        <v>0.8</v>
      </c>
      <c r="X396" s="2">
        <f>_xlfn.XLOOKUP(Records_18052025[[#This Row],[symbol]], $AB$33:$AB$37, $AD$33:$AD$37, 2, 0)</f>
        <v>2.5</v>
      </c>
      <c r="Y396" s="9" t="str" cm="1">
        <f t="array" ref="Y39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39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397" spans="1:26" x14ac:dyDescent="0.3">
      <c r="A397" s="2">
        <v>1008</v>
      </c>
      <c r="B397" s="5">
        <v>45795.56654927913</v>
      </c>
      <c r="C397" s="2" t="s">
        <v>8</v>
      </c>
      <c r="D397" s="2" t="s">
        <v>13</v>
      </c>
      <c r="E397" s="2">
        <v>0.31</v>
      </c>
      <c r="F397" s="2">
        <v>2</v>
      </c>
      <c r="G397" s="2">
        <v>112.15</v>
      </c>
      <c r="H397" s="2">
        <v>75</v>
      </c>
      <c r="I397" s="2">
        <f>COUNTIFS(A:A, Records_18052025[[#This Row],[account_id]])</f>
        <v>51</v>
      </c>
      <c r="J397" s="9" t="str">
        <f>IF(Records_18052025[[#This Row],[Total Trades]]&gt;100, "High frequency", "No")</f>
        <v>No</v>
      </c>
      <c r="K397" s="8">
        <f>_xlfn.XLOOKUP(Records_18052025[[#This Row],[symbol]], $AB$6:$AB$10, $AC$6:$AC$10, "", 0)</f>
        <v>1.28</v>
      </c>
      <c r="L397" s="8" cm="1">
        <f t="array" ref="L397">ABS(_xlfn.XLOOKUP(Records_18052025[[#This Row],[symbol]], $AB$6:$AB$10, (Records_18052025[[#This Row],[spread]]-$AC$6:$AC$10), "", 0))</f>
        <v>0.97</v>
      </c>
      <c r="M397" s="9" t="str">
        <f>IF(Records_18052025[[#This Row],[spread]]&gt;Records_18052025[[#This Row],[Spread Median/Symbol]]+PRODUCT(2, $AC$12), "Abnormal high spread", "No")</f>
        <v>No</v>
      </c>
      <c r="N397" s="9" t="str">
        <f>IF(Records_18052025[[#This Row],[spread]]&lt;Records_18052025[[#This Row],[Spread Median/Symbol]]-PRODUCT(2, $AC$12), "Suspicious low spread", "No")</f>
        <v>No</v>
      </c>
      <c r="O397" s="8">
        <f>IF(Records_18052025[[#This Row],[direction]]="Buy", Records_18052025[[#This Row],[volume]], -Records_18052025[[#This Row],[volume]])</f>
        <v>-2</v>
      </c>
      <c r="P397" s="8">
        <f>IF(AND(Records_18052025[[#This Row],[account_id]]=A396, Records_18052025[[#This Row],[symbol]]=C396), P396+Records_18052025[[#This Row],[signed_volume]], Records_18052025[[#This Row],[signed_volume]])</f>
        <v>-0.5</v>
      </c>
      <c r="Q397" s="12">
        <f>Records_18052025[[#This Row],[trade_duration]]/86400</f>
        <v>8.6805555555555551E-4</v>
      </c>
      <c r="R397" s="8">
        <v>1.1499999999999999</v>
      </c>
      <c r="S397" s="9" t="str">
        <f>IF(AND(Records_18052025[[#This Row],[account_id]]=A396, Records_18052025[[#This Row],[symbol]]=C396, Records_18052025[[#This Row],[net_position]]&lt;&gt;P396, P396&lt;&gt;0, Records_18052025[[#This Row],[net_position]]*P396&lt;0, ABS(Records_18052025[[#This Row],[net_position]])&gt;=0.5, Records_18052025[[#This Row],[trade_duration_min2]]&lt;=5), "Abnormal position flip", "No")</f>
        <v>Abnormal position flip</v>
      </c>
      <c r="T397" s="2">
        <f>_xlfn.XLOOKUP(Records_18052025[[#This Row],[symbol]], $AB$24:$AB$28, $AC$24:$AC$28, "Not Found", 0)</f>
        <v>0.2</v>
      </c>
      <c r="U397" s="9" t="str">
        <f>IF(AND(Records_18052025[[#This Row],[trade_duration]]&lt;=60, Records_18052025[[#This Row],[volume]]&gt;=Records_18052025[[#This Row],[Scalping Volume Threshold]]), "Suspected Scalping", "No")</f>
        <v>No</v>
      </c>
      <c r="V397" s="2" cm="1">
        <f t="array" ref="V397">_xlfn.LET(_xlpm.Filtered, _xlfn._xlws.FILTER($F:$F, ($A:$A=Records_18052025[[#This Row],[account_id]])*($C:$C=Records_18052025[[#This Row],[symbol]]), "Not Found"), MEDIAN(_xlpm.Filtered))</f>
        <v>1</v>
      </c>
      <c r="W397" s="2">
        <f>_xlfn.XLOOKUP(Records_18052025[[#This Row],[symbol]], $AB$33:$AB$37, $AC$33:$AC$37, 0.5, 0)</f>
        <v>0.8</v>
      </c>
      <c r="X397" s="2">
        <f>_xlfn.XLOOKUP(Records_18052025[[#This Row],[symbol]], $AB$33:$AB$37, $AD$33:$AD$37, 2, 0)</f>
        <v>2.5</v>
      </c>
      <c r="Y397" s="9" t="str" cm="1">
        <f t="array" ref="Y39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position flip</v>
      </c>
    </row>
    <row r="398" spans="1:26" x14ac:dyDescent="0.3">
      <c r="A398" s="2">
        <v>1008</v>
      </c>
      <c r="B398" s="5">
        <v>45795.571410370612</v>
      </c>
      <c r="C398" s="2" t="s">
        <v>8</v>
      </c>
      <c r="D398" s="2" t="s">
        <v>14</v>
      </c>
      <c r="E398" s="2">
        <v>2.3199999999999998</v>
      </c>
      <c r="F398" s="2">
        <v>2</v>
      </c>
      <c r="G398" s="2">
        <v>113.28</v>
      </c>
      <c r="H398" s="2">
        <v>2046</v>
      </c>
      <c r="I398" s="2">
        <f>COUNTIFS(A:A, Records_18052025[[#This Row],[account_id]])</f>
        <v>51</v>
      </c>
      <c r="J398" s="9" t="str">
        <f>IF(Records_18052025[[#This Row],[Total Trades]]&gt;100, "High frequency", "No")</f>
        <v>No</v>
      </c>
      <c r="K398" s="8">
        <f>_xlfn.XLOOKUP(Records_18052025[[#This Row],[symbol]], $AB$6:$AB$10, $AC$6:$AC$10, "", 0)</f>
        <v>1.28</v>
      </c>
      <c r="L398" s="8" cm="1">
        <f t="array" ref="L398">ABS(_xlfn.XLOOKUP(Records_18052025[[#This Row],[symbol]], $AB$6:$AB$10, (Records_18052025[[#This Row],[spread]]-$AC$6:$AC$10), "", 0))</f>
        <v>1.0399999999999998</v>
      </c>
      <c r="M398" s="9" t="str">
        <f>IF(Records_18052025[[#This Row],[spread]]&gt;Records_18052025[[#This Row],[Spread Median/Symbol]]+PRODUCT(2, $AC$12), "Abnormal high spread", "No")</f>
        <v>No</v>
      </c>
      <c r="N398" s="9" t="str">
        <f>IF(Records_18052025[[#This Row],[spread]]&lt;Records_18052025[[#This Row],[Spread Median/Symbol]]-PRODUCT(2, $AC$12), "Suspicious low spread", "No")</f>
        <v>No</v>
      </c>
      <c r="O398" s="8">
        <f>IF(Records_18052025[[#This Row],[direction]]="Buy", Records_18052025[[#This Row],[volume]], -Records_18052025[[#This Row],[volume]])</f>
        <v>2</v>
      </c>
      <c r="P398" s="8">
        <f>IF(AND(Records_18052025[[#This Row],[account_id]]=A397, Records_18052025[[#This Row],[symbol]]=C397), P397+Records_18052025[[#This Row],[signed_volume]], Records_18052025[[#This Row],[signed_volume]])</f>
        <v>1.5</v>
      </c>
      <c r="Q398" s="12">
        <f>Records_18052025[[#This Row],[trade_duration]]/86400</f>
        <v>2.3680555555555555E-2</v>
      </c>
      <c r="R398" s="8">
        <v>34.06</v>
      </c>
      <c r="S398" s="9" t="str">
        <f>IF(AND(Records_18052025[[#This Row],[account_id]]=A397, Records_18052025[[#This Row],[symbol]]=C397, Records_18052025[[#This Row],[net_position]]&lt;&gt;P397, P397&lt;&gt;0, Records_18052025[[#This Row],[net_position]]*P397&lt;0, ABS(Records_18052025[[#This Row],[net_position]])&gt;=0.5, Records_18052025[[#This Row],[trade_duration_min2]]&lt;=5), "Abnormal position flip", "No")</f>
        <v>No</v>
      </c>
      <c r="T398" s="2">
        <f>_xlfn.XLOOKUP(Records_18052025[[#This Row],[symbol]], $AB$24:$AB$28, $AC$24:$AC$28, "Not Found", 0)</f>
        <v>0.2</v>
      </c>
      <c r="U398" s="9" t="str">
        <f>IF(AND(Records_18052025[[#This Row],[trade_duration]]&lt;=60, Records_18052025[[#This Row],[volume]]&gt;=Records_18052025[[#This Row],[Scalping Volume Threshold]]), "Suspected Scalping", "No")</f>
        <v>No</v>
      </c>
      <c r="V398" s="2" cm="1">
        <f t="array" ref="V398">_xlfn.LET(_xlpm.Filtered, _xlfn._xlws.FILTER($F:$F, ($A:$A=Records_18052025[[#This Row],[account_id]])*($C:$C=Records_18052025[[#This Row],[symbol]]), "Not Found"), MEDIAN(_xlpm.Filtered))</f>
        <v>1</v>
      </c>
      <c r="W398" s="2">
        <f>_xlfn.XLOOKUP(Records_18052025[[#This Row],[symbol]], $AB$33:$AB$37, $AC$33:$AC$37, 0.5, 0)</f>
        <v>0.8</v>
      </c>
      <c r="X398" s="2">
        <f>_xlfn.XLOOKUP(Records_18052025[[#This Row],[symbol]], $AB$33:$AB$37, $AD$33:$AD$37, 2, 0)</f>
        <v>2.5</v>
      </c>
      <c r="Y398" s="9" t="str" cm="1">
        <f t="array" ref="Y39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399" spans="1:26" x14ac:dyDescent="0.3">
      <c r="A399" s="2">
        <v>1008</v>
      </c>
      <c r="B399" s="5">
        <v>45795.663077028003</v>
      </c>
      <c r="C399" s="2" t="s">
        <v>8</v>
      </c>
      <c r="D399" s="2" t="s">
        <v>14</v>
      </c>
      <c r="E399" s="2">
        <v>0.51</v>
      </c>
      <c r="F399" s="2">
        <v>1</v>
      </c>
      <c r="G399" s="2">
        <v>-133.22</v>
      </c>
      <c r="H399" s="2">
        <v>374</v>
      </c>
      <c r="I399" s="2">
        <f>COUNTIFS(A:A, Records_18052025[[#This Row],[account_id]])</f>
        <v>51</v>
      </c>
      <c r="J399" s="9" t="str">
        <f>IF(Records_18052025[[#This Row],[Total Trades]]&gt;100, "High frequency", "No")</f>
        <v>No</v>
      </c>
      <c r="K399" s="8">
        <f>_xlfn.XLOOKUP(Records_18052025[[#This Row],[symbol]], $AB$6:$AB$10, $AC$6:$AC$10, "", 0)</f>
        <v>1.28</v>
      </c>
      <c r="L399" s="8" cm="1">
        <f t="array" ref="L399">ABS(_xlfn.XLOOKUP(Records_18052025[[#This Row],[symbol]], $AB$6:$AB$10, (Records_18052025[[#This Row],[spread]]-$AC$6:$AC$10), "", 0))</f>
        <v>0.77</v>
      </c>
      <c r="M399" s="9" t="str">
        <f>IF(Records_18052025[[#This Row],[spread]]&gt;Records_18052025[[#This Row],[Spread Median/Symbol]]+PRODUCT(2, $AC$12), "Abnormal high spread", "No")</f>
        <v>No</v>
      </c>
      <c r="N399" s="9" t="str">
        <f>IF(Records_18052025[[#This Row],[spread]]&lt;Records_18052025[[#This Row],[Spread Median/Symbol]]-PRODUCT(2, $AC$12), "Suspicious low spread", "No")</f>
        <v>No</v>
      </c>
      <c r="O399" s="8">
        <f>IF(Records_18052025[[#This Row],[direction]]="Buy", Records_18052025[[#This Row],[volume]], -Records_18052025[[#This Row],[volume]])</f>
        <v>1</v>
      </c>
      <c r="P399" s="8">
        <f>IF(AND(Records_18052025[[#This Row],[account_id]]=A398, Records_18052025[[#This Row],[symbol]]=C398), P398+Records_18052025[[#This Row],[signed_volume]], Records_18052025[[#This Row],[signed_volume]])</f>
        <v>2.5</v>
      </c>
      <c r="Q399" s="12">
        <f>Records_18052025[[#This Row],[trade_duration]]/86400</f>
        <v>4.3287037037037035E-3</v>
      </c>
      <c r="R399" s="8">
        <v>6.14</v>
      </c>
      <c r="S399" s="9" t="str">
        <f>IF(AND(Records_18052025[[#This Row],[account_id]]=A398, Records_18052025[[#This Row],[symbol]]=C398, Records_18052025[[#This Row],[net_position]]&lt;&gt;P398, P398&lt;&gt;0, Records_18052025[[#This Row],[net_position]]*P398&lt;0, ABS(Records_18052025[[#This Row],[net_position]])&gt;=0.5, Records_18052025[[#This Row],[trade_duration_min2]]&lt;=5), "Abnormal position flip", "No")</f>
        <v>No</v>
      </c>
      <c r="T399" s="2">
        <f>_xlfn.XLOOKUP(Records_18052025[[#This Row],[symbol]], $AB$24:$AB$28, $AC$24:$AC$28, "Not Found", 0)</f>
        <v>0.2</v>
      </c>
      <c r="U399" s="9" t="str">
        <f>IF(AND(Records_18052025[[#This Row],[trade_duration]]&lt;=60, Records_18052025[[#This Row],[volume]]&gt;=Records_18052025[[#This Row],[Scalping Volume Threshold]]), "Suspected Scalping", "No")</f>
        <v>No</v>
      </c>
      <c r="V399" s="2" cm="1">
        <f t="array" ref="V399">_xlfn.LET(_xlpm.Filtered, _xlfn._xlws.FILTER($F:$F, ($A:$A=Records_18052025[[#This Row],[account_id]])*($C:$C=Records_18052025[[#This Row],[symbol]]), "Not Found"), MEDIAN(_xlpm.Filtered))</f>
        <v>1</v>
      </c>
      <c r="W399" s="2">
        <f>_xlfn.XLOOKUP(Records_18052025[[#This Row],[symbol]], $AB$33:$AB$37, $AC$33:$AC$37, 0.5, 0)</f>
        <v>0.8</v>
      </c>
      <c r="X399" s="2">
        <f>_xlfn.XLOOKUP(Records_18052025[[#This Row],[symbol]], $AB$33:$AB$37, $AD$33:$AD$37, 2, 0)</f>
        <v>2.5</v>
      </c>
      <c r="Y399" s="9" t="str" cm="1">
        <f t="array" ref="Y39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39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00" spans="1:26" x14ac:dyDescent="0.3">
      <c r="A400" s="2">
        <v>1008</v>
      </c>
      <c r="B400" s="5">
        <v>45795.743632581842</v>
      </c>
      <c r="C400" s="2" t="s">
        <v>8</v>
      </c>
      <c r="D400" s="2" t="s">
        <v>14</v>
      </c>
      <c r="E400" s="2">
        <v>0.74</v>
      </c>
      <c r="F400" s="2">
        <v>1</v>
      </c>
      <c r="G400" s="2">
        <v>-91.84</v>
      </c>
      <c r="H400" s="2">
        <v>1477</v>
      </c>
      <c r="I400" s="2">
        <f>COUNTIFS(A:A, Records_18052025[[#This Row],[account_id]])</f>
        <v>51</v>
      </c>
      <c r="J400" s="9" t="str">
        <f>IF(Records_18052025[[#This Row],[Total Trades]]&gt;100, "High frequency", "No")</f>
        <v>No</v>
      </c>
      <c r="K400" s="8">
        <f>_xlfn.XLOOKUP(Records_18052025[[#This Row],[symbol]], $AB$6:$AB$10, $AC$6:$AC$10, "", 0)</f>
        <v>1.28</v>
      </c>
      <c r="L400" s="8" cm="1">
        <f t="array" ref="L400">ABS(_xlfn.XLOOKUP(Records_18052025[[#This Row],[symbol]], $AB$6:$AB$10, (Records_18052025[[#This Row],[spread]]-$AC$6:$AC$10), "", 0))</f>
        <v>0.54</v>
      </c>
      <c r="M400" s="9" t="str">
        <f>IF(Records_18052025[[#This Row],[spread]]&gt;Records_18052025[[#This Row],[Spread Median/Symbol]]+PRODUCT(2, $AC$12), "Abnormal high spread", "No")</f>
        <v>No</v>
      </c>
      <c r="N400" s="9" t="str">
        <f>IF(Records_18052025[[#This Row],[spread]]&lt;Records_18052025[[#This Row],[Spread Median/Symbol]]-PRODUCT(2, $AC$12), "Suspicious low spread", "No")</f>
        <v>No</v>
      </c>
      <c r="O400" s="8">
        <f>IF(Records_18052025[[#This Row],[direction]]="Buy", Records_18052025[[#This Row],[volume]], -Records_18052025[[#This Row],[volume]])</f>
        <v>1</v>
      </c>
      <c r="P400" s="8">
        <f>IF(AND(Records_18052025[[#This Row],[account_id]]=A399, Records_18052025[[#This Row],[symbol]]=C399), P399+Records_18052025[[#This Row],[signed_volume]], Records_18052025[[#This Row],[signed_volume]])</f>
        <v>3.5</v>
      </c>
      <c r="Q400" s="12">
        <f>Records_18052025[[#This Row],[trade_duration]]/86400</f>
        <v>1.7094907407407406E-2</v>
      </c>
      <c r="R400" s="8">
        <v>24.37</v>
      </c>
      <c r="S400" s="9" t="str">
        <f>IF(AND(Records_18052025[[#This Row],[account_id]]=A399, Records_18052025[[#This Row],[symbol]]=C399, Records_18052025[[#This Row],[net_position]]&lt;&gt;P399, P399&lt;&gt;0, Records_18052025[[#This Row],[net_position]]*P399&lt;0, ABS(Records_18052025[[#This Row],[net_position]])&gt;=0.5, Records_18052025[[#This Row],[trade_duration_min2]]&lt;=5), "Abnormal position flip", "No")</f>
        <v>No</v>
      </c>
      <c r="T400" s="2">
        <f>_xlfn.XLOOKUP(Records_18052025[[#This Row],[symbol]], $AB$24:$AB$28, $AC$24:$AC$28, "Not Found", 0)</f>
        <v>0.2</v>
      </c>
      <c r="U400" s="9" t="str">
        <f>IF(AND(Records_18052025[[#This Row],[trade_duration]]&lt;=60, Records_18052025[[#This Row],[volume]]&gt;=Records_18052025[[#This Row],[Scalping Volume Threshold]]), "Suspected Scalping", "No")</f>
        <v>No</v>
      </c>
      <c r="V400" s="2" cm="1">
        <f t="array" ref="V400">_xlfn.LET(_xlpm.Filtered, _xlfn._xlws.FILTER($F:$F, ($A:$A=Records_18052025[[#This Row],[account_id]])*($C:$C=Records_18052025[[#This Row],[symbol]]), "Not Found"), MEDIAN(_xlpm.Filtered))</f>
        <v>1</v>
      </c>
      <c r="W400" s="2">
        <f>_xlfn.XLOOKUP(Records_18052025[[#This Row],[symbol]], $AB$33:$AB$37, $AC$33:$AC$37, 0.5, 0)</f>
        <v>0.8</v>
      </c>
      <c r="X400" s="2">
        <f>_xlfn.XLOOKUP(Records_18052025[[#This Row],[symbol]], $AB$33:$AB$37, $AD$33:$AD$37, 2, 0)</f>
        <v>2.5</v>
      </c>
      <c r="Y400" s="9" t="str" cm="1">
        <f t="array" ref="Y40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0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01" spans="1:26" x14ac:dyDescent="0.3">
      <c r="A401" s="2">
        <v>1008</v>
      </c>
      <c r="B401" s="5">
        <v>45795.785299276497</v>
      </c>
      <c r="C401" s="2" t="s">
        <v>8</v>
      </c>
      <c r="D401" s="2" t="s">
        <v>14</v>
      </c>
      <c r="E401" s="2">
        <v>1.34</v>
      </c>
      <c r="F401" s="2">
        <v>0.1</v>
      </c>
      <c r="G401" s="2">
        <v>-99.6</v>
      </c>
      <c r="H401" s="2">
        <v>23</v>
      </c>
      <c r="I401" s="2">
        <f>COUNTIFS(A:A, Records_18052025[[#This Row],[account_id]])</f>
        <v>51</v>
      </c>
      <c r="J401" s="9" t="str">
        <f>IF(Records_18052025[[#This Row],[Total Trades]]&gt;100, "High frequency", "No")</f>
        <v>No</v>
      </c>
      <c r="K401" s="8">
        <f>_xlfn.XLOOKUP(Records_18052025[[#This Row],[symbol]], $AB$6:$AB$10, $AC$6:$AC$10, "", 0)</f>
        <v>1.28</v>
      </c>
      <c r="L401" s="8" cm="1">
        <f t="array" ref="L401">ABS(_xlfn.XLOOKUP(Records_18052025[[#This Row],[symbol]], $AB$6:$AB$10, (Records_18052025[[#This Row],[spread]]-$AC$6:$AC$10), "", 0))</f>
        <v>6.0000000000000053E-2</v>
      </c>
      <c r="M401" s="9" t="str">
        <f>IF(Records_18052025[[#This Row],[spread]]&gt;Records_18052025[[#This Row],[Spread Median/Symbol]]+PRODUCT(2, $AC$12), "Abnormal high spread", "No")</f>
        <v>No</v>
      </c>
      <c r="N401" s="9" t="str">
        <f>IF(Records_18052025[[#This Row],[spread]]&lt;Records_18052025[[#This Row],[Spread Median/Symbol]]-PRODUCT(2, $AC$12), "Suspicious low spread", "No")</f>
        <v>No</v>
      </c>
      <c r="O401" s="8">
        <f>IF(Records_18052025[[#This Row],[direction]]="Buy", Records_18052025[[#This Row],[volume]], -Records_18052025[[#This Row],[volume]])</f>
        <v>0.1</v>
      </c>
      <c r="P401" s="8">
        <f>IF(AND(Records_18052025[[#This Row],[account_id]]=A400, Records_18052025[[#This Row],[symbol]]=C400), P400+Records_18052025[[#This Row],[signed_volume]], Records_18052025[[#This Row],[signed_volume]])</f>
        <v>3.6</v>
      </c>
      <c r="Q401" s="12">
        <f>Records_18052025[[#This Row],[trade_duration]]/86400</f>
        <v>2.6620370370370372E-4</v>
      </c>
      <c r="R401" s="8">
        <v>0.23</v>
      </c>
      <c r="S401" s="9" t="str">
        <f>IF(AND(Records_18052025[[#This Row],[account_id]]=A400, Records_18052025[[#This Row],[symbol]]=C400, Records_18052025[[#This Row],[net_position]]&lt;&gt;P400, P400&lt;&gt;0, Records_18052025[[#This Row],[net_position]]*P400&lt;0, ABS(Records_18052025[[#This Row],[net_position]])&gt;=0.5, Records_18052025[[#This Row],[trade_duration_min2]]&lt;=5), "Abnormal position flip", "No")</f>
        <v>No</v>
      </c>
      <c r="T401" s="2">
        <f>_xlfn.XLOOKUP(Records_18052025[[#This Row],[symbol]], $AB$24:$AB$28, $AC$24:$AC$28, "Not Found", 0)</f>
        <v>0.2</v>
      </c>
      <c r="U401" s="9" t="str">
        <f>IF(AND(Records_18052025[[#This Row],[trade_duration]]&lt;=60, Records_18052025[[#This Row],[volume]]&gt;=Records_18052025[[#This Row],[Scalping Volume Threshold]]), "Suspected Scalping", "No")</f>
        <v>No</v>
      </c>
      <c r="V401" s="2" cm="1">
        <f t="array" ref="V401">_xlfn.LET(_xlpm.Filtered, _xlfn._xlws.FILTER($F:$F, ($A:$A=Records_18052025[[#This Row],[account_id]])*($C:$C=Records_18052025[[#This Row],[symbol]]), "Not Found"), MEDIAN(_xlpm.Filtered))</f>
        <v>1</v>
      </c>
      <c r="W401" s="2">
        <f>_xlfn.XLOOKUP(Records_18052025[[#This Row],[symbol]], $AB$33:$AB$37, $AC$33:$AC$37, 0.5, 0)</f>
        <v>0.8</v>
      </c>
      <c r="X401" s="2">
        <f>_xlfn.XLOOKUP(Records_18052025[[#This Row],[symbol]], $AB$33:$AB$37, $AD$33:$AD$37, 2, 0)</f>
        <v>2.5</v>
      </c>
      <c r="Y401" s="9" t="str" cm="1">
        <f t="array" ref="Y40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0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02" spans="1:26" x14ac:dyDescent="0.3">
      <c r="A402" s="2">
        <v>1008</v>
      </c>
      <c r="B402" s="5">
        <v>45795.836688129559</v>
      </c>
      <c r="C402" s="2" t="s">
        <v>8</v>
      </c>
      <c r="D402" s="2" t="s">
        <v>14</v>
      </c>
      <c r="E402" s="2">
        <v>0.99</v>
      </c>
      <c r="F402" s="2">
        <v>0.5</v>
      </c>
      <c r="G402" s="2">
        <v>106.45</v>
      </c>
      <c r="H402" s="2">
        <v>573</v>
      </c>
      <c r="I402" s="2">
        <f>COUNTIFS(A:A, Records_18052025[[#This Row],[account_id]])</f>
        <v>51</v>
      </c>
      <c r="J402" s="9" t="str">
        <f>IF(Records_18052025[[#This Row],[Total Trades]]&gt;100, "High frequency", "No")</f>
        <v>No</v>
      </c>
      <c r="K402" s="8">
        <f>_xlfn.XLOOKUP(Records_18052025[[#This Row],[symbol]], $AB$6:$AB$10, $AC$6:$AC$10, "", 0)</f>
        <v>1.28</v>
      </c>
      <c r="L402" s="8" cm="1">
        <f t="array" ref="L402">ABS(_xlfn.XLOOKUP(Records_18052025[[#This Row],[symbol]], $AB$6:$AB$10, (Records_18052025[[#This Row],[spread]]-$AC$6:$AC$10), "", 0))</f>
        <v>0.29000000000000004</v>
      </c>
      <c r="M402" s="9" t="str">
        <f>IF(Records_18052025[[#This Row],[spread]]&gt;Records_18052025[[#This Row],[Spread Median/Symbol]]+PRODUCT(2, $AC$12), "Abnormal high spread", "No")</f>
        <v>No</v>
      </c>
      <c r="N402" s="9" t="str">
        <f>IF(Records_18052025[[#This Row],[spread]]&lt;Records_18052025[[#This Row],[Spread Median/Symbol]]-PRODUCT(2, $AC$12), "Suspicious low spread", "No")</f>
        <v>No</v>
      </c>
      <c r="O402" s="8">
        <f>IF(Records_18052025[[#This Row],[direction]]="Buy", Records_18052025[[#This Row],[volume]], -Records_18052025[[#This Row],[volume]])</f>
        <v>0.5</v>
      </c>
      <c r="P402" s="8">
        <f>IF(AND(Records_18052025[[#This Row],[account_id]]=A401, Records_18052025[[#This Row],[symbol]]=C401), P401+Records_18052025[[#This Row],[signed_volume]], Records_18052025[[#This Row],[signed_volume]])</f>
        <v>4.0999999999999996</v>
      </c>
      <c r="Q402" s="12">
        <f>Records_18052025[[#This Row],[trade_duration]]/86400</f>
        <v>6.6319444444444446E-3</v>
      </c>
      <c r="R402" s="8">
        <v>9.33</v>
      </c>
      <c r="S402" s="9" t="str">
        <f>IF(AND(Records_18052025[[#This Row],[account_id]]=A401, Records_18052025[[#This Row],[symbol]]=C401, Records_18052025[[#This Row],[net_position]]&lt;&gt;P401, P401&lt;&gt;0, Records_18052025[[#This Row],[net_position]]*P401&lt;0, ABS(Records_18052025[[#This Row],[net_position]])&gt;=0.5, Records_18052025[[#This Row],[trade_duration_min2]]&lt;=5), "Abnormal position flip", "No")</f>
        <v>No</v>
      </c>
      <c r="T402" s="2">
        <f>_xlfn.XLOOKUP(Records_18052025[[#This Row],[symbol]], $AB$24:$AB$28, $AC$24:$AC$28, "Not Found", 0)</f>
        <v>0.2</v>
      </c>
      <c r="U402" s="9" t="str">
        <f>IF(AND(Records_18052025[[#This Row],[trade_duration]]&lt;=60, Records_18052025[[#This Row],[volume]]&gt;=Records_18052025[[#This Row],[Scalping Volume Threshold]]), "Suspected Scalping", "No")</f>
        <v>No</v>
      </c>
      <c r="V402" s="2" cm="1">
        <f t="array" ref="V402">_xlfn.LET(_xlpm.Filtered, _xlfn._xlws.FILTER($F:$F, ($A:$A=Records_18052025[[#This Row],[account_id]])*($C:$C=Records_18052025[[#This Row],[symbol]]), "Not Found"), MEDIAN(_xlpm.Filtered))</f>
        <v>1</v>
      </c>
      <c r="W402" s="2">
        <f>_xlfn.XLOOKUP(Records_18052025[[#This Row],[symbol]], $AB$33:$AB$37, $AC$33:$AC$37, 0.5, 0)</f>
        <v>0.8</v>
      </c>
      <c r="X402" s="2">
        <f>_xlfn.XLOOKUP(Records_18052025[[#This Row],[symbol]], $AB$33:$AB$37, $AD$33:$AD$37, 2, 0)</f>
        <v>2.5</v>
      </c>
      <c r="Y402" s="9" t="str" cm="1">
        <f t="array" ref="Y40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0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03" spans="1:26" x14ac:dyDescent="0.3">
      <c r="A403" s="2">
        <v>1008</v>
      </c>
      <c r="B403" s="5">
        <v>45795.912382579772</v>
      </c>
      <c r="C403" s="2" t="s">
        <v>8</v>
      </c>
      <c r="D403" s="2" t="s">
        <v>14</v>
      </c>
      <c r="E403" s="2">
        <v>0.24</v>
      </c>
      <c r="F403" s="2">
        <v>0.5</v>
      </c>
      <c r="G403" s="2">
        <v>-91.44</v>
      </c>
      <c r="H403" s="2">
        <v>2310</v>
      </c>
      <c r="I403" s="2">
        <f>COUNTIFS(A:A, Records_18052025[[#This Row],[account_id]])</f>
        <v>51</v>
      </c>
      <c r="J403" s="9" t="str">
        <f>IF(Records_18052025[[#This Row],[Total Trades]]&gt;100, "High frequency", "No")</f>
        <v>No</v>
      </c>
      <c r="K403" s="8">
        <f>_xlfn.XLOOKUP(Records_18052025[[#This Row],[symbol]], $AB$6:$AB$10, $AC$6:$AC$10, "", 0)</f>
        <v>1.28</v>
      </c>
      <c r="L403" s="8" cm="1">
        <f t="array" ref="L403">ABS(_xlfn.XLOOKUP(Records_18052025[[#This Row],[symbol]], $AB$6:$AB$10, (Records_18052025[[#This Row],[spread]]-$AC$6:$AC$10), "", 0))</f>
        <v>1.04</v>
      </c>
      <c r="M403" s="9" t="str">
        <f>IF(Records_18052025[[#This Row],[spread]]&gt;Records_18052025[[#This Row],[Spread Median/Symbol]]+PRODUCT(2, $AC$12), "Abnormal high spread", "No")</f>
        <v>No</v>
      </c>
      <c r="N403" s="9" t="str">
        <f>IF(Records_18052025[[#This Row],[spread]]&lt;Records_18052025[[#This Row],[Spread Median/Symbol]]-PRODUCT(2, $AC$12), "Suspicious low spread", "No")</f>
        <v>No</v>
      </c>
      <c r="O403" s="8">
        <f>IF(Records_18052025[[#This Row],[direction]]="Buy", Records_18052025[[#This Row],[volume]], -Records_18052025[[#This Row],[volume]])</f>
        <v>0.5</v>
      </c>
      <c r="P403" s="8">
        <f>IF(AND(Records_18052025[[#This Row],[account_id]]=A402, Records_18052025[[#This Row],[symbol]]=C402), P402+Records_18052025[[#This Row],[signed_volume]], Records_18052025[[#This Row],[signed_volume]])</f>
        <v>4.5999999999999996</v>
      </c>
      <c r="Q403" s="12">
        <f>Records_18052025[[#This Row],[trade_duration]]/86400</f>
        <v>2.673611111111111E-2</v>
      </c>
      <c r="R403" s="8">
        <v>38.299999999999997</v>
      </c>
      <c r="S403" s="9" t="str">
        <f>IF(AND(Records_18052025[[#This Row],[account_id]]=A402, Records_18052025[[#This Row],[symbol]]=C402, Records_18052025[[#This Row],[net_position]]&lt;&gt;P402, P402&lt;&gt;0, Records_18052025[[#This Row],[net_position]]*P402&lt;0, ABS(Records_18052025[[#This Row],[net_position]])&gt;=0.5, Records_18052025[[#This Row],[trade_duration_min2]]&lt;=5), "Abnormal position flip", "No")</f>
        <v>No</v>
      </c>
      <c r="T403" s="2">
        <f>_xlfn.XLOOKUP(Records_18052025[[#This Row],[symbol]], $AB$24:$AB$28, $AC$24:$AC$28, "Not Found", 0)</f>
        <v>0.2</v>
      </c>
      <c r="U403" s="9" t="str">
        <f>IF(AND(Records_18052025[[#This Row],[trade_duration]]&lt;=60, Records_18052025[[#This Row],[volume]]&gt;=Records_18052025[[#This Row],[Scalping Volume Threshold]]), "Suspected Scalping", "No")</f>
        <v>No</v>
      </c>
      <c r="V403" s="2" cm="1">
        <f t="array" ref="V403">_xlfn.LET(_xlpm.Filtered, _xlfn._xlws.FILTER($F:$F, ($A:$A=Records_18052025[[#This Row],[account_id]])*($C:$C=Records_18052025[[#This Row],[symbol]]), "Not Found"), MEDIAN(_xlpm.Filtered))</f>
        <v>1</v>
      </c>
      <c r="W403" s="2">
        <f>_xlfn.XLOOKUP(Records_18052025[[#This Row],[symbol]], $AB$33:$AB$37, $AC$33:$AC$37, 0.5, 0)</f>
        <v>0.8</v>
      </c>
      <c r="X403" s="2">
        <f>_xlfn.XLOOKUP(Records_18052025[[#This Row],[symbol]], $AB$33:$AB$37, $AD$33:$AD$37, 2, 0)</f>
        <v>2.5</v>
      </c>
      <c r="Y403" s="9" t="str" cm="1">
        <f t="array" ref="Y40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0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04" spans="1:26" x14ac:dyDescent="0.3">
      <c r="A404" s="2">
        <v>1009</v>
      </c>
      <c r="B404" s="5">
        <v>45795.015160354473</v>
      </c>
      <c r="C404" s="2" t="s">
        <v>9</v>
      </c>
      <c r="D404" s="2" t="s">
        <v>14</v>
      </c>
      <c r="E404" s="2">
        <v>0.94</v>
      </c>
      <c r="F404" s="2">
        <v>0.01</v>
      </c>
      <c r="G404" s="2">
        <v>-81.88</v>
      </c>
      <c r="H404" s="2">
        <v>1664</v>
      </c>
      <c r="I404" s="2">
        <f>COUNTIFS(A:A, Records_18052025[[#This Row],[account_id]])</f>
        <v>44</v>
      </c>
      <c r="J404" s="9" t="str">
        <f>IF(Records_18052025[[#This Row],[Total Trades]]&gt;100, "High frequency", "No")</f>
        <v>No</v>
      </c>
      <c r="K404" s="8">
        <f>_xlfn.XLOOKUP(Records_18052025[[#This Row],[symbol]], $AB$6:$AB$10, $AC$6:$AC$10, "", 0)</f>
        <v>1.0649999999999999</v>
      </c>
      <c r="L404" s="8" cm="1">
        <f t="array" ref="L404">ABS(_xlfn.XLOOKUP(Records_18052025[[#This Row],[symbol]], $AB$6:$AB$10, (Records_18052025[[#This Row],[spread]]-$AC$6:$AC$10), "", 0))</f>
        <v>0.125</v>
      </c>
      <c r="M404" s="9" t="str">
        <f>IF(Records_18052025[[#This Row],[spread]]&gt;Records_18052025[[#This Row],[Spread Median/Symbol]]+PRODUCT(2, $AC$12), "Abnormal high spread", "No")</f>
        <v>No</v>
      </c>
      <c r="N404" s="9" t="str">
        <f>IF(Records_18052025[[#This Row],[spread]]&lt;Records_18052025[[#This Row],[Spread Median/Symbol]]-PRODUCT(2, $AC$12), "Suspicious low spread", "No")</f>
        <v>No</v>
      </c>
      <c r="O404" s="8">
        <f>IF(Records_18052025[[#This Row],[direction]]="Buy", Records_18052025[[#This Row],[volume]], -Records_18052025[[#This Row],[volume]])</f>
        <v>0.01</v>
      </c>
      <c r="P404" s="8">
        <f>IF(AND(Records_18052025[[#This Row],[account_id]]=A403, Records_18052025[[#This Row],[symbol]]=C403), P403+Records_18052025[[#This Row],[signed_volume]], Records_18052025[[#This Row],[signed_volume]])</f>
        <v>0.01</v>
      </c>
      <c r="Q404" s="12">
        <f>Records_18052025[[#This Row],[trade_duration]]/86400</f>
        <v>1.9259259259259261E-2</v>
      </c>
      <c r="R404" s="8">
        <v>27.44</v>
      </c>
      <c r="S404" s="9" t="str">
        <f>IF(AND(Records_18052025[[#This Row],[account_id]]=A403, Records_18052025[[#This Row],[symbol]]=C403, Records_18052025[[#This Row],[net_position]]&lt;&gt;P403, P403&lt;&gt;0, Records_18052025[[#This Row],[net_position]]*P403&lt;0, ABS(Records_18052025[[#This Row],[net_position]])&gt;=0.5, Records_18052025[[#This Row],[trade_duration_min2]]&lt;=5), "Abnormal position flip", "No")</f>
        <v>No</v>
      </c>
      <c r="T404" s="2">
        <f>_xlfn.XLOOKUP(Records_18052025[[#This Row],[symbol]], $AB$24:$AB$28, $AC$24:$AC$28, "Not Found", 0)</f>
        <v>0.5</v>
      </c>
      <c r="U404" s="9" t="str">
        <f>IF(AND(Records_18052025[[#This Row],[trade_duration]]&lt;=60, Records_18052025[[#This Row],[volume]]&gt;=Records_18052025[[#This Row],[Scalping Volume Threshold]]), "Suspected Scalping", "No")</f>
        <v>No</v>
      </c>
      <c r="V404" s="2" cm="1">
        <f t="array" ref="V404">_xlfn.LET(_xlpm.Filtered, _xlfn._xlws.FILTER($F:$F, ($A:$A=Records_18052025[[#This Row],[account_id]])*($C:$C=Records_18052025[[#This Row],[symbol]]), "Not Found"), MEDIAN(_xlpm.Filtered))</f>
        <v>0.01</v>
      </c>
      <c r="W404" s="2">
        <f>_xlfn.XLOOKUP(Records_18052025[[#This Row],[symbol]], $AB$33:$AB$37, $AC$33:$AC$37, 0.5, 0)</f>
        <v>0.5</v>
      </c>
      <c r="X404" s="2">
        <f>_xlfn.XLOOKUP(Records_18052025[[#This Row],[symbol]], $AB$33:$AB$37, $AD$33:$AD$37, 2, 0)</f>
        <v>2</v>
      </c>
      <c r="Y404" s="9" t="str" cm="1">
        <f t="array" ref="Y40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0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05" spans="1:26" x14ac:dyDescent="0.3">
      <c r="A405" s="2">
        <v>1009</v>
      </c>
      <c r="B405" s="5">
        <v>45795.195021469852</v>
      </c>
      <c r="C405" s="2" t="s">
        <v>9</v>
      </c>
      <c r="D405" s="2" t="s">
        <v>14</v>
      </c>
      <c r="E405" s="2">
        <v>0.59</v>
      </c>
      <c r="F405" s="2">
        <v>0.01</v>
      </c>
      <c r="G405" s="2">
        <v>82.79</v>
      </c>
      <c r="H405" s="2">
        <v>2943</v>
      </c>
      <c r="I405" s="2">
        <f>COUNTIFS(A:A, Records_18052025[[#This Row],[account_id]])</f>
        <v>44</v>
      </c>
      <c r="J405" s="9" t="str">
        <f>IF(Records_18052025[[#This Row],[Total Trades]]&gt;100, "High frequency", "No")</f>
        <v>No</v>
      </c>
      <c r="K405" s="8">
        <f>_xlfn.XLOOKUP(Records_18052025[[#This Row],[symbol]], $AB$6:$AB$10, $AC$6:$AC$10, "", 0)</f>
        <v>1.0649999999999999</v>
      </c>
      <c r="L405" s="8" cm="1">
        <f t="array" ref="L405">ABS(_xlfn.XLOOKUP(Records_18052025[[#This Row],[symbol]], $AB$6:$AB$10, (Records_18052025[[#This Row],[spread]]-$AC$6:$AC$10), "", 0))</f>
        <v>0.47499999999999998</v>
      </c>
      <c r="M405" s="9" t="str">
        <f>IF(Records_18052025[[#This Row],[spread]]&gt;Records_18052025[[#This Row],[Spread Median/Symbol]]+PRODUCT(2, $AC$12), "Abnormal high spread", "No")</f>
        <v>No</v>
      </c>
      <c r="N405" s="9" t="str">
        <f>IF(Records_18052025[[#This Row],[spread]]&lt;Records_18052025[[#This Row],[Spread Median/Symbol]]-PRODUCT(2, $AC$12), "Suspicious low spread", "No")</f>
        <v>No</v>
      </c>
      <c r="O405" s="8">
        <f>IF(Records_18052025[[#This Row],[direction]]="Buy", Records_18052025[[#This Row],[volume]], -Records_18052025[[#This Row],[volume]])</f>
        <v>0.01</v>
      </c>
      <c r="P405" s="8">
        <f>IF(AND(Records_18052025[[#This Row],[account_id]]=A404, Records_18052025[[#This Row],[symbol]]=C404), P404+Records_18052025[[#This Row],[signed_volume]], Records_18052025[[#This Row],[signed_volume]])</f>
        <v>0.02</v>
      </c>
      <c r="Q405" s="12">
        <f>Records_18052025[[#This Row],[trade_duration]]/86400</f>
        <v>3.4062500000000002E-2</v>
      </c>
      <c r="R405" s="8">
        <v>49.03</v>
      </c>
      <c r="S405" s="9" t="str">
        <f>IF(AND(Records_18052025[[#This Row],[account_id]]=A404, Records_18052025[[#This Row],[symbol]]=C404, Records_18052025[[#This Row],[net_position]]&lt;&gt;P404, P404&lt;&gt;0, Records_18052025[[#This Row],[net_position]]*P404&lt;0, ABS(Records_18052025[[#This Row],[net_position]])&gt;=0.5, Records_18052025[[#This Row],[trade_duration_min2]]&lt;=5), "Abnormal position flip", "No")</f>
        <v>No</v>
      </c>
      <c r="T405" s="2">
        <f>_xlfn.XLOOKUP(Records_18052025[[#This Row],[symbol]], $AB$24:$AB$28, $AC$24:$AC$28, "Not Found", 0)</f>
        <v>0.5</v>
      </c>
      <c r="U405" s="9" t="str">
        <f>IF(AND(Records_18052025[[#This Row],[trade_duration]]&lt;=60, Records_18052025[[#This Row],[volume]]&gt;=Records_18052025[[#This Row],[Scalping Volume Threshold]]), "Suspected Scalping", "No")</f>
        <v>No</v>
      </c>
      <c r="V405" s="2" cm="1">
        <f t="array" ref="V405">_xlfn.LET(_xlpm.Filtered, _xlfn._xlws.FILTER($F:$F, ($A:$A=Records_18052025[[#This Row],[account_id]])*($C:$C=Records_18052025[[#This Row],[symbol]]), "Not Found"), MEDIAN(_xlpm.Filtered))</f>
        <v>0.01</v>
      </c>
      <c r="W405" s="2">
        <f>_xlfn.XLOOKUP(Records_18052025[[#This Row],[symbol]], $AB$33:$AB$37, $AC$33:$AC$37, 0.5, 0)</f>
        <v>0.5</v>
      </c>
      <c r="X405" s="2">
        <f>_xlfn.XLOOKUP(Records_18052025[[#This Row],[symbol]], $AB$33:$AB$37, $AD$33:$AD$37, 2, 0)</f>
        <v>2</v>
      </c>
      <c r="Y405" s="9" t="str" cm="1">
        <f t="array" ref="Y40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0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06" spans="1:26" x14ac:dyDescent="0.3">
      <c r="A406" s="2">
        <v>1009</v>
      </c>
      <c r="B406" s="5">
        <v>45795.331827025213</v>
      </c>
      <c r="C406" s="2" t="s">
        <v>9</v>
      </c>
      <c r="D406" s="2" t="s">
        <v>14</v>
      </c>
      <c r="E406" s="2">
        <v>0.88</v>
      </c>
      <c r="F406" s="2">
        <v>1</v>
      </c>
      <c r="G406" s="2">
        <v>-181.26</v>
      </c>
      <c r="H406" s="2">
        <v>564</v>
      </c>
      <c r="I406" s="2">
        <f>COUNTIFS(A:A, Records_18052025[[#This Row],[account_id]])</f>
        <v>44</v>
      </c>
      <c r="J406" s="9" t="str">
        <f>IF(Records_18052025[[#This Row],[Total Trades]]&gt;100, "High frequency", "No")</f>
        <v>No</v>
      </c>
      <c r="K406" s="8">
        <f>_xlfn.XLOOKUP(Records_18052025[[#This Row],[symbol]], $AB$6:$AB$10, $AC$6:$AC$10, "", 0)</f>
        <v>1.0649999999999999</v>
      </c>
      <c r="L406" s="8" cm="1">
        <f t="array" ref="L406">ABS(_xlfn.XLOOKUP(Records_18052025[[#This Row],[symbol]], $AB$6:$AB$10, (Records_18052025[[#This Row],[spread]]-$AC$6:$AC$10), "", 0))</f>
        <v>0.18499999999999994</v>
      </c>
      <c r="M406" s="9" t="str">
        <f>IF(Records_18052025[[#This Row],[spread]]&gt;Records_18052025[[#This Row],[Spread Median/Symbol]]+PRODUCT(2, $AC$12), "Abnormal high spread", "No")</f>
        <v>No</v>
      </c>
      <c r="N406" s="9" t="str">
        <f>IF(Records_18052025[[#This Row],[spread]]&lt;Records_18052025[[#This Row],[Spread Median/Symbol]]-PRODUCT(2, $AC$12), "Suspicious low spread", "No")</f>
        <v>No</v>
      </c>
      <c r="O406" s="8">
        <f>IF(Records_18052025[[#This Row],[direction]]="Buy", Records_18052025[[#This Row],[volume]], -Records_18052025[[#This Row],[volume]])</f>
        <v>1</v>
      </c>
      <c r="P406" s="8">
        <f>IF(AND(Records_18052025[[#This Row],[account_id]]=A405, Records_18052025[[#This Row],[symbol]]=C405), P405+Records_18052025[[#This Row],[signed_volume]], Records_18052025[[#This Row],[signed_volume]])</f>
        <v>1.02</v>
      </c>
      <c r="Q406" s="12">
        <f>Records_18052025[[#This Row],[trade_duration]]/86400</f>
        <v>6.5277777777777782E-3</v>
      </c>
      <c r="R406" s="8">
        <v>9.24</v>
      </c>
      <c r="S406" s="9" t="str">
        <f>IF(AND(Records_18052025[[#This Row],[account_id]]=A405, Records_18052025[[#This Row],[symbol]]=C405, Records_18052025[[#This Row],[net_position]]&lt;&gt;P405, P405&lt;&gt;0, Records_18052025[[#This Row],[net_position]]*P405&lt;0, ABS(Records_18052025[[#This Row],[net_position]])&gt;=0.5, Records_18052025[[#This Row],[trade_duration_min2]]&lt;=5), "Abnormal position flip", "No")</f>
        <v>No</v>
      </c>
      <c r="T406" s="2">
        <f>_xlfn.XLOOKUP(Records_18052025[[#This Row],[symbol]], $AB$24:$AB$28, $AC$24:$AC$28, "Not Found", 0)</f>
        <v>0.5</v>
      </c>
      <c r="U406" s="9" t="str">
        <f>IF(AND(Records_18052025[[#This Row],[trade_duration]]&lt;=60, Records_18052025[[#This Row],[volume]]&gt;=Records_18052025[[#This Row],[Scalping Volume Threshold]]), "Suspected Scalping", "No")</f>
        <v>No</v>
      </c>
      <c r="V406" s="2" cm="1">
        <f t="array" ref="V406">_xlfn.LET(_xlpm.Filtered, _xlfn._xlws.FILTER($F:$F, ($A:$A=Records_18052025[[#This Row],[account_id]])*($C:$C=Records_18052025[[#This Row],[symbol]]), "Not Found"), MEDIAN(_xlpm.Filtered))</f>
        <v>0.01</v>
      </c>
      <c r="W406" s="2">
        <f>_xlfn.XLOOKUP(Records_18052025[[#This Row],[symbol]], $AB$33:$AB$37, $AC$33:$AC$37, 0.5, 0)</f>
        <v>0.5</v>
      </c>
      <c r="X406" s="2">
        <f>_xlfn.XLOOKUP(Records_18052025[[#This Row],[symbol]], $AB$33:$AB$37, $AD$33:$AD$37, 2, 0)</f>
        <v>2</v>
      </c>
      <c r="Y406" s="9" t="str" cm="1">
        <f t="array" ref="Y40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0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07" spans="1:26" x14ac:dyDescent="0.3">
      <c r="A407" s="2">
        <v>1009</v>
      </c>
      <c r="B407" s="5">
        <v>45795.392938132944</v>
      </c>
      <c r="C407" s="2" t="s">
        <v>9</v>
      </c>
      <c r="D407" s="2" t="s">
        <v>13</v>
      </c>
      <c r="E407" s="2">
        <v>1.52</v>
      </c>
      <c r="F407" s="2">
        <v>0.01</v>
      </c>
      <c r="G407" s="2">
        <v>-71.400000000000006</v>
      </c>
      <c r="H407" s="2">
        <v>673</v>
      </c>
      <c r="I407" s="2">
        <f>COUNTIFS(A:A, Records_18052025[[#This Row],[account_id]])</f>
        <v>44</v>
      </c>
      <c r="J407" s="9" t="str">
        <f>IF(Records_18052025[[#This Row],[Total Trades]]&gt;100, "High frequency", "No")</f>
        <v>No</v>
      </c>
      <c r="K407" s="8">
        <f>_xlfn.XLOOKUP(Records_18052025[[#This Row],[symbol]], $AB$6:$AB$10, $AC$6:$AC$10, "", 0)</f>
        <v>1.0649999999999999</v>
      </c>
      <c r="L407" s="8" cm="1">
        <f t="array" ref="L407">ABS(_xlfn.XLOOKUP(Records_18052025[[#This Row],[symbol]], $AB$6:$AB$10, (Records_18052025[[#This Row],[spread]]-$AC$6:$AC$10), "", 0))</f>
        <v>0.45500000000000007</v>
      </c>
      <c r="M407" s="9" t="str">
        <f>IF(Records_18052025[[#This Row],[spread]]&gt;Records_18052025[[#This Row],[Spread Median/Symbol]]+PRODUCT(2, $AC$12), "Abnormal high spread", "No")</f>
        <v>No</v>
      </c>
      <c r="N407" s="9" t="str">
        <f>IF(Records_18052025[[#This Row],[spread]]&lt;Records_18052025[[#This Row],[Spread Median/Symbol]]-PRODUCT(2, $AC$12), "Suspicious low spread", "No")</f>
        <v>No</v>
      </c>
      <c r="O407" s="8">
        <f>IF(Records_18052025[[#This Row],[direction]]="Buy", Records_18052025[[#This Row],[volume]], -Records_18052025[[#This Row],[volume]])</f>
        <v>-0.01</v>
      </c>
      <c r="P407" s="8">
        <f>IF(AND(Records_18052025[[#This Row],[account_id]]=A406, Records_18052025[[#This Row],[symbol]]=C406), P406+Records_18052025[[#This Row],[signed_volume]], Records_18052025[[#This Row],[signed_volume]])</f>
        <v>1.01</v>
      </c>
      <c r="Q407" s="12">
        <f>Records_18052025[[#This Row],[trade_duration]]/86400</f>
        <v>7.789351851851852E-3</v>
      </c>
      <c r="R407" s="8">
        <v>11.13</v>
      </c>
      <c r="S407" s="9" t="str">
        <f>IF(AND(Records_18052025[[#This Row],[account_id]]=A406, Records_18052025[[#This Row],[symbol]]=C406, Records_18052025[[#This Row],[net_position]]&lt;&gt;P406, P406&lt;&gt;0, Records_18052025[[#This Row],[net_position]]*P406&lt;0, ABS(Records_18052025[[#This Row],[net_position]])&gt;=0.5, Records_18052025[[#This Row],[trade_duration_min2]]&lt;=5), "Abnormal position flip", "No")</f>
        <v>No</v>
      </c>
      <c r="T407" s="2">
        <f>_xlfn.XLOOKUP(Records_18052025[[#This Row],[symbol]], $AB$24:$AB$28, $AC$24:$AC$28, "Not Found", 0)</f>
        <v>0.5</v>
      </c>
      <c r="U407" s="9" t="str">
        <f>IF(AND(Records_18052025[[#This Row],[trade_duration]]&lt;=60, Records_18052025[[#This Row],[volume]]&gt;=Records_18052025[[#This Row],[Scalping Volume Threshold]]), "Suspected Scalping", "No")</f>
        <v>No</v>
      </c>
      <c r="V407" s="2" cm="1">
        <f t="array" ref="V407">_xlfn.LET(_xlpm.Filtered, _xlfn._xlws.FILTER($F:$F, ($A:$A=Records_18052025[[#This Row],[account_id]])*($C:$C=Records_18052025[[#This Row],[symbol]]), "Not Found"), MEDIAN(_xlpm.Filtered))</f>
        <v>0.01</v>
      </c>
      <c r="W407" s="2">
        <f>_xlfn.XLOOKUP(Records_18052025[[#This Row],[symbol]], $AB$33:$AB$37, $AC$33:$AC$37, 0.5, 0)</f>
        <v>0.5</v>
      </c>
      <c r="X407" s="2">
        <f>_xlfn.XLOOKUP(Records_18052025[[#This Row],[symbol]], $AB$33:$AB$37, $AD$33:$AD$37, 2, 0)</f>
        <v>2</v>
      </c>
      <c r="Y407" s="9" t="str" cm="1">
        <f t="array" ref="Y40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0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08" spans="1:26" x14ac:dyDescent="0.3">
      <c r="A408" s="2">
        <v>1009</v>
      </c>
      <c r="B408" s="5">
        <v>45795.935993730607</v>
      </c>
      <c r="C408" s="2" t="s">
        <v>9</v>
      </c>
      <c r="D408" s="2" t="s">
        <v>14</v>
      </c>
      <c r="E408" s="2">
        <v>1.1599999999999999</v>
      </c>
      <c r="F408" s="2">
        <v>0.5</v>
      </c>
      <c r="G408" s="2">
        <v>193.94</v>
      </c>
      <c r="H408" s="2">
        <v>2768</v>
      </c>
      <c r="I408" s="2">
        <f>COUNTIFS(A:A, Records_18052025[[#This Row],[account_id]])</f>
        <v>44</v>
      </c>
      <c r="J408" s="9" t="str">
        <f>IF(Records_18052025[[#This Row],[Total Trades]]&gt;100, "High frequency", "No")</f>
        <v>No</v>
      </c>
      <c r="K408" s="8">
        <f>_xlfn.XLOOKUP(Records_18052025[[#This Row],[symbol]], $AB$6:$AB$10, $AC$6:$AC$10, "", 0)</f>
        <v>1.0649999999999999</v>
      </c>
      <c r="L408" s="8" cm="1">
        <f t="array" ref="L408">ABS(_xlfn.XLOOKUP(Records_18052025[[#This Row],[symbol]], $AB$6:$AB$10, (Records_18052025[[#This Row],[spread]]-$AC$6:$AC$10), "", 0))</f>
        <v>9.4999999999999973E-2</v>
      </c>
      <c r="M408" s="9" t="str">
        <f>IF(Records_18052025[[#This Row],[spread]]&gt;Records_18052025[[#This Row],[Spread Median/Symbol]]+PRODUCT(2, $AC$12), "Abnormal high spread", "No")</f>
        <v>No</v>
      </c>
      <c r="N408" s="9" t="str">
        <f>IF(Records_18052025[[#This Row],[spread]]&lt;Records_18052025[[#This Row],[Spread Median/Symbol]]-PRODUCT(2, $AC$12), "Suspicious low spread", "No")</f>
        <v>No</v>
      </c>
      <c r="O408" s="8">
        <f>IF(Records_18052025[[#This Row],[direction]]="Buy", Records_18052025[[#This Row],[volume]], -Records_18052025[[#This Row],[volume]])</f>
        <v>0.5</v>
      </c>
      <c r="P408" s="8">
        <f>IF(AND(Records_18052025[[#This Row],[account_id]]=A407, Records_18052025[[#This Row],[symbol]]=C407), P407+Records_18052025[[#This Row],[signed_volume]], Records_18052025[[#This Row],[signed_volume]])</f>
        <v>1.51</v>
      </c>
      <c r="Q408" s="12">
        <f>Records_18052025[[#This Row],[trade_duration]]/86400</f>
        <v>3.2037037037037037E-2</v>
      </c>
      <c r="R408" s="8">
        <v>46.08</v>
      </c>
      <c r="S408" s="9" t="str">
        <f>IF(AND(Records_18052025[[#This Row],[account_id]]=A407, Records_18052025[[#This Row],[symbol]]=C407, Records_18052025[[#This Row],[net_position]]&lt;&gt;P407, P407&lt;&gt;0, Records_18052025[[#This Row],[net_position]]*P407&lt;0, ABS(Records_18052025[[#This Row],[net_position]])&gt;=0.5, Records_18052025[[#This Row],[trade_duration_min2]]&lt;=5), "Abnormal position flip", "No")</f>
        <v>No</v>
      </c>
      <c r="T408" s="2">
        <f>_xlfn.XLOOKUP(Records_18052025[[#This Row],[symbol]], $AB$24:$AB$28, $AC$24:$AC$28, "Not Found", 0)</f>
        <v>0.5</v>
      </c>
      <c r="U408" s="9" t="str">
        <f>IF(AND(Records_18052025[[#This Row],[trade_duration]]&lt;=60, Records_18052025[[#This Row],[volume]]&gt;=Records_18052025[[#This Row],[Scalping Volume Threshold]]), "Suspected Scalping", "No")</f>
        <v>No</v>
      </c>
      <c r="V408" s="2" cm="1">
        <f t="array" ref="V408">_xlfn.LET(_xlpm.Filtered, _xlfn._xlws.FILTER($F:$F, ($A:$A=Records_18052025[[#This Row],[account_id]])*($C:$C=Records_18052025[[#This Row],[symbol]]), "Not Found"), MEDIAN(_xlpm.Filtered))</f>
        <v>0.01</v>
      </c>
      <c r="W408" s="2">
        <f>_xlfn.XLOOKUP(Records_18052025[[#This Row],[symbol]], $AB$33:$AB$37, $AC$33:$AC$37, 0.5, 0)</f>
        <v>0.5</v>
      </c>
      <c r="X408" s="2">
        <f>_xlfn.XLOOKUP(Records_18052025[[#This Row],[symbol]], $AB$33:$AB$37, $AD$33:$AD$37, 2, 0)</f>
        <v>2</v>
      </c>
      <c r="Y408" s="9" t="str" cm="1">
        <f t="array" ref="Y40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0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09" spans="1:26" x14ac:dyDescent="0.3">
      <c r="A409" s="2">
        <v>1009</v>
      </c>
      <c r="B409" s="5">
        <v>45795.01238258263</v>
      </c>
      <c r="C409" s="2" t="s">
        <v>11</v>
      </c>
      <c r="D409" s="2" t="s">
        <v>13</v>
      </c>
      <c r="E409" s="2">
        <v>1.7</v>
      </c>
      <c r="F409" s="2">
        <v>0.5</v>
      </c>
      <c r="G409" s="2">
        <v>185.63</v>
      </c>
      <c r="H409" s="2">
        <v>2098</v>
      </c>
      <c r="I409" s="2">
        <f>COUNTIFS(A:A, Records_18052025[[#This Row],[account_id]])</f>
        <v>44</v>
      </c>
      <c r="J409" s="9" t="str">
        <f>IF(Records_18052025[[#This Row],[Total Trades]]&gt;100, "High frequency", "No")</f>
        <v>No</v>
      </c>
      <c r="K409" s="8">
        <f>_xlfn.XLOOKUP(Records_18052025[[#This Row],[symbol]], $AB$6:$AB$10, $AC$6:$AC$10, "", 0)</f>
        <v>1.0950000000000002</v>
      </c>
      <c r="L409" s="8" cm="1">
        <f t="array" ref="L409">ABS(_xlfn.XLOOKUP(Records_18052025[[#This Row],[symbol]], $AB$6:$AB$10, (Records_18052025[[#This Row],[spread]]-$AC$6:$AC$10), "", 0))</f>
        <v>0.60499999999999976</v>
      </c>
      <c r="M409" s="9" t="str">
        <f>IF(Records_18052025[[#This Row],[spread]]&gt;Records_18052025[[#This Row],[Spread Median/Symbol]]+PRODUCT(2, $AC$12), "Abnormal high spread", "No")</f>
        <v>No</v>
      </c>
      <c r="N409" s="9" t="str">
        <f>IF(Records_18052025[[#This Row],[spread]]&lt;Records_18052025[[#This Row],[Spread Median/Symbol]]-PRODUCT(2, $AC$12), "Suspicious low spread", "No")</f>
        <v>No</v>
      </c>
      <c r="O409" s="8">
        <f>IF(Records_18052025[[#This Row],[direction]]="Buy", Records_18052025[[#This Row],[volume]], -Records_18052025[[#This Row],[volume]])</f>
        <v>-0.5</v>
      </c>
      <c r="P409" s="8">
        <f>IF(AND(Records_18052025[[#This Row],[account_id]]=A408, Records_18052025[[#This Row],[symbol]]=C408), P408+Records_18052025[[#This Row],[signed_volume]], Records_18052025[[#This Row],[signed_volume]])</f>
        <v>-0.5</v>
      </c>
      <c r="Q409" s="12">
        <f>Records_18052025[[#This Row],[trade_duration]]/86400</f>
        <v>2.4282407407407409E-2</v>
      </c>
      <c r="R409" s="8">
        <v>34.58</v>
      </c>
      <c r="S409" s="9" t="str">
        <f>IF(AND(Records_18052025[[#This Row],[account_id]]=A408, Records_18052025[[#This Row],[symbol]]=C408, Records_18052025[[#This Row],[net_position]]&lt;&gt;P408, P408&lt;&gt;0, Records_18052025[[#This Row],[net_position]]*P408&lt;0, ABS(Records_18052025[[#This Row],[net_position]])&gt;=0.5, Records_18052025[[#This Row],[trade_duration_min2]]&lt;=5), "Abnormal position flip", "No")</f>
        <v>No</v>
      </c>
      <c r="T409" s="2">
        <f>_xlfn.XLOOKUP(Records_18052025[[#This Row],[symbol]], $AB$24:$AB$28, $AC$24:$AC$28, "Not Found", 0)</f>
        <v>0.5</v>
      </c>
      <c r="U409" s="9" t="str">
        <f>IF(AND(Records_18052025[[#This Row],[trade_duration]]&lt;=60, Records_18052025[[#This Row],[volume]]&gt;=Records_18052025[[#This Row],[Scalping Volume Threshold]]), "Suspected Scalping", "No")</f>
        <v>No</v>
      </c>
      <c r="V409" s="2" cm="1">
        <f t="array" ref="V409">_xlfn.LET(_xlpm.Filtered, _xlfn._xlws.FILTER($F:$F, ($A:$A=Records_18052025[[#This Row],[account_id]])*($C:$C=Records_18052025[[#This Row],[symbol]]), "Not Found"), MEDIAN(_xlpm.Filtered))</f>
        <v>0.5</v>
      </c>
      <c r="W409" s="2">
        <f>_xlfn.XLOOKUP(Records_18052025[[#This Row],[symbol]], $AB$33:$AB$37, $AC$33:$AC$37, 0.5, 0)</f>
        <v>0.5</v>
      </c>
      <c r="X409" s="2">
        <f>_xlfn.XLOOKUP(Records_18052025[[#This Row],[symbol]], $AB$33:$AB$37, $AD$33:$AD$37, 2, 0)</f>
        <v>2</v>
      </c>
      <c r="Y409" s="9" t="str" cm="1">
        <f t="array" ref="Y40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0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10" spans="1:26" x14ac:dyDescent="0.3">
      <c r="A410" s="2">
        <v>1009</v>
      </c>
      <c r="B410" s="5">
        <v>45795.051965930958</v>
      </c>
      <c r="C410" s="2" t="s">
        <v>11</v>
      </c>
      <c r="D410" s="2" t="s">
        <v>13</v>
      </c>
      <c r="E410" s="2">
        <v>1.61</v>
      </c>
      <c r="F410" s="2">
        <v>0.5</v>
      </c>
      <c r="G410" s="2">
        <v>11.86</v>
      </c>
      <c r="H410" s="2">
        <v>1693</v>
      </c>
      <c r="I410" s="2">
        <f>COUNTIFS(A:A, Records_18052025[[#This Row],[account_id]])</f>
        <v>44</v>
      </c>
      <c r="J410" s="9" t="str">
        <f>IF(Records_18052025[[#This Row],[Total Trades]]&gt;100, "High frequency", "No")</f>
        <v>No</v>
      </c>
      <c r="K410" s="8">
        <f>_xlfn.XLOOKUP(Records_18052025[[#This Row],[symbol]], $AB$6:$AB$10, $AC$6:$AC$10, "", 0)</f>
        <v>1.0950000000000002</v>
      </c>
      <c r="L410" s="8" cm="1">
        <f t="array" ref="L410">ABS(_xlfn.XLOOKUP(Records_18052025[[#This Row],[symbol]], $AB$6:$AB$10, (Records_18052025[[#This Row],[spread]]-$AC$6:$AC$10), "", 0))</f>
        <v>0.5149999999999999</v>
      </c>
      <c r="M410" s="9" t="str">
        <f>IF(Records_18052025[[#This Row],[spread]]&gt;Records_18052025[[#This Row],[Spread Median/Symbol]]+PRODUCT(2, $AC$12), "Abnormal high spread", "No")</f>
        <v>No</v>
      </c>
      <c r="N410" s="9" t="str">
        <f>IF(Records_18052025[[#This Row],[spread]]&lt;Records_18052025[[#This Row],[Spread Median/Symbol]]-PRODUCT(2, $AC$12), "Suspicious low spread", "No")</f>
        <v>No</v>
      </c>
      <c r="O410" s="8">
        <f>IF(Records_18052025[[#This Row],[direction]]="Buy", Records_18052025[[#This Row],[volume]], -Records_18052025[[#This Row],[volume]])</f>
        <v>-0.5</v>
      </c>
      <c r="P410" s="8">
        <f>IF(AND(Records_18052025[[#This Row],[account_id]]=A409, Records_18052025[[#This Row],[symbol]]=C409), P409+Records_18052025[[#This Row],[signed_volume]], Records_18052025[[#This Row],[signed_volume]])</f>
        <v>-1</v>
      </c>
      <c r="Q410" s="12">
        <f>Records_18052025[[#This Row],[trade_duration]]/86400</f>
        <v>1.9594907407407408E-2</v>
      </c>
      <c r="R410" s="8">
        <v>28.13</v>
      </c>
      <c r="S410" s="9" t="str">
        <f>IF(AND(Records_18052025[[#This Row],[account_id]]=A409, Records_18052025[[#This Row],[symbol]]=C409, Records_18052025[[#This Row],[net_position]]&lt;&gt;P409, P409&lt;&gt;0, Records_18052025[[#This Row],[net_position]]*P409&lt;0, ABS(Records_18052025[[#This Row],[net_position]])&gt;=0.5, Records_18052025[[#This Row],[trade_duration_min2]]&lt;=5), "Abnormal position flip", "No")</f>
        <v>No</v>
      </c>
      <c r="T410" s="2">
        <f>_xlfn.XLOOKUP(Records_18052025[[#This Row],[symbol]], $AB$24:$AB$28, $AC$24:$AC$28, "Not Found", 0)</f>
        <v>0.5</v>
      </c>
      <c r="U410" s="9" t="str">
        <f>IF(AND(Records_18052025[[#This Row],[trade_duration]]&lt;=60, Records_18052025[[#This Row],[volume]]&gt;=Records_18052025[[#This Row],[Scalping Volume Threshold]]), "Suspected Scalping", "No")</f>
        <v>No</v>
      </c>
      <c r="V410" s="2" cm="1">
        <f t="array" ref="V410">_xlfn.LET(_xlpm.Filtered, _xlfn._xlws.FILTER($F:$F, ($A:$A=Records_18052025[[#This Row],[account_id]])*($C:$C=Records_18052025[[#This Row],[symbol]]), "Not Found"), MEDIAN(_xlpm.Filtered))</f>
        <v>0.5</v>
      </c>
      <c r="W410" s="2">
        <f>_xlfn.XLOOKUP(Records_18052025[[#This Row],[symbol]], $AB$33:$AB$37, $AC$33:$AC$37, 0.5, 0)</f>
        <v>0.5</v>
      </c>
      <c r="X410" s="2">
        <f>_xlfn.XLOOKUP(Records_18052025[[#This Row],[symbol]], $AB$33:$AB$37, $AD$33:$AD$37, 2, 0)</f>
        <v>2</v>
      </c>
      <c r="Y410" s="9" t="str" cm="1">
        <f t="array" ref="Y41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1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11" spans="1:26" x14ac:dyDescent="0.3">
      <c r="A411" s="2">
        <v>1009</v>
      </c>
      <c r="B411" s="5">
        <v>45795.125577063183</v>
      </c>
      <c r="C411" s="2" t="s">
        <v>11</v>
      </c>
      <c r="D411" s="2" t="s">
        <v>14</v>
      </c>
      <c r="E411" s="2">
        <v>0.64</v>
      </c>
      <c r="F411" s="2">
        <v>2</v>
      </c>
      <c r="G411" s="2">
        <v>-78.83</v>
      </c>
      <c r="H411" s="2">
        <v>1260</v>
      </c>
      <c r="I411" s="2">
        <f>COUNTIFS(A:A, Records_18052025[[#This Row],[account_id]])</f>
        <v>44</v>
      </c>
      <c r="J411" s="9" t="str">
        <f>IF(Records_18052025[[#This Row],[Total Trades]]&gt;100, "High frequency", "No")</f>
        <v>No</v>
      </c>
      <c r="K411" s="8">
        <f>_xlfn.XLOOKUP(Records_18052025[[#This Row],[symbol]], $AB$6:$AB$10, $AC$6:$AC$10, "", 0)</f>
        <v>1.0950000000000002</v>
      </c>
      <c r="L411" s="8" cm="1">
        <f t="array" ref="L411">ABS(_xlfn.XLOOKUP(Records_18052025[[#This Row],[symbol]], $AB$6:$AB$10, (Records_18052025[[#This Row],[spread]]-$AC$6:$AC$10), "", 0))</f>
        <v>0.45500000000000018</v>
      </c>
      <c r="M411" s="9" t="str">
        <f>IF(Records_18052025[[#This Row],[spread]]&gt;Records_18052025[[#This Row],[Spread Median/Symbol]]+PRODUCT(2, $AC$12), "Abnormal high spread", "No")</f>
        <v>No</v>
      </c>
      <c r="N411" s="9" t="str">
        <f>IF(Records_18052025[[#This Row],[spread]]&lt;Records_18052025[[#This Row],[Spread Median/Symbol]]-PRODUCT(2, $AC$12), "Suspicious low spread", "No")</f>
        <v>No</v>
      </c>
      <c r="O411" s="8">
        <f>IF(Records_18052025[[#This Row],[direction]]="Buy", Records_18052025[[#This Row],[volume]], -Records_18052025[[#This Row],[volume]])</f>
        <v>2</v>
      </c>
      <c r="P411" s="8">
        <f>IF(AND(Records_18052025[[#This Row],[account_id]]=A410, Records_18052025[[#This Row],[symbol]]=C410), P410+Records_18052025[[#This Row],[signed_volume]], Records_18052025[[#This Row],[signed_volume]])</f>
        <v>1</v>
      </c>
      <c r="Q411" s="12">
        <f>Records_18052025[[#This Row],[trade_duration]]/86400</f>
        <v>1.4583333333333334E-2</v>
      </c>
      <c r="R411" s="8">
        <v>21</v>
      </c>
      <c r="S411" s="9" t="str">
        <f>IF(AND(Records_18052025[[#This Row],[account_id]]=A410, Records_18052025[[#This Row],[symbol]]=C410, Records_18052025[[#This Row],[net_position]]&lt;&gt;P410, P410&lt;&gt;0, Records_18052025[[#This Row],[net_position]]*P410&lt;0, ABS(Records_18052025[[#This Row],[net_position]])&gt;=0.5, Records_18052025[[#This Row],[trade_duration_min2]]&lt;=5), "Abnormal position flip", "No")</f>
        <v>No</v>
      </c>
      <c r="T411" s="2">
        <f>_xlfn.XLOOKUP(Records_18052025[[#This Row],[symbol]], $AB$24:$AB$28, $AC$24:$AC$28, "Not Found", 0)</f>
        <v>0.5</v>
      </c>
      <c r="U411" s="9" t="str">
        <f>IF(AND(Records_18052025[[#This Row],[trade_duration]]&lt;=60, Records_18052025[[#This Row],[volume]]&gt;=Records_18052025[[#This Row],[Scalping Volume Threshold]]), "Suspected Scalping", "No")</f>
        <v>No</v>
      </c>
      <c r="V411" s="2" cm="1">
        <f t="array" ref="V411">_xlfn.LET(_xlpm.Filtered, _xlfn._xlws.FILTER($F:$F, ($A:$A=Records_18052025[[#This Row],[account_id]])*($C:$C=Records_18052025[[#This Row],[symbol]]), "Not Found"), MEDIAN(_xlpm.Filtered))</f>
        <v>0.5</v>
      </c>
      <c r="W411" s="2">
        <f>_xlfn.XLOOKUP(Records_18052025[[#This Row],[symbol]], $AB$33:$AB$37, $AC$33:$AC$37, 0.5, 0)</f>
        <v>0.5</v>
      </c>
      <c r="X411" s="2">
        <f>_xlfn.XLOOKUP(Records_18052025[[#This Row],[symbol]], $AB$33:$AB$37, $AD$33:$AD$37, 2, 0)</f>
        <v>2</v>
      </c>
      <c r="Y411" s="9" t="str" cm="1">
        <f t="array" ref="Y41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1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12" spans="1:26" x14ac:dyDescent="0.3">
      <c r="A412" s="2">
        <v>1009</v>
      </c>
      <c r="B412" s="5">
        <v>45795.141549263477</v>
      </c>
      <c r="C412" s="2" t="s">
        <v>11</v>
      </c>
      <c r="D412" s="2" t="s">
        <v>13</v>
      </c>
      <c r="E412" s="2">
        <v>0.41</v>
      </c>
      <c r="F412" s="2">
        <v>2</v>
      </c>
      <c r="G412" s="2">
        <v>83.09</v>
      </c>
      <c r="H412" s="2">
        <v>968</v>
      </c>
      <c r="I412" s="2">
        <f>COUNTIFS(A:A, Records_18052025[[#This Row],[account_id]])</f>
        <v>44</v>
      </c>
      <c r="J412" s="9" t="str">
        <f>IF(Records_18052025[[#This Row],[Total Trades]]&gt;100, "High frequency", "No")</f>
        <v>No</v>
      </c>
      <c r="K412" s="8">
        <f>_xlfn.XLOOKUP(Records_18052025[[#This Row],[symbol]], $AB$6:$AB$10, $AC$6:$AC$10, "", 0)</f>
        <v>1.0950000000000002</v>
      </c>
      <c r="L412" s="8" cm="1">
        <f t="array" ref="L412">ABS(_xlfn.XLOOKUP(Records_18052025[[#This Row],[symbol]], $AB$6:$AB$10, (Records_18052025[[#This Row],[spread]]-$AC$6:$AC$10), "", 0))</f>
        <v>0.68500000000000028</v>
      </c>
      <c r="M412" s="9" t="str">
        <f>IF(Records_18052025[[#This Row],[spread]]&gt;Records_18052025[[#This Row],[Spread Median/Symbol]]+PRODUCT(2, $AC$12), "Abnormal high spread", "No")</f>
        <v>No</v>
      </c>
      <c r="N412" s="9" t="str">
        <f>IF(Records_18052025[[#This Row],[spread]]&lt;Records_18052025[[#This Row],[Spread Median/Symbol]]-PRODUCT(2, $AC$12), "Suspicious low spread", "No")</f>
        <v>No</v>
      </c>
      <c r="O412" s="8">
        <f>IF(Records_18052025[[#This Row],[direction]]="Buy", Records_18052025[[#This Row],[volume]], -Records_18052025[[#This Row],[volume]])</f>
        <v>-2</v>
      </c>
      <c r="P412" s="8">
        <f>IF(AND(Records_18052025[[#This Row],[account_id]]=A411, Records_18052025[[#This Row],[symbol]]=C411), P411+Records_18052025[[#This Row],[signed_volume]], Records_18052025[[#This Row],[signed_volume]])</f>
        <v>-1</v>
      </c>
      <c r="Q412" s="12">
        <f>Records_18052025[[#This Row],[trade_duration]]/86400</f>
        <v>1.1203703703703704E-2</v>
      </c>
      <c r="R412" s="8">
        <v>16.079999999999998</v>
      </c>
      <c r="S412" s="9" t="str">
        <f>IF(AND(Records_18052025[[#This Row],[account_id]]=A411, Records_18052025[[#This Row],[symbol]]=C411, Records_18052025[[#This Row],[net_position]]&lt;&gt;P411, P411&lt;&gt;0, Records_18052025[[#This Row],[net_position]]*P411&lt;0, ABS(Records_18052025[[#This Row],[net_position]])&gt;=0.5, Records_18052025[[#This Row],[trade_duration_min2]]&lt;=5), "Abnormal position flip", "No")</f>
        <v>No</v>
      </c>
      <c r="T412" s="2">
        <f>_xlfn.XLOOKUP(Records_18052025[[#This Row],[symbol]], $AB$24:$AB$28, $AC$24:$AC$28, "Not Found", 0)</f>
        <v>0.5</v>
      </c>
      <c r="U412" s="9" t="str">
        <f>IF(AND(Records_18052025[[#This Row],[trade_duration]]&lt;=60, Records_18052025[[#This Row],[volume]]&gt;=Records_18052025[[#This Row],[Scalping Volume Threshold]]), "Suspected Scalping", "No")</f>
        <v>No</v>
      </c>
      <c r="V412" s="2" cm="1">
        <f t="array" ref="V412">_xlfn.LET(_xlpm.Filtered, _xlfn._xlws.FILTER($F:$F, ($A:$A=Records_18052025[[#This Row],[account_id]])*($C:$C=Records_18052025[[#This Row],[symbol]]), "Not Found"), MEDIAN(_xlpm.Filtered))</f>
        <v>0.5</v>
      </c>
      <c r="W412" s="2">
        <f>_xlfn.XLOOKUP(Records_18052025[[#This Row],[symbol]], $AB$33:$AB$37, $AC$33:$AC$37, 0.5, 0)</f>
        <v>0.5</v>
      </c>
      <c r="X412" s="2">
        <f>_xlfn.XLOOKUP(Records_18052025[[#This Row],[symbol]], $AB$33:$AB$37, $AD$33:$AD$37, 2, 0)</f>
        <v>2</v>
      </c>
      <c r="Y412" s="9" t="str" cm="1">
        <f t="array" ref="Y41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1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13" spans="1:26" x14ac:dyDescent="0.3">
      <c r="A413" s="2">
        <v>1009</v>
      </c>
      <c r="B413" s="5">
        <v>45795.245021477167</v>
      </c>
      <c r="C413" s="2" t="s">
        <v>11</v>
      </c>
      <c r="D413" s="2" t="s">
        <v>13</v>
      </c>
      <c r="E413" s="2">
        <v>2.23</v>
      </c>
      <c r="F413" s="2">
        <v>0.1</v>
      </c>
      <c r="G413" s="2">
        <v>-155.4</v>
      </c>
      <c r="H413" s="2">
        <v>342</v>
      </c>
      <c r="I413" s="2">
        <f>COUNTIFS(A:A, Records_18052025[[#This Row],[account_id]])</f>
        <v>44</v>
      </c>
      <c r="J413" s="9" t="str">
        <f>IF(Records_18052025[[#This Row],[Total Trades]]&gt;100, "High frequency", "No")</f>
        <v>No</v>
      </c>
      <c r="K413" s="8">
        <f>_xlfn.XLOOKUP(Records_18052025[[#This Row],[symbol]], $AB$6:$AB$10, $AC$6:$AC$10, "", 0)</f>
        <v>1.0950000000000002</v>
      </c>
      <c r="L413" s="8" cm="1">
        <f t="array" ref="L413">ABS(_xlfn.XLOOKUP(Records_18052025[[#This Row],[symbol]], $AB$6:$AB$10, (Records_18052025[[#This Row],[spread]]-$AC$6:$AC$10), "", 0))</f>
        <v>1.1349999999999998</v>
      </c>
      <c r="M413" s="9" t="str">
        <f>IF(Records_18052025[[#This Row],[spread]]&gt;Records_18052025[[#This Row],[Spread Median/Symbol]]+PRODUCT(2, $AC$12), "Abnormal high spread", "No")</f>
        <v>Abnormal high spread</v>
      </c>
      <c r="N413" s="9" t="str">
        <f>IF(Records_18052025[[#This Row],[spread]]&lt;Records_18052025[[#This Row],[Spread Median/Symbol]]-PRODUCT(2, $AC$12), "Suspicious low spread", "No")</f>
        <v>No</v>
      </c>
      <c r="O413" s="8">
        <f>IF(Records_18052025[[#This Row],[direction]]="Buy", Records_18052025[[#This Row],[volume]], -Records_18052025[[#This Row],[volume]])</f>
        <v>-0.1</v>
      </c>
      <c r="P413" s="8">
        <f>IF(AND(Records_18052025[[#This Row],[account_id]]=A412, Records_18052025[[#This Row],[symbol]]=C412), P412+Records_18052025[[#This Row],[signed_volume]], Records_18052025[[#This Row],[signed_volume]])</f>
        <v>-1.1000000000000001</v>
      </c>
      <c r="Q413" s="12">
        <f>Records_18052025[[#This Row],[trade_duration]]/86400</f>
        <v>3.9583333333333337E-3</v>
      </c>
      <c r="R413" s="8">
        <v>5.42</v>
      </c>
      <c r="S413" s="9" t="str">
        <f>IF(AND(Records_18052025[[#This Row],[account_id]]=A412, Records_18052025[[#This Row],[symbol]]=C412, Records_18052025[[#This Row],[net_position]]&lt;&gt;P412, P412&lt;&gt;0, Records_18052025[[#This Row],[net_position]]*P412&lt;0, ABS(Records_18052025[[#This Row],[net_position]])&gt;=0.5, Records_18052025[[#This Row],[trade_duration_min2]]&lt;=5), "Abnormal position flip", "No")</f>
        <v>No</v>
      </c>
      <c r="T413" s="2">
        <f>_xlfn.XLOOKUP(Records_18052025[[#This Row],[symbol]], $AB$24:$AB$28, $AC$24:$AC$28, "Not Found", 0)</f>
        <v>0.5</v>
      </c>
      <c r="U413" s="9" t="str">
        <f>IF(AND(Records_18052025[[#This Row],[trade_duration]]&lt;=60, Records_18052025[[#This Row],[volume]]&gt;=Records_18052025[[#This Row],[Scalping Volume Threshold]]), "Suspected Scalping", "No")</f>
        <v>No</v>
      </c>
      <c r="V413" s="2" cm="1">
        <f t="array" ref="V413">_xlfn.LET(_xlpm.Filtered, _xlfn._xlws.FILTER($F:$F, ($A:$A=Records_18052025[[#This Row],[account_id]])*($C:$C=Records_18052025[[#This Row],[symbol]]), "Not Found"), MEDIAN(_xlpm.Filtered))</f>
        <v>0.5</v>
      </c>
      <c r="W413" s="2">
        <f>_xlfn.XLOOKUP(Records_18052025[[#This Row],[symbol]], $AB$33:$AB$37, $AC$33:$AC$37, 0.5, 0)</f>
        <v>0.5</v>
      </c>
      <c r="X413" s="2">
        <f>_xlfn.XLOOKUP(Records_18052025[[#This Row],[symbol]], $AB$33:$AB$37, $AD$33:$AD$37, 2, 0)</f>
        <v>2</v>
      </c>
      <c r="Y413" s="9" t="str" cm="1">
        <f t="array" ref="Y41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1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low volume</v>
      </c>
    </row>
    <row r="414" spans="1:26" x14ac:dyDescent="0.3">
      <c r="A414" s="2">
        <v>1009</v>
      </c>
      <c r="B414" s="5">
        <v>45795.268632607527</v>
      </c>
      <c r="C414" s="2" t="s">
        <v>11</v>
      </c>
      <c r="D414" s="2" t="s">
        <v>14</v>
      </c>
      <c r="E414" s="2">
        <v>0.54</v>
      </c>
      <c r="F414" s="2">
        <v>2</v>
      </c>
      <c r="G414" s="2">
        <v>-28.52</v>
      </c>
      <c r="H414" s="2">
        <v>503</v>
      </c>
      <c r="I414" s="2">
        <f>COUNTIFS(A:A, Records_18052025[[#This Row],[account_id]])</f>
        <v>44</v>
      </c>
      <c r="J414" s="9" t="str">
        <f>IF(Records_18052025[[#This Row],[Total Trades]]&gt;100, "High frequency", "No")</f>
        <v>No</v>
      </c>
      <c r="K414" s="8">
        <f>_xlfn.XLOOKUP(Records_18052025[[#This Row],[symbol]], $AB$6:$AB$10, $AC$6:$AC$10, "", 0)</f>
        <v>1.0950000000000002</v>
      </c>
      <c r="L414" s="8" cm="1">
        <f t="array" ref="L414">ABS(_xlfn.XLOOKUP(Records_18052025[[#This Row],[symbol]], $AB$6:$AB$10, (Records_18052025[[#This Row],[spread]]-$AC$6:$AC$10), "", 0))</f>
        <v>0.55500000000000016</v>
      </c>
      <c r="M414" s="9" t="str">
        <f>IF(Records_18052025[[#This Row],[spread]]&gt;Records_18052025[[#This Row],[Spread Median/Symbol]]+PRODUCT(2, $AC$12), "Abnormal high spread", "No")</f>
        <v>No</v>
      </c>
      <c r="N414" s="9" t="str">
        <f>IF(Records_18052025[[#This Row],[spread]]&lt;Records_18052025[[#This Row],[Spread Median/Symbol]]-PRODUCT(2, $AC$12), "Suspicious low spread", "No")</f>
        <v>No</v>
      </c>
      <c r="O414" s="8">
        <f>IF(Records_18052025[[#This Row],[direction]]="Buy", Records_18052025[[#This Row],[volume]], -Records_18052025[[#This Row],[volume]])</f>
        <v>2</v>
      </c>
      <c r="P414" s="8">
        <f>IF(AND(Records_18052025[[#This Row],[account_id]]=A413, Records_18052025[[#This Row],[symbol]]=C413), P413+Records_18052025[[#This Row],[signed_volume]], Records_18052025[[#This Row],[signed_volume]])</f>
        <v>0.89999999999999991</v>
      </c>
      <c r="Q414" s="12">
        <f>Records_18052025[[#This Row],[trade_duration]]/86400</f>
        <v>5.8217592592592592E-3</v>
      </c>
      <c r="R414" s="8">
        <v>8.23</v>
      </c>
      <c r="S414" s="9" t="str">
        <f>IF(AND(Records_18052025[[#This Row],[account_id]]=A413, Records_18052025[[#This Row],[symbol]]=C413, Records_18052025[[#This Row],[net_position]]&lt;&gt;P413, P413&lt;&gt;0, Records_18052025[[#This Row],[net_position]]*P413&lt;0, ABS(Records_18052025[[#This Row],[net_position]])&gt;=0.5, Records_18052025[[#This Row],[trade_duration_min2]]&lt;=5), "Abnormal position flip", "No")</f>
        <v>No</v>
      </c>
      <c r="T414" s="2">
        <f>_xlfn.XLOOKUP(Records_18052025[[#This Row],[symbol]], $AB$24:$AB$28, $AC$24:$AC$28, "Not Found", 0)</f>
        <v>0.5</v>
      </c>
      <c r="U414" s="9" t="str">
        <f>IF(AND(Records_18052025[[#This Row],[trade_duration]]&lt;=60, Records_18052025[[#This Row],[volume]]&gt;=Records_18052025[[#This Row],[Scalping Volume Threshold]]), "Suspected Scalping", "No")</f>
        <v>No</v>
      </c>
      <c r="V414" s="2" cm="1">
        <f t="array" ref="V414">_xlfn.LET(_xlpm.Filtered, _xlfn._xlws.FILTER($F:$F, ($A:$A=Records_18052025[[#This Row],[account_id]])*($C:$C=Records_18052025[[#This Row],[symbol]]), "Not Found"), MEDIAN(_xlpm.Filtered))</f>
        <v>0.5</v>
      </c>
      <c r="W414" s="2">
        <f>_xlfn.XLOOKUP(Records_18052025[[#This Row],[symbol]], $AB$33:$AB$37, $AC$33:$AC$37, 0.5, 0)</f>
        <v>0.5</v>
      </c>
      <c r="X414" s="2">
        <f>_xlfn.XLOOKUP(Records_18052025[[#This Row],[symbol]], $AB$33:$AB$37, $AD$33:$AD$37, 2, 0)</f>
        <v>2</v>
      </c>
      <c r="Y414" s="9" t="str" cm="1">
        <f t="array" ref="Y41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1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15" spans="1:26" x14ac:dyDescent="0.3">
      <c r="A415" s="2">
        <v>1009</v>
      </c>
      <c r="B415" s="5">
        <v>45795.320715909409</v>
      </c>
      <c r="C415" s="2" t="s">
        <v>11</v>
      </c>
      <c r="D415" s="2" t="s">
        <v>14</v>
      </c>
      <c r="E415" s="2">
        <v>1.75</v>
      </c>
      <c r="F415" s="2">
        <v>0.01</v>
      </c>
      <c r="G415" s="2">
        <v>0.25</v>
      </c>
      <c r="H415" s="2">
        <v>2439</v>
      </c>
      <c r="I415" s="2">
        <f>COUNTIFS(A:A, Records_18052025[[#This Row],[account_id]])</f>
        <v>44</v>
      </c>
      <c r="J415" s="9" t="str">
        <f>IF(Records_18052025[[#This Row],[Total Trades]]&gt;100, "High frequency", "No")</f>
        <v>No</v>
      </c>
      <c r="K415" s="8">
        <f>_xlfn.XLOOKUP(Records_18052025[[#This Row],[symbol]], $AB$6:$AB$10, $AC$6:$AC$10, "", 0)</f>
        <v>1.0950000000000002</v>
      </c>
      <c r="L415" s="8" cm="1">
        <f t="array" ref="L415">ABS(_xlfn.XLOOKUP(Records_18052025[[#This Row],[symbol]], $AB$6:$AB$10, (Records_18052025[[#This Row],[spread]]-$AC$6:$AC$10), "", 0))</f>
        <v>0.6549999999999998</v>
      </c>
      <c r="M415" s="9" t="str">
        <f>IF(Records_18052025[[#This Row],[spread]]&gt;Records_18052025[[#This Row],[Spread Median/Symbol]]+PRODUCT(2, $AC$12), "Abnormal high spread", "No")</f>
        <v>No</v>
      </c>
      <c r="N415" s="9" t="str">
        <f>IF(Records_18052025[[#This Row],[spread]]&lt;Records_18052025[[#This Row],[Spread Median/Symbol]]-PRODUCT(2, $AC$12), "Suspicious low spread", "No")</f>
        <v>No</v>
      </c>
      <c r="O415" s="8">
        <f>IF(Records_18052025[[#This Row],[direction]]="Buy", Records_18052025[[#This Row],[volume]], -Records_18052025[[#This Row],[volume]])</f>
        <v>0.01</v>
      </c>
      <c r="P415" s="8">
        <f>IF(AND(Records_18052025[[#This Row],[account_id]]=A414, Records_18052025[[#This Row],[symbol]]=C414), P414+Records_18052025[[#This Row],[signed_volume]], Records_18052025[[#This Row],[signed_volume]])</f>
        <v>0.90999999999999992</v>
      </c>
      <c r="Q415" s="12">
        <f>Records_18052025[[#This Row],[trade_duration]]/86400</f>
        <v>2.8229166666666666E-2</v>
      </c>
      <c r="R415" s="8">
        <v>40.39</v>
      </c>
      <c r="S415" s="9" t="str">
        <f>IF(AND(Records_18052025[[#This Row],[account_id]]=A414, Records_18052025[[#This Row],[symbol]]=C414, Records_18052025[[#This Row],[net_position]]&lt;&gt;P414, P414&lt;&gt;0, Records_18052025[[#This Row],[net_position]]*P414&lt;0, ABS(Records_18052025[[#This Row],[net_position]])&gt;=0.5, Records_18052025[[#This Row],[trade_duration_min2]]&lt;=5), "Abnormal position flip", "No")</f>
        <v>No</v>
      </c>
      <c r="T415" s="2">
        <f>_xlfn.XLOOKUP(Records_18052025[[#This Row],[symbol]], $AB$24:$AB$28, $AC$24:$AC$28, "Not Found", 0)</f>
        <v>0.5</v>
      </c>
      <c r="U415" s="9" t="str">
        <f>IF(AND(Records_18052025[[#This Row],[trade_duration]]&lt;=60, Records_18052025[[#This Row],[volume]]&gt;=Records_18052025[[#This Row],[Scalping Volume Threshold]]), "Suspected Scalping", "No")</f>
        <v>No</v>
      </c>
      <c r="V415" s="2" cm="1">
        <f t="array" ref="V415">_xlfn.LET(_xlpm.Filtered, _xlfn._xlws.FILTER($F:$F, ($A:$A=Records_18052025[[#This Row],[account_id]])*($C:$C=Records_18052025[[#This Row],[symbol]]), "Not Found"), MEDIAN(_xlpm.Filtered))</f>
        <v>0.5</v>
      </c>
      <c r="W415" s="2">
        <f>_xlfn.XLOOKUP(Records_18052025[[#This Row],[symbol]], $AB$33:$AB$37, $AC$33:$AC$37, 0.5, 0)</f>
        <v>0.5</v>
      </c>
      <c r="X415" s="2">
        <f>_xlfn.XLOOKUP(Records_18052025[[#This Row],[symbol]], $AB$33:$AB$37, $AD$33:$AD$37, 2, 0)</f>
        <v>2</v>
      </c>
      <c r="Y415" s="9" t="str" cm="1">
        <f t="array" ref="Y41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1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16" spans="1:26" x14ac:dyDescent="0.3">
      <c r="A416" s="2">
        <v>1009</v>
      </c>
      <c r="B416" s="5">
        <v>45795.408910389473</v>
      </c>
      <c r="C416" s="2" t="s">
        <v>11</v>
      </c>
      <c r="D416" s="2" t="s">
        <v>13</v>
      </c>
      <c r="E416" s="2">
        <v>0.72</v>
      </c>
      <c r="F416" s="2">
        <v>0.01</v>
      </c>
      <c r="G416" s="2">
        <v>6.68</v>
      </c>
      <c r="H416" s="2">
        <v>1461</v>
      </c>
      <c r="I416" s="2">
        <f>COUNTIFS(A:A, Records_18052025[[#This Row],[account_id]])</f>
        <v>44</v>
      </c>
      <c r="J416" s="9" t="str">
        <f>IF(Records_18052025[[#This Row],[Total Trades]]&gt;100, "High frequency", "No")</f>
        <v>No</v>
      </c>
      <c r="K416" s="8">
        <f>_xlfn.XLOOKUP(Records_18052025[[#This Row],[symbol]], $AB$6:$AB$10, $AC$6:$AC$10, "", 0)</f>
        <v>1.0950000000000002</v>
      </c>
      <c r="L416" s="8" cm="1">
        <f t="array" ref="L416">ABS(_xlfn.XLOOKUP(Records_18052025[[#This Row],[symbol]], $AB$6:$AB$10, (Records_18052025[[#This Row],[spread]]-$AC$6:$AC$10), "", 0))</f>
        <v>0.37500000000000022</v>
      </c>
      <c r="M416" s="9" t="str">
        <f>IF(Records_18052025[[#This Row],[spread]]&gt;Records_18052025[[#This Row],[Spread Median/Symbol]]+PRODUCT(2, $AC$12), "Abnormal high spread", "No")</f>
        <v>No</v>
      </c>
      <c r="N416" s="9" t="str">
        <f>IF(Records_18052025[[#This Row],[spread]]&lt;Records_18052025[[#This Row],[Spread Median/Symbol]]-PRODUCT(2, $AC$12), "Suspicious low spread", "No")</f>
        <v>No</v>
      </c>
      <c r="O416" s="8">
        <f>IF(Records_18052025[[#This Row],[direction]]="Buy", Records_18052025[[#This Row],[volume]], -Records_18052025[[#This Row],[volume]])</f>
        <v>-0.01</v>
      </c>
      <c r="P416" s="8">
        <f>IF(AND(Records_18052025[[#This Row],[account_id]]=A415, Records_18052025[[#This Row],[symbol]]=C415), P415+Records_18052025[[#This Row],[signed_volume]], Records_18052025[[#This Row],[signed_volume]])</f>
        <v>0.89999999999999991</v>
      </c>
      <c r="Q416" s="12">
        <f>Records_18052025[[#This Row],[trade_duration]]/86400</f>
        <v>1.6909722222222222E-2</v>
      </c>
      <c r="R416" s="8">
        <v>24.21</v>
      </c>
      <c r="S416" s="9" t="str">
        <f>IF(AND(Records_18052025[[#This Row],[account_id]]=A415, Records_18052025[[#This Row],[symbol]]=C415, Records_18052025[[#This Row],[net_position]]&lt;&gt;P415, P415&lt;&gt;0, Records_18052025[[#This Row],[net_position]]*P415&lt;0, ABS(Records_18052025[[#This Row],[net_position]])&gt;=0.5, Records_18052025[[#This Row],[trade_duration_min2]]&lt;=5), "Abnormal position flip", "No")</f>
        <v>No</v>
      </c>
      <c r="T416" s="2">
        <f>_xlfn.XLOOKUP(Records_18052025[[#This Row],[symbol]], $AB$24:$AB$28, $AC$24:$AC$28, "Not Found", 0)</f>
        <v>0.5</v>
      </c>
      <c r="U416" s="9" t="str">
        <f>IF(AND(Records_18052025[[#This Row],[trade_duration]]&lt;=60, Records_18052025[[#This Row],[volume]]&gt;=Records_18052025[[#This Row],[Scalping Volume Threshold]]), "Suspected Scalping", "No")</f>
        <v>No</v>
      </c>
      <c r="V416" s="2" cm="1">
        <f t="array" ref="V416">_xlfn.LET(_xlpm.Filtered, _xlfn._xlws.FILTER($F:$F, ($A:$A=Records_18052025[[#This Row],[account_id]])*($C:$C=Records_18052025[[#This Row],[symbol]]), "Not Found"), MEDIAN(_xlpm.Filtered))</f>
        <v>0.5</v>
      </c>
      <c r="W416" s="2">
        <f>_xlfn.XLOOKUP(Records_18052025[[#This Row],[symbol]], $AB$33:$AB$37, $AC$33:$AC$37, 0.5, 0)</f>
        <v>0.5</v>
      </c>
      <c r="X416" s="2">
        <f>_xlfn.XLOOKUP(Records_18052025[[#This Row],[symbol]], $AB$33:$AB$37, $AD$33:$AD$37, 2, 0)</f>
        <v>2</v>
      </c>
      <c r="Y416" s="9" t="str" cm="1">
        <f t="array" ref="Y41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1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17" spans="1:26" x14ac:dyDescent="0.3">
      <c r="A417" s="2">
        <v>1009</v>
      </c>
      <c r="B417" s="5">
        <v>45795.427660398913</v>
      </c>
      <c r="C417" s="2" t="s">
        <v>11</v>
      </c>
      <c r="D417" s="2" t="s">
        <v>14</v>
      </c>
      <c r="E417" s="2">
        <v>1.19</v>
      </c>
      <c r="F417" s="2">
        <v>0.5</v>
      </c>
      <c r="G417" s="2">
        <v>-93.87</v>
      </c>
      <c r="H417" s="2">
        <v>2387</v>
      </c>
      <c r="I417" s="2">
        <f>COUNTIFS(A:A, Records_18052025[[#This Row],[account_id]])</f>
        <v>44</v>
      </c>
      <c r="J417" s="9" t="str">
        <f>IF(Records_18052025[[#This Row],[Total Trades]]&gt;100, "High frequency", "No")</f>
        <v>No</v>
      </c>
      <c r="K417" s="8">
        <f>_xlfn.XLOOKUP(Records_18052025[[#This Row],[symbol]], $AB$6:$AB$10, $AC$6:$AC$10, "", 0)</f>
        <v>1.0950000000000002</v>
      </c>
      <c r="L417" s="8" cm="1">
        <f t="array" ref="L417">ABS(_xlfn.XLOOKUP(Records_18052025[[#This Row],[symbol]], $AB$6:$AB$10, (Records_18052025[[#This Row],[spread]]-$AC$6:$AC$10), "", 0))</f>
        <v>9.4999999999999751E-2</v>
      </c>
      <c r="M417" s="9" t="str">
        <f>IF(Records_18052025[[#This Row],[spread]]&gt;Records_18052025[[#This Row],[Spread Median/Symbol]]+PRODUCT(2, $AC$12), "Abnormal high spread", "No")</f>
        <v>No</v>
      </c>
      <c r="N417" s="9" t="str">
        <f>IF(Records_18052025[[#This Row],[spread]]&lt;Records_18052025[[#This Row],[Spread Median/Symbol]]-PRODUCT(2, $AC$12), "Suspicious low spread", "No")</f>
        <v>No</v>
      </c>
      <c r="O417" s="8">
        <f>IF(Records_18052025[[#This Row],[direction]]="Buy", Records_18052025[[#This Row],[volume]], -Records_18052025[[#This Row],[volume]])</f>
        <v>0.5</v>
      </c>
      <c r="P417" s="8">
        <f>IF(AND(Records_18052025[[#This Row],[account_id]]=A416, Records_18052025[[#This Row],[symbol]]=C416), P416+Records_18052025[[#This Row],[signed_volume]], Records_18052025[[#This Row],[signed_volume]])</f>
        <v>1.4</v>
      </c>
      <c r="Q417" s="12">
        <f>Records_18052025[[#This Row],[trade_duration]]/86400</f>
        <v>2.7627314814814816E-2</v>
      </c>
      <c r="R417" s="8">
        <v>39.47</v>
      </c>
      <c r="S417" s="9" t="str">
        <f>IF(AND(Records_18052025[[#This Row],[account_id]]=A416, Records_18052025[[#This Row],[symbol]]=C416, Records_18052025[[#This Row],[net_position]]&lt;&gt;P416, P416&lt;&gt;0, Records_18052025[[#This Row],[net_position]]*P416&lt;0, ABS(Records_18052025[[#This Row],[net_position]])&gt;=0.5, Records_18052025[[#This Row],[trade_duration_min2]]&lt;=5), "Abnormal position flip", "No")</f>
        <v>No</v>
      </c>
      <c r="T417" s="2">
        <f>_xlfn.XLOOKUP(Records_18052025[[#This Row],[symbol]], $AB$24:$AB$28, $AC$24:$AC$28, "Not Found", 0)</f>
        <v>0.5</v>
      </c>
      <c r="U417" s="9" t="str">
        <f>IF(AND(Records_18052025[[#This Row],[trade_duration]]&lt;=60, Records_18052025[[#This Row],[volume]]&gt;=Records_18052025[[#This Row],[Scalping Volume Threshold]]), "Suspected Scalping", "No")</f>
        <v>No</v>
      </c>
      <c r="V417" s="2" cm="1">
        <f t="array" ref="V417">_xlfn.LET(_xlpm.Filtered, _xlfn._xlws.FILTER($F:$F, ($A:$A=Records_18052025[[#This Row],[account_id]])*($C:$C=Records_18052025[[#This Row],[symbol]]), "Not Found"), MEDIAN(_xlpm.Filtered))</f>
        <v>0.5</v>
      </c>
      <c r="W417" s="2">
        <f>_xlfn.XLOOKUP(Records_18052025[[#This Row],[symbol]], $AB$33:$AB$37, $AC$33:$AC$37, 0.5, 0)</f>
        <v>0.5</v>
      </c>
      <c r="X417" s="2">
        <f>_xlfn.XLOOKUP(Records_18052025[[#This Row],[symbol]], $AB$33:$AB$37, $AD$33:$AD$37, 2, 0)</f>
        <v>2</v>
      </c>
      <c r="Y417" s="9" t="str" cm="1">
        <f t="array" ref="Y41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1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18" spans="1:26" x14ac:dyDescent="0.3">
      <c r="A418" s="2">
        <v>1009</v>
      </c>
      <c r="B418" s="5">
        <v>45795.431132582817</v>
      </c>
      <c r="C418" s="2" t="s">
        <v>11</v>
      </c>
      <c r="D418" s="2" t="s">
        <v>13</v>
      </c>
      <c r="E418" s="2">
        <v>1.41</v>
      </c>
      <c r="F418" s="2">
        <v>2</v>
      </c>
      <c r="G418" s="2">
        <v>74.81</v>
      </c>
      <c r="H418" s="2">
        <v>2980</v>
      </c>
      <c r="I418" s="2">
        <f>COUNTIFS(A:A, Records_18052025[[#This Row],[account_id]])</f>
        <v>44</v>
      </c>
      <c r="J418" s="9" t="str">
        <f>IF(Records_18052025[[#This Row],[Total Trades]]&gt;100, "High frequency", "No")</f>
        <v>No</v>
      </c>
      <c r="K418" s="8">
        <f>_xlfn.XLOOKUP(Records_18052025[[#This Row],[symbol]], $AB$6:$AB$10, $AC$6:$AC$10, "", 0)</f>
        <v>1.0950000000000002</v>
      </c>
      <c r="L418" s="8" cm="1">
        <f t="array" ref="L418">ABS(_xlfn.XLOOKUP(Records_18052025[[#This Row],[symbol]], $AB$6:$AB$10, (Records_18052025[[#This Row],[spread]]-$AC$6:$AC$10), "", 0))</f>
        <v>0.31499999999999972</v>
      </c>
      <c r="M418" s="9" t="str">
        <f>IF(Records_18052025[[#This Row],[spread]]&gt;Records_18052025[[#This Row],[Spread Median/Symbol]]+PRODUCT(2, $AC$12), "Abnormal high spread", "No")</f>
        <v>No</v>
      </c>
      <c r="N418" s="9" t="str">
        <f>IF(Records_18052025[[#This Row],[spread]]&lt;Records_18052025[[#This Row],[Spread Median/Symbol]]-PRODUCT(2, $AC$12), "Suspicious low spread", "No")</f>
        <v>No</v>
      </c>
      <c r="O418" s="8">
        <f>IF(Records_18052025[[#This Row],[direction]]="Buy", Records_18052025[[#This Row],[volume]], -Records_18052025[[#This Row],[volume]])</f>
        <v>-2</v>
      </c>
      <c r="P418" s="8">
        <f>IF(AND(Records_18052025[[#This Row],[account_id]]=A417, Records_18052025[[#This Row],[symbol]]=C417), P417+Records_18052025[[#This Row],[signed_volume]], Records_18052025[[#This Row],[signed_volume]])</f>
        <v>-0.60000000000000009</v>
      </c>
      <c r="Q418" s="12">
        <f>Records_18052025[[#This Row],[trade_duration]]/86400</f>
        <v>3.4490740740740738E-2</v>
      </c>
      <c r="R418" s="8">
        <v>49.4</v>
      </c>
      <c r="S418" s="9" t="str">
        <f>IF(AND(Records_18052025[[#This Row],[account_id]]=A417, Records_18052025[[#This Row],[symbol]]=C417, Records_18052025[[#This Row],[net_position]]&lt;&gt;P417, P417&lt;&gt;0, Records_18052025[[#This Row],[net_position]]*P417&lt;0, ABS(Records_18052025[[#This Row],[net_position]])&gt;=0.5, Records_18052025[[#This Row],[trade_duration_min2]]&lt;=5), "Abnormal position flip", "No")</f>
        <v>No</v>
      </c>
      <c r="T418" s="2">
        <f>_xlfn.XLOOKUP(Records_18052025[[#This Row],[symbol]], $AB$24:$AB$28, $AC$24:$AC$28, "Not Found", 0)</f>
        <v>0.5</v>
      </c>
      <c r="U418" s="9" t="str">
        <f>IF(AND(Records_18052025[[#This Row],[trade_duration]]&lt;=60, Records_18052025[[#This Row],[volume]]&gt;=Records_18052025[[#This Row],[Scalping Volume Threshold]]), "Suspected Scalping", "No")</f>
        <v>No</v>
      </c>
      <c r="V418" s="2" cm="1">
        <f t="array" ref="V418">_xlfn.LET(_xlpm.Filtered, _xlfn._xlws.FILTER($F:$F, ($A:$A=Records_18052025[[#This Row],[account_id]])*($C:$C=Records_18052025[[#This Row],[symbol]]), "Not Found"), MEDIAN(_xlpm.Filtered))</f>
        <v>0.5</v>
      </c>
      <c r="W418" s="2">
        <f>_xlfn.XLOOKUP(Records_18052025[[#This Row],[symbol]], $AB$33:$AB$37, $AC$33:$AC$37, 0.5, 0)</f>
        <v>0.5</v>
      </c>
      <c r="X418" s="2">
        <f>_xlfn.XLOOKUP(Records_18052025[[#This Row],[symbol]], $AB$33:$AB$37, $AD$33:$AD$37, 2, 0)</f>
        <v>2</v>
      </c>
      <c r="Y418" s="9" t="str" cm="1">
        <f t="array" ref="Y41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1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19" spans="1:26" x14ac:dyDescent="0.3">
      <c r="A419" s="2">
        <v>1009</v>
      </c>
      <c r="B419" s="5">
        <v>45795.601965920323</v>
      </c>
      <c r="C419" s="2" t="s">
        <v>11</v>
      </c>
      <c r="D419" s="2" t="s">
        <v>14</v>
      </c>
      <c r="E419" s="2">
        <v>2.06</v>
      </c>
      <c r="F419" s="2">
        <v>0.01</v>
      </c>
      <c r="G419" s="2">
        <v>-81.88</v>
      </c>
      <c r="H419" s="2">
        <v>1394</v>
      </c>
      <c r="I419" s="2">
        <f>COUNTIFS(A:A, Records_18052025[[#This Row],[account_id]])</f>
        <v>44</v>
      </c>
      <c r="J419" s="9" t="str">
        <f>IF(Records_18052025[[#This Row],[Total Trades]]&gt;100, "High frequency", "No")</f>
        <v>No</v>
      </c>
      <c r="K419" s="8">
        <f>_xlfn.XLOOKUP(Records_18052025[[#This Row],[symbol]], $AB$6:$AB$10, $AC$6:$AC$10, "", 0)</f>
        <v>1.0950000000000002</v>
      </c>
      <c r="L419" s="8" cm="1">
        <f t="array" ref="L419">ABS(_xlfn.XLOOKUP(Records_18052025[[#This Row],[symbol]], $AB$6:$AB$10, (Records_18052025[[#This Row],[spread]]-$AC$6:$AC$10), "", 0))</f>
        <v>0.96499999999999986</v>
      </c>
      <c r="M419" s="9" t="str">
        <f>IF(Records_18052025[[#This Row],[spread]]&gt;Records_18052025[[#This Row],[Spread Median/Symbol]]+PRODUCT(2, $AC$12), "Abnormal high spread", "No")</f>
        <v>No</v>
      </c>
      <c r="N419" s="9" t="str">
        <f>IF(Records_18052025[[#This Row],[spread]]&lt;Records_18052025[[#This Row],[Spread Median/Symbol]]-PRODUCT(2, $AC$12), "Suspicious low spread", "No")</f>
        <v>No</v>
      </c>
      <c r="O419" s="8">
        <f>IF(Records_18052025[[#This Row],[direction]]="Buy", Records_18052025[[#This Row],[volume]], -Records_18052025[[#This Row],[volume]])</f>
        <v>0.01</v>
      </c>
      <c r="P419" s="8">
        <f>IF(AND(Records_18052025[[#This Row],[account_id]]=A418, Records_18052025[[#This Row],[symbol]]=C418), P418+Records_18052025[[#This Row],[signed_volume]], Records_18052025[[#This Row],[signed_volume]])</f>
        <v>-0.59000000000000008</v>
      </c>
      <c r="Q419" s="12">
        <f>Records_18052025[[#This Row],[trade_duration]]/86400</f>
        <v>1.6134259259259258E-2</v>
      </c>
      <c r="R419" s="8">
        <v>23.14</v>
      </c>
      <c r="S419" s="9" t="str">
        <f>IF(AND(Records_18052025[[#This Row],[account_id]]=A418, Records_18052025[[#This Row],[symbol]]=C418, Records_18052025[[#This Row],[net_position]]&lt;&gt;P418, P418&lt;&gt;0, Records_18052025[[#This Row],[net_position]]*P418&lt;0, ABS(Records_18052025[[#This Row],[net_position]])&gt;=0.5, Records_18052025[[#This Row],[trade_duration_min2]]&lt;=5), "Abnormal position flip", "No")</f>
        <v>No</v>
      </c>
      <c r="T419" s="2">
        <f>_xlfn.XLOOKUP(Records_18052025[[#This Row],[symbol]], $AB$24:$AB$28, $AC$24:$AC$28, "Not Found", 0)</f>
        <v>0.5</v>
      </c>
      <c r="U419" s="9" t="str">
        <f>IF(AND(Records_18052025[[#This Row],[trade_duration]]&lt;=60, Records_18052025[[#This Row],[volume]]&gt;=Records_18052025[[#This Row],[Scalping Volume Threshold]]), "Suspected Scalping", "No")</f>
        <v>No</v>
      </c>
      <c r="V419" s="2" cm="1">
        <f t="array" ref="V419">_xlfn.LET(_xlpm.Filtered, _xlfn._xlws.FILTER($F:$F, ($A:$A=Records_18052025[[#This Row],[account_id]])*($C:$C=Records_18052025[[#This Row],[symbol]]), "Not Found"), MEDIAN(_xlpm.Filtered))</f>
        <v>0.5</v>
      </c>
      <c r="W419" s="2">
        <f>_xlfn.XLOOKUP(Records_18052025[[#This Row],[symbol]], $AB$33:$AB$37, $AC$33:$AC$37, 0.5, 0)</f>
        <v>0.5</v>
      </c>
      <c r="X419" s="2">
        <f>_xlfn.XLOOKUP(Records_18052025[[#This Row],[symbol]], $AB$33:$AB$37, $AD$33:$AD$37, 2, 0)</f>
        <v>2</v>
      </c>
      <c r="Y419" s="9" t="str" cm="1">
        <f t="array" ref="Y41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1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20" spans="1:26" x14ac:dyDescent="0.3">
      <c r="A420" s="2">
        <v>1009</v>
      </c>
      <c r="B420" s="5">
        <v>45795.804743740016</v>
      </c>
      <c r="C420" s="2" t="s">
        <v>11</v>
      </c>
      <c r="D420" s="2" t="s">
        <v>13</v>
      </c>
      <c r="E420" s="2">
        <v>1.32</v>
      </c>
      <c r="F420" s="2">
        <v>0.5</v>
      </c>
      <c r="G420" s="2">
        <v>-77.290000000000006</v>
      </c>
      <c r="H420" s="2">
        <v>2786</v>
      </c>
      <c r="I420" s="2">
        <f>COUNTIFS(A:A, Records_18052025[[#This Row],[account_id]])</f>
        <v>44</v>
      </c>
      <c r="J420" s="9" t="str">
        <f>IF(Records_18052025[[#This Row],[Total Trades]]&gt;100, "High frequency", "No")</f>
        <v>No</v>
      </c>
      <c r="K420" s="8">
        <f>_xlfn.XLOOKUP(Records_18052025[[#This Row],[symbol]], $AB$6:$AB$10, $AC$6:$AC$10, "", 0)</f>
        <v>1.0950000000000002</v>
      </c>
      <c r="L420" s="8" cm="1">
        <f t="array" ref="L420">ABS(_xlfn.XLOOKUP(Records_18052025[[#This Row],[symbol]], $AB$6:$AB$10, (Records_18052025[[#This Row],[spread]]-$AC$6:$AC$10), "", 0))</f>
        <v>0.22499999999999987</v>
      </c>
      <c r="M420" s="9" t="str">
        <f>IF(Records_18052025[[#This Row],[spread]]&gt;Records_18052025[[#This Row],[Spread Median/Symbol]]+PRODUCT(2, $AC$12), "Abnormal high spread", "No")</f>
        <v>No</v>
      </c>
      <c r="N420" s="9" t="str">
        <f>IF(Records_18052025[[#This Row],[spread]]&lt;Records_18052025[[#This Row],[Spread Median/Symbol]]-PRODUCT(2, $AC$12), "Suspicious low spread", "No")</f>
        <v>No</v>
      </c>
      <c r="O420" s="8">
        <f>IF(Records_18052025[[#This Row],[direction]]="Buy", Records_18052025[[#This Row],[volume]], -Records_18052025[[#This Row],[volume]])</f>
        <v>-0.5</v>
      </c>
      <c r="P420" s="8">
        <f>IF(AND(Records_18052025[[#This Row],[account_id]]=A419, Records_18052025[[#This Row],[symbol]]=C419), P419+Records_18052025[[#This Row],[signed_volume]], Records_18052025[[#This Row],[signed_volume]])</f>
        <v>-1.0900000000000001</v>
      </c>
      <c r="Q420" s="12">
        <f>Records_18052025[[#This Row],[trade_duration]]/86400</f>
        <v>3.2245370370370369E-2</v>
      </c>
      <c r="R420" s="8">
        <v>46.26</v>
      </c>
      <c r="S420" s="9" t="str">
        <f>IF(AND(Records_18052025[[#This Row],[account_id]]=A419, Records_18052025[[#This Row],[symbol]]=C419, Records_18052025[[#This Row],[net_position]]&lt;&gt;P419, P419&lt;&gt;0, Records_18052025[[#This Row],[net_position]]*P419&lt;0, ABS(Records_18052025[[#This Row],[net_position]])&gt;=0.5, Records_18052025[[#This Row],[trade_duration_min2]]&lt;=5), "Abnormal position flip", "No")</f>
        <v>No</v>
      </c>
      <c r="T420" s="2">
        <f>_xlfn.XLOOKUP(Records_18052025[[#This Row],[symbol]], $AB$24:$AB$28, $AC$24:$AC$28, "Not Found", 0)</f>
        <v>0.5</v>
      </c>
      <c r="U420" s="9" t="str">
        <f>IF(AND(Records_18052025[[#This Row],[trade_duration]]&lt;=60, Records_18052025[[#This Row],[volume]]&gt;=Records_18052025[[#This Row],[Scalping Volume Threshold]]), "Suspected Scalping", "No")</f>
        <v>No</v>
      </c>
      <c r="V420" s="2" cm="1">
        <f t="array" ref="V420">_xlfn.LET(_xlpm.Filtered, _xlfn._xlws.FILTER($F:$F, ($A:$A=Records_18052025[[#This Row],[account_id]])*($C:$C=Records_18052025[[#This Row],[symbol]]), "Not Found"), MEDIAN(_xlpm.Filtered))</f>
        <v>0.5</v>
      </c>
      <c r="W420" s="2">
        <f>_xlfn.XLOOKUP(Records_18052025[[#This Row],[symbol]], $AB$33:$AB$37, $AC$33:$AC$37, 0.5, 0)</f>
        <v>0.5</v>
      </c>
      <c r="X420" s="2">
        <f>_xlfn.XLOOKUP(Records_18052025[[#This Row],[symbol]], $AB$33:$AB$37, $AD$33:$AD$37, 2, 0)</f>
        <v>2</v>
      </c>
      <c r="Y420" s="9" t="str" cm="1">
        <f t="array" ref="Y42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2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21" spans="1:26" x14ac:dyDescent="0.3">
      <c r="A421" s="2">
        <v>1009</v>
      </c>
      <c r="B421" s="5">
        <v>45795.831132613283</v>
      </c>
      <c r="C421" s="2" t="s">
        <v>11</v>
      </c>
      <c r="D421" s="2" t="s">
        <v>13</v>
      </c>
      <c r="E421" s="2">
        <v>1.1200000000000001</v>
      </c>
      <c r="F421" s="2">
        <v>0.1</v>
      </c>
      <c r="G421" s="2">
        <v>-117.17</v>
      </c>
      <c r="H421" s="2">
        <v>825</v>
      </c>
      <c r="I421" s="2">
        <f>COUNTIFS(A:A, Records_18052025[[#This Row],[account_id]])</f>
        <v>44</v>
      </c>
      <c r="J421" s="9" t="str">
        <f>IF(Records_18052025[[#This Row],[Total Trades]]&gt;100, "High frequency", "No")</f>
        <v>No</v>
      </c>
      <c r="K421" s="8">
        <f>_xlfn.XLOOKUP(Records_18052025[[#This Row],[symbol]], $AB$6:$AB$10, $AC$6:$AC$10, "", 0)</f>
        <v>1.0950000000000002</v>
      </c>
      <c r="L421" s="8" cm="1">
        <f t="array" ref="L421">ABS(_xlfn.XLOOKUP(Records_18052025[[#This Row],[symbol]], $AB$6:$AB$10, (Records_18052025[[#This Row],[spread]]-$AC$6:$AC$10), "", 0))</f>
        <v>2.4999999999999911E-2</v>
      </c>
      <c r="M421" s="9" t="str">
        <f>IF(Records_18052025[[#This Row],[spread]]&gt;Records_18052025[[#This Row],[Spread Median/Symbol]]+PRODUCT(2, $AC$12), "Abnormal high spread", "No")</f>
        <v>No</v>
      </c>
      <c r="N421" s="9" t="str">
        <f>IF(Records_18052025[[#This Row],[spread]]&lt;Records_18052025[[#This Row],[Spread Median/Symbol]]-PRODUCT(2, $AC$12), "Suspicious low spread", "No")</f>
        <v>No</v>
      </c>
      <c r="O421" s="8">
        <f>IF(Records_18052025[[#This Row],[direction]]="Buy", Records_18052025[[#This Row],[volume]], -Records_18052025[[#This Row],[volume]])</f>
        <v>-0.1</v>
      </c>
      <c r="P421" s="8">
        <f>IF(AND(Records_18052025[[#This Row],[account_id]]=A420, Records_18052025[[#This Row],[symbol]]=C420), P420+Records_18052025[[#This Row],[signed_volume]], Records_18052025[[#This Row],[signed_volume]])</f>
        <v>-1.1900000000000002</v>
      </c>
      <c r="Q421" s="12">
        <f>Records_18052025[[#This Row],[trade_duration]]/86400</f>
        <v>9.5486111111111119E-3</v>
      </c>
      <c r="R421" s="8">
        <v>13.45</v>
      </c>
      <c r="S421" s="9" t="str">
        <f>IF(AND(Records_18052025[[#This Row],[account_id]]=A420, Records_18052025[[#This Row],[symbol]]=C420, Records_18052025[[#This Row],[net_position]]&lt;&gt;P420, P420&lt;&gt;0, Records_18052025[[#This Row],[net_position]]*P420&lt;0, ABS(Records_18052025[[#This Row],[net_position]])&gt;=0.5, Records_18052025[[#This Row],[trade_duration_min2]]&lt;=5), "Abnormal position flip", "No")</f>
        <v>No</v>
      </c>
      <c r="T421" s="2">
        <f>_xlfn.XLOOKUP(Records_18052025[[#This Row],[symbol]], $AB$24:$AB$28, $AC$24:$AC$28, "Not Found", 0)</f>
        <v>0.5</v>
      </c>
      <c r="U421" s="9" t="str">
        <f>IF(AND(Records_18052025[[#This Row],[trade_duration]]&lt;=60, Records_18052025[[#This Row],[volume]]&gt;=Records_18052025[[#This Row],[Scalping Volume Threshold]]), "Suspected Scalping", "No")</f>
        <v>No</v>
      </c>
      <c r="V421" s="2" cm="1">
        <f t="array" ref="V421">_xlfn.LET(_xlpm.Filtered, _xlfn._xlws.FILTER($F:$F, ($A:$A=Records_18052025[[#This Row],[account_id]])*($C:$C=Records_18052025[[#This Row],[symbol]]), "Not Found"), MEDIAN(_xlpm.Filtered))</f>
        <v>0.5</v>
      </c>
      <c r="W421" s="2">
        <f>_xlfn.XLOOKUP(Records_18052025[[#This Row],[symbol]], $AB$33:$AB$37, $AC$33:$AC$37, 0.5, 0)</f>
        <v>0.5</v>
      </c>
      <c r="X421" s="2">
        <f>_xlfn.XLOOKUP(Records_18052025[[#This Row],[symbol]], $AB$33:$AB$37, $AD$33:$AD$37, 2, 0)</f>
        <v>2</v>
      </c>
      <c r="Y421" s="9" t="str" cm="1">
        <f t="array" ref="Y42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2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22" spans="1:26" x14ac:dyDescent="0.3">
      <c r="A422" s="2">
        <v>1009</v>
      </c>
      <c r="B422" s="5">
        <v>45795.954743699869</v>
      </c>
      <c r="C422" s="2" t="s">
        <v>11</v>
      </c>
      <c r="D422" s="2" t="s">
        <v>14</v>
      </c>
      <c r="E422" s="2">
        <v>0.28999999999999998</v>
      </c>
      <c r="F422" s="2">
        <v>1</v>
      </c>
      <c r="G422" s="2">
        <v>-48.36</v>
      </c>
      <c r="H422" s="2">
        <v>1366</v>
      </c>
      <c r="I422" s="2">
        <f>COUNTIFS(A:A, Records_18052025[[#This Row],[account_id]])</f>
        <v>44</v>
      </c>
      <c r="J422" s="9" t="str">
        <f>IF(Records_18052025[[#This Row],[Total Trades]]&gt;100, "High frequency", "No")</f>
        <v>No</v>
      </c>
      <c r="K422" s="8">
        <f>_xlfn.XLOOKUP(Records_18052025[[#This Row],[symbol]], $AB$6:$AB$10, $AC$6:$AC$10, "", 0)</f>
        <v>1.0950000000000002</v>
      </c>
      <c r="L422" s="8" cm="1">
        <f t="array" ref="L422">ABS(_xlfn.XLOOKUP(Records_18052025[[#This Row],[symbol]], $AB$6:$AB$10, (Records_18052025[[#This Row],[spread]]-$AC$6:$AC$10), "", 0))</f>
        <v>0.80500000000000016</v>
      </c>
      <c r="M422" s="9" t="str">
        <f>IF(Records_18052025[[#This Row],[spread]]&gt;Records_18052025[[#This Row],[Spread Median/Symbol]]+PRODUCT(2, $AC$12), "Abnormal high spread", "No")</f>
        <v>No</v>
      </c>
      <c r="N422" s="9" t="str">
        <f>IF(Records_18052025[[#This Row],[spread]]&lt;Records_18052025[[#This Row],[Spread Median/Symbol]]-PRODUCT(2, $AC$12), "Suspicious low spread", "No")</f>
        <v>No</v>
      </c>
      <c r="O422" s="8">
        <f>IF(Records_18052025[[#This Row],[direction]]="Buy", Records_18052025[[#This Row],[volume]], -Records_18052025[[#This Row],[volume]])</f>
        <v>1</v>
      </c>
      <c r="P422" s="8">
        <f>IF(AND(Records_18052025[[#This Row],[account_id]]=A421, Records_18052025[[#This Row],[symbol]]=C421), P421+Records_18052025[[#This Row],[signed_volume]], Records_18052025[[#This Row],[signed_volume]])</f>
        <v>-0.19000000000000017</v>
      </c>
      <c r="Q422" s="12">
        <f>Records_18052025[[#This Row],[trade_duration]]/86400</f>
        <v>1.5810185185185184E-2</v>
      </c>
      <c r="R422" s="8">
        <v>22.46</v>
      </c>
      <c r="S422" s="9" t="str">
        <f>IF(AND(Records_18052025[[#This Row],[account_id]]=A421, Records_18052025[[#This Row],[symbol]]=C421, Records_18052025[[#This Row],[net_position]]&lt;&gt;P421, P421&lt;&gt;0, Records_18052025[[#This Row],[net_position]]*P421&lt;0, ABS(Records_18052025[[#This Row],[net_position]])&gt;=0.5, Records_18052025[[#This Row],[trade_duration_min2]]&lt;=5), "Abnormal position flip", "No")</f>
        <v>No</v>
      </c>
      <c r="T422" s="2">
        <f>_xlfn.XLOOKUP(Records_18052025[[#This Row],[symbol]], $AB$24:$AB$28, $AC$24:$AC$28, "Not Found", 0)</f>
        <v>0.5</v>
      </c>
      <c r="U422" s="9" t="str">
        <f>IF(AND(Records_18052025[[#This Row],[trade_duration]]&lt;=60, Records_18052025[[#This Row],[volume]]&gt;=Records_18052025[[#This Row],[Scalping Volume Threshold]]), "Suspected Scalping", "No")</f>
        <v>No</v>
      </c>
      <c r="V422" s="2" cm="1">
        <f t="array" ref="V422">_xlfn.LET(_xlpm.Filtered, _xlfn._xlws.FILTER($F:$F, ($A:$A=Records_18052025[[#This Row],[account_id]])*($C:$C=Records_18052025[[#This Row],[symbol]]), "Not Found"), MEDIAN(_xlpm.Filtered))</f>
        <v>0.5</v>
      </c>
      <c r="W422" s="2">
        <f>_xlfn.XLOOKUP(Records_18052025[[#This Row],[symbol]], $AB$33:$AB$37, $AC$33:$AC$37, 0.5, 0)</f>
        <v>0.5</v>
      </c>
      <c r="X422" s="2">
        <f>_xlfn.XLOOKUP(Records_18052025[[#This Row],[symbol]], $AB$33:$AB$37, $AD$33:$AD$37, 2, 0)</f>
        <v>2</v>
      </c>
      <c r="Y422" s="9" t="str" cm="1">
        <f t="array" ref="Y42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2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23" spans="1:26" x14ac:dyDescent="0.3">
      <c r="A423" s="2">
        <v>1009</v>
      </c>
      <c r="B423" s="5">
        <v>45795.129049243747</v>
      </c>
      <c r="C423" s="2" t="s">
        <v>12</v>
      </c>
      <c r="D423" s="2" t="s">
        <v>14</v>
      </c>
      <c r="E423" s="2">
        <v>2.4</v>
      </c>
      <c r="F423" s="2">
        <v>0.1</v>
      </c>
      <c r="G423" s="2">
        <v>171.69</v>
      </c>
      <c r="H423" s="2">
        <v>158</v>
      </c>
      <c r="I423" s="2">
        <f>COUNTIFS(A:A, Records_18052025[[#This Row],[account_id]])</f>
        <v>44</v>
      </c>
      <c r="J423" s="9" t="str">
        <f>IF(Records_18052025[[#This Row],[Total Trades]]&gt;100, "High frequency", "No")</f>
        <v>No</v>
      </c>
      <c r="K423" s="8">
        <f>_xlfn.XLOOKUP(Records_18052025[[#This Row],[symbol]], $AB$6:$AB$10, $AC$6:$AC$10, "", 0)</f>
        <v>1.5</v>
      </c>
      <c r="L423" s="8" cm="1">
        <f t="array" ref="L423">ABS(_xlfn.XLOOKUP(Records_18052025[[#This Row],[symbol]], $AB$6:$AB$10, (Records_18052025[[#This Row],[spread]]-$AC$6:$AC$10), "", 0))</f>
        <v>0.89999999999999991</v>
      </c>
      <c r="M423" s="9" t="str">
        <f>IF(Records_18052025[[#This Row],[spread]]&gt;Records_18052025[[#This Row],[Spread Median/Symbol]]+PRODUCT(2, $AC$12), "Abnormal high spread", "No")</f>
        <v>No</v>
      </c>
      <c r="N423" s="9" t="str">
        <f>IF(Records_18052025[[#This Row],[spread]]&lt;Records_18052025[[#This Row],[Spread Median/Symbol]]-PRODUCT(2, $AC$12), "Suspicious low spread", "No")</f>
        <v>No</v>
      </c>
      <c r="O423" s="8">
        <f>IF(Records_18052025[[#This Row],[direction]]="Buy", Records_18052025[[#This Row],[volume]], -Records_18052025[[#This Row],[volume]])</f>
        <v>0.1</v>
      </c>
      <c r="P423" s="8">
        <f>IF(AND(Records_18052025[[#This Row],[account_id]]=A422, Records_18052025[[#This Row],[symbol]]=C422), P422+Records_18052025[[#This Row],[signed_volume]], Records_18052025[[#This Row],[signed_volume]])</f>
        <v>0.1</v>
      </c>
      <c r="Q423" s="12">
        <f>Records_18052025[[#This Row],[trade_duration]]/86400</f>
        <v>1.8287037037037037E-3</v>
      </c>
      <c r="R423" s="8">
        <v>2.38</v>
      </c>
      <c r="S423" s="9" t="str">
        <f>IF(AND(Records_18052025[[#This Row],[account_id]]=A422, Records_18052025[[#This Row],[symbol]]=C422, Records_18052025[[#This Row],[net_position]]&lt;&gt;P422, P422&lt;&gt;0, Records_18052025[[#This Row],[net_position]]*P422&lt;0, ABS(Records_18052025[[#This Row],[net_position]])&gt;=0.5, Records_18052025[[#This Row],[trade_duration_min2]]&lt;=5), "Abnormal position flip", "No")</f>
        <v>No</v>
      </c>
      <c r="T423" s="2">
        <f>_xlfn.XLOOKUP(Records_18052025[[#This Row],[symbol]], $AB$24:$AB$28, $AC$24:$AC$28, "Not Found", 0)</f>
        <v>0.3</v>
      </c>
      <c r="U423" s="9" t="str">
        <f>IF(AND(Records_18052025[[#This Row],[trade_duration]]&lt;=60, Records_18052025[[#This Row],[volume]]&gt;=Records_18052025[[#This Row],[Scalping Volume Threshold]]), "Suspected Scalping", "No")</f>
        <v>No</v>
      </c>
      <c r="V423" s="2" cm="1">
        <f t="array" ref="V423">_xlfn.LET(_xlpm.Filtered, _xlfn._xlws.FILTER($F:$F, ($A:$A=Records_18052025[[#This Row],[account_id]])*($C:$C=Records_18052025[[#This Row],[symbol]]), "Not Found"), MEDIAN(_xlpm.Filtered))</f>
        <v>0.1</v>
      </c>
      <c r="W423" s="2">
        <f>_xlfn.XLOOKUP(Records_18052025[[#This Row],[symbol]], $AB$33:$AB$37, $AC$33:$AC$37, 0.5, 0)</f>
        <v>0.4</v>
      </c>
      <c r="X423" s="2">
        <f>_xlfn.XLOOKUP(Records_18052025[[#This Row],[symbol]], $AB$33:$AB$37, $AD$33:$AD$37, 2, 0)</f>
        <v>2</v>
      </c>
      <c r="Y423" s="9" t="str" cm="1">
        <f t="array" ref="Y42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2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24" spans="1:26" x14ac:dyDescent="0.3">
      <c r="A424" s="2">
        <v>1009</v>
      </c>
      <c r="B424" s="5">
        <v>45795.212382595702</v>
      </c>
      <c r="C424" s="2" t="s">
        <v>12</v>
      </c>
      <c r="D424" s="2" t="s">
        <v>13</v>
      </c>
      <c r="E424" s="2">
        <v>0.32</v>
      </c>
      <c r="F424" s="2">
        <v>0.01</v>
      </c>
      <c r="G424" s="2">
        <v>-44.73</v>
      </c>
      <c r="H424" s="2">
        <v>2912</v>
      </c>
      <c r="I424" s="2">
        <f>COUNTIFS(A:A, Records_18052025[[#This Row],[account_id]])</f>
        <v>44</v>
      </c>
      <c r="J424" s="9" t="str">
        <f>IF(Records_18052025[[#This Row],[Total Trades]]&gt;100, "High frequency", "No")</f>
        <v>No</v>
      </c>
      <c r="K424" s="8">
        <f>_xlfn.XLOOKUP(Records_18052025[[#This Row],[symbol]], $AB$6:$AB$10, $AC$6:$AC$10, "", 0)</f>
        <v>1.5</v>
      </c>
      <c r="L424" s="8" cm="1">
        <f t="array" ref="L424">ABS(_xlfn.XLOOKUP(Records_18052025[[#This Row],[symbol]], $AB$6:$AB$10, (Records_18052025[[#This Row],[spread]]-$AC$6:$AC$10), "", 0))</f>
        <v>1.18</v>
      </c>
      <c r="M424" s="9" t="str">
        <f>IF(Records_18052025[[#This Row],[spread]]&gt;Records_18052025[[#This Row],[Spread Median/Symbol]]+PRODUCT(2, $AC$12), "Abnormal high spread", "No")</f>
        <v>No</v>
      </c>
      <c r="N424" s="9" t="str">
        <f>IF(Records_18052025[[#This Row],[spread]]&lt;Records_18052025[[#This Row],[Spread Median/Symbol]]-PRODUCT(2, $AC$12), "Suspicious low spread", "No")</f>
        <v>Suspicious low spread</v>
      </c>
      <c r="O424" s="8">
        <f>IF(Records_18052025[[#This Row],[direction]]="Buy", Records_18052025[[#This Row],[volume]], -Records_18052025[[#This Row],[volume]])</f>
        <v>-0.01</v>
      </c>
      <c r="P424" s="8">
        <f>IF(AND(Records_18052025[[#This Row],[account_id]]=A423, Records_18052025[[#This Row],[symbol]]=C423), P423+Records_18052025[[#This Row],[signed_volume]], Records_18052025[[#This Row],[signed_volume]])</f>
        <v>9.0000000000000011E-2</v>
      </c>
      <c r="Q424" s="12">
        <f>Records_18052025[[#This Row],[trade_duration]]/86400</f>
        <v>3.3703703703703701E-2</v>
      </c>
      <c r="R424" s="8">
        <v>48.32</v>
      </c>
      <c r="S424" s="9" t="str">
        <f>IF(AND(Records_18052025[[#This Row],[account_id]]=A423, Records_18052025[[#This Row],[symbol]]=C423, Records_18052025[[#This Row],[net_position]]&lt;&gt;P423, P423&lt;&gt;0, Records_18052025[[#This Row],[net_position]]*P423&lt;0, ABS(Records_18052025[[#This Row],[net_position]])&gt;=0.5, Records_18052025[[#This Row],[trade_duration_min2]]&lt;=5), "Abnormal position flip", "No")</f>
        <v>No</v>
      </c>
      <c r="T424" s="2">
        <f>_xlfn.XLOOKUP(Records_18052025[[#This Row],[symbol]], $AB$24:$AB$28, $AC$24:$AC$28, "Not Found", 0)</f>
        <v>0.3</v>
      </c>
      <c r="U424" s="9" t="str">
        <f>IF(AND(Records_18052025[[#This Row],[trade_duration]]&lt;=60, Records_18052025[[#This Row],[volume]]&gt;=Records_18052025[[#This Row],[Scalping Volume Threshold]]), "Suspected Scalping", "No")</f>
        <v>No</v>
      </c>
      <c r="V424" s="2" cm="1">
        <f t="array" ref="V424">_xlfn.LET(_xlpm.Filtered, _xlfn._xlws.FILTER($F:$F, ($A:$A=Records_18052025[[#This Row],[account_id]])*($C:$C=Records_18052025[[#This Row],[symbol]]), "Not Found"), MEDIAN(_xlpm.Filtered))</f>
        <v>0.1</v>
      </c>
      <c r="W424" s="2">
        <f>_xlfn.XLOOKUP(Records_18052025[[#This Row],[symbol]], $AB$33:$AB$37, $AC$33:$AC$37, 0.5, 0)</f>
        <v>0.4</v>
      </c>
      <c r="X424" s="2">
        <f>_xlfn.XLOOKUP(Records_18052025[[#This Row],[symbol]], $AB$33:$AB$37, $AD$33:$AD$37, 2, 0)</f>
        <v>2</v>
      </c>
      <c r="Y424" s="9" t="str" cm="1">
        <f t="array" ref="Y42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2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spread, Unusual low volume</v>
      </c>
    </row>
    <row r="425" spans="1:26" x14ac:dyDescent="0.3">
      <c r="A425" s="2">
        <v>1009</v>
      </c>
      <c r="B425" s="5">
        <v>45795.348493723177</v>
      </c>
      <c r="C425" s="2" t="s">
        <v>12</v>
      </c>
      <c r="D425" s="2" t="s">
        <v>13</v>
      </c>
      <c r="E425" s="2">
        <v>1.2</v>
      </c>
      <c r="F425" s="2">
        <v>1</v>
      </c>
      <c r="G425" s="2">
        <v>157.63999999999999</v>
      </c>
      <c r="H425" s="2">
        <v>299</v>
      </c>
      <c r="I425" s="2">
        <f>COUNTIFS(A:A, Records_18052025[[#This Row],[account_id]])</f>
        <v>44</v>
      </c>
      <c r="J425" s="9" t="str">
        <f>IF(Records_18052025[[#This Row],[Total Trades]]&gt;100, "High frequency", "No")</f>
        <v>No</v>
      </c>
      <c r="K425" s="8">
        <f>_xlfn.XLOOKUP(Records_18052025[[#This Row],[symbol]], $AB$6:$AB$10, $AC$6:$AC$10, "", 0)</f>
        <v>1.5</v>
      </c>
      <c r="L425" s="8" cm="1">
        <f t="array" ref="L425">ABS(_xlfn.XLOOKUP(Records_18052025[[#This Row],[symbol]], $AB$6:$AB$10, (Records_18052025[[#This Row],[spread]]-$AC$6:$AC$10), "", 0))</f>
        <v>0.30000000000000004</v>
      </c>
      <c r="M425" s="9" t="str">
        <f>IF(Records_18052025[[#This Row],[spread]]&gt;Records_18052025[[#This Row],[Spread Median/Symbol]]+PRODUCT(2, $AC$12), "Abnormal high spread", "No")</f>
        <v>No</v>
      </c>
      <c r="N425" s="9" t="str">
        <f>IF(Records_18052025[[#This Row],[spread]]&lt;Records_18052025[[#This Row],[Spread Median/Symbol]]-PRODUCT(2, $AC$12), "Suspicious low spread", "No")</f>
        <v>No</v>
      </c>
      <c r="O425" s="8">
        <f>IF(Records_18052025[[#This Row],[direction]]="Buy", Records_18052025[[#This Row],[volume]], -Records_18052025[[#This Row],[volume]])</f>
        <v>-1</v>
      </c>
      <c r="P425" s="8">
        <f>IF(AND(Records_18052025[[#This Row],[account_id]]=A424, Records_18052025[[#This Row],[symbol]]=C424), P424+Records_18052025[[#This Row],[signed_volume]], Records_18052025[[#This Row],[signed_volume]])</f>
        <v>-0.91</v>
      </c>
      <c r="Q425" s="12">
        <f>Records_18052025[[#This Row],[trade_duration]]/86400</f>
        <v>3.460648148148148E-3</v>
      </c>
      <c r="R425" s="8">
        <v>4.59</v>
      </c>
      <c r="S425" s="9" t="str">
        <f>IF(AND(Records_18052025[[#This Row],[account_id]]=A424, Records_18052025[[#This Row],[symbol]]=C424, Records_18052025[[#This Row],[net_position]]&lt;&gt;P424, P424&lt;&gt;0, Records_18052025[[#This Row],[net_position]]*P424&lt;0, ABS(Records_18052025[[#This Row],[net_position]])&gt;=0.5, Records_18052025[[#This Row],[trade_duration_min2]]&lt;=5), "Abnormal position flip", "No")</f>
        <v>Abnormal position flip</v>
      </c>
      <c r="T425" s="2">
        <f>_xlfn.XLOOKUP(Records_18052025[[#This Row],[symbol]], $AB$24:$AB$28, $AC$24:$AC$28, "Not Found", 0)</f>
        <v>0.3</v>
      </c>
      <c r="U425" s="9" t="str">
        <f>IF(AND(Records_18052025[[#This Row],[trade_duration]]&lt;=60, Records_18052025[[#This Row],[volume]]&gt;=Records_18052025[[#This Row],[Scalping Volume Threshold]]), "Suspected Scalping", "No")</f>
        <v>No</v>
      </c>
      <c r="V425" s="2" cm="1">
        <f t="array" ref="V425">_xlfn.LET(_xlpm.Filtered, _xlfn._xlws.FILTER($F:$F, ($A:$A=Records_18052025[[#This Row],[account_id]])*($C:$C=Records_18052025[[#This Row],[symbol]]), "Not Found"), MEDIAN(_xlpm.Filtered))</f>
        <v>0.1</v>
      </c>
      <c r="W425" s="2">
        <f>_xlfn.XLOOKUP(Records_18052025[[#This Row],[symbol]], $AB$33:$AB$37, $AC$33:$AC$37, 0.5, 0)</f>
        <v>0.4</v>
      </c>
      <c r="X425" s="2">
        <f>_xlfn.XLOOKUP(Records_18052025[[#This Row],[symbol]], $AB$33:$AB$37, $AD$33:$AD$37, 2, 0)</f>
        <v>2</v>
      </c>
      <c r="Y425" s="9" t="str" cm="1">
        <f t="array" ref="Y42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2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position flip, Unusual high volume</v>
      </c>
    </row>
    <row r="426" spans="1:26" x14ac:dyDescent="0.3">
      <c r="A426" s="2">
        <v>1009</v>
      </c>
      <c r="B426" s="5">
        <v>45795.422104819947</v>
      </c>
      <c r="C426" s="2" t="s">
        <v>12</v>
      </c>
      <c r="D426" s="2" t="s">
        <v>14</v>
      </c>
      <c r="E426" s="2">
        <v>0.44</v>
      </c>
      <c r="F426" s="2">
        <v>2</v>
      </c>
      <c r="G426" s="2">
        <v>-103.24</v>
      </c>
      <c r="H426" s="2">
        <v>281</v>
      </c>
      <c r="I426" s="2">
        <f>COUNTIFS(A:A, Records_18052025[[#This Row],[account_id]])</f>
        <v>44</v>
      </c>
      <c r="J426" s="9" t="str">
        <f>IF(Records_18052025[[#This Row],[Total Trades]]&gt;100, "High frequency", "No")</f>
        <v>No</v>
      </c>
      <c r="K426" s="8">
        <f>_xlfn.XLOOKUP(Records_18052025[[#This Row],[symbol]], $AB$6:$AB$10, $AC$6:$AC$10, "", 0)</f>
        <v>1.5</v>
      </c>
      <c r="L426" s="8" cm="1">
        <f t="array" ref="L426">ABS(_xlfn.XLOOKUP(Records_18052025[[#This Row],[symbol]], $AB$6:$AB$10, (Records_18052025[[#This Row],[spread]]-$AC$6:$AC$10), "", 0))</f>
        <v>1.06</v>
      </c>
      <c r="M426" s="9" t="str">
        <f>IF(Records_18052025[[#This Row],[spread]]&gt;Records_18052025[[#This Row],[Spread Median/Symbol]]+PRODUCT(2, $AC$12), "Abnormal high spread", "No")</f>
        <v>No</v>
      </c>
      <c r="N426" s="9" t="str">
        <f>IF(Records_18052025[[#This Row],[spread]]&lt;Records_18052025[[#This Row],[Spread Median/Symbol]]-PRODUCT(2, $AC$12), "Suspicious low spread", "No")</f>
        <v>No</v>
      </c>
      <c r="O426" s="8">
        <f>IF(Records_18052025[[#This Row],[direction]]="Buy", Records_18052025[[#This Row],[volume]], -Records_18052025[[#This Row],[volume]])</f>
        <v>2</v>
      </c>
      <c r="P426" s="8">
        <f>IF(AND(Records_18052025[[#This Row],[account_id]]=A425, Records_18052025[[#This Row],[symbol]]=C425), P425+Records_18052025[[#This Row],[signed_volume]], Records_18052025[[#This Row],[signed_volume]])</f>
        <v>1.0899999999999999</v>
      </c>
      <c r="Q426" s="12">
        <f>Records_18052025[[#This Row],[trade_duration]]/86400</f>
        <v>3.2523148148148147E-3</v>
      </c>
      <c r="R426" s="8">
        <v>4.41</v>
      </c>
      <c r="S426" s="9" t="str">
        <f>IF(AND(Records_18052025[[#This Row],[account_id]]=A425, Records_18052025[[#This Row],[symbol]]=C425, Records_18052025[[#This Row],[net_position]]&lt;&gt;P425, P425&lt;&gt;0, Records_18052025[[#This Row],[net_position]]*P425&lt;0, ABS(Records_18052025[[#This Row],[net_position]])&gt;=0.5, Records_18052025[[#This Row],[trade_duration_min2]]&lt;=5), "Abnormal position flip", "No")</f>
        <v>Abnormal position flip</v>
      </c>
      <c r="T426" s="2">
        <f>_xlfn.XLOOKUP(Records_18052025[[#This Row],[symbol]], $AB$24:$AB$28, $AC$24:$AC$28, "Not Found", 0)</f>
        <v>0.3</v>
      </c>
      <c r="U426" s="9" t="str">
        <f>IF(AND(Records_18052025[[#This Row],[trade_duration]]&lt;=60, Records_18052025[[#This Row],[volume]]&gt;=Records_18052025[[#This Row],[Scalping Volume Threshold]]), "Suspected Scalping", "No")</f>
        <v>No</v>
      </c>
      <c r="V426" s="2" cm="1">
        <f t="array" ref="V426">_xlfn.LET(_xlpm.Filtered, _xlfn._xlws.FILTER($F:$F, ($A:$A=Records_18052025[[#This Row],[account_id]])*($C:$C=Records_18052025[[#This Row],[symbol]]), "Not Found"), MEDIAN(_xlpm.Filtered))</f>
        <v>0.1</v>
      </c>
      <c r="W426" s="2">
        <f>_xlfn.XLOOKUP(Records_18052025[[#This Row],[symbol]], $AB$33:$AB$37, $AC$33:$AC$37, 0.5, 0)</f>
        <v>0.4</v>
      </c>
      <c r="X426" s="2">
        <f>_xlfn.XLOOKUP(Records_18052025[[#This Row],[symbol]], $AB$33:$AB$37, $AD$33:$AD$37, 2, 0)</f>
        <v>2</v>
      </c>
      <c r="Y426" s="9" t="str" cm="1">
        <f t="array" ref="Y42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2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position flip, Unusual high volume</v>
      </c>
    </row>
    <row r="427" spans="1:26" x14ac:dyDescent="0.3">
      <c r="A427" s="2">
        <v>1009</v>
      </c>
      <c r="B427" s="5">
        <v>45795.527660378517</v>
      </c>
      <c r="C427" s="2" t="s">
        <v>12</v>
      </c>
      <c r="D427" s="2" t="s">
        <v>13</v>
      </c>
      <c r="E427" s="2">
        <v>1.61</v>
      </c>
      <c r="F427" s="2">
        <v>0.5</v>
      </c>
      <c r="G427" s="2">
        <v>-103.21</v>
      </c>
      <c r="H427" s="2">
        <v>2933</v>
      </c>
      <c r="I427" s="2">
        <f>COUNTIFS(A:A, Records_18052025[[#This Row],[account_id]])</f>
        <v>44</v>
      </c>
      <c r="J427" s="9" t="str">
        <f>IF(Records_18052025[[#This Row],[Total Trades]]&gt;100, "High frequency", "No")</f>
        <v>No</v>
      </c>
      <c r="K427" s="8">
        <f>_xlfn.XLOOKUP(Records_18052025[[#This Row],[symbol]], $AB$6:$AB$10, $AC$6:$AC$10, "", 0)</f>
        <v>1.5</v>
      </c>
      <c r="L427" s="8" cm="1">
        <f t="array" ref="L427">ABS(_xlfn.XLOOKUP(Records_18052025[[#This Row],[symbol]], $AB$6:$AB$10, (Records_18052025[[#This Row],[spread]]-$AC$6:$AC$10), "", 0))</f>
        <v>0.1100000000000001</v>
      </c>
      <c r="M427" s="9" t="str">
        <f>IF(Records_18052025[[#This Row],[spread]]&gt;Records_18052025[[#This Row],[Spread Median/Symbol]]+PRODUCT(2, $AC$12), "Abnormal high spread", "No")</f>
        <v>No</v>
      </c>
      <c r="N427" s="9" t="str">
        <f>IF(Records_18052025[[#This Row],[spread]]&lt;Records_18052025[[#This Row],[Spread Median/Symbol]]-PRODUCT(2, $AC$12), "Suspicious low spread", "No")</f>
        <v>No</v>
      </c>
      <c r="O427" s="8">
        <f>IF(Records_18052025[[#This Row],[direction]]="Buy", Records_18052025[[#This Row],[volume]], -Records_18052025[[#This Row],[volume]])</f>
        <v>-0.5</v>
      </c>
      <c r="P427" s="8">
        <f>IF(AND(Records_18052025[[#This Row],[account_id]]=A426, Records_18052025[[#This Row],[symbol]]=C426), P426+Records_18052025[[#This Row],[signed_volume]], Records_18052025[[#This Row],[signed_volume]])</f>
        <v>0.58999999999999986</v>
      </c>
      <c r="Q427" s="12">
        <f>Records_18052025[[#This Row],[trade_duration]]/86400</f>
        <v>3.394675925925926E-2</v>
      </c>
      <c r="R427" s="8">
        <v>48.53</v>
      </c>
      <c r="S427" s="9" t="str">
        <f>IF(AND(Records_18052025[[#This Row],[account_id]]=A426, Records_18052025[[#This Row],[symbol]]=C426, Records_18052025[[#This Row],[net_position]]&lt;&gt;P426, P426&lt;&gt;0, Records_18052025[[#This Row],[net_position]]*P426&lt;0, ABS(Records_18052025[[#This Row],[net_position]])&gt;=0.5, Records_18052025[[#This Row],[trade_duration_min2]]&lt;=5), "Abnormal position flip", "No")</f>
        <v>No</v>
      </c>
      <c r="T427" s="2">
        <f>_xlfn.XLOOKUP(Records_18052025[[#This Row],[symbol]], $AB$24:$AB$28, $AC$24:$AC$28, "Not Found", 0)</f>
        <v>0.3</v>
      </c>
      <c r="U427" s="9" t="str">
        <f>IF(AND(Records_18052025[[#This Row],[trade_duration]]&lt;=60, Records_18052025[[#This Row],[volume]]&gt;=Records_18052025[[#This Row],[Scalping Volume Threshold]]), "Suspected Scalping", "No")</f>
        <v>No</v>
      </c>
      <c r="V427" s="2" cm="1">
        <f t="array" ref="V427">_xlfn.LET(_xlpm.Filtered, _xlfn._xlws.FILTER($F:$F, ($A:$A=Records_18052025[[#This Row],[account_id]])*($C:$C=Records_18052025[[#This Row],[symbol]]), "Not Found"), MEDIAN(_xlpm.Filtered))</f>
        <v>0.1</v>
      </c>
      <c r="W427" s="2">
        <f>_xlfn.XLOOKUP(Records_18052025[[#This Row],[symbol]], $AB$33:$AB$37, $AC$33:$AC$37, 0.5, 0)</f>
        <v>0.4</v>
      </c>
      <c r="X427" s="2">
        <f>_xlfn.XLOOKUP(Records_18052025[[#This Row],[symbol]], $AB$33:$AB$37, $AD$33:$AD$37, 2, 0)</f>
        <v>2</v>
      </c>
      <c r="Y427" s="9" t="str" cm="1">
        <f t="array" ref="Y42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2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28" spans="1:26" x14ac:dyDescent="0.3">
      <c r="A428" s="2">
        <v>1009</v>
      </c>
      <c r="B428" s="5">
        <v>45795.740854797463</v>
      </c>
      <c r="C428" s="2" t="s">
        <v>12</v>
      </c>
      <c r="D428" s="2" t="s">
        <v>14</v>
      </c>
      <c r="E428" s="2">
        <v>1.5</v>
      </c>
      <c r="F428" s="2">
        <v>0.01</v>
      </c>
      <c r="G428" s="2">
        <v>179.08</v>
      </c>
      <c r="H428" s="2">
        <v>685</v>
      </c>
      <c r="I428" s="2">
        <f>COUNTIFS(A:A, Records_18052025[[#This Row],[account_id]])</f>
        <v>44</v>
      </c>
      <c r="J428" s="9" t="str">
        <f>IF(Records_18052025[[#This Row],[Total Trades]]&gt;100, "High frequency", "No")</f>
        <v>No</v>
      </c>
      <c r="K428" s="8">
        <f>_xlfn.XLOOKUP(Records_18052025[[#This Row],[symbol]], $AB$6:$AB$10, $AC$6:$AC$10, "", 0)</f>
        <v>1.5</v>
      </c>
      <c r="L428" s="8" cm="1">
        <f t="array" ref="L428">ABS(_xlfn.XLOOKUP(Records_18052025[[#This Row],[symbol]], $AB$6:$AB$10, (Records_18052025[[#This Row],[spread]]-$AC$6:$AC$10), "", 0))</f>
        <v>0</v>
      </c>
      <c r="M428" s="9" t="str">
        <f>IF(Records_18052025[[#This Row],[spread]]&gt;Records_18052025[[#This Row],[Spread Median/Symbol]]+PRODUCT(2, $AC$12), "Abnormal high spread", "No")</f>
        <v>No</v>
      </c>
      <c r="N428" s="9" t="str">
        <f>IF(Records_18052025[[#This Row],[spread]]&lt;Records_18052025[[#This Row],[Spread Median/Symbol]]-PRODUCT(2, $AC$12), "Suspicious low spread", "No")</f>
        <v>No</v>
      </c>
      <c r="O428" s="8">
        <f>IF(Records_18052025[[#This Row],[direction]]="Buy", Records_18052025[[#This Row],[volume]], -Records_18052025[[#This Row],[volume]])</f>
        <v>0.01</v>
      </c>
      <c r="P428" s="8">
        <f>IF(AND(Records_18052025[[#This Row],[account_id]]=A427, Records_18052025[[#This Row],[symbol]]=C427), P427+Records_18052025[[#This Row],[signed_volume]], Records_18052025[[#This Row],[signed_volume]])</f>
        <v>0.59999999999999987</v>
      </c>
      <c r="Q428" s="12">
        <f>Records_18052025[[#This Row],[trade_duration]]/86400</f>
        <v>7.9282407407407409E-3</v>
      </c>
      <c r="R428" s="8">
        <v>11.25</v>
      </c>
      <c r="S428" s="9" t="str">
        <f>IF(AND(Records_18052025[[#This Row],[account_id]]=A427, Records_18052025[[#This Row],[symbol]]=C427, Records_18052025[[#This Row],[net_position]]&lt;&gt;P427, P427&lt;&gt;0, Records_18052025[[#This Row],[net_position]]*P427&lt;0, ABS(Records_18052025[[#This Row],[net_position]])&gt;=0.5, Records_18052025[[#This Row],[trade_duration_min2]]&lt;=5), "Abnormal position flip", "No")</f>
        <v>No</v>
      </c>
      <c r="T428" s="2">
        <f>_xlfn.XLOOKUP(Records_18052025[[#This Row],[symbol]], $AB$24:$AB$28, $AC$24:$AC$28, "Not Found", 0)</f>
        <v>0.3</v>
      </c>
      <c r="U428" s="9" t="str">
        <f>IF(AND(Records_18052025[[#This Row],[trade_duration]]&lt;=60, Records_18052025[[#This Row],[volume]]&gt;=Records_18052025[[#This Row],[Scalping Volume Threshold]]), "Suspected Scalping", "No")</f>
        <v>No</v>
      </c>
      <c r="V428" s="2" cm="1">
        <f t="array" ref="V428">_xlfn.LET(_xlpm.Filtered, _xlfn._xlws.FILTER($F:$F, ($A:$A=Records_18052025[[#This Row],[account_id]])*($C:$C=Records_18052025[[#This Row],[symbol]]), "Not Found"), MEDIAN(_xlpm.Filtered))</f>
        <v>0.1</v>
      </c>
      <c r="W428" s="2">
        <f>_xlfn.XLOOKUP(Records_18052025[[#This Row],[symbol]], $AB$33:$AB$37, $AC$33:$AC$37, 0.5, 0)</f>
        <v>0.4</v>
      </c>
      <c r="X428" s="2">
        <f>_xlfn.XLOOKUP(Records_18052025[[#This Row],[symbol]], $AB$33:$AB$37, $AD$33:$AD$37, 2, 0)</f>
        <v>2</v>
      </c>
      <c r="Y428" s="9" t="str" cm="1">
        <f t="array" ref="Y42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2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29" spans="1:26" x14ac:dyDescent="0.3">
      <c r="A429" s="2">
        <v>1009</v>
      </c>
      <c r="B429" s="5">
        <v>45795.748493700637</v>
      </c>
      <c r="C429" s="2" t="s">
        <v>12</v>
      </c>
      <c r="D429" s="2" t="s">
        <v>14</v>
      </c>
      <c r="E429" s="2">
        <v>1.26</v>
      </c>
      <c r="F429" s="2">
        <v>1</v>
      </c>
      <c r="G429" s="2">
        <v>38.049999999999997</v>
      </c>
      <c r="H429" s="2">
        <v>2439</v>
      </c>
      <c r="I429" s="2">
        <f>COUNTIFS(A:A, Records_18052025[[#This Row],[account_id]])</f>
        <v>44</v>
      </c>
      <c r="J429" s="9" t="str">
        <f>IF(Records_18052025[[#This Row],[Total Trades]]&gt;100, "High frequency", "No")</f>
        <v>No</v>
      </c>
      <c r="K429" s="8">
        <f>_xlfn.XLOOKUP(Records_18052025[[#This Row],[symbol]], $AB$6:$AB$10, $AC$6:$AC$10, "", 0)</f>
        <v>1.5</v>
      </c>
      <c r="L429" s="8" cm="1">
        <f t="array" ref="L429">ABS(_xlfn.XLOOKUP(Records_18052025[[#This Row],[symbol]], $AB$6:$AB$10, (Records_18052025[[#This Row],[spread]]-$AC$6:$AC$10), "", 0))</f>
        <v>0.24</v>
      </c>
      <c r="M429" s="9" t="str">
        <f>IF(Records_18052025[[#This Row],[spread]]&gt;Records_18052025[[#This Row],[Spread Median/Symbol]]+PRODUCT(2, $AC$12), "Abnormal high spread", "No")</f>
        <v>No</v>
      </c>
      <c r="N429" s="9" t="str">
        <f>IF(Records_18052025[[#This Row],[spread]]&lt;Records_18052025[[#This Row],[Spread Median/Symbol]]-PRODUCT(2, $AC$12), "Suspicious low spread", "No")</f>
        <v>No</v>
      </c>
      <c r="O429" s="8">
        <f>IF(Records_18052025[[#This Row],[direction]]="Buy", Records_18052025[[#This Row],[volume]], -Records_18052025[[#This Row],[volume]])</f>
        <v>1</v>
      </c>
      <c r="P429" s="8">
        <f>IF(AND(Records_18052025[[#This Row],[account_id]]=A428, Records_18052025[[#This Row],[symbol]]=C428), P428+Records_18052025[[#This Row],[signed_volume]], Records_18052025[[#This Row],[signed_volume]])</f>
        <v>1.5999999999999999</v>
      </c>
      <c r="Q429" s="12">
        <f>Records_18052025[[#This Row],[trade_duration]]/86400</f>
        <v>2.8229166666666666E-2</v>
      </c>
      <c r="R429" s="8">
        <v>40.39</v>
      </c>
      <c r="S429" s="9" t="str">
        <f>IF(AND(Records_18052025[[#This Row],[account_id]]=A428, Records_18052025[[#This Row],[symbol]]=C428, Records_18052025[[#This Row],[net_position]]&lt;&gt;P428, P428&lt;&gt;0, Records_18052025[[#This Row],[net_position]]*P428&lt;0, ABS(Records_18052025[[#This Row],[net_position]])&gt;=0.5, Records_18052025[[#This Row],[trade_duration_min2]]&lt;=5), "Abnormal position flip", "No")</f>
        <v>No</v>
      </c>
      <c r="T429" s="2">
        <f>_xlfn.XLOOKUP(Records_18052025[[#This Row],[symbol]], $AB$24:$AB$28, $AC$24:$AC$28, "Not Found", 0)</f>
        <v>0.3</v>
      </c>
      <c r="U429" s="9" t="str">
        <f>IF(AND(Records_18052025[[#This Row],[trade_duration]]&lt;=60, Records_18052025[[#This Row],[volume]]&gt;=Records_18052025[[#This Row],[Scalping Volume Threshold]]), "Suspected Scalping", "No")</f>
        <v>No</v>
      </c>
      <c r="V429" s="2" cm="1">
        <f t="array" ref="V429">_xlfn.LET(_xlpm.Filtered, _xlfn._xlws.FILTER($F:$F, ($A:$A=Records_18052025[[#This Row],[account_id]])*($C:$C=Records_18052025[[#This Row],[symbol]]), "Not Found"), MEDIAN(_xlpm.Filtered))</f>
        <v>0.1</v>
      </c>
      <c r="W429" s="2">
        <f>_xlfn.XLOOKUP(Records_18052025[[#This Row],[symbol]], $AB$33:$AB$37, $AC$33:$AC$37, 0.5, 0)</f>
        <v>0.4</v>
      </c>
      <c r="X429" s="2">
        <f>_xlfn.XLOOKUP(Records_18052025[[#This Row],[symbol]], $AB$33:$AB$37, $AD$33:$AD$37, 2, 0)</f>
        <v>2</v>
      </c>
      <c r="Y429" s="9" t="str" cm="1">
        <f t="array" ref="Y42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2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30" spans="1:26" x14ac:dyDescent="0.3">
      <c r="A430" s="2">
        <v>1009</v>
      </c>
      <c r="B430" s="5">
        <v>45795.761688143139</v>
      </c>
      <c r="C430" s="2" t="s">
        <v>12</v>
      </c>
      <c r="D430" s="2" t="s">
        <v>14</v>
      </c>
      <c r="E430" s="2">
        <v>2.1</v>
      </c>
      <c r="F430" s="2">
        <v>0.1</v>
      </c>
      <c r="G430" s="2">
        <v>-41.95</v>
      </c>
      <c r="H430" s="2">
        <v>2255</v>
      </c>
      <c r="I430" s="2">
        <f>COUNTIFS(A:A, Records_18052025[[#This Row],[account_id]])</f>
        <v>44</v>
      </c>
      <c r="J430" s="9" t="str">
        <f>IF(Records_18052025[[#This Row],[Total Trades]]&gt;100, "High frequency", "No")</f>
        <v>No</v>
      </c>
      <c r="K430" s="8">
        <f>_xlfn.XLOOKUP(Records_18052025[[#This Row],[symbol]], $AB$6:$AB$10, $AC$6:$AC$10, "", 0)</f>
        <v>1.5</v>
      </c>
      <c r="L430" s="8" cm="1">
        <f t="array" ref="L430">ABS(_xlfn.XLOOKUP(Records_18052025[[#This Row],[symbol]], $AB$6:$AB$10, (Records_18052025[[#This Row],[spread]]-$AC$6:$AC$10), "", 0))</f>
        <v>0.60000000000000009</v>
      </c>
      <c r="M430" s="9" t="str">
        <f>IF(Records_18052025[[#This Row],[spread]]&gt;Records_18052025[[#This Row],[Spread Median/Symbol]]+PRODUCT(2, $AC$12), "Abnormal high spread", "No")</f>
        <v>No</v>
      </c>
      <c r="N430" s="9" t="str">
        <f>IF(Records_18052025[[#This Row],[spread]]&lt;Records_18052025[[#This Row],[Spread Median/Symbol]]-PRODUCT(2, $AC$12), "Suspicious low spread", "No")</f>
        <v>No</v>
      </c>
      <c r="O430" s="8">
        <f>IF(Records_18052025[[#This Row],[direction]]="Buy", Records_18052025[[#This Row],[volume]], -Records_18052025[[#This Row],[volume]])</f>
        <v>0.1</v>
      </c>
      <c r="P430" s="8">
        <f>IF(AND(Records_18052025[[#This Row],[account_id]]=A429, Records_18052025[[#This Row],[symbol]]=C429), P429+Records_18052025[[#This Row],[signed_volume]], Records_18052025[[#This Row],[signed_volume]])</f>
        <v>1.7</v>
      </c>
      <c r="Q430" s="12">
        <f>Records_18052025[[#This Row],[trade_duration]]/86400</f>
        <v>2.6099537037037036E-2</v>
      </c>
      <c r="R430" s="8">
        <v>37.35</v>
      </c>
      <c r="S430" s="9" t="str">
        <f>IF(AND(Records_18052025[[#This Row],[account_id]]=A429, Records_18052025[[#This Row],[symbol]]=C429, Records_18052025[[#This Row],[net_position]]&lt;&gt;P429, P429&lt;&gt;0, Records_18052025[[#This Row],[net_position]]*P429&lt;0, ABS(Records_18052025[[#This Row],[net_position]])&gt;=0.5, Records_18052025[[#This Row],[trade_duration_min2]]&lt;=5), "Abnormal position flip", "No")</f>
        <v>No</v>
      </c>
      <c r="T430" s="2">
        <f>_xlfn.XLOOKUP(Records_18052025[[#This Row],[symbol]], $AB$24:$AB$28, $AC$24:$AC$28, "Not Found", 0)</f>
        <v>0.3</v>
      </c>
      <c r="U430" s="9" t="str">
        <f>IF(AND(Records_18052025[[#This Row],[trade_duration]]&lt;=60, Records_18052025[[#This Row],[volume]]&gt;=Records_18052025[[#This Row],[Scalping Volume Threshold]]), "Suspected Scalping", "No")</f>
        <v>No</v>
      </c>
      <c r="V430" s="2" cm="1">
        <f t="array" ref="V430">_xlfn.LET(_xlpm.Filtered, _xlfn._xlws.FILTER($F:$F, ($A:$A=Records_18052025[[#This Row],[account_id]])*($C:$C=Records_18052025[[#This Row],[symbol]]), "Not Found"), MEDIAN(_xlpm.Filtered))</f>
        <v>0.1</v>
      </c>
      <c r="W430" s="2">
        <f>_xlfn.XLOOKUP(Records_18052025[[#This Row],[symbol]], $AB$33:$AB$37, $AC$33:$AC$37, 0.5, 0)</f>
        <v>0.4</v>
      </c>
      <c r="X430" s="2">
        <f>_xlfn.XLOOKUP(Records_18052025[[#This Row],[symbol]], $AB$33:$AB$37, $AD$33:$AD$37, 2, 0)</f>
        <v>2</v>
      </c>
      <c r="Y430" s="9" t="str" cm="1">
        <f t="array" ref="Y43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3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31" spans="1:26" x14ac:dyDescent="0.3">
      <c r="A431" s="2">
        <v>1009</v>
      </c>
      <c r="B431" s="5">
        <v>45795.830438164667</v>
      </c>
      <c r="C431" s="2" t="s">
        <v>12</v>
      </c>
      <c r="D431" s="2" t="s">
        <v>13</v>
      </c>
      <c r="E431" s="2">
        <v>2.04</v>
      </c>
      <c r="F431" s="2">
        <v>0.1</v>
      </c>
      <c r="G431" s="2">
        <v>101.71</v>
      </c>
      <c r="H431" s="2">
        <v>2170</v>
      </c>
      <c r="I431" s="2">
        <f>COUNTIFS(A:A, Records_18052025[[#This Row],[account_id]])</f>
        <v>44</v>
      </c>
      <c r="J431" s="9" t="str">
        <f>IF(Records_18052025[[#This Row],[Total Trades]]&gt;100, "High frequency", "No")</f>
        <v>No</v>
      </c>
      <c r="K431" s="8">
        <f>_xlfn.XLOOKUP(Records_18052025[[#This Row],[symbol]], $AB$6:$AB$10, $AC$6:$AC$10, "", 0)</f>
        <v>1.5</v>
      </c>
      <c r="L431" s="8" cm="1">
        <f t="array" ref="L431">ABS(_xlfn.XLOOKUP(Records_18052025[[#This Row],[symbol]], $AB$6:$AB$10, (Records_18052025[[#This Row],[spread]]-$AC$6:$AC$10), "", 0))</f>
        <v>0.54</v>
      </c>
      <c r="M431" s="9" t="str">
        <f>IF(Records_18052025[[#This Row],[spread]]&gt;Records_18052025[[#This Row],[Spread Median/Symbol]]+PRODUCT(2, $AC$12), "Abnormal high spread", "No")</f>
        <v>No</v>
      </c>
      <c r="N431" s="9" t="str">
        <f>IF(Records_18052025[[#This Row],[spread]]&lt;Records_18052025[[#This Row],[Spread Median/Symbol]]-PRODUCT(2, $AC$12), "Suspicious low spread", "No")</f>
        <v>No</v>
      </c>
      <c r="O431" s="8">
        <f>IF(Records_18052025[[#This Row],[direction]]="Buy", Records_18052025[[#This Row],[volume]], -Records_18052025[[#This Row],[volume]])</f>
        <v>-0.1</v>
      </c>
      <c r="P431" s="8">
        <f>IF(AND(Records_18052025[[#This Row],[account_id]]=A430, Records_18052025[[#This Row],[symbol]]=C430), P430+Records_18052025[[#This Row],[signed_volume]], Records_18052025[[#This Row],[signed_volume]])</f>
        <v>1.5999999999999999</v>
      </c>
      <c r="Q431" s="12">
        <f>Records_18052025[[#This Row],[trade_duration]]/86400</f>
        <v>2.5115740740740741E-2</v>
      </c>
      <c r="R431" s="8">
        <v>36.1</v>
      </c>
      <c r="S431" s="9" t="str">
        <f>IF(AND(Records_18052025[[#This Row],[account_id]]=A430, Records_18052025[[#This Row],[symbol]]=C430, Records_18052025[[#This Row],[net_position]]&lt;&gt;P430, P430&lt;&gt;0, Records_18052025[[#This Row],[net_position]]*P430&lt;0, ABS(Records_18052025[[#This Row],[net_position]])&gt;=0.5, Records_18052025[[#This Row],[trade_duration_min2]]&lt;=5), "Abnormal position flip", "No")</f>
        <v>No</v>
      </c>
      <c r="T431" s="2">
        <f>_xlfn.XLOOKUP(Records_18052025[[#This Row],[symbol]], $AB$24:$AB$28, $AC$24:$AC$28, "Not Found", 0)</f>
        <v>0.3</v>
      </c>
      <c r="U431" s="9" t="str">
        <f>IF(AND(Records_18052025[[#This Row],[trade_duration]]&lt;=60, Records_18052025[[#This Row],[volume]]&gt;=Records_18052025[[#This Row],[Scalping Volume Threshold]]), "Suspected Scalping", "No")</f>
        <v>No</v>
      </c>
      <c r="V431" s="2" cm="1">
        <f t="array" ref="V431">_xlfn.LET(_xlpm.Filtered, _xlfn._xlws.FILTER($F:$F, ($A:$A=Records_18052025[[#This Row],[account_id]])*($C:$C=Records_18052025[[#This Row],[symbol]]), "Not Found"), MEDIAN(_xlpm.Filtered))</f>
        <v>0.1</v>
      </c>
      <c r="W431" s="2">
        <f>_xlfn.XLOOKUP(Records_18052025[[#This Row],[symbol]], $AB$33:$AB$37, $AC$33:$AC$37, 0.5, 0)</f>
        <v>0.4</v>
      </c>
      <c r="X431" s="2">
        <f>_xlfn.XLOOKUP(Records_18052025[[#This Row],[symbol]], $AB$33:$AB$37, $AD$33:$AD$37, 2, 0)</f>
        <v>2</v>
      </c>
      <c r="Y431" s="9" t="str" cm="1">
        <f t="array" ref="Y43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3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32" spans="1:26" x14ac:dyDescent="0.3">
      <c r="A432" s="2">
        <v>1009</v>
      </c>
      <c r="B432" s="5">
        <v>45795.886688136699</v>
      </c>
      <c r="C432" s="2" t="s">
        <v>12</v>
      </c>
      <c r="D432" s="2" t="s">
        <v>14</v>
      </c>
      <c r="E432" s="2">
        <v>2</v>
      </c>
      <c r="F432" s="2">
        <v>0.01</v>
      </c>
      <c r="G432" s="2">
        <v>135.74</v>
      </c>
      <c r="H432" s="2">
        <v>1818</v>
      </c>
      <c r="I432" s="2">
        <f>COUNTIFS(A:A, Records_18052025[[#This Row],[account_id]])</f>
        <v>44</v>
      </c>
      <c r="J432" s="9" t="str">
        <f>IF(Records_18052025[[#This Row],[Total Trades]]&gt;100, "High frequency", "No")</f>
        <v>No</v>
      </c>
      <c r="K432" s="8">
        <f>_xlfn.XLOOKUP(Records_18052025[[#This Row],[symbol]], $AB$6:$AB$10, $AC$6:$AC$10, "", 0)</f>
        <v>1.5</v>
      </c>
      <c r="L432" s="8" cm="1">
        <f t="array" ref="L432">ABS(_xlfn.XLOOKUP(Records_18052025[[#This Row],[symbol]], $AB$6:$AB$10, (Records_18052025[[#This Row],[spread]]-$AC$6:$AC$10), "", 0))</f>
        <v>0.5</v>
      </c>
      <c r="M432" s="9" t="str">
        <f>IF(Records_18052025[[#This Row],[spread]]&gt;Records_18052025[[#This Row],[Spread Median/Symbol]]+PRODUCT(2, $AC$12), "Abnormal high spread", "No")</f>
        <v>No</v>
      </c>
      <c r="N432" s="9" t="str">
        <f>IF(Records_18052025[[#This Row],[spread]]&lt;Records_18052025[[#This Row],[Spread Median/Symbol]]-PRODUCT(2, $AC$12), "Suspicious low spread", "No")</f>
        <v>No</v>
      </c>
      <c r="O432" s="8">
        <f>IF(Records_18052025[[#This Row],[direction]]="Buy", Records_18052025[[#This Row],[volume]], -Records_18052025[[#This Row],[volume]])</f>
        <v>0.01</v>
      </c>
      <c r="P432" s="8">
        <f>IF(AND(Records_18052025[[#This Row],[account_id]]=A431, Records_18052025[[#This Row],[symbol]]=C431), P431+Records_18052025[[#This Row],[signed_volume]], Records_18052025[[#This Row],[signed_volume]])</f>
        <v>1.6099999999999999</v>
      </c>
      <c r="Q432" s="12">
        <f>Records_18052025[[#This Row],[trade_duration]]/86400</f>
        <v>2.1041666666666667E-2</v>
      </c>
      <c r="R432" s="8">
        <v>30.18</v>
      </c>
      <c r="S432" s="9" t="str">
        <f>IF(AND(Records_18052025[[#This Row],[account_id]]=A431, Records_18052025[[#This Row],[symbol]]=C431, Records_18052025[[#This Row],[net_position]]&lt;&gt;P431, P431&lt;&gt;0, Records_18052025[[#This Row],[net_position]]*P431&lt;0, ABS(Records_18052025[[#This Row],[net_position]])&gt;=0.5, Records_18052025[[#This Row],[trade_duration_min2]]&lt;=5), "Abnormal position flip", "No")</f>
        <v>No</v>
      </c>
      <c r="T432" s="2">
        <f>_xlfn.XLOOKUP(Records_18052025[[#This Row],[symbol]], $AB$24:$AB$28, $AC$24:$AC$28, "Not Found", 0)</f>
        <v>0.3</v>
      </c>
      <c r="U432" s="9" t="str">
        <f>IF(AND(Records_18052025[[#This Row],[trade_duration]]&lt;=60, Records_18052025[[#This Row],[volume]]&gt;=Records_18052025[[#This Row],[Scalping Volume Threshold]]), "Suspected Scalping", "No")</f>
        <v>No</v>
      </c>
      <c r="V432" s="2" cm="1">
        <f t="array" ref="V432">_xlfn.LET(_xlpm.Filtered, _xlfn._xlws.FILTER($F:$F, ($A:$A=Records_18052025[[#This Row],[account_id]])*($C:$C=Records_18052025[[#This Row],[symbol]]), "Not Found"), MEDIAN(_xlpm.Filtered))</f>
        <v>0.1</v>
      </c>
      <c r="W432" s="2">
        <f>_xlfn.XLOOKUP(Records_18052025[[#This Row],[symbol]], $AB$33:$AB$37, $AC$33:$AC$37, 0.5, 0)</f>
        <v>0.4</v>
      </c>
      <c r="X432" s="2">
        <f>_xlfn.XLOOKUP(Records_18052025[[#This Row],[symbol]], $AB$33:$AB$37, $AD$33:$AD$37, 2, 0)</f>
        <v>2</v>
      </c>
      <c r="Y432" s="9" t="str" cm="1">
        <f t="array" ref="Y43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3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33" spans="1:26" x14ac:dyDescent="0.3">
      <c r="A433" s="2">
        <v>1009</v>
      </c>
      <c r="B433" s="5">
        <v>45795.956132579973</v>
      </c>
      <c r="C433" s="2" t="s">
        <v>12</v>
      </c>
      <c r="D433" s="2" t="s">
        <v>13</v>
      </c>
      <c r="E433" s="2">
        <v>1.04</v>
      </c>
      <c r="F433" s="2">
        <v>0.5</v>
      </c>
      <c r="G433" s="2">
        <v>-86.29</v>
      </c>
      <c r="H433" s="2">
        <v>1093</v>
      </c>
      <c r="I433" s="2">
        <f>COUNTIFS(A:A, Records_18052025[[#This Row],[account_id]])</f>
        <v>44</v>
      </c>
      <c r="J433" s="9" t="str">
        <f>IF(Records_18052025[[#This Row],[Total Trades]]&gt;100, "High frequency", "No")</f>
        <v>No</v>
      </c>
      <c r="K433" s="8">
        <f>_xlfn.XLOOKUP(Records_18052025[[#This Row],[symbol]], $AB$6:$AB$10, $AC$6:$AC$10, "", 0)</f>
        <v>1.5</v>
      </c>
      <c r="L433" s="8" cm="1">
        <f t="array" ref="L433">ABS(_xlfn.XLOOKUP(Records_18052025[[#This Row],[symbol]], $AB$6:$AB$10, (Records_18052025[[#This Row],[spread]]-$AC$6:$AC$10), "", 0))</f>
        <v>0.45999999999999996</v>
      </c>
      <c r="M433" s="9" t="str">
        <f>IF(Records_18052025[[#This Row],[spread]]&gt;Records_18052025[[#This Row],[Spread Median/Symbol]]+PRODUCT(2, $AC$12), "Abnormal high spread", "No")</f>
        <v>No</v>
      </c>
      <c r="N433" s="9" t="str">
        <f>IF(Records_18052025[[#This Row],[spread]]&lt;Records_18052025[[#This Row],[Spread Median/Symbol]]-PRODUCT(2, $AC$12), "Suspicious low spread", "No")</f>
        <v>No</v>
      </c>
      <c r="O433" s="8">
        <f>IF(Records_18052025[[#This Row],[direction]]="Buy", Records_18052025[[#This Row],[volume]], -Records_18052025[[#This Row],[volume]])</f>
        <v>-0.5</v>
      </c>
      <c r="P433" s="8">
        <f>IF(AND(Records_18052025[[#This Row],[account_id]]=A432, Records_18052025[[#This Row],[symbol]]=C432), P432+Records_18052025[[#This Row],[signed_volume]], Records_18052025[[#This Row],[signed_volume]])</f>
        <v>1.1099999999999999</v>
      </c>
      <c r="Q433" s="12">
        <f>Records_18052025[[#This Row],[trade_duration]]/86400</f>
        <v>1.2650462962962962E-2</v>
      </c>
      <c r="R433" s="8">
        <v>18.13</v>
      </c>
      <c r="S433" s="9" t="str">
        <f>IF(AND(Records_18052025[[#This Row],[account_id]]=A432, Records_18052025[[#This Row],[symbol]]=C432, Records_18052025[[#This Row],[net_position]]&lt;&gt;P432, P432&lt;&gt;0, Records_18052025[[#This Row],[net_position]]*P432&lt;0, ABS(Records_18052025[[#This Row],[net_position]])&gt;=0.5, Records_18052025[[#This Row],[trade_duration_min2]]&lt;=5), "Abnormal position flip", "No")</f>
        <v>No</v>
      </c>
      <c r="T433" s="2">
        <f>_xlfn.XLOOKUP(Records_18052025[[#This Row],[symbol]], $AB$24:$AB$28, $AC$24:$AC$28, "Not Found", 0)</f>
        <v>0.3</v>
      </c>
      <c r="U433" s="9" t="str">
        <f>IF(AND(Records_18052025[[#This Row],[trade_duration]]&lt;=60, Records_18052025[[#This Row],[volume]]&gt;=Records_18052025[[#This Row],[Scalping Volume Threshold]]), "Suspected Scalping", "No")</f>
        <v>No</v>
      </c>
      <c r="V433" s="2" cm="1">
        <f t="array" ref="V433">_xlfn.LET(_xlpm.Filtered, _xlfn._xlws.FILTER($F:$F, ($A:$A=Records_18052025[[#This Row],[account_id]])*($C:$C=Records_18052025[[#This Row],[symbol]]), "Not Found"), MEDIAN(_xlpm.Filtered))</f>
        <v>0.1</v>
      </c>
      <c r="W433" s="2">
        <f>_xlfn.XLOOKUP(Records_18052025[[#This Row],[symbol]], $AB$33:$AB$37, $AC$33:$AC$37, 0.5, 0)</f>
        <v>0.4</v>
      </c>
      <c r="X433" s="2">
        <f>_xlfn.XLOOKUP(Records_18052025[[#This Row],[symbol]], $AB$33:$AB$37, $AD$33:$AD$37, 2, 0)</f>
        <v>2</v>
      </c>
      <c r="Y433" s="9" t="str" cm="1">
        <f t="array" ref="Y43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3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34" spans="1:26" x14ac:dyDescent="0.3">
      <c r="A434" s="2">
        <v>1009</v>
      </c>
      <c r="B434" s="5">
        <v>45795.244327039458</v>
      </c>
      <c r="C434" s="2" t="s">
        <v>10</v>
      </c>
      <c r="D434" s="2" t="s">
        <v>14</v>
      </c>
      <c r="E434" s="2">
        <v>1.45</v>
      </c>
      <c r="F434" s="2">
        <v>0.01</v>
      </c>
      <c r="G434" s="2">
        <v>-143.68</v>
      </c>
      <c r="H434" s="2">
        <v>1642</v>
      </c>
      <c r="I434" s="2">
        <f>COUNTIFS(A:A, Records_18052025[[#This Row],[account_id]])</f>
        <v>44</v>
      </c>
      <c r="J434" s="9" t="str">
        <f>IF(Records_18052025[[#This Row],[Total Trades]]&gt;100, "High frequency", "No")</f>
        <v>No</v>
      </c>
      <c r="K434" s="8">
        <f>_xlfn.XLOOKUP(Records_18052025[[#This Row],[symbol]], $AB$6:$AB$10, $AC$6:$AC$10, "", 0)</f>
        <v>1.45</v>
      </c>
      <c r="L434" s="8" cm="1">
        <f t="array" ref="L434">ABS(_xlfn.XLOOKUP(Records_18052025[[#This Row],[symbol]], $AB$6:$AB$10, (Records_18052025[[#This Row],[spread]]-$AC$6:$AC$10), "", 0))</f>
        <v>0</v>
      </c>
      <c r="M434" s="9" t="str">
        <f>IF(Records_18052025[[#This Row],[spread]]&gt;Records_18052025[[#This Row],[Spread Median/Symbol]]+PRODUCT(2, $AC$12), "Abnormal high spread", "No")</f>
        <v>No</v>
      </c>
      <c r="N434" s="9" t="str">
        <f>IF(Records_18052025[[#This Row],[spread]]&lt;Records_18052025[[#This Row],[Spread Median/Symbol]]-PRODUCT(2, $AC$12), "Suspicious low spread", "No")</f>
        <v>No</v>
      </c>
      <c r="O434" s="8">
        <f>IF(Records_18052025[[#This Row],[direction]]="Buy", Records_18052025[[#This Row],[volume]], -Records_18052025[[#This Row],[volume]])</f>
        <v>0.01</v>
      </c>
      <c r="P434" s="8">
        <f>IF(AND(Records_18052025[[#This Row],[account_id]]=A433, Records_18052025[[#This Row],[symbol]]=C433), P433+Records_18052025[[#This Row],[signed_volume]], Records_18052025[[#This Row],[signed_volume]])</f>
        <v>0.01</v>
      </c>
      <c r="Q434" s="12">
        <f>Records_18052025[[#This Row],[trade_duration]]/86400</f>
        <v>1.9004629629629628E-2</v>
      </c>
      <c r="R434" s="8">
        <v>27.22</v>
      </c>
      <c r="S434" s="9" t="str">
        <f>IF(AND(Records_18052025[[#This Row],[account_id]]=A433, Records_18052025[[#This Row],[symbol]]=C433, Records_18052025[[#This Row],[net_position]]&lt;&gt;P433, P433&lt;&gt;0, Records_18052025[[#This Row],[net_position]]*P433&lt;0, ABS(Records_18052025[[#This Row],[net_position]])&gt;=0.5, Records_18052025[[#This Row],[trade_duration_min2]]&lt;=5), "Abnormal position flip", "No")</f>
        <v>No</v>
      </c>
      <c r="T434" s="2">
        <f>_xlfn.XLOOKUP(Records_18052025[[#This Row],[symbol]], $AB$24:$AB$28, $AC$24:$AC$28, "Not Found", 0)</f>
        <v>0.5</v>
      </c>
      <c r="U434" s="9" t="str">
        <f>IF(AND(Records_18052025[[#This Row],[trade_duration]]&lt;=60, Records_18052025[[#This Row],[volume]]&gt;=Records_18052025[[#This Row],[Scalping Volume Threshold]]), "Suspected Scalping", "No")</f>
        <v>No</v>
      </c>
      <c r="V434" s="2" cm="1">
        <f t="array" ref="V434">_xlfn.LET(_xlpm.Filtered, _xlfn._xlws.FILTER($F:$F, ($A:$A=Records_18052025[[#This Row],[account_id]])*($C:$C=Records_18052025[[#This Row],[symbol]]), "Not Found"), MEDIAN(_xlpm.Filtered))</f>
        <v>0.505</v>
      </c>
      <c r="W434" s="2">
        <f>_xlfn.XLOOKUP(Records_18052025[[#This Row],[symbol]], $AB$33:$AB$37, $AC$33:$AC$37, 0.5, 0)</f>
        <v>0.3</v>
      </c>
      <c r="X434" s="2">
        <f>_xlfn.XLOOKUP(Records_18052025[[#This Row],[symbol]], $AB$33:$AB$37, $AD$33:$AD$37, 2, 0)</f>
        <v>1.5</v>
      </c>
      <c r="Y434" s="9" t="str" cm="1">
        <f t="array" ref="Y43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3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35" spans="1:26" x14ac:dyDescent="0.3">
      <c r="A435" s="2">
        <v>1009</v>
      </c>
      <c r="B435" s="5">
        <v>45795.72557705536</v>
      </c>
      <c r="C435" s="2" t="s">
        <v>10</v>
      </c>
      <c r="D435" s="2" t="s">
        <v>14</v>
      </c>
      <c r="E435" s="2">
        <v>1.81</v>
      </c>
      <c r="F435" s="2">
        <v>1</v>
      </c>
      <c r="G435" s="2">
        <v>-185.59</v>
      </c>
      <c r="H435" s="2">
        <v>145</v>
      </c>
      <c r="I435" s="2">
        <f>COUNTIFS(A:A, Records_18052025[[#This Row],[account_id]])</f>
        <v>44</v>
      </c>
      <c r="J435" s="9" t="str">
        <f>IF(Records_18052025[[#This Row],[Total Trades]]&gt;100, "High frequency", "No")</f>
        <v>No</v>
      </c>
      <c r="K435" s="8">
        <f>_xlfn.XLOOKUP(Records_18052025[[#This Row],[symbol]], $AB$6:$AB$10, $AC$6:$AC$10, "", 0)</f>
        <v>1.45</v>
      </c>
      <c r="L435" s="8" cm="1">
        <f t="array" ref="L435">ABS(_xlfn.XLOOKUP(Records_18052025[[#This Row],[symbol]], $AB$6:$AB$10, (Records_18052025[[#This Row],[spread]]-$AC$6:$AC$10), "", 0))</f>
        <v>0.3600000000000001</v>
      </c>
      <c r="M435" s="9" t="str">
        <f>IF(Records_18052025[[#This Row],[spread]]&gt;Records_18052025[[#This Row],[Spread Median/Symbol]]+PRODUCT(2, $AC$12), "Abnormal high spread", "No")</f>
        <v>No</v>
      </c>
      <c r="N435" s="9" t="str">
        <f>IF(Records_18052025[[#This Row],[spread]]&lt;Records_18052025[[#This Row],[Spread Median/Symbol]]-PRODUCT(2, $AC$12), "Suspicious low spread", "No")</f>
        <v>No</v>
      </c>
      <c r="O435" s="8">
        <f>IF(Records_18052025[[#This Row],[direction]]="Buy", Records_18052025[[#This Row],[volume]], -Records_18052025[[#This Row],[volume]])</f>
        <v>1</v>
      </c>
      <c r="P435" s="8">
        <f>IF(AND(Records_18052025[[#This Row],[account_id]]=A434, Records_18052025[[#This Row],[symbol]]=C434), P434+Records_18052025[[#This Row],[signed_volume]], Records_18052025[[#This Row],[signed_volume]])</f>
        <v>1.01</v>
      </c>
      <c r="Q435" s="12">
        <f>Records_18052025[[#This Row],[trade_duration]]/86400</f>
        <v>1.6782407407407408E-3</v>
      </c>
      <c r="R435" s="8">
        <v>2.25</v>
      </c>
      <c r="S435" s="9" t="str">
        <f>IF(AND(Records_18052025[[#This Row],[account_id]]=A434, Records_18052025[[#This Row],[symbol]]=C434, Records_18052025[[#This Row],[net_position]]&lt;&gt;P434, P434&lt;&gt;0, Records_18052025[[#This Row],[net_position]]*P434&lt;0, ABS(Records_18052025[[#This Row],[net_position]])&gt;=0.5, Records_18052025[[#This Row],[trade_duration_min2]]&lt;=5), "Abnormal position flip", "No")</f>
        <v>No</v>
      </c>
      <c r="T435" s="2">
        <f>_xlfn.XLOOKUP(Records_18052025[[#This Row],[symbol]], $AB$24:$AB$28, $AC$24:$AC$28, "Not Found", 0)</f>
        <v>0.5</v>
      </c>
      <c r="U435" s="9" t="str">
        <f>IF(AND(Records_18052025[[#This Row],[trade_duration]]&lt;=60, Records_18052025[[#This Row],[volume]]&gt;=Records_18052025[[#This Row],[Scalping Volume Threshold]]), "Suspected Scalping", "No")</f>
        <v>No</v>
      </c>
      <c r="V435" s="2" cm="1">
        <f t="array" ref="V435">_xlfn.LET(_xlpm.Filtered, _xlfn._xlws.FILTER($F:$F, ($A:$A=Records_18052025[[#This Row],[account_id]])*($C:$C=Records_18052025[[#This Row],[symbol]]), "Not Found"), MEDIAN(_xlpm.Filtered))</f>
        <v>0.505</v>
      </c>
      <c r="W435" s="2">
        <f>_xlfn.XLOOKUP(Records_18052025[[#This Row],[symbol]], $AB$33:$AB$37, $AC$33:$AC$37, 0.5, 0)</f>
        <v>0.3</v>
      </c>
      <c r="X435" s="2">
        <f>_xlfn.XLOOKUP(Records_18052025[[#This Row],[symbol]], $AB$33:$AB$37, $AD$33:$AD$37, 2, 0)</f>
        <v>1.5</v>
      </c>
      <c r="Y435" s="9" t="str" cm="1">
        <f t="array" ref="Y43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3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36" spans="1:26" x14ac:dyDescent="0.3">
      <c r="A436" s="2">
        <v>1009</v>
      </c>
      <c r="B436" s="5">
        <v>45795.02557704538</v>
      </c>
      <c r="C436" s="2" t="s">
        <v>8</v>
      </c>
      <c r="D436" s="2" t="s">
        <v>14</v>
      </c>
      <c r="E436" s="2">
        <v>1.06</v>
      </c>
      <c r="F436" s="2">
        <v>0.1</v>
      </c>
      <c r="G436" s="2">
        <v>-121.23</v>
      </c>
      <c r="H436" s="2">
        <v>2881</v>
      </c>
      <c r="I436" s="2">
        <f>COUNTIFS(A:A, Records_18052025[[#This Row],[account_id]])</f>
        <v>44</v>
      </c>
      <c r="J436" s="9" t="str">
        <f>IF(Records_18052025[[#This Row],[Total Trades]]&gt;100, "High frequency", "No")</f>
        <v>No</v>
      </c>
      <c r="K436" s="8">
        <f>_xlfn.XLOOKUP(Records_18052025[[#This Row],[symbol]], $AB$6:$AB$10, $AC$6:$AC$10, "", 0)</f>
        <v>1.28</v>
      </c>
      <c r="L436" s="8" cm="1">
        <f t="array" ref="L436">ABS(_xlfn.XLOOKUP(Records_18052025[[#This Row],[symbol]], $AB$6:$AB$10, (Records_18052025[[#This Row],[spread]]-$AC$6:$AC$10), "", 0))</f>
        <v>0.21999999999999997</v>
      </c>
      <c r="M436" s="9" t="str">
        <f>IF(Records_18052025[[#This Row],[spread]]&gt;Records_18052025[[#This Row],[Spread Median/Symbol]]+PRODUCT(2, $AC$12), "Abnormal high spread", "No")</f>
        <v>No</v>
      </c>
      <c r="N436" s="9" t="str">
        <f>IF(Records_18052025[[#This Row],[spread]]&lt;Records_18052025[[#This Row],[Spread Median/Symbol]]-PRODUCT(2, $AC$12), "Suspicious low spread", "No")</f>
        <v>No</v>
      </c>
      <c r="O436" s="8">
        <f>IF(Records_18052025[[#This Row],[direction]]="Buy", Records_18052025[[#This Row],[volume]], -Records_18052025[[#This Row],[volume]])</f>
        <v>0.1</v>
      </c>
      <c r="P436" s="8">
        <f>IF(AND(Records_18052025[[#This Row],[account_id]]=A435, Records_18052025[[#This Row],[symbol]]=C435), P435+Records_18052025[[#This Row],[signed_volume]], Records_18052025[[#This Row],[signed_volume]])</f>
        <v>0.1</v>
      </c>
      <c r="Q436" s="12">
        <f>Records_18052025[[#This Row],[trade_duration]]/86400</f>
        <v>3.3344907407407406E-2</v>
      </c>
      <c r="R436" s="8">
        <v>48.01</v>
      </c>
      <c r="S436" s="9" t="str">
        <f>IF(AND(Records_18052025[[#This Row],[account_id]]=A435, Records_18052025[[#This Row],[symbol]]=C435, Records_18052025[[#This Row],[net_position]]&lt;&gt;P435, P435&lt;&gt;0, Records_18052025[[#This Row],[net_position]]*P435&lt;0, ABS(Records_18052025[[#This Row],[net_position]])&gt;=0.5, Records_18052025[[#This Row],[trade_duration_min2]]&lt;=5), "Abnormal position flip", "No")</f>
        <v>No</v>
      </c>
      <c r="T436" s="2">
        <f>_xlfn.XLOOKUP(Records_18052025[[#This Row],[symbol]], $AB$24:$AB$28, $AC$24:$AC$28, "Not Found", 0)</f>
        <v>0.2</v>
      </c>
      <c r="U436" s="9" t="str">
        <f>IF(AND(Records_18052025[[#This Row],[trade_duration]]&lt;=60, Records_18052025[[#This Row],[volume]]&gt;=Records_18052025[[#This Row],[Scalping Volume Threshold]]), "Suspected Scalping", "No")</f>
        <v>No</v>
      </c>
      <c r="V436" s="2" cm="1">
        <f t="array" ref="V436">_xlfn.LET(_xlpm.Filtered, _xlfn._xlws.FILTER($F:$F, ($A:$A=Records_18052025[[#This Row],[account_id]])*($C:$C=Records_18052025[[#This Row],[symbol]]), "Not Found"), MEDIAN(_xlpm.Filtered))</f>
        <v>5.5000000000000007E-2</v>
      </c>
      <c r="W436" s="2">
        <f>_xlfn.XLOOKUP(Records_18052025[[#This Row],[symbol]], $AB$33:$AB$37, $AC$33:$AC$37, 0.5, 0)</f>
        <v>0.8</v>
      </c>
      <c r="X436" s="2">
        <f>_xlfn.XLOOKUP(Records_18052025[[#This Row],[symbol]], $AB$33:$AB$37, $AD$33:$AD$37, 2, 0)</f>
        <v>2.5</v>
      </c>
      <c r="Y436" s="9" t="str" cm="1">
        <f t="array" ref="Y43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3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37" spans="1:26" x14ac:dyDescent="0.3">
      <c r="A437" s="2">
        <v>1009</v>
      </c>
      <c r="B437" s="5">
        <v>45795.035299294213</v>
      </c>
      <c r="C437" s="2" t="s">
        <v>8</v>
      </c>
      <c r="D437" s="2" t="s">
        <v>14</v>
      </c>
      <c r="E437" s="2">
        <v>1.37</v>
      </c>
      <c r="F437" s="2">
        <v>1</v>
      </c>
      <c r="G437" s="2">
        <v>-83.98</v>
      </c>
      <c r="H437" s="2">
        <v>1785</v>
      </c>
      <c r="I437" s="2">
        <f>COUNTIFS(A:A, Records_18052025[[#This Row],[account_id]])</f>
        <v>44</v>
      </c>
      <c r="J437" s="9" t="str">
        <f>IF(Records_18052025[[#This Row],[Total Trades]]&gt;100, "High frequency", "No")</f>
        <v>No</v>
      </c>
      <c r="K437" s="8">
        <f>_xlfn.XLOOKUP(Records_18052025[[#This Row],[symbol]], $AB$6:$AB$10, $AC$6:$AC$10, "", 0)</f>
        <v>1.28</v>
      </c>
      <c r="L437" s="8" cm="1">
        <f t="array" ref="L437">ABS(_xlfn.XLOOKUP(Records_18052025[[#This Row],[symbol]], $AB$6:$AB$10, (Records_18052025[[#This Row],[spread]]-$AC$6:$AC$10), "", 0))</f>
        <v>9.000000000000008E-2</v>
      </c>
      <c r="M437" s="9" t="str">
        <f>IF(Records_18052025[[#This Row],[spread]]&gt;Records_18052025[[#This Row],[Spread Median/Symbol]]+PRODUCT(2, $AC$12), "Abnormal high spread", "No")</f>
        <v>No</v>
      </c>
      <c r="N437" s="9" t="str">
        <f>IF(Records_18052025[[#This Row],[spread]]&lt;Records_18052025[[#This Row],[Spread Median/Symbol]]-PRODUCT(2, $AC$12), "Suspicious low spread", "No")</f>
        <v>No</v>
      </c>
      <c r="O437" s="8">
        <f>IF(Records_18052025[[#This Row],[direction]]="Buy", Records_18052025[[#This Row],[volume]], -Records_18052025[[#This Row],[volume]])</f>
        <v>1</v>
      </c>
      <c r="P437" s="8">
        <f>IF(AND(Records_18052025[[#This Row],[account_id]]=A436, Records_18052025[[#This Row],[symbol]]=C436), P436+Records_18052025[[#This Row],[signed_volume]], Records_18052025[[#This Row],[signed_volume]])</f>
        <v>1.1000000000000001</v>
      </c>
      <c r="Q437" s="12">
        <f>Records_18052025[[#This Row],[trade_duration]]/86400</f>
        <v>2.0659722222222222E-2</v>
      </c>
      <c r="R437" s="8">
        <v>29.45</v>
      </c>
      <c r="S437" s="9" t="str">
        <f>IF(AND(Records_18052025[[#This Row],[account_id]]=A436, Records_18052025[[#This Row],[symbol]]=C436, Records_18052025[[#This Row],[net_position]]&lt;&gt;P436, P436&lt;&gt;0, Records_18052025[[#This Row],[net_position]]*P436&lt;0, ABS(Records_18052025[[#This Row],[net_position]])&gt;=0.5, Records_18052025[[#This Row],[trade_duration_min2]]&lt;=5), "Abnormal position flip", "No")</f>
        <v>No</v>
      </c>
      <c r="T437" s="2">
        <f>_xlfn.XLOOKUP(Records_18052025[[#This Row],[symbol]], $AB$24:$AB$28, $AC$24:$AC$28, "Not Found", 0)</f>
        <v>0.2</v>
      </c>
      <c r="U437" s="9" t="str">
        <f>IF(AND(Records_18052025[[#This Row],[trade_duration]]&lt;=60, Records_18052025[[#This Row],[volume]]&gt;=Records_18052025[[#This Row],[Scalping Volume Threshold]]), "Suspected Scalping", "No")</f>
        <v>No</v>
      </c>
      <c r="V437" s="2" cm="1">
        <f t="array" ref="V437">_xlfn.LET(_xlpm.Filtered, _xlfn._xlws.FILTER($F:$F, ($A:$A=Records_18052025[[#This Row],[account_id]])*($C:$C=Records_18052025[[#This Row],[symbol]]), "Not Found"), MEDIAN(_xlpm.Filtered))</f>
        <v>5.5000000000000007E-2</v>
      </c>
      <c r="W437" s="2">
        <f>_xlfn.XLOOKUP(Records_18052025[[#This Row],[symbol]], $AB$33:$AB$37, $AC$33:$AC$37, 0.5, 0)</f>
        <v>0.8</v>
      </c>
      <c r="X437" s="2">
        <f>_xlfn.XLOOKUP(Records_18052025[[#This Row],[symbol]], $AB$33:$AB$37, $AD$33:$AD$37, 2, 0)</f>
        <v>2.5</v>
      </c>
      <c r="Y437" s="9" t="str" cm="1">
        <f t="array" ref="Y43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3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38" spans="1:26" x14ac:dyDescent="0.3">
      <c r="A438" s="2">
        <v>1009</v>
      </c>
      <c r="B438" s="5">
        <v>45795.060993696388</v>
      </c>
      <c r="C438" s="2" t="s">
        <v>8</v>
      </c>
      <c r="D438" s="2" t="s">
        <v>13</v>
      </c>
      <c r="E438" s="2">
        <v>1.69</v>
      </c>
      <c r="F438" s="2">
        <v>0.01</v>
      </c>
      <c r="G438" s="2">
        <v>-26.91</v>
      </c>
      <c r="H438" s="2">
        <v>2429</v>
      </c>
      <c r="I438" s="2">
        <f>COUNTIFS(A:A, Records_18052025[[#This Row],[account_id]])</f>
        <v>44</v>
      </c>
      <c r="J438" s="9" t="str">
        <f>IF(Records_18052025[[#This Row],[Total Trades]]&gt;100, "High frequency", "No")</f>
        <v>No</v>
      </c>
      <c r="K438" s="8">
        <f>_xlfn.XLOOKUP(Records_18052025[[#This Row],[symbol]], $AB$6:$AB$10, $AC$6:$AC$10, "", 0)</f>
        <v>1.28</v>
      </c>
      <c r="L438" s="8" cm="1">
        <f t="array" ref="L438">ABS(_xlfn.XLOOKUP(Records_18052025[[#This Row],[symbol]], $AB$6:$AB$10, (Records_18052025[[#This Row],[spread]]-$AC$6:$AC$10), "", 0))</f>
        <v>0.40999999999999992</v>
      </c>
      <c r="M438" s="9" t="str">
        <f>IF(Records_18052025[[#This Row],[spread]]&gt;Records_18052025[[#This Row],[Spread Median/Symbol]]+PRODUCT(2, $AC$12), "Abnormal high spread", "No")</f>
        <v>No</v>
      </c>
      <c r="N438" s="9" t="str">
        <f>IF(Records_18052025[[#This Row],[spread]]&lt;Records_18052025[[#This Row],[Spread Median/Symbol]]-PRODUCT(2, $AC$12), "Suspicious low spread", "No")</f>
        <v>No</v>
      </c>
      <c r="O438" s="8">
        <f>IF(Records_18052025[[#This Row],[direction]]="Buy", Records_18052025[[#This Row],[volume]], -Records_18052025[[#This Row],[volume]])</f>
        <v>-0.01</v>
      </c>
      <c r="P438" s="8">
        <f>IF(AND(Records_18052025[[#This Row],[account_id]]=A437, Records_18052025[[#This Row],[symbol]]=C437), P437+Records_18052025[[#This Row],[signed_volume]], Records_18052025[[#This Row],[signed_volume]])</f>
        <v>1.0900000000000001</v>
      </c>
      <c r="Q438" s="12">
        <f>Records_18052025[[#This Row],[trade_duration]]/86400</f>
        <v>2.8113425925925927E-2</v>
      </c>
      <c r="R438" s="8">
        <v>40.29</v>
      </c>
      <c r="S438" s="9" t="str">
        <f>IF(AND(Records_18052025[[#This Row],[account_id]]=A437, Records_18052025[[#This Row],[symbol]]=C437, Records_18052025[[#This Row],[net_position]]&lt;&gt;P437, P437&lt;&gt;0, Records_18052025[[#This Row],[net_position]]*P437&lt;0, ABS(Records_18052025[[#This Row],[net_position]])&gt;=0.5, Records_18052025[[#This Row],[trade_duration_min2]]&lt;=5), "Abnormal position flip", "No")</f>
        <v>No</v>
      </c>
      <c r="T438" s="2">
        <f>_xlfn.XLOOKUP(Records_18052025[[#This Row],[symbol]], $AB$24:$AB$28, $AC$24:$AC$28, "Not Found", 0)</f>
        <v>0.2</v>
      </c>
      <c r="U438" s="9" t="str">
        <f>IF(AND(Records_18052025[[#This Row],[trade_duration]]&lt;=60, Records_18052025[[#This Row],[volume]]&gt;=Records_18052025[[#This Row],[Scalping Volume Threshold]]), "Suspected Scalping", "No")</f>
        <v>No</v>
      </c>
      <c r="V438" s="2" cm="1">
        <f t="array" ref="V438">_xlfn.LET(_xlpm.Filtered, _xlfn._xlws.FILTER($F:$F, ($A:$A=Records_18052025[[#This Row],[account_id]])*($C:$C=Records_18052025[[#This Row],[symbol]]), "Not Found"), MEDIAN(_xlpm.Filtered))</f>
        <v>5.5000000000000007E-2</v>
      </c>
      <c r="W438" s="2">
        <f>_xlfn.XLOOKUP(Records_18052025[[#This Row],[symbol]], $AB$33:$AB$37, $AC$33:$AC$37, 0.5, 0)</f>
        <v>0.8</v>
      </c>
      <c r="X438" s="2">
        <f>_xlfn.XLOOKUP(Records_18052025[[#This Row],[symbol]], $AB$33:$AB$37, $AD$33:$AD$37, 2, 0)</f>
        <v>2.5</v>
      </c>
      <c r="Y438" s="9" t="str" cm="1">
        <f t="array" ref="Y43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3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39" spans="1:26" x14ac:dyDescent="0.3">
      <c r="A439" s="2">
        <v>1009</v>
      </c>
      <c r="B439" s="5">
        <v>45795.079743739443</v>
      </c>
      <c r="C439" s="2" t="s">
        <v>8</v>
      </c>
      <c r="D439" s="2" t="s">
        <v>14</v>
      </c>
      <c r="E439" s="2">
        <v>2.4300000000000002</v>
      </c>
      <c r="F439" s="2">
        <v>0.01</v>
      </c>
      <c r="G439" s="2">
        <v>162.43</v>
      </c>
      <c r="H439" s="2">
        <v>620</v>
      </c>
      <c r="I439" s="2">
        <f>COUNTIFS(A:A, Records_18052025[[#This Row],[account_id]])</f>
        <v>44</v>
      </c>
      <c r="J439" s="9" t="str">
        <f>IF(Records_18052025[[#This Row],[Total Trades]]&gt;100, "High frequency", "No")</f>
        <v>No</v>
      </c>
      <c r="K439" s="8">
        <f>_xlfn.XLOOKUP(Records_18052025[[#This Row],[symbol]], $AB$6:$AB$10, $AC$6:$AC$10, "", 0)</f>
        <v>1.28</v>
      </c>
      <c r="L439" s="8" cm="1">
        <f t="array" ref="L439">ABS(_xlfn.XLOOKUP(Records_18052025[[#This Row],[symbol]], $AB$6:$AB$10, (Records_18052025[[#This Row],[spread]]-$AC$6:$AC$10), "", 0))</f>
        <v>1.1500000000000001</v>
      </c>
      <c r="M439" s="9" t="str">
        <f>IF(Records_18052025[[#This Row],[spread]]&gt;Records_18052025[[#This Row],[Spread Median/Symbol]]+PRODUCT(2, $AC$12), "Abnormal high spread", "No")</f>
        <v>Abnormal high spread</v>
      </c>
      <c r="N439" s="9" t="str">
        <f>IF(Records_18052025[[#This Row],[spread]]&lt;Records_18052025[[#This Row],[Spread Median/Symbol]]-PRODUCT(2, $AC$12), "Suspicious low spread", "No")</f>
        <v>No</v>
      </c>
      <c r="O439" s="8">
        <f>IF(Records_18052025[[#This Row],[direction]]="Buy", Records_18052025[[#This Row],[volume]], -Records_18052025[[#This Row],[volume]])</f>
        <v>0.01</v>
      </c>
      <c r="P439" s="8">
        <f>IF(AND(Records_18052025[[#This Row],[account_id]]=A438, Records_18052025[[#This Row],[symbol]]=C438), P438+Records_18052025[[#This Row],[signed_volume]], Records_18052025[[#This Row],[signed_volume]])</f>
        <v>1.1000000000000001</v>
      </c>
      <c r="Q439" s="12">
        <f>Records_18052025[[#This Row],[trade_duration]]/86400</f>
        <v>7.1759259259259259E-3</v>
      </c>
      <c r="R439" s="8">
        <v>10.199999999999999</v>
      </c>
      <c r="S439" s="9" t="str">
        <f>IF(AND(Records_18052025[[#This Row],[account_id]]=A438, Records_18052025[[#This Row],[symbol]]=C438, Records_18052025[[#This Row],[net_position]]&lt;&gt;P438, P438&lt;&gt;0, Records_18052025[[#This Row],[net_position]]*P438&lt;0, ABS(Records_18052025[[#This Row],[net_position]])&gt;=0.5, Records_18052025[[#This Row],[trade_duration_min2]]&lt;=5), "Abnormal position flip", "No")</f>
        <v>No</v>
      </c>
      <c r="T439" s="2">
        <f>_xlfn.XLOOKUP(Records_18052025[[#This Row],[symbol]], $AB$24:$AB$28, $AC$24:$AC$28, "Not Found", 0)</f>
        <v>0.2</v>
      </c>
      <c r="U439" s="9" t="str">
        <f>IF(AND(Records_18052025[[#This Row],[trade_duration]]&lt;=60, Records_18052025[[#This Row],[volume]]&gt;=Records_18052025[[#This Row],[Scalping Volume Threshold]]), "Suspected Scalping", "No")</f>
        <v>No</v>
      </c>
      <c r="V439" s="2" cm="1">
        <f t="array" ref="V439">_xlfn.LET(_xlpm.Filtered, _xlfn._xlws.FILTER($F:$F, ($A:$A=Records_18052025[[#This Row],[account_id]])*($C:$C=Records_18052025[[#This Row],[symbol]]), "Not Found"), MEDIAN(_xlpm.Filtered))</f>
        <v>5.5000000000000007E-2</v>
      </c>
      <c r="W439" s="2">
        <f>_xlfn.XLOOKUP(Records_18052025[[#This Row],[symbol]], $AB$33:$AB$37, $AC$33:$AC$37, 0.5, 0)</f>
        <v>0.8</v>
      </c>
      <c r="X439" s="2">
        <f>_xlfn.XLOOKUP(Records_18052025[[#This Row],[symbol]], $AB$33:$AB$37, $AD$33:$AD$37, 2, 0)</f>
        <v>2.5</v>
      </c>
      <c r="Y439" s="9" t="str" cm="1">
        <f t="array" ref="Y43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3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spread, Unusual low volume</v>
      </c>
    </row>
    <row r="440" spans="1:26" x14ac:dyDescent="0.3">
      <c r="A440" s="2">
        <v>1009</v>
      </c>
      <c r="B440" s="5">
        <v>45795.142938136203</v>
      </c>
      <c r="C440" s="2" t="s">
        <v>8</v>
      </c>
      <c r="D440" s="2" t="s">
        <v>14</v>
      </c>
      <c r="E440" s="2">
        <v>1.62</v>
      </c>
      <c r="F440" s="2">
        <v>0.5</v>
      </c>
      <c r="G440" s="2">
        <v>4.45</v>
      </c>
      <c r="H440" s="2">
        <v>2999</v>
      </c>
      <c r="I440" s="2">
        <f>COUNTIFS(A:A, Records_18052025[[#This Row],[account_id]])</f>
        <v>44</v>
      </c>
      <c r="J440" s="9" t="str">
        <f>IF(Records_18052025[[#This Row],[Total Trades]]&gt;100, "High frequency", "No")</f>
        <v>No</v>
      </c>
      <c r="K440" s="8">
        <f>_xlfn.XLOOKUP(Records_18052025[[#This Row],[symbol]], $AB$6:$AB$10, $AC$6:$AC$10, "", 0)</f>
        <v>1.28</v>
      </c>
      <c r="L440" s="8" cm="1">
        <f t="array" ref="L440">ABS(_xlfn.XLOOKUP(Records_18052025[[#This Row],[symbol]], $AB$6:$AB$10, (Records_18052025[[#This Row],[spread]]-$AC$6:$AC$10), "", 0))</f>
        <v>0.34000000000000008</v>
      </c>
      <c r="M440" s="9" t="str">
        <f>IF(Records_18052025[[#This Row],[spread]]&gt;Records_18052025[[#This Row],[Spread Median/Symbol]]+PRODUCT(2, $AC$12), "Abnormal high spread", "No")</f>
        <v>No</v>
      </c>
      <c r="N440" s="9" t="str">
        <f>IF(Records_18052025[[#This Row],[spread]]&lt;Records_18052025[[#This Row],[Spread Median/Symbol]]-PRODUCT(2, $AC$12), "Suspicious low spread", "No")</f>
        <v>No</v>
      </c>
      <c r="O440" s="8">
        <f>IF(Records_18052025[[#This Row],[direction]]="Buy", Records_18052025[[#This Row],[volume]], -Records_18052025[[#This Row],[volume]])</f>
        <v>0.5</v>
      </c>
      <c r="P440" s="8">
        <f>IF(AND(Records_18052025[[#This Row],[account_id]]=A439, Records_18052025[[#This Row],[symbol]]=C439), P439+Records_18052025[[#This Row],[signed_volume]], Records_18052025[[#This Row],[signed_volume]])</f>
        <v>1.6</v>
      </c>
      <c r="Q440" s="12">
        <f>Records_18052025[[#This Row],[trade_duration]]/86400</f>
        <v>3.471064814814815E-2</v>
      </c>
      <c r="R440" s="8">
        <v>49.59</v>
      </c>
      <c r="S440" s="9" t="str">
        <f>IF(AND(Records_18052025[[#This Row],[account_id]]=A439, Records_18052025[[#This Row],[symbol]]=C439, Records_18052025[[#This Row],[net_position]]&lt;&gt;P439, P439&lt;&gt;0, Records_18052025[[#This Row],[net_position]]*P439&lt;0, ABS(Records_18052025[[#This Row],[net_position]])&gt;=0.5, Records_18052025[[#This Row],[trade_duration_min2]]&lt;=5), "Abnormal position flip", "No")</f>
        <v>No</v>
      </c>
      <c r="T440" s="2">
        <f>_xlfn.XLOOKUP(Records_18052025[[#This Row],[symbol]], $AB$24:$AB$28, $AC$24:$AC$28, "Not Found", 0)</f>
        <v>0.2</v>
      </c>
      <c r="U440" s="9" t="str">
        <f>IF(AND(Records_18052025[[#This Row],[trade_duration]]&lt;=60, Records_18052025[[#This Row],[volume]]&gt;=Records_18052025[[#This Row],[Scalping Volume Threshold]]), "Suspected Scalping", "No")</f>
        <v>No</v>
      </c>
      <c r="V440" s="2" cm="1">
        <f t="array" ref="V440">_xlfn.LET(_xlpm.Filtered, _xlfn._xlws.FILTER($F:$F, ($A:$A=Records_18052025[[#This Row],[account_id]])*($C:$C=Records_18052025[[#This Row],[symbol]]), "Not Found"), MEDIAN(_xlpm.Filtered))</f>
        <v>5.5000000000000007E-2</v>
      </c>
      <c r="W440" s="2">
        <f>_xlfn.XLOOKUP(Records_18052025[[#This Row],[symbol]], $AB$33:$AB$37, $AC$33:$AC$37, 0.5, 0)</f>
        <v>0.8</v>
      </c>
      <c r="X440" s="2">
        <f>_xlfn.XLOOKUP(Records_18052025[[#This Row],[symbol]], $AB$33:$AB$37, $AD$33:$AD$37, 2, 0)</f>
        <v>2.5</v>
      </c>
      <c r="Y440" s="9" t="str" cm="1">
        <f t="array" ref="Y44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4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41" spans="1:26" x14ac:dyDescent="0.3">
      <c r="A441" s="2">
        <v>1009</v>
      </c>
      <c r="B441" s="5">
        <v>45795.231827085307</v>
      </c>
      <c r="C441" s="2" t="s">
        <v>8</v>
      </c>
      <c r="D441" s="2" t="s">
        <v>13</v>
      </c>
      <c r="E441" s="2">
        <v>0.97</v>
      </c>
      <c r="F441" s="2">
        <v>0.01</v>
      </c>
      <c r="G441" s="2">
        <v>56.69</v>
      </c>
      <c r="H441" s="2">
        <v>388</v>
      </c>
      <c r="I441" s="2">
        <f>COUNTIFS(A:A, Records_18052025[[#This Row],[account_id]])</f>
        <v>44</v>
      </c>
      <c r="J441" s="9" t="str">
        <f>IF(Records_18052025[[#This Row],[Total Trades]]&gt;100, "High frequency", "No")</f>
        <v>No</v>
      </c>
      <c r="K441" s="8">
        <f>_xlfn.XLOOKUP(Records_18052025[[#This Row],[symbol]], $AB$6:$AB$10, $AC$6:$AC$10, "", 0)</f>
        <v>1.28</v>
      </c>
      <c r="L441" s="8" cm="1">
        <f t="array" ref="L441">ABS(_xlfn.XLOOKUP(Records_18052025[[#This Row],[symbol]], $AB$6:$AB$10, (Records_18052025[[#This Row],[spread]]-$AC$6:$AC$10), "", 0))</f>
        <v>0.31000000000000005</v>
      </c>
      <c r="M441" s="9" t="str">
        <f>IF(Records_18052025[[#This Row],[spread]]&gt;Records_18052025[[#This Row],[Spread Median/Symbol]]+PRODUCT(2, $AC$12), "Abnormal high spread", "No")</f>
        <v>No</v>
      </c>
      <c r="N441" s="9" t="str">
        <f>IF(Records_18052025[[#This Row],[spread]]&lt;Records_18052025[[#This Row],[Spread Median/Symbol]]-PRODUCT(2, $AC$12), "Suspicious low spread", "No")</f>
        <v>No</v>
      </c>
      <c r="O441" s="8">
        <f>IF(Records_18052025[[#This Row],[direction]]="Buy", Records_18052025[[#This Row],[volume]], -Records_18052025[[#This Row],[volume]])</f>
        <v>-0.01</v>
      </c>
      <c r="P441" s="8">
        <f>IF(AND(Records_18052025[[#This Row],[account_id]]=A440, Records_18052025[[#This Row],[symbol]]=C440), P440+Records_18052025[[#This Row],[signed_volume]], Records_18052025[[#This Row],[signed_volume]])</f>
        <v>1.59</v>
      </c>
      <c r="Q441" s="12">
        <f>Records_18052025[[#This Row],[trade_duration]]/86400</f>
        <v>4.4907407407407405E-3</v>
      </c>
      <c r="R441" s="8">
        <v>6.28</v>
      </c>
      <c r="S441" s="9" t="str">
        <f>IF(AND(Records_18052025[[#This Row],[account_id]]=A440, Records_18052025[[#This Row],[symbol]]=C440, Records_18052025[[#This Row],[net_position]]&lt;&gt;P440, P440&lt;&gt;0, Records_18052025[[#This Row],[net_position]]*P440&lt;0, ABS(Records_18052025[[#This Row],[net_position]])&gt;=0.5, Records_18052025[[#This Row],[trade_duration_min2]]&lt;=5), "Abnormal position flip", "No")</f>
        <v>No</v>
      </c>
      <c r="T441" s="2">
        <f>_xlfn.XLOOKUP(Records_18052025[[#This Row],[symbol]], $AB$24:$AB$28, $AC$24:$AC$28, "Not Found", 0)</f>
        <v>0.2</v>
      </c>
      <c r="U441" s="9" t="str">
        <f>IF(AND(Records_18052025[[#This Row],[trade_duration]]&lt;=60, Records_18052025[[#This Row],[volume]]&gt;=Records_18052025[[#This Row],[Scalping Volume Threshold]]), "Suspected Scalping", "No")</f>
        <v>No</v>
      </c>
      <c r="V441" s="2" cm="1">
        <f t="array" ref="V441">_xlfn.LET(_xlpm.Filtered, _xlfn._xlws.FILTER($F:$F, ($A:$A=Records_18052025[[#This Row],[account_id]])*($C:$C=Records_18052025[[#This Row],[symbol]]), "Not Found"), MEDIAN(_xlpm.Filtered))</f>
        <v>5.5000000000000007E-2</v>
      </c>
      <c r="W441" s="2">
        <f>_xlfn.XLOOKUP(Records_18052025[[#This Row],[symbol]], $AB$33:$AB$37, $AC$33:$AC$37, 0.5, 0)</f>
        <v>0.8</v>
      </c>
      <c r="X441" s="2">
        <f>_xlfn.XLOOKUP(Records_18052025[[#This Row],[symbol]], $AB$33:$AB$37, $AD$33:$AD$37, 2, 0)</f>
        <v>2.5</v>
      </c>
      <c r="Y441" s="9" t="str" cm="1">
        <f t="array" ref="Y44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4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42" spans="1:26" x14ac:dyDescent="0.3">
      <c r="A442" s="2">
        <v>1009</v>
      </c>
      <c r="B442" s="5">
        <v>45795.386688143532</v>
      </c>
      <c r="C442" s="2" t="s">
        <v>8</v>
      </c>
      <c r="D442" s="2" t="s">
        <v>13</v>
      </c>
      <c r="E442" s="2">
        <v>0.72</v>
      </c>
      <c r="F442" s="2">
        <v>1</v>
      </c>
      <c r="G442" s="2">
        <v>-85.04</v>
      </c>
      <c r="H442" s="2">
        <v>1189</v>
      </c>
      <c r="I442" s="2">
        <f>COUNTIFS(A:A, Records_18052025[[#This Row],[account_id]])</f>
        <v>44</v>
      </c>
      <c r="J442" s="9" t="str">
        <f>IF(Records_18052025[[#This Row],[Total Trades]]&gt;100, "High frequency", "No")</f>
        <v>No</v>
      </c>
      <c r="K442" s="8">
        <f>_xlfn.XLOOKUP(Records_18052025[[#This Row],[symbol]], $AB$6:$AB$10, $AC$6:$AC$10, "", 0)</f>
        <v>1.28</v>
      </c>
      <c r="L442" s="8" cm="1">
        <f t="array" ref="L442">ABS(_xlfn.XLOOKUP(Records_18052025[[#This Row],[symbol]], $AB$6:$AB$10, (Records_18052025[[#This Row],[spread]]-$AC$6:$AC$10), "", 0))</f>
        <v>0.56000000000000005</v>
      </c>
      <c r="M442" s="9" t="str">
        <f>IF(Records_18052025[[#This Row],[spread]]&gt;Records_18052025[[#This Row],[Spread Median/Symbol]]+PRODUCT(2, $AC$12), "Abnormal high spread", "No")</f>
        <v>No</v>
      </c>
      <c r="N442" s="9" t="str">
        <f>IF(Records_18052025[[#This Row],[spread]]&lt;Records_18052025[[#This Row],[Spread Median/Symbol]]-PRODUCT(2, $AC$12), "Suspicious low spread", "No")</f>
        <v>No</v>
      </c>
      <c r="O442" s="8">
        <f>IF(Records_18052025[[#This Row],[direction]]="Buy", Records_18052025[[#This Row],[volume]], -Records_18052025[[#This Row],[volume]])</f>
        <v>-1</v>
      </c>
      <c r="P442" s="8">
        <f>IF(AND(Records_18052025[[#This Row],[account_id]]=A441, Records_18052025[[#This Row],[symbol]]=C441), P441+Records_18052025[[#This Row],[signed_volume]], Records_18052025[[#This Row],[signed_volume]])</f>
        <v>0.59000000000000008</v>
      </c>
      <c r="Q442" s="12">
        <f>Records_18052025[[#This Row],[trade_duration]]/86400</f>
        <v>1.3761574074074074E-2</v>
      </c>
      <c r="R442" s="8">
        <v>19.489999999999998</v>
      </c>
      <c r="S442" s="9" t="str">
        <f>IF(AND(Records_18052025[[#This Row],[account_id]]=A441, Records_18052025[[#This Row],[symbol]]=C441, Records_18052025[[#This Row],[net_position]]&lt;&gt;P441, P441&lt;&gt;0, Records_18052025[[#This Row],[net_position]]*P441&lt;0, ABS(Records_18052025[[#This Row],[net_position]])&gt;=0.5, Records_18052025[[#This Row],[trade_duration_min2]]&lt;=5), "Abnormal position flip", "No")</f>
        <v>No</v>
      </c>
      <c r="T442" s="2">
        <f>_xlfn.XLOOKUP(Records_18052025[[#This Row],[symbol]], $AB$24:$AB$28, $AC$24:$AC$28, "Not Found", 0)</f>
        <v>0.2</v>
      </c>
      <c r="U442" s="9" t="str">
        <f>IF(AND(Records_18052025[[#This Row],[trade_duration]]&lt;=60, Records_18052025[[#This Row],[volume]]&gt;=Records_18052025[[#This Row],[Scalping Volume Threshold]]), "Suspected Scalping", "No")</f>
        <v>No</v>
      </c>
      <c r="V442" s="2" cm="1">
        <f t="array" ref="V442">_xlfn.LET(_xlpm.Filtered, _xlfn._xlws.FILTER($F:$F, ($A:$A=Records_18052025[[#This Row],[account_id]])*($C:$C=Records_18052025[[#This Row],[symbol]]), "Not Found"), MEDIAN(_xlpm.Filtered))</f>
        <v>5.5000000000000007E-2</v>
      </c>
      <c r="W442" s="2">
        <f>_xlfn.XLOOKUP(Records_18052025[[#This Row],[symbol]], $AB$33:$AB$37, $AC$33:$AC$37, 0.5, 0)</f>
        <v>0.8</v>
      </c>
      <c r="X442" s="2">
        <f>_xlfn.XLOOKUP(Records_18052025[[#This Row],[symbol]], $AB$33:$AB$37, $AD$33:$AD$37, 2, 0)</f>
        <v>2.5</v>
      </c>
      <c r="Y442" s="9" t="str" cm="1">
        <f t="array" ref="Y44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4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43" spans="1:26" x14ac:dyDescent="0.3">
      <c r="A443" s="2">
        <v>1009</v>
      </c>
      <c r="B443" s="5">
        <v>45795.670021490441</v>
      </c>
      <c r="C443" s="2" t="s">
        <v>8</v>
      </c>
      <c r="D443" s="2" t="s">
        <v>14</v>
      </c>
      <c r="E443" s="2">
        <v>0.23</v>
      </c>
      <c r="F443" s="2">
        <v>0.5</v>
      </c>
      <c r="G443" s="2">
        <v>-96.18</v>
      </c>
      <c r="H443" s="2">
        <v>2477</v>
      </c>
      <c r="I443" s="2">
        <f>COUNTIFS(A:A, Records_18052025[[#This Row],[account_id]])</f>
        <v>44</v>
      </c>
      <c r="J443" s="9" t="str">
        <f>IF(Records_18052025[[#This Row],[Total Trades]]&gt;100, "High frequency", "No")</f>
        <v>No</v>
      </c>
      <c r="K443" s="8">
        <f>_xlfn.XLOOKUP(Records_18052025[[#This Row],[symbol]], $AB$6:$AB$10, $AC$6:$AC$10, "", 0)</f>
        <v>1.28</v>
      </c>
      <c r="L443" s="8" cm="1">
        <f t="array" ref="L443">ABS(_xlfn.XLOOKUP(Records_18052025[[#This Row],[symbol]], $AB$6:$AB$10, (Records_18052025[[#This Row],[spread]]-$AC$6:$AC$10), "", 0))</f>
        <v>1.05</v>
      </c>
      <c r="M443" s="9" t="str">
        <f>IF(Records_18052025[[#This Row],[spread]]&gt;Records_18052025[[#This Row],[Spread Median/Symbol]]+PRODUCT(2, $AC$12), "Abnormal high spread", "No")</f>
        <v>No</v>
      </c>
      <c r="N443" s="9" t="str">
        <f>IF(Records_18052025[[#This Row],[spread]]&lt;Records_18052025[[#This Row],[Spread Median/Symbol]]-PRODUCT(2, $AC$12), "Suspicious low spread", "No")</f>
        <v>No</v>
      </c>
      <c r="O443" s="8">
        <f>IF(Records_18052025[[#This Row],[direction]]="Buy", Records_18052025[[#This Row],[volume]], -Records_18052025[[#This Row],[volume]])</f>
        <v>0.5</v>
      </c>
      <c r="P443" s="8">
        <f>IF(AND(Records_18052025[[#This Row],[account_id]]=A442, Records_18052025[[#This Row],[symbol]]=C442), P442+Records_18052025[[#This Row],[signed_volume]], Records_18052025[[#This Row],[signed_volume]])</f>
        <v>1.0900000000000001</v>
      </c>
      <c r="Q443" s="12">
        <f>Records_18052025[[#This Row],[trade_duration]]/86400</f>
        <v>2.8668981481481483E-2</v>
      </c>
      <c r="R443" s="8">
        <v>41.17</v>
      </c>
      <c r="S443" s="9" t="str">
        <f>IF(AND(Records_18052025[[#This Row],[account_id]]=A442, Records_18052025[[#This Row],[symbol]]=C442, Records_18052025[[#This Row],[net_position]]&lt;&gt;P442, P442&lt;&gt;0, Records_18052025[[#This Row],[net_position]]*P442&lt;0, ABS(Records_18052025[[#This Row],[net_position]])&gt;=0.5, Records_18052025[[#This Row],[trade_duration_min2]]&lt;=5), "Abnormal position flip", "No")</f>
        <v>No</v>
      </c>
      <c r="T443" s="2">
        <f>_xlfn.XLOOKUP(Records_18052025[[#This Row],[symbol]], $AB$24:$AB$28, $AC$24:$AC$28, "Not Found", 0)</f>
        <v>0.2</v>
      </c>
      <c r="U443" s="9" t="str">
        <f>IF(AND(Records_18052025[[#This Row],[trade_duration]]&lt;=60, Records_18052025[[#This Row],[volume]]&gt;=Records_18052025[[#This Row],[Scalping Volume Threshold]]), "Suspected Scalping", "No")</f>
        <v>No</v>
      </c>
      <c r="V443" s="2" cm="1">
        <f t="array" ref="V443">_xlfn.LET(_xlpm.Filtered, _xlfn._xlws.FILTER($F:$F, ($A:$A=Records_18052025[[#This Row],[account_id]])*($C:$C=Records_18052025[[#This Row],[symbol]]), "Not Found"), MEDIAN(_xlpm.Filtered))</f>
        <v>5.5000000000000007E-2</v>
      </c>
      <c r="W443" s="2">
        <f>_xlfn.XLOOKUP(Records_18052025[[#This Row],[symbol]], $AB$33:$AB$37, $AC$33:$AC$37, 0.5, 0)</f>
        <v>0.8</v>
      </c>
      <c r="X443" s="2">
        <f>_xlfn.XLOOKUP(Records_18052025[[#This Row],[symbol]], $AB$33:$AB$37, $AD$33:$AD$37, 2, 0)</f>
        <v>2.5</v>
      </c>
      <c r="Y443" s="9" t="str" cm="1">
        <f t="array" ref="Y44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4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44" spans="1:26" x14ac:dyDescent="0.3">
      <c r="A444" s="2">
        <v>1009</v>
      </c>
      <c r="B444" s="5">
        <v>45795.675577038273</v>
      </c>
      <c r="C444" s="2" t="s">
        <v>8</v>
      </c>
      <c r="D444" s="2" t="s">
        <v>14</v>
      </c>
      <c r="E444" s="2">
        <v>1.0900000000000001</v>
      </c>
      <c r="F444" s="2">
        <v>0.01</v>
      </c>
      <c r="G444" s="2">
        <v>-10.48</v>
      </c>
      <c r="H444" s="2">
        <v>1233</v>
      </c>
      <c r="I444" s="2">
        <f>COUNTIFS(A:A, Records_18052025[[#This Row],[account_id]])</f>
        <v>44</v>
      </c>
      <c r="J444" s="9" t="str">
        <f>IF(Records_18052025[[#This Row],[Total Trades]]&gt;100, "High frequency", "No")</f>
        <v>No</v>
      </c>
      <c r="K444" s="8">
        <f>_xlfn.XLOOKUP(Records_18052025[[#This Row],[symbol]], $AB$6:$AB$10, $AC$6:$AC$10, "", 0)</f>
        <v>1.28</v>
      </c>
      <c r="L444" s="8" cm="1">
        <f t="array" ref="L444">ABS(_xlfn.XLOOKUP(Records_18052025[[#This Row],[symbol]], $AB$6:$AB$10, (Records_18052025[[#This Row],[spread]]-$AC$6:$AC$10), "", 0))</f>
        <v>0.18999999999999995</v>
      </c>
      <c r="M444" s="9" t="str">
        <f>IF(Records_18052025[[#This Row],[spread]]&gt;Records_18052025[[#This Row],[Spread Median/Symbol]]+PRODUCT(2, $AC$12), "Abnormal high spread", "No")</f>
        <v>No</v>
      </c>
      <c r="N444" s="9" t="str">
        <f>IF(Records_18052025[[#This Row],[spread]]&lt;Records_18052025[[#This Row],[Spread Median/Symbol]]-PRODUCT(2, $AC$12), "Suspicious low spread", "No")</f>
        <v>No</v>
      </c>
      <c r="O444" s="8">
        <f>IF(Records_18052025[[#This Row],[direction]]="Buy", Records_18052025[[#This Row],[volume]], -Records_18052025[[#This Row],[volume]])</f>
        <v>0.01</v>
      </c>
      <c r="P444" s="8">
        <f>IF(AND(Records_18052025[[#This Row],[account_id]]=A443, Records_18052025[[#This Row],[symbol]]=C443), P443+Records_18052025[[#This Row],[signed_volume]], Records_18052025[[#This Row],[signed_volume]])</f>
        <v>1.1000000000000001</v>
      </c>
      <c r="Q444" s="12">
        <f>Records_18052025[[#This Row],[trade_duration]]/86400</f>
        <v>1.4270833333333333E-2</v>
      </c>
      <c r="R444" s="8">
        <v>20.329999999999998</v>
      </c>
      <c r="S444" s="9" t="str">
        <f>IF(AND(Records_18052025[[#This Row],[account_id]]=A443, Records_18052025[[#This Row],[symbol]]=C443, Records_18052025[[#This Row],[net_position]]&lt;&gt;P443, P443&lt;&gt;0, Records_18052025[[#This Row],[net_position]]*P443&lt;0, ABS(Records_18052025[[#This Row],[net_position]])&gt;=0.5, Records_18052025[[#This Row],[trade_duration_min2]]&lt;=5), "Abnormal position flip", "No")</f>
        <v>No</v>
      </c>
      <c r="T444" s="2">
        <f>_xlfn.XLOOKUP(Records_18052025[[#This Row],[symbol]], $AB$24:$AB$28, $AC$24:$AC$28, "Not Found", 0)</f>
        <v>0.2</v>
      </c>
      <c r="U444" s="9" t="str">
        <f>IF(AND(Records_18052025[[#This Row],[trade_duration]]&lt;=60, Records_18052025[[#This Row],[volume]]&gt;=Records_18052025[[#This Row],[Scalping Volume Threshold]]), "Suspected Scalping", "No")</f>
        <v>No</v>
      </c>
      <c r="V444" s="2" cm="1">
        <f t="array" ref="V444">_xlfn.LET(_xlpm.Filtered, _xlfn._xlws.FILTER($F:$F, ($A:$A=Records_18052025[[#This Row],[account_id]])*($C:$C=Records_18052025[[#This Row],[symbol]]), "Not Found"), MEDIAN(_xlpm.Filtered))</f>
        <v>5.5000000000000007E-2</v>
      </c>
      <c r="W444" s="2">
        <f>_xlfn.XLOOKUP(Records_18052025[[#This Row],[symbol]], $AB$33:$AB$37, $AC$33:$AC$37, 0.5, 0)</f>
        <v>0.8</v>
      </c>
      <c r="X444" s="2">
        <f>_xlfn.XLOOKUP(Records_18052025[[#This Row],[symbol]], $AB$33:$AB$37, $AD$33:$AD$37, 2, 0)</f>
        <v>2.5</v>
      </c>
      <c r="Y444" s="9" t="str" cm="1">
        <f t="array" ref="Y44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4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45" spans="1:26" x14ac:dyDescent="0.3">
      <c r="A445" s="2">
        <v>1009</v>
      </c>
      <c r="B445" s="5">
        <v>45795.80821592141</v>
      </c>
      <c r="C445" s="2" t="s">
        <v>8</v>
      </c>
      <c r="D445" s="2" t="s">
        <v>13</v>
      </c>
      <c r="E445" s="2">
        <v>2.25</v>
      </c>
      <c r="F445" s="2">
        <v>0.01</v>
      </c>
      <c r="G445" s="2">
        <v>-52.89</v>
      </c>
      <c r="H445" s="2">
        <v>335</v>
      </c>
      <c r="I445" s="2">
        <f>COUNTIFS(A:A, Records_18052025[[#This Row],[account_id]])</f>
        <v>44</v>
      </c>
      <c r="J445" s="9" t="str">
        <f>IF(Records_18052025[[#This Row],[Total Trades]]&gt;100, "High frequency", "No")</f>
        <v>No</v>
      </c>
      <c r="K445" s="8">
        <f>_xlfn.XLOOKUP(Records_18052025[[#This Row],[symbol]], $AB$6:$AB$10, $AC$6:$AC$10, "", 0)</f>
        <v>1.28</v>
      </c>
      <c r="L445" s="8" cm="1">
        <f t="array" ref="L445">ABS(_xlfn.XLOOKUP(Records_18052025[[#This Row],[symbol]], $AB$6:$AB$10, (Records_18052025[[#This Row],[spread]]-$AC$6:$AC$10), "", 0))</f>
        <v>0.97</v>
      </c>
      <c r="M445" s="9" t="str">
        <f>IF(Records_18052025[[#This Row],[spread]]&gt;Records_18052025[[#This Row],[Spread Median/Symbol]]+PRODUCT(2, $AC$12), "Abnormal high spread", "No")</f>
        <v>No</v>
      </c>
      <c r="N445" s="9" t="str">
        <f>IF(Records_18052025[[#This Row],[spread]]&lt;Records_18052025[[#This Row],[Spread Median/Symbol]]-PRODUCT(2, $AC$12), "Suspicious low spread", "No")</f>
        <v>No</v>
      </c>
      <c r="O445" s="8">
        <f>IF(Records_18052025[[#This Row],[direction]]="Buy", Records_18052025[[#This Row],[volume]], -Records_18052025[[#This Row],[volume]])</f>
        <v>-0.01</v>
      </c>
      <c r="P445" s="8">
        <f>IF(AND(Records_18052025[[#This Row],[account_id]]=A444, Records_18052025[[#This Row],[symbol]]=C444), P444+Records_18052025[[#This Row],[signed_volume]], Records_18052025[[#This Row],[signed_volume]])</f>
        <v>1.0900000000000001</v>
      </c>
      <c r="Q445" s="12">
        <f>Records_18052025[[#This Row],[trade_duration]]/86400</f>
        <v>3.8773148148148148E-3</v>
      </c>
      <c r="R445" s="8">
        <v>5.35</v>
      </c>
      <c r="S445" s="9" t="str">
        <f>IF(AND(Records_18052025[[#This Row],[account_id]]=A444, Records_18052025[[#This Row],[symbol]]=C444, Records_18052025[[#This Row],[net_position]]&lt;&gt;P444, P444&lt;&gt;0, Records_18052025[[#This Row],[net_position]]*P444&lt;0, ABS(Records_18052025[[#This Row],[net_position]])&gt;=0.5, Records_18052025[[#This Row],[trade_duration_min2]]&lt;=5), "Abnormal position flip", "No")</f>
        <v>No</v>
      </c>
      <c r="T445" s="2">
        <f>_xlfn.XLOOKUP(Records_18052025[[#This Row],[symbol]], $AB$24:$AB$28, $AC$24:$AC$28, "Not Found", 0)</f>
        <v>0.2</v>
      </c>
      <c r="U445" s="9" t="str">
        <f>IF(AND(Records_18052025[[#This Row],[trade_duration]]&lt;=60, Records_18052025[[#This Row],[volume]]&gt;=Records_18052025[[#This Row],[Scalping Volume Threshold]]), "Suspected Scalping", "No")</f>
        <v>No</v>
      </c>
      <c r="V445" s="2" cm="1">
        <f t="array" ref="V445">_xlfn.LET(_xlpm.Filtered, _xlfn._xlws.FILTER($F:$F, ($A:$A=Records_18052025[[#This Row],[account_id]])*($C:$C=Records_18052025[[#This Row],[symbol]]), "Not Found"), MEDIAN(_xlpm.Filtered))</f>
        <v>5.5000000000000007E-2</v>
      </c>
      <c r="W445" s="2">
        <f>_xlfn.XLOOKUP(Records_18052025[[#This Row],[symbol]], $AB$33:$AB$37, $AC$33:$AC$37, 0.5, 0)</f>
        <v>0.8</v>
      </c>
      <c r="X445" s="2">
        <f>_xlfn.XLOOKUP(Records_18052025[[#This Row],[symbol]], $AB$33:$AB$37, $AD$33:$AD$37, 2, 0)</f>
        <v>2.5</v>
      </c>
      <c r="Y445" s="9" t="str" cm="1">
        <f t="array" ref="Y44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4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46" spans="1:26" x14ac:dyDescent="0.3">
      <c r="A446" s="2">
        <v>1009</v>
      </c>
      <c r="B446" s="5">
        <v>45795.890160406307</v>
      </c>
      <c r="C446" s="2" t="s">
        <v>8</v>
      </c>
      <c r="D446" s="2" t="s">
        <v>13</v>
      </c>
      <c r="E446" s="2">
        <v>0.47</v>
      </c>
      <c r="F446" s="2">
        <v>0.01</v>
      </c>
      <c r="G446" s="2">
        <v>69.61</v>
      </c>
      <c r="H446" s="2">
        <v>1853</v>
      </c>
      <c r="I446" s="2">
        <f>COUNTIFS(A:A, Records_18052025[[#This Row],[account_id]])</f>
        <v>44</v>
      </c>
      <c r="J446" s="9" t="str">
        <f>IF(Records_18052025[[#This Row],[Total Trades]]&gt;100, "High frequency", "No")</f>
        <v>No</v>
      </c>
      <c r="K446" s="8">
        <f>_xlfn.XLOOKUP(Records_18052025[[#This Row],[symbol]], $AB$6:$AB$10, $AC$6:$AC$10, "", 0)</f>
        <v>1.28</v>
      </c>
      <c r="L446" s="8" cm="1">
        <f t="array" ref="L446">ABS(_xlfn.XLOOKUP(Records_18052025[[#This Row],[symbol]], $AB$6:$AB$10, (Records_18052025[[#This Row],[spread]]-$AC$6:$AC$10), "", 0))</f>
        <v>0.81</v>
      </c>
      <c r="M446" s="9" t="str">
        <f>IF(Records_18052025[[#This Row],[spread]]&gt;Records_18052025[[#This Row],[Spread Median/Symbol]]+PRODUCT(2, $AC$12), "Abnormal high spread", "No")</f>
        <v>No</v>
      </c>
      <c r="N446" s="9" t="str">
        <f>IF(Records_18052025[[#This Row],[spread]]&lt;Records_18052025[[#This Row],[Spread Median/Symbol]]-PRODUCT(2, $AC$12), "Suspicious low spread", "No")</f>
        <v>No</v>
      </c>
      <c r="O446" s="8">
        <f>IF(Records_18052025[[#This Row],[direction]]="Buy", Records_18052025[[#This Row],[volume]], -Records_18052025[[#This Row],[volume]])</f>
        <v>-0.01</v>
      </c>
      <c r="P446" s="8">
        <f>IF(AND(Records_18052025[[#This Row],[account_id]]=A445, Records_18052025[[#This Row],[symbol]]=C445), P445+Records_18052025[[#This Row],[signed_volume]], Records_18052025[[#This Row],[signed_volume]])</f>
        <v>1.08</v>
      </c>
      <c r="Q446" s="12">
        <f>Records_18052025[[#This Row],[trade_duration]]/86400</f>
        <v>2.1446759259259259E-2</v>
      </c>
      <c r="R446" s="8">
        <v>30.53</v>
      </c>
      <c r="S446" s="9" t="str">
        <f>IF(AND(Records_18052025[[#This Row],[account_id]]=A445, Records_18052025[[#This Row],[symbol]]=C445, Records_18052025[[#This Row],[net_position]]&lt;&gt;P445, P445&lt;&gt;0, Records_18052025[[#This Row],[net_position]]*P445&lt;0, ABS(Records_18052025[[#This Row],[net_position]])&gt;=0.5, Records_18052025[[#This Row],[trade_duration_min2]]&lt;=5), "Abnormal position flip", "No")</f>
        <v>No</v>
      </c>
      <c r="T446" s="2">
        <f>_xlfn.XLOOKUP(Records_18052025[[#This Row],[symbol]], $AB$24:$AB$28, $AC$24:$AC$28, "Not Found", 0)</f>
        <v>0.2</v>
      </c>
      <c r="U446" s="9" t="str">
        <f>IF(AND(Records_18052025[[#This Row],[trade_duration]]&lt;=60, Records_18052025[[#This Row],[volume]]&gt;=Records_18052025[[#This Row],[Scalping Volume Threshold]]), "Suspected Scalping", "No")</f>
        <v>No</v>
      </c>
      <c r="V446" s="2" cm="1">
        <f t="array" ref="V446">_xlfn.LET(_xlpm.Filtered, _xlfn._xlws.FILTER($F:$F, ($A:$A=Records_18052025[[#This Row],[account_id]])*($C:$C=Records_18052025[[#This Row],[symbol]]), "Not Found"), MEDIAN(_xlpm.Filtered))</f>
        <v>5.5000000000000007E-2</v>
      </c>
      <c r="W446" s="2">
        <f>_xlfn.XLOOKUP(Records_18052025[[#This Row],[symbol]], $AB$33:$AB$37, $AC$33:$AC$37, 0.5, 0)</f>
        <v>0.8</v>
      </c>
      <c r="X446" s="2">
        <f>_xlfn.XLOOKUP(Records_18052025[[#This Row],[symbol]], $AB$33:$AB$37, $AD$33:$AD$37, 2, 0)</f>
        <v>2.5</v>
      </c>
      <c r="Y446" s="9" t="str" cm="1">
        <f t="array" ref="Y44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4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47" spans="1:26" x14ac:dyDescent="0.3">
      <c r="A447" s="2">
        <v>1009</v>
      </c>
      <c r="B447" s="5">
        <v>45795.9498825958</v>
      </c>
      <c r="C447" s="2" t="s">
        <v>8</v>
      </c>
      <c r="D447" s="2" t="s">
        <v>13</v>
      </c>
      <c r="E447" s="2">
        <v>0.94</v>
      </c>
      <c r="F447" s="2">
        <v>1</v>
      </c>
      <c r="G447" s="2">
        <v>69.650000000000006</v>
      </c>
      <c r="H447" s="2">
        <v>2073</v>
      </c>
      <c r="I447" s="2">
        <f>COUNTIFS(A:A, Records_18052025[[#This Row],[account_id]])</f>
        <v>44</v>
      </c>
      <c r="J447" s="9" t="str">
        <f>IF(Records_18052025[[#This Row],[Total Trades]]&gt;100, "High frequency", "No")</f>
        <v>No</v>
      </c>
      <c r="K447" s="8">
        <f>_xlfn.XLOOKUP(Records_18052025[[#This Row],[symbol]], $AB$6:$AB$10, $AC$6:$AC$10, "", 0)</f>
        <v>1.28</v>
      </c>
      <c r="L447" s="8" cm="1">
        <f t="array" ref="L447">ABS(_xlfn.XLOOKUP(Records_18052025[[#This Row],[symbol]], $AB$6:$AB$10, (Records_18052025[[#This Row],[spread]]-$AC$6:$AC$10), "", 0))</f>
        <v>0.34000000000000008</v>
      </c>
      <c r="M447" s="9" t="str">
        <f>IF(Records_18052025[[#This Row],[spread]]&gt;Records_18052025[[#This Row],[Spread Median/Symbol]]+PRODUCT(2, $AC$12), "Abnormal high spread", "No")</f>
        <v>No</v>
      </c>
      <c r="N447" s="9" t="str">
        <f>IF(Records_18052025[[#This Row],[spread]]&lt;Records_18052025[[#This Row],[Spread Median/Symbol]]-PRODUCT(2, $AC$12), "Suspicious low spread", "No")</f>
        <v>No</v>
      </c>
      <c r="O447" s="8">
        <f>IF(Records_18052025[[#This Row],[direction]]="Buy", Records_18052025[[#This Row],[volume]], -Records_18052025[[#This Row],[volume]])</f>
        <v>-1</v>
      </c>
      <c r="P447" s="8">
        <f>IF(AND(Records_18052025[[#This Row],[account_id]]=A446, Records_18052025[[#This Row],[symbol]]=C446), P446+Records_18052025[[#This Row],[signed_volume]], Records_18052025[[#This Row],[signed_volume]])</f>
        <v>8.0000000000000071E-2</v>
      </c>
      <c r="Q447" s="12">
        <f>Records_18052025[[#This Row],[trade_duration]]/86400</f>
        <v>2.3993055555555556E-2</v>
      </c>
      <c r="R447" s="8">
        <v>34.33</v>
      </c>
      <c r="S447" s="9" t="str">
        <f>IF(AND(Records_18052025[[#This Row],[account_id]]=A446, Records_18052025[[#This Row],[symbol]]=C446, Records_18052025[[#This Row],[net_position]]&lt;&gt;P446, P446&lt;&gt;0, Records_18052025[[#This Row],[net_position]]*P446&lt;0, ABS(Records_18052025[[#This Row],[net_position]])&gt;=0.5, Records_18052025[[#This Row],[trade_duration_min2]]&lt;=5), "Abnormal position flip", "No")</f>
        <v>No</v>
      </c>
      <c r="T447" s="2">
        <f>_xlfn.XLOOKUP(Records_18052025[[#This Row],[symbol]], $AB$24:$AB$28, $AC$24:$AC$28, "Not Found", 0)</f>
        <v>0.2</v>
      </c>
      <c r="U447" s="9" t="str">
        <f>IF(AND(Records_18052025[[#This Row],[trade_duration]]&lt;=60, Records_18052025[[#This Row],[volume]]&gt;=Records_18052025[[#This Row],[Scalping Volume Threshold]]), "Suspected Scalping", "No")</f>
        <v>No</v>
      </c>
      <c r="V447" s="2" cm="1">
        <f t="array" ref="V447">_xlfn.LET(_xlpm.Filtered, _xlfn._xlws.FILTER($F:$F, ($A:$A=Records_18052025[[#This Row],[account_id]])*($C:$C=Records_18052025[[#This Row],[symbol]]), "Not Found"), MEDIAN(_xlpm.Filtered))</f>
        <v>5.5000000000000007E-2</v>
      </c>
      <c r="W447" s="2">
        <f>_xlfn.XLOOKUP(Records_18052025[[#This Row],[symbol]], $AB$33:$AB$37, $AC$33:$AC$37, 0.5, 0)</f>
        <v>0.8</v>
      </c>
      <c r="X447" s="2">
        <f>_xlfn.XLOOKUP(Records_18052025[[#This Row],[symbol]], $AB$33:$AB$37, $AD$33:$AD$37, 2, 0)</f>
        <v>2.5</v>
      </c>
      <c r="Y447" s="9" t="str" cm="1">
        <f t="array" ref="Y44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4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48" spans="1:26" x14ac:dyDescent="0.3">
      <c r="A448" s="2">
        <v>1010</v>
      </c>
      <c r="B448" s="5">
        <v>45795.040160406497</v>
      </c>
      <c r="C448" s="2" t="s">
        <v>9</v>
      </c>
      <c r="D448" s="2" t="s">
        <v>14</v>
      </c>
      <c r="E448" s="2">
        <v>0.94</v>
      </c>
      <c r="F448" s="2">
        <v>0.5</v>
      </c>
      <c r="G448" s="2">
        <v>19.54</v>
      </c>
      <c r="H448" s="2">
        <v>2438</v>
      </c>
      <c r="I448" s="2">
        <f>COUNTIFS(A:A, Records_18052025[[#This Row],[account_id]])</f>
        <v>54</v>
      </c>
      <c r="J448" s="9" t="str">
        <f>IF(Records_18052025[[#This Row],[Total Trades]]&gt;100, "High frequency", "No")</f>
        <v>No</v>
      </c>
      <c r="K448" s="8">
        <f>_xlfn.XLOOKUP(Records_18052025[[#This Row],[symbol]], $AB$6:$AB$10, $AC$6:$AC$10, "", 0)</f>
        <v>1.0649999999999999</v>
      </c>
      <c r="L448" s="8" cm="1">
        <f t="array" ref="L448">ABS(_xlfn.XLOOKUP(Records_18052025[[#This Row],[symbol]], $AB$6:$AB$10, (Records_18052025[[#This Row],[spread]]-$AC$6:$AC$10), "", 0))</f>
        <v>0.125</v>
      </c>
      <c r="M448" s="9" t="str">
        <f>IF(Records_18052025[[#This Row],[spread]]&gt;Records_18052025[[#This Row],[Spread Median/Symbol]]+PRODUCT(2, $AC$12), "Abnormal high spread", "No")</f>
        <v>No</v>
      </c>
      <c r="N448" s="9" t="str">
        <f>IF(Records_18052025[[#This Row],[spread]]&lt;Records_18052025[[#This Row],[Spread Median/Symbol]]-PRODUCT(2, $AC$12), "Suspicious low spread", "No")</f>
        <v>No</v>
      </c>
      <c r="O448" s="8">
        <f>IF(Records_18052025[[#This Row],[direction]]="Buy", Records_18052025[[#This Row],[volume]], -Records_18052025[[#This Row],[volume]])</f>
        <v>0.5</v>
      </c>
      <c r="P448" s="8">
        <f>IF(AND(Records_18052025[[#This Row],[account_id]]=A447, Records_18052025[[#This Row],[symbol]]=C447), P447+Records_18052025[[#This Row],[signed_volume]], Records_18052025[[#This Row],[signed_volume]])</f>
        <v>0.5</v>
      </c>
      <c r="Q448" s="12">
        <f>Records_18052025[[#This Row],[trade_duration]]/86400</f>
        <v>2.8217592592592593E-2</v>
      </c>
      <c r="R448" s="8">
        <v>40.380000000000003</v>
      </c>
      <c r="S448" s="9" t="str">
        <f>IF(AND(Records_18052025[[#This Row],[account_id]]=A447, Records_18052025[[#This Row],[symbol]]=C447, Records_18052025[[#This Row],[net_position]]&lt;&gt;P447, P447&lt;&gt;0, Records_18052025[[#This Row],[net_position]]*P447&lt;0, ABS(Records_18052025[[#This Row],[net_position]])&gt;=0.5, Records_18052025[[#This Row],[trade_duration_min2]]&lt;=5), "Abnormal position flip", "No")</f>
        <v>No</v>
      </c>
      <c r="T448" s="2">
        <f>_xlfn.XLOOKUP(Records_18052025[[#This Row],[symbol]], $AB$24:$AB$28, $AC$24:$AC$28, "Not Found", 0)</f>
        <v>0.5</v>
      </c>
      <c r="U448" s="9" t="str">
        <f>IF(AND(Records_18052025[[#This Row],[trade_duration]]&lt;=60, Records_18052025[[#This Row],[volume]]&gt;=Records_18052025[[#This Row],[Scalping Volume Threshold]]), "Suspected Scalping", "No")</f>
        <v>No</v>
      </c>
      <c r="V448" s="2" cm="1">
        <f t="array" ref="V448">_xlfn.LET(_xlpm.Filtered, _xlfn._xlws.FILTER($F:$F, ($A:$A=Records_18052025[[#This Row],[account_id]])*($C:$C=Records_18052025[[#This Row],[symbol]]), "Not Found"), MEDIAN(_xlpm.Filtered))</f>
        <v>0.5</v>
      </c>
      <c r="W448" s="2">
        <f>_xlfn.XLOOKUP(Records_18052025[[#This Row],[symbol]], $AB$33:$AB$37, $AC$33:$AC$37, 0.5, 0)</f>
        <v>0.5</v>
      </c>
      <c r="X448" s="2">
        <f>_xlfn.XLOOKUP(Records_18052025[[#This Row],[symbol]], $AB$33:$AB$37, $AD$33:$AD$37, 2, 0)</f>
        <v>2</v>
      </c>
      <c r="Y448" s="9" t="str" cm="1">
        <f t="array" ref="Y44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4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49" spans="1:26" x14ac:dyDescent="0.3">
      <c r="A449" s="2">
        <v>1010</v>
      </c>
      <c r="B449" s="5">
        <v>45795.381827063567</v>
      </c>
      <c r="C449" s="2" t="s">
        <v>9</v>
      </c>
      <c r="D449" s="2" t="s">
        <v>13</v>
      </c>
      <c r="E449" s="2">
        <v>2.42</v>
      </c>
      <c r="F449" s="2">
        <v>0.5</v>
      </c>
      <c r="G449" s="2">
        <v>-127.35</v>
      </c>
      <c r="H449" s="2">
        <v>2612</v>
      </c>
      <c r="I449" s="2">
        <f>COUNTIFS(A:A, Records_18052025[[#This Row],[account_id]])</f>
        <v>54</v>
      </c>
      <c r="J449" s="9" t="str">
        <f>IF(Records_18052025[[#This Row],[Total Trades]]&gt;100, "High frequency", "No")</f>
        <v>No</v>
      </c>
      <c r="K449" s="8">
        <f>_xlfn.XLOOKUP(Records_18052025[[#This Row],[symbol]], $AB$6:$AB$10, $AC$6:$AC$10, "", 0)</f>
        <v>1.0649999999999999</v>
      </c>
      <c r="L449" s="8" cm="1">
        <f t="array" ref="L449">ABS(_xlfn.XLOOKUP(Records_18052025[[#This Row],[symbol]], $AB$6:$AB$10, (Records_18052025[[#This Row],[spread]]-$AC$6:$AC$10), "", 0))</f>
        <v>1.355</v>
      </c>
      <c r="M449" s="9" t="str">
        <f>IF(Records_18052025[[#This Row],[spread]]&gt;Records_18052025[[#This Row],[Spread Median/Symbol]]+PRODUCT(2, $AC$12), "Abnormal high spread", "No")</f>
        <v>Abnormal high spread</v>
      </c>
      <c r="N449" s="9" t="str">
        <f>IF(Records_18052025[[#This Row],[spread]]&lt;Records_18052025[[#This Row],[Spread Median/Symbol]]-PRODUCT(2, $AC$12), "Suspicious low spread", "No")</f>
        <v>No</v>
      </c>
      <c r="O449" s="8">
        <f>IF(Records_18052025[[#This Row],[direction]]="Buy", Records_18052025[[#This Row],[volume]], -Records_18052025[[#This Row],[volume]])</f>
        <v>-0.5</v>
      </c>
      <c r="P449" s="8">
        <f>IF(AND(Records_18052025[[#This Row],[account_id]]=A448, Records_18052025[[#This Row],[symbol]]=C448), P448+Records_18052025[[#This Row],[signed_volume]], Records_18052025[[#This Row],[signed_volume]])</f>
        <v>0</v>
      </c>
      <c r="Q449" s="12">
        <f>Records_18052025[[#This Row],[trade_duration]]/86400</f>
        <v>3.0231481481481481E-2</v>
      </c>
      <c r="R449" s="8">
        <v>43.32</v>
      </c>
      <c r="S449" s="9" t="str">
        <f>IF(AND(Records_18052025[[#This Row],[account_id]]=A448, Records_18052025[[#This Row],[symbol]]=C448, Records_18052025[[#This Row],[net_position]]&lt;&gt;P448, P448&lt;&gt;0, Records_18052025[[#This Row],[net_position]]*P448&lt;0, ABS(Records_18052025[[#This Row],[net_position]])&gt;=0.5, Records_18052025[[#This Row],[trade_duration_min2]]&lt;=5), "Abnormal position flip", "No")</f>
        <v>No</v>
      </c>
      <c r="T449" s="2">
        <f>_xlfn.XLOOKUP(Records_18052025[[#This Row],[symbol]], $AB$24:$AB$28, $AC$24:$AC$28, "Not Found", 0)</f>
        <v>0.5</v>
      </c>
      <c r="U449" s="9" t="str">
        <f>IF(AND(Records_18052025[[#This Row],[trade_duration]]&lt;=60, Records_18052025[[#This Row],[volume]]&gt;=Records_18052025[[#This Row],[Scalping Volume Threshold]]), "Suspected Scalping", "No")</f>
        <v>No</v>
      </c>
      <c r="V449" s="2" cm="1">
        <f t="array" ref="V449">_xlfn.LET(_xlpm.Filtered, _xlfn._xlws.FILTER($F:$F, ($A:$A=Records_18052025[[#This Row],[account_id]])*($C:$C=Records_18052025[[#This Row],[symbol]]), "Not Found"), MEDIAN(_xlpm.Filtered))</f>
        <v>0.5</v>
      </c>
      <c r="W449" s="2">
        <f>_xlfn.XLOOKUP(Records_18052025[[#This Row],[symbol]], $AB$33:$AB$37, $AC$33:$AC$37, 0.5, 0)</f>
        <v>0.5</v>
      </c>
      <c r="X449" s="2">
        <f>_xlfn.XLOOKUP(Records_18052025[[#This Row],[symbol]], $AB$33:$AB$37, $AD$33:$AD$37, 2, 0)</f>
        <v>2</v>
      </c>
      <c r="Y449" s="9" t="str" cm="1">
        <f t="array" ref="Y44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4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450" spans="1:26" x14ac:dyDescent="0.3">
      <c r="A450" s="2">
        <v>1010</v>
      </c>
      <c r="B450" s="5">
        <v>45795.585993720633</v>
      </c>
      <c r="C450" s="2" t="s">
        <v>9</v>
      </c>
      <c r="D450" s="2" t="s">
        <v>13</v>
      </c>
      <c r="E450" s="2">
        <v>0.89</v>
      </c>
      <c r="F450" s="2">
        <v>1</v>
      </c>
      <c r="G450" s="2">
        <v>30.85</v>
      </c>
      <c r="H450" s="2">
        <v>2415</v>
      </c>
      <c r="I450" s="2">
        <f>COUNTIFS(A:A, Records_18052025[[#This Row],[account_id]])</f>
        <v>54</v>
      </c>
      <c r="J450" s="9" t="str">
        <f>IF(Records_18052025[[#This Row],[Total Trades]]&gt;100, "High frequency", "No")</f>
        <v>No</v>
      </c>
      <c r="K450" s="8">
        <f>_xlfn.XLOOKUP(Records_18052025[[#This Row],[symbol]], $AB$6:$AB$10, $AC$6:$AC$10, "", 0)</f>
        <v>1.0649999999999999</v>
      </c>
      <c r="L450" s="8" cm="1">
        <f t="array" ref="L450">ABS(_xlfn.XLOOKUP(Records_18052025[[#This Row],[symbol]], $AB$6:$AB$10, (Records_18052025[[#This Row],[spread]]-$AC$6:$AC$10), "", 0))</f>
        <v>0.17499999999999993</v>
      </c>
      <c r="M450" s="9" t="str">
        <f>IF(Records_18052025[[#This Row],[spread]]&gt;Records_18052025[[#This Row],[Spread Median/Symbol]]+PRODUCT(2, $AC$12), "Abnormal high spread", "No")</f>
        <v>No</v>
      </c>
      <c r="N450" s="9" t="str">
        <f>IF(Records_18052025[[#This Row],[spread]]&lt;Records_18052025[[#This Row],[Spread Median/Symbol]]-PRODUCT(2, $AC$12), "Suspicious low spread", "No")</f>
        <v>No</v>
      </c>
      <c r="O450" s="8">
        <f>IF(Records_18052025[[#This Row],[direction]]="Buy", Records_18052025[[#This Row],[volume]], -Records_18052025[[#This Row],[volume]])</f>
        <v>-1</v>
      </c>
      <c r="P450" s="8">
        <f>IF(AND(Records_18052025[[#This Row],[account_id]]=A449, Records_18052025[[#This Row],[symbol]]=C449), P449+Records_18052025[[#This Row],[signed_volume]], Records_18052025[[#This Row],[signed_volume]])</f>
        <v>-1</v>
      </c>
      <c r="Q450" s="12">
        <f>Records_18052025[[#This Row],[trade_duration]]/86400</f>
        <v>2.795138888888889E-2</v>
      </c>
      <c r="R450" s="8">
        <v>40.15</v>
      </c>
      <c r="S450" s="9" t="str">
        <f>IF(AND(Records_18052025[[#This Row],[account_id]]=A449, Records_18052025[[#This Row],[symbol]]=C449, Records_18052025[[#This Row],[net_position]]&lt;&gt;P449, P449&lt;&gt;0, Records_18052025[[#This Row],[net_position]]*P449&lt;0, ABS(Records_18052025[[#This Row],[net_position]])&gt;=0.5, Records_18052025[[#This Row],[trade_duration_min2]]&lt;=5), "Abnormal position flip", "No")</f>
        <v>No</v>
      </c>
      <c r="T450" s="2">
        <f>_xlfn.XLOOKUP(Records_18052025[[#This Row],[symbol]], $AB$24:$AB$28, $AC$24:$AC$28, "Not Found", 0)</f>
        <v>0.5</v>
      </c>
      <c r="U450" s="9" t="str">
        <f>IF(AND(Records_18052025[[#This Row],[trade_duration]]&lt;=60, Records_18052025[[#This Row],[volume]]&gt;=Records_18052025[[#This Row],[Scalping Volume Threshold]]), "Suspected Scalping", "No")</f>
        <v>No</v>
      </c>
      <c r="V450" s="2" cm="1">
        <f t="array" ref="V450">_xlfn.LET(_xlpm.Filtered, _xlfn._xlws.FILTER($F:$F, ($A:$A=Records_18052025[[#This Row],[account_id]])*($C:$C=Records_18052025[[#This Row],[symbol]]), "Not Found"), MEDIAN(_xlpm.Filtered))</f>
        <v>0.5</v>
      </c>
      <c r="W450" s="2">
        <f>_xlfn.XLOOKUP(Records_18052025[[#This Row],[symbol]], $AB$33:$AB$37, $AC$33:$AC$37, 0.5, 0)</f>
        <v>0.5</v>
      </c>
      <c r="X450" s="2">
        <f>_xlfn.XLOOKUP(Records_18052025[[#This Row],[symbol]], $AB$33:$AB$37, $AD$33:$AD$37, 2, 0)</f>
        <v>2</v>
      </c>
      <c r="Y450" s="9" t="str" cm="1">
        <f t="array" ref="Y45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51" spans="1:26" x14ac:dyDescent="0.3">
      <c r="A451" s="2">
        <v>1010</v>
      </c>
      <c r="B451" s="5">
        <v>45795.598493705533</v>
      </c>
      <c r="C451" s="2" t="s">
        <v>9</v>
      </c>
      <c r="D451" s="2" t="s">
        <v>13</v>
      </c>
      <c r="E451" s="2">
        <v>0.23</v>
      </c>
      <c r="F451" s="2">
        <v>0.01</v>
      </c>
      <c r="G451" s="2">
        <v>17.79</v>
      </c>
      <c r="H451" s="2">
        <v>2140</v>
      </c>
      <c r="I451" s="2">
        <f>COUNTIFS(A:A, Records_18052025[[#This Row],[account_id]])</f>
        <v>54</v>
      </c>
      <c r="J451" s="9" t="str">
        <f>IF(Records_18052025[[#This Row],[Total Trades]]&gt;100, "High frequency", "No")</f>
        <v>No</v>
      </c>
      <c r="K451" s="8">
        <f>_xlfn.XLOOKUP(Records_18052025[[#This Row],[symbol]], $AB$6:$AB$10, $AC$6:$AC$10, "", 0)</f>
        <v>1.0649999999999999</v>
      </c>
      <c r="L451" s="8" cm="1">
        <f t="array" ref="L451">ABS(_xlfn.XLOOKUP(Records_18052025[[#This Row],[symbol]], $AB$6:$AB$10, (Records_18052025[[#This Row],[spread]]-$AC$6:$AC$10), "", 0))</f>
        <v>0.83499999999999996</v>
      </c>
      <c r="M451" s="9" t="str">
        <f>IF(Records_18052025[[#This Row],[spread]]&gt;Records_18052025[[#This Row],[Spread Median/Symbol]]+PRODUCT(2, $AC$12), "Abnormal high spread", "No")</f>
        <v>No</v>
      </c>
      <c r="N451" s="9" t="str">
        <f>IF(Records_18052025[[#This Row],[spread]]&lt;Records_18052025[[#This Row],[Spread Median/Symbol]]-PRODUCT(2, $AC$12), "Suspicious low spread", "No")</f>
        <v>No</v>
      </c>
      <c r="O451" s="8">
        <f>IF(Records_18052025[[#This Row],[direction]]="Buy", Records_18052025[[#This Row],[volume]], -Records_18052025[[#This Row],[volume]])</f>
        <v>-0.01</v>
      </c>
      <c r="P451" s="8">
        <f>IF(AND(Records_18052025[[#This Row],[account_id]]=A450, Records_18052025[[#This Row],[symbol]]=C450), P450+Records_18052025[[#This Row],[signed_volume]], Records_18052025[[#This Row],[signed_volume]])</f>
        <v>-1.01</v>
      </c>
      <c r="Q451" s="12">
        <f>Records_18052025[[#This Row],[trade_duration]]/86400</f>
        <v>2.476851851851852E-2</v>
      </c>
      <c r="R451" s="8">
        <v>35.4</v>
      </c>
      <c r="S451" s="9" t="str">
        <f>IF(AND(Records_18052025[[#This Row],[account_id]]=A450, Records_18052025[[#This Row],[symbol]]=C450, Records_18052025[[#This Row],[net_position]]&lt;&gt;P450, P450&lt;&gt;0, Records_18052025[[#This Row],[net_position]]*P450&lt;0, ABS(Records_18052025[[#This Row],[net_position]])&gt;=0.5, Records_18052025[[#This Row],[trade_duration_min2]]&lt;=5), "Abnormal position flip", "No")</f>
        <v>No</v>
      </c>
      <c r="T451" s="2">
        <f>_xlfn.XLOOKUP(Records_18052025[[#This Row],[symbol]], $AB$24:$AB$28, $AC$24:$AC$28, "Not Found", 0)</f>
        <v>0.5</v>
      </c>
      <c r="U451" s="9" t="str">
        <f>IF(AND(Records_18052025[[#This Row],[trade_duration]]&lt;=60, Records_18052025[[#This Row],[volume]]&gt;=Records_18052025[[#This Row],[Scalping Volume Threshold]]), "Suspected Scalping", "No")</f>
        <v>No</v>
      </c>
      <c r="V451" s="2" cm="1">
        <f t="array" ref="V451">_xlfn.LET(_xlpm.Filtered, _xlfn._xlws.FILTER($F:$F, ($A:$A=Records_18052025[[#This Row],[account_id]])*($C:$C=Records_18052025[[#This Row],[symbol]]), "Not Found"), MEDIAN(_xlpm.Filtered))</f>
        <v>0.5</v>
      </c>
      <c r="W451" s="2">
        <f>_xlfn.XLOOKUP(Records_18052025[[#This Row],[symbol]], $AB$33:$AB$37, $AC$33:$AC$37, 0.5, 0)</f>
        <v>0.5</v>
      </c>
      <c r="X451" s="2">
        <f>_xlfn.XLOOKUP(Records_18052025[[#This Row],[symbol]], $AB$33:$AB$37, $AD$33:$AD$37, 2, 0)</f>
        <v>2</v>
      </c>
      <c r="Y451" s="9" t="str" cm="1">
        <f t="array" ref="Y45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5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52" spans="1:26" x14ac:dyDescent="0.3">
      <c r="A452" s="2">
        <v>1010</v>
      </c>
      <c r="B452" s="5">
        <v>45795.603354831539</v>
      </c>
      <c r="C452" s="2" t="s">
        <v>9</v>
      </c>
      <c r="D452" s="2" t="s">
        <v>14</v>
      </c>
      <c r="E452" s="2">
        <v>1.96</v>
      </c>
      <c r="F452" s="2">
        <v>0.5</v>
      </c>
      <c r="G452" s="2">
        <v>167.37</v>
      </c>
      <c r="H452" s="2">
        <v>416</v>
      </c>
      <c r="I452" s="2">
        <f>COUNTIFS(A:A, Records_18052025[[#This Row],[account_id]])</f>
        <v>54</v>
      </c>
      <c r="J452" s="9" t="str">
        <f>IF(Records_18052025[[#This Row],[Total Trades]]&gt;100, "High frequency", "No")</f>
        <v>No</v>
      </c>
      <c r="K452" s="8">
        <f>_xlfn.XLOOKUP(Records_18052025[[#This Row],[symbol]], $AB$6:$AB$10, $AC$6:$AC$10, "", 0)</f>
        <v>1.0649999999999999</v>
      </c>
      <c r="L452" s="8" cm="1">
        <f t="array" ref="L452">ABS(_xlfn.XLOOKUP(Records_18052025[[#This Row],[symbol]], $AB$6:$AB$10, (Records_18052025[[#This Row],[spread]]-$AC$6:$AC$10), "", 0))</f>
        <v>0.89500000000000002</v>
      </c>
      <c r="M452" s="9" t="str">
        <f>IF(Records_18052025[[#This Row],[spread]]&gt;Records_18052025[[#This Row],[Spread Median/Symbol]]+PRODUCT(2, $AC$12), "Abnormal high spread", "No")</f>
        <v>No</v>
      </c>
      <c r="N452" s="9" t="str">
        <f>IF(Records_18052025[[#This Row],[spread]]&lt;Records_18052025[[#This Row],[Spread Median/Symbol]]-PRODUCT(2, $AC$12), "Suspicious low spread", "No")</f>
        <v>No</v>
      </c>
      <c r="O452" s="8">
        <f>IF(Records_18052025[[#This Row],[direction]]="Buy", Records_18052025[[#This Row],[volume]], -Records_18052025[[#This Row],[volume]])</f>
        <v>0.5</v>
      </c>
      <c r="P452" s="8">
        <f>IF(AND(Records_18052025[[#This Row],[account_id]]=A451, Records_18052025[[#This Row],[symbol]]=C451), P451+Records_18052025[[#This Row],[signed_volume]], Records_18052025[[#This Row],[signed_volume]])</f>
        <v>-0.51</v>
      </c>
      <c r="Q452" s="12">
        <f>Records_18052025[[#This Row],[trade_duration]]/86400</f>
        <v>4.8148148148148152E-3</v>
      </c>
      <c r="R452" s="8">
        <v>6.56</v>
      </c>
      <c r="S452" s="9" t="str">
        <f>IF(AND(Records_18052025[[#This Row],[account_id]]=A451, Records_18052025[[#This Row],[symbol]]=C451, Records_18052025[[#This Row],[net_position]]&lt;&gt;P451, P451&lt;&gt;0, Records_18052025[[#This Row],[net_position]]*P451&lt;0, ABS(Records_18052025[[#This Row],[net_position]])&gt;=0.5, Records_18052025[[#This Row],[trade_duration_min2]]&lt;=5), "Abnormal position flip", "No")</f>
        <v>No</v>
      </c>
      <c r="T452" s="2">
        <f>_xlfn.XLOOKUP(Records_18052025[[#This Row],[symbol]], $AB$24:$AB$28, $AC$24:$AC$28, "Not Found", 0)</f>
        <v>0.5</v>
      </c>
      <c r="U452" s="9" t="str">
        <f>IF(AND(Records_18052025[[#This Row],[trade_duration]]&lt;=60, Records_18052025[[#This Row],[volume]]&gt;=Records_18052025[[#This Row],[Scalping Volume Threshold]]), "Suspected Scalping", "No")</f>
        <v>No</v>
      </c>
      <c r="V452" s="2" cm="1">
        <f t="array" ref="V452">_xlfn.LET(_xlpm.Filtered, _xlfn._xlws.FILTER($F:$F, ($A:$A=Records_18052025[[#This Row],[account_id]])*($C:$C=Records_18052025[[#This Row],[symbol]]), "Not Found"), MEDIAN(_xlpm.Filtered))</f>
        <v>0.5</v>
      </c>
      <c r="W452" s="2">
        <f>_xlfn.XLOOKUP(Records_18052025[[#This Row],[symbol]], $AB$33:$AB$37, $AC$33:$AC$37, 0.5, 0)</f>
        <v>0.5</v>
      </c>
      <c r="X452" s="2">
        <f>_xlfn.XLOOKUP(Records_18052025[[#This Row],[symbol]], $AB$33:$AB$37, $AD$33:$AD$37, 2, 0)</f>
        <v>2</v>
      </c>
      <c r="Y452" s="9" t="str" cm="1">
        <f t="array" ref="Y45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53" spans="1:26" x14ac:dyDescent="0.3">
      <c r="A453" s="2">
        <v>1010</v>
      </c>
      <c r="B453" s="5">
        <v>45795.627660389167</v>
      </c>
      <c r="C453" s="2" t="s">
        <v>9</v>
      </c>
      <c r="D453" s="2" t="s">
        <v>14</v>
      </c>
      <c r="E453" s="2">
        <v>2</v>
      </c>
      <c r="F453" s="2">
        <v>0.5</v>
      </c>
      <c r="G453" s="2">
        <v>32.65</v>
      </c>
      <c r="H453" s="2">
        <v>243</v>
      </c>
      <c r="I453" s="2">
        <f>COUNTIFS(A:A, Records_18052025[[#This Row],[account_id]])</f>
        <v>54</v>
      </c>
      <c r="J453" s="9" t="str">
        <f>IF(Records_18052025[[#This Row],[Total Trades]]&gt;100, "High frequency", "No")</f>
        <v>No</v>
      </c>
      <c r="K453" s="8">
        <f>_xlfn.XLOOKUP(Records_18052025[[#This Row],[symbol]], $AB$6:$AB$10, $AC$6:$AC$10, "", 0)</f>
        <v>1.0649999999999999</v>
      </c>
      <c r="L453" s="8" cm="1">
        <f t="array" ref="L453">ABS(_xlfn.XLOOKUP(Records_18052025[[#This Row],[symbol]], $AB$6:$AB$10, (Records_18052025[[#This Row],[spread]]-$AC$6:$AC$10), "", 0))</f>
        <v>0.93500000000000005</v>
      </c>
      <c r="M453" s="9" t="str">
        <f>IF(Records_18052025[[#This Row],[spread]]&gt;Records_18052025[[#This Row],[Spread Median/Symbol]]+PRODUCT(2, $AC$12), "Abnormal high spread", "No")</f>
        <v>No</v>
      </c>
      <c r="N453" s="9" t="str">
        <f>IF(Records_18052025[[#This Row],[spread]]&lt;Records_18052025[[#This Row],[Spread Median/Symbol]]-PRODUCT(2, $AC$12), "Suspicious low spread", "No")</f>
        <v>No</v>
      </c>
      <c r="O453" s="8">
        <f>IF(Records_18052025[[#This Row],[direction]]="Buy", Records_18052025[[#This Row],[volume]], -Records_18052025[[#This Row],[volume]])</f>
        <v>0.5</v>
      </c>
      <c r="P453" s="8">
        <f>IF(AND(Records_18052025[[#This Row],[account_id]]=A452, Records_18052025[[#This Row],[symbol]]=C452), P452+Records_18052025[[#This Row],[signed_volume]], Records_18052025[[#This Row],[signed_volume]])</f>
        <v>-1.0000000000000009E-2</v>
      </c>
      <c r="Q453" s="12">
        <f>Records_18052025[[#This Row],[trade_duration]]/86400</f>
        <v>2.8124999999999999E-3</v>
      </c>
      <c r="R453" s="8">
        <v>4.03</v>
      </c>
      <c r="S453" s="9" t="str">
        <f>IF(AND(Records_18052025[[#This Row],[account_id]]=A452, Records_18052025[[#This Row],[symbol]]=C452, Records_18052025[[#This Row],[net_position]]&lt;&gt;P452, P452&lt;&gt;0, Records_18052025[[#This Row],[net_position]]*P452&lt;0, ABS(Records_18052025[[#This Row],[net_position]])&gt;=0.5, Records_18052025[[#This Row],[trade_duration_min2]]&lt;=5), "Abnormal position flip", "No")</f>
        <v>No</v>
      </c>
      <c r="T453" s="2">
        <f>_xlfn.XLOOKUP(Records_18052025[[#This Row],[symbol]], $AB$24:$AB$28, $AC$24:$AC$28, "Not Found", 0)</f>
        <v>0.5</v>
      </c>
      <c r="U453" s="9" t="str">
        <f>IF(AND(Records_18052025[[#This Row],[trade_duration]]&lt;=60, Records_18052025[[#This Row],[volume]]&gt;=Records_18052025[[#This Row],[Scalping Volume Threshold]]), "Suspected Scalping", "No")</f>
        <v>No</v>
      </c>
      <c r="V453" s="2" cm="1">
        <f t="array" ref="V453">_xlfn.LET(_xlpm.Filtered, _xlfn._xlws.FILTER($F:$F, ($A:$A=Records_18052025[[#This Row],[account_id]])*($C:$C=Records_18052025[[#This Row],[symbol]]), "Not Found"), MEDIAN(_xlpm.Filtered))</f>
        <v>0.5</v>
      </c>
      <c r="W453" s="2">
        <f>_xlfn.XLOOKUP(Records_18052025[[#This Row],[symbol]], $AB$33:$AB$37, $AC$33:$AC$37, 0.5, 0)</f>
        <v>0.5</v>
      </c>
      <c r="X453" s="2">
        <f>_xlfn.XLOOKUP(Records_18052025[[#This Row],[symbol]], $AB$33:$AB$37, $AD$33:$AD$37, 2, 0)</f>
        <v>2</v>
      </c>
      <c r="Y453" s="9" t="str" cm="1">
        <f t="array" ref="Y45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54" spans="1:26" x14ac:dyDescent="0.3">
      <c r="A454" s="2">
        <v>1010</v>
      </c>
      <c r="B454" s="5">
        <v>45795.684604849383</v>
      </c>
      <c r="C454" s="2" t="s">
        <v>9</v>
      </c>
      <c r="D454" s="2" t="s">
        <v>13</v>
      </c>
      <c r="E454" s="2">
        <v>1.61</v>
      </c>
      <c r="F454" s="2">
        <v>0.5</v>
      </c>
      <c r="G454" s="2">
        <v>-147.31</v>
      </c>
      <c r="H454" s="2">
        <v>1817</v>
      </c>
      <c r="I454" s="2">
        <f>COUNTIFS(A:A, Records_18052025[[#This Row],[account_id]])</f>
        <v>54</v>
      </c>
      <c r="J454" s="9" t="str">
        <f>IF(Records_18052025[[#This Row],[Total Trades]]&gt;100, "High frequency", "No")</f>
        <v>No</v>
      </c>
      <c r="K454" s="8">
        <f>_xlfn.XLOOKUP(Records_18052025[[#This Row],[symbol]], $AB$6:$AB$10, $AC$6:$AC$10, "", 0)</f>
        <v>1.0649999999999999</v>
      </c>
      <c r="L454" s="8" cm="1">
        <f t="array" ref="L454">ABS(_xlfn.XLOOKUP(Records_18052025[[#This Row],[symbol]], $AB$6:$AB$10, (Records_18052025[[#This Row],[spread]]-$AC$6:$AC$10), "", 0))</f>
        <v>0.54500000000000015</v>
      </c>
      <c r="M454" s="9" t="str">
        <f>IF(Records_18052025[[#This Row],[spread]]&gt;Records_18052025[[#This Row],[Spread Median/Symbol]]+PRODUCT(2, $AC$12), "Abnormal high spread", "No")</f>
        <v>No</v>
      </c>
      <c r="N454" s="9" t="str">
        <f>IF(Records_18052025[[#This Row],[spread]]&lt;Records_18052025[[#This Row],[Spread Median/Symbol]]-PRODUCT(2, $AC$12), "Suspicious low spread", "No")</f>
        <v>No</v>
      </c>
      <c r="O454" s="8">
        <f>IF(Records_18052025[[#This Row],[direction]]="Buy", Records_18052025[[#This Row],[volume]], -Records_18052025[[#This Row],[volume]])</f>
        <v>-0.5</v>
      </c>
      <c r="P454" s="8">
        <f>IF(AND(Records_18052025[[#This Row],[account_id]]=A453, Records_18052025[[#This Row],[symbol]]=C453), P453+Records_18052025[[#This Row],[signed_volume]], Records_18052025[[#This Row],[signed_volume]])</f>
        <v>-0.51</v>
      </c>
      <c r="Q454" s="12">
        <f>Records_18052025[[#This Row],[trade_duration]]/86400</f>
        <v>2.1030092592592593E-2</v>
      </c>
      <c r="R454" s="8">
        <v>30.17</v>
      </c>
      <c r="S454" s="9" t="str">
        <f>IF(AND(Records_18052025[[#This Row],[account_id]]=A453, Records_18052025[[#This Row],[symbol]]=C453, Records_18052025[[#This Row],[net_position]]&lt;&gt;P453, P453&lt;&gt;0, Records_18052025[[#This Row],[net_position]]*P453&lt;0, ABS(Records_18052025[[#This Row],[net_position]])&gt;=0.5, Records_18052025[[#This Row],[trade_duration_min2]]&lt;=5), "Abnormal position flip", "No")</f>
        <v>No</v>
      </c>
      <c r="T454" s="2">
        <f>_xlfn.XLOOKUP(Records_18052025[[#This Row],[symbol]], $AB$24:$AB$28, $AC$24:$AC$28, "Not Found", 0)</f>
        <v>0.5</v>
      </c>
      <c r="U454" s="9" t="str">
        <f>IF(AND(Records_18052025[[#This Row],[trade_duration]]&lt;=60, Records_18052025[[#This Row],[volume]]&gt;=Records_18052025[[#This Row],[Scalping Volume Threshold]]), "Suspected Scalping", "No")</f>
        <v>No</v>
      </c>
      <c r="V454" s="2" cm="1">
        <f t="array" ref="V454">_xlfn.LET(_xlpm.Filtered, _xlfn._xlws.FILTER($F:$F, ($A:$A=Records_18052025[[#This Row],[account_id]])*($C:$C=Records_18052025[[#This Row],[symbol]]), "Not Found"), MEDIAN(_xlpm.Filtered))</f>
        <v>0.5</v>
      </c>
      <c r="W454" s="2">
        <f>_xlfn.XLOOKUP(Records_18052025[[#This Row],[symbol]], $AB$33:$AB$37, $AC$33:$AC$37, 0.5, 0)</f>
        <v>0.5</v>
      </c>
      <c r="X454" s="2">
        <f>_xlfn.XLOOKUP(Records_18052025[[#This Row],[symbol]], $AB$33:$AB$37, $AD$33:$AD$37, 2, 0)</f>
        <v>2</v>
      </c>
      <c r="Y454" s="9" t="str" cm="1">
        <f t="array" ref="Y45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55" spans="1:26" x14ac:dyDescent="0.3">
      <c r="A455" s="2">
        <v>1010</v>
      </c>
      <c r="B455" s="5">
        <v>45795.696410391829</v>
      </c>
      <c r="C455" s="2" t="s">
        <v>9</v>
      </c>
      <c r="D455" s="2" t="s">
        <v>14</v>
      </c>
      <c r="E455" s="2">
        <v>0.83</v>
      </c>
      <c r="F455" s="2">
        <v>2</v>
      </c>
      <c r="G455" s="2">
        <v>-67.12</v>
      </c>
      <c r="H455" s="2">
        <v>2031</v>
      </c>
      <c r="I455" s="2">
        <f>COUNTIFS(A:A, Records_18052025[[#This Row],[account_id]])</f>
        <v>54</v>
      </c>
      <c r="J455" s="9" t="str">
        <f>IF(Records_18052025[[#This Row],[Total Trades]]&gt;100, "High frequency", "No")</f>
        <v>No</v>
      </c>
      <c r="K455" s="8">
        <f>_xlfn.XLOOKUP(Records_18052025[[#This Row],[symbol]], $AB$6:$AB$10, $AC$6:$AC$10, "", 0)</f>
        <v>1.0649999999999999</v>
      </c>
      <c r="L455" s="8" cm="1">
        <f t="array" ref="L455">ABS(_xlfn.XLOOKUP(Records_18052025[[#This Row],[symbol]], $AB$6:$AB$10, (Records_18052025[[#This Row],[spread]]-$AC$6:$AC$10), "", 0))</f>
        <v>0.23499999999999999</v>
      </c>
      <c r="M455" s="9" t="str">
        <f>IF(Records_18052025[[#This Row],[spread]]&gt;Records_18052025[[#This Row],[Spread Median/Symbol]]+PRODUCT(2, $AC$12), "Abnormal high spread", "No")</f>
        <v>No</v>
      </c>
      <c r="N455" s="9" t="str">
        <f>IF(Records_18052025[[#This Row],[spread]]&lt;Records_18052025[[#This Row],[Spread Median/Symbol]]-PRODUCT(2, $AC$12), "Suspicious low spread", "No")</f>
        <v>No</v>
      </c>
      <c r="O455" s="8">
        <f>IF(Records_18052025[[#This Row],[direction]]="Buy", Records_18052025[[#This Row],[volume]], -Records_18052025[[#This Row],[volume]])</f>
        <v>2</v>
      </c>
      <c r="P455" s="8">
        <f>IF(AND(Records_18052025[[#This Row],[account_id]]=A454, Records_18052025[[#This Row],[symbol]]=C454), P454+Records_18052025[[#This Row],[signed_volume]], Records_18052025[[#This Row],[signed_volume]])</f>
        <v>1.49</v>
      </c>
      <c r="Q455" s="12">
        <f>Records_18052025[[#This Row],[trade_duration]]/86400</f>
        <v>2.3506944444444445E-2</v>
      </c>
      <c r="R455" s="8">
        <v>33.51</v>
      </c>
      <c r="S455" s="9" t="str">
        <f>IF(AND(Records_18052025[[#This Row],[account_id]]=A454, Records_18052025[[#This Row],[symbol]]=C454, Records_18052025[[#This Row],[net_position]]&lt;&gt;P454, P454&lt;&gt;0, Records_18052025[[#This Row],[net_position]]*P454&lt;0, ABS(Records_18052025[[#This Row],[net_position]])&gt;=0.5, Records_18052025[[#This Row],[trade_duration_min2]]&lt;=5), "Abnormal position flip", "No")</f>
        <v>No</v>
      </c>
      <c r="T455" s="2">
        <f>_xlfn.XLOOKUP(Records_18052025[[#This Row],[symbol]], $AB$24:$AB$28, $AC$24:$AC$28, "Not Found", 0)</f>
        <v>0.5</v>
      </c>
      <c r="U455" s="9" t="str">
        <f>IF(AND(Records_18052025[[#This Row],[trade_duration]]&lt;=60, Records_18052025[[#This Row],[volume]]&gt;=Records_18052025[[#This Row],[Scalping Volume Threshold]]), "Suspected Scalping", "No")</f>
        <v>No</v>
      </c>
      <c r="V455" s="2" cm="1">
        <f t="array" ref="V455">_xlfn.LET(_xlpm.Filtered, _xlfn._xlws.FILTER($F:$F, ($A:$A=Records_18052025[[#This Row],[account_id]])*($C:$C=Records_18052025[[#This Row],[symbol]]), "Not Found"), MEDIAN(_xlpm.Filtered))</f>
        <v>0.5</v>
      </c>
      <c r="W455" s="2">
        <f>_xlfn.XLOOKUP(Records_18052025[[#This Row],[symbol]], $AB$33:$AB$37, $AC$33:$AC$37, 0.5, 0)</f>
        <v>0.5</v>
      </c>
      <c r="X455" s="2">
        <f>_xlfn.XLOOKUP(Records_18052025[[#This Row],[symbol]], $AB$33:$AB$37, $AD$33:$AD$37, 2, 0)</f>
        <v>2</v>
      </c>
      <c r="Y455" s="9" t="str" cm="1">
        <f t="array" ref="Y45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5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56" spans="1:26" x14ac:dyDescent="0.3">
      <c r="A456" s="2">
        <v>1010</v>
      </c>
      <c r="B456" s="5">
        <v>45795.713077066437</v>
      </c>
      <c r="C456" s="2" t="s">
        <v>9</v>
      </c>
      <c r="D456" s="2" t="s">
        <v>14</v>
      </c>
      <c r="E456" s="2">
        <v>2.1800000000000002</v>
      </c>
      <c r="F456" s="2">
        <v>0.5</v>
      </c>
      <c r="G456" s="2">
        <v>-158.99</v>
      </c>
      <c r="H456" s="2">
        <v>1774</v>
      </c>
      <c r="I456" s="2">
        <f>COUNTIFS(A:A, Records_18052025[[#This Row],[account_id]])</f>
        <v>54</v>
      </c>
      <c r="J456" s="9" t="str">
        <f>IF(Records_18052025[[#This Row],[Total Trades]]&gt;100, "High frequency", "No")</f>
        <v>No</v>
      </c>
      <c r="K456" s="8">
        <f>_xlfn.XLOOKUP(Records_18052025[[#This Row],[symbol]], $AB$6:$AB$10, $AC$6:$AC$10, "", 0)</f>
        <v>1.0649999999999999</v>
      </c>
      <c r="L456" s="8" cm="1">
        <f t="array" ref="L456">ABS(_xlfn.XLOOKUP(Records_18052025[[#This Row],[symbol]], $AB$6:$AB$10, (Records_18052025[[#This Row],[spread]]-$AC$6:$AC$10), "", 0))</f>
        <v>1.1150000000000002</v>
      </c>
      <c r="M456" s="9" t="str">
        <f>IF(Records_18052025[[#This Row],[spread]]&gt;Records_18052025[[#This Row],[Spread Median/Symbol]]+PRODUCT(2, $AC$12), "Abnormal high spread", "No")</f>
        <v>Abnormal high spread</v>
      </c>
      <c r="N456" s="9" t="str">
        <f>IF(Records_18052025[[#This Row],[spread]]&lt;Records_18052025[[#This Row],[Spread Median/Symbol]]-PRODUCT(2, $AC$12), "Suspicious low spread", "No")</f>
        <v>No</v>
      </c>
      <c r="O456" s="8">
        <f>IF(Records_18052025[[#This Row],[direction]]="Buy", Records_18052025[[#This Row],[volume]], -Records_18052025[[#This Row],[volume]])</f>
        <v>0.5</v>
      </c>
      <c r="P456" s="8">
        <f>IF(AND(Records_18052025[[#This Row],[account_id]]=A455, Records_18052025[[#This Row],[symbol]]=C455), P455+Records_18052025[[#This Row],[signed_volume]], Records_18052025[[#This Row],[signed_volume]])</f>
        <v>1.99</v>
      </c>
      <c r="Q456" s="12">
        <f>Records_18052025[[#This Row],[trade_duration]]/86400</f>
        <v>2.0532407407407409E-2</v>
      </c>
      <c r="R456" s="8">
        <v>29.34</v>
      </c>
      <c r="S456" s="9" t="str">
        <f>IF(AND(Records_18052025[[#This Row],[account_id]]=A455, Records_18052025[[#This Row],[symbol]]=C455, Records_18052025[[#This Row],[net_position]]&lt;&gt;P455, P455&lt;&gt;0, Records_18052025[[#This Row],[net_position]]*P455&lt;0, ABS(Records_18052025[[#This Row],[net_position]])&gt;=0.5, Records_18052025[[#This Row],[trade_duration_min2]]&lt;=5), "Abnormal position flip", "No")</f>
        <v>No</v>
      </c>
      <c r="T456" s="2">
        <f>_xlfn.XLOOKUP(Records_18052025[[#This Row],[symbol]], $AB$24:$AB$28, $AC$24:$AC$28, "Not Found", 0)</f>
        <v>0.5</v>
      </c>
      <c r="U456" s="9" t="str">
        <f>IF(AND(Records_18052025[[#This Row],[trade_duration]]&lt;=60, Records_18052025[[#This Row],[volume]]&gt;=Records_18052025[[#This Row],[Scalping Volume Threshold]]), "Suspected Scalping", "No")</f>
        <v>No</v>
      </c>
      <c r="V456" s="2" cm="1">
        <f t="array" ref="V456">_xlfn.LET(_xlpm.Filtered, _xlfn._xlws.FILTER($F:$F, ($A:$A=Records_18052025[[#This Row],[account_id]])*($C:$C=Records_18052025[[#This Row],[symbol]]), "Not Found"), MEDIAN(_xlpm.Filtered))</f>
        <v>0.5</v>
      </c>
      <c r="W456" s="2">
        <f>_xlfn.XLOOKUP(Records_18052025[[#This Row],[symbol]], $AB$33:$AB$37, $AC$33:$AC$37, 0.5, 0)</f>
        <v>0.5</v>
      </c>
      <c r="X456" s="2">
        <f>_xlfn.XLOOKUP(Records_18052025[[#This Row],[symbol]], $AB$33:$AB$37, $AD$33:$AD$37, 2, 0)</f>
        <v>2</v>
      </c>
      <c r="Y456" s="9" t="str" cm="1">
        <f t="array" ref="Y45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Abnormal high spread</v>
      </c>
    </row>
    <row r="457" spans="1:26" x14ac:dyDescent="0.3">
      <c r="A457" s="2">
        <v>1010</v>
      </c>
      <c r="B457" s="5">
        <v>45795.776965910809</v>
      </c>
      <c r="C457" s="2" t="s">
        <v>9</v>
      </c>
      <c r="D457" s="2" t="s">
        <v>13</v>
      </c>
      <c r="E457" s="2">
        <v>1.3</v>
      </c>
      <c r="F457" s="2">
        <v>1</v>
      </c>
      <c r="G457" s="2">
        <v>-9.43</v>
      </c>
      <c r="H457" s="2">
        <v>1523</v>
      </c>
      <c r="I457" s="2">
        <f>COUNTIFS(A:A, Records_18052025[[#This Row],[account_id]])</f>
        <v>54</v>
      </c>
      <c r="J457" s="9" t="str">
        <f>IF(Records_18052025[[#This Row],[Total Trades]]&gt;100, "High frequency", "No")</f>
        <v>No</v>
      </c>
      <c r="K457" s="8">
        <f>_xlfn.XLOOKUP(Records_18052025[[#This Row],[symbol]], $AB$6:$AB$10, $AC$6:$AC$10, "", 0)</f>
        <v>1.0649999999999999</v>
      </c>
      <c r="L457" s="8" cm="1">
        <f t="array" ref="L457">ABS(_xlfn.XLOOKUP(Records_18052025[[#This Row],[symbol]], $AB$6:$AB$10, (Records_18052025[[#This Row],[spread]]-$AC$6:$AC$10), "", 0))</f>
        <v>0.2350000000000001</v>
      </c>
      <c r="M457" s="9" t="str">
        <f>IF(Records_18052025[[#This Row],[spread]]&gt;Records_18052025[[#This Row],[Spread Median/Symbol]]+PRODUCT(2, $AC$12), "Abnormal high spread", "No")</f>
        <v>No</v>
      </c>
      <c r="N457" s="9" t="str">
        <f>IF(Records_18052025[[#This Row],[spread]]&lt;Records_18052025[[#This Row],[Spread Median/Symbol]]-PRODUCT(2, $AC$12), "Suspicious low spread", "No")</f>
        <v>No</v>
      </c>
      <c r="O457" s="8">
        <f>IF(Records_18052025[[#This Row],[direction]]="Buy", Records_18052025[[#This Row],[volume]], -Records_18052025[[#This Row],[volume]])</f>
        <v>-1</v>
      </c>
      <c r="P457" s="8">
        <f>IF(AND(Records_18052025[[#This Row],[account_id]]=A456, Records_18052025[[#This Row],[symbol]]=C456), P456+Records_18052025[[#This Row],[signed_volume]], Records_18052025[[#This Row],[signed_volume]])</f>
        <v>0.99</v>
      </c>
      <c r="Q457" s="12">
        <f>Records_18052025[[#This Row],[trade_duration]]/86400</f>
        <v>1.7627314814814814E-2</v>
      </c>
      <c r="R457" s="8">
        <v>25.23</v>
      </c>
      <c r="S457" s="9" t="str">
        <f>IF(AND(Records_18052025[[#This Row],[account_id]]=A456, Records_18052025[[#This Row],[symbol]]=C456, Records_18052025[[#This Row],[net_position]]&lt;&gt;P456, P456&lt;&gt;0, Records_18052025[[#This Row],[net_position]]*P456&lt;0, ABS(Records_18052025[[#This Row],[net_position]])&gt;=0.5, Records_18052025[[#This Row],[trade_duration_min2]]&lt;=5), "Abnormal position flip", "No")</f>
        <v>No</v>
      </c>
      <c r="T457" s="2">
        <f>_xlfn.XLOOKUP(Records_18052025[[#This Row],[symbol]], $AB$24:$AB$28, $AC$24:$AC$28, "Not Found", 0)</f>
        <v>0.5</v>
      </c>
      <c r="U457" s="9" t="str">
        <f>IF(AND(Records_18052025[[#This Row],[trade_duration]]&lt;=60, Records_18052025[[#This Row],[volume]]&gt;=Records_18052025[[#This Row],[Scalping Volume Threshold]]), "Suspected Scalping", "No")</f>
        <v>No</v>
      </c>
      <c r="V457" s="2" cm="1">
        <f t="array" ref="V457">_xlfn.LET(_xlpm.Filtered, _xlfn._xlws.FILTER($F:$F, ($A:$A=Records_18052025[[#This Row],[account_id]])*($C:$C=Records_18052025[[#This Row],[symbol]]), "Not Found"), MEDIAN(_xlpm.Filtered))</f>
        <v>0.5</v>
      </c>
      <c r="W457" s="2">
        <f>_xlfn.XLOOKUP(Records_18052025[[#This Row],[symbol]], $AB$33:$AB$37, $AC$33:$AC$37, 0.5, 0)</f>
        <v>0.5</v>
      </c>
      <c r="X457" s="2">
        <f>_xlfn.XLOOKUP(Records_18052025[[#This Row],[symbol]], $AB$33:$AB$37, $AD$33:$AD$37, 2, 0)</f>
        <v>2</v>
      </c>
      <c r="Y457" s="9" t="str" cm="1">
        <f t="array" ref="Y45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58" spans="1:26" x14ac:dyDescent="0.3">
      <c r="A458" s="2">
        <v>1010</v>
      </c>
      <c r="B458" s="5">
        <v>45795.94918816608</v>
      </c>
      <c r="C458" s="2" t="s">
        <v>9</v>
      </c>
      <c r="D458" s="2" t="s">
        <v>13</v>
      </c>
      <c r="E458" s="2">
        <v>0.67</v>
      </c>
      <c r="F458" s="2">
        <v>1</v>
      </c>
      <c r="G458" s="2">
        <v>-159.28</v>
      </c>
      <c r="H458" s="2">
        <v>1953</v>
      </c>
      <c r="I458" s="2">
        <f>COUNTIFS(A:A, Records_18052025[[#This Row],[account_id]])</f>
        <v>54</v>
      </c>
      <c r="J458" s="9" t="str">
        <f>IF(Records_18052025[[#This Row],[Total Trades]]&gt;100, "High frequency", "No")</f>
        <v>No</v>
      </c>
      <c r="K458" s="8">
        <f>_xlfn.XLOOKUP(Records_18052025[[#This Row],[symbol]], $AB$6:$AB$10, $AC$6:$AC$10, "", 0)</f>
        <v>1.0649999999999999</v>
      </c>
      <c r="L458" s="8" cm="1">
        <f t="array" ref="L458">ABS(_xlfn.XLOOKUP(Records_18052025[[#This Row],[symbol]], $AB$6:$AB$10, (Records_18052025[[#This Row],[spread]]-$AC$6:$AC$10), "", 0))</f>
        <v>0.39499999999999991</v>
      </c>
      <c r="M458" s="9" t="str">
        <f>IF(Records_18052025[[#This Row],[spread]]&gt;Records_18052025[[#This Row],[Spread Median/Symbol]]+PRODUCT(2, $AC$12), "Abnormal high spread", "No")</f>
        <v>No</v>
      </c>
      <c r="N458" s="9" t="str">
        <f>IF(Records_18052025[[#This Row],[spread]]&lt;Records_18052025[[#This Row],[Spread Median/Symbol]]-PRODUCT(2, $AC$12), "Suspicious low spread", "No")</f>
        <v>No</v>
      </c>
      <c r="O458" s="8">
        <f>IF(Records_18052025[[#This Row],[direction]]="Buy", Records_18052025[[#This Row],[volume]], -Records_18052025[[#This Row],[volume]])</f>
        <v>-1</v>
      </c>
      <c r="P458" s="8">
        <f>IF(AND(Records_18052025[[#This Row],[account_id]]=A457, Records_18052025[[#This Row],[symbol]]=C457), P457+Records_18052025[[#This Row],[signed_volume]], Records_18052025[[#This Row],[signed_volume]])</f>
        <v>-1.0000000000000009E-2</v>
      </c>
      <c r="Q458" s="12">
        <f>Records_18052025[[#This Row],[trade_duration]]/86400</f>
        <v>2.2604166666666668E-2</v>
      </c>
      <c r="R458" s="8">
        <v>32.33</v>
      </c>
      <c r="S458" s="9" t="str">
        <f>IF(AND(Records_18052025[[#This Row],[account_id]]=A457, Records_18052025[[#This Row],[symbol]]=C457, Records_18052025[[#This Row],[net_position]]&lt;&gt;P457, P457&lt;&gt;0, Records_18052025[[#This Row],[net_position]]*P457&lt;0, ABS(Records_18052025[[#This Row],[net_position]])&gt;=0.5, Records_18052025[[#This Row],[trade_duration_min2]]&lt;=5), "Abnormal position flip", "No")</f>
        <v>No</v>
      </c>
      <c r="T458" s="2">
        <f>_xlfn.XLOOKUP(Records_18052025[[#This Row],[symbol]], $AB$24:$AB$28, $AC$24:$AC$28, "Not Found", 0)</f>
        <v>0.5</v>
      </c>
      <c r="U458" s="9" t="str">
        <f>IF(AND(Records_18052025[[#This Row],[trade_duration]]&lt;=60, Records_18052025[[#This Row],[volume]]&gt;=Records_18052025[[#This Row],[Scalping Volume Threshold]]), "Suspected Scalping", "No")</f>
        <v>No</v>
      </c>
      <c r="V458" s="2" cm="1">
        <f t="array" ref="V458">_xlfn.LET(_xlpm.Filtered, _xlfn._xlws.FILTER($F:$F, ($A:$A=Records_18052025[[#This Row],[account_id]])*($C:$C=Records_18052025[[#This Row],[symbol]]), "Not Found"), MEDIAN(_xlpm.Filtered))</f>
        <v>0.5</v>
      </c>
      <c r="W458" s="2">
        <f>_xlfn.XLOOKUP(Records_18052025[[#This Row],[symbol]], $AB$33:$AB$37, $AC$33:$AC$37, 0.5, 0)</f>
        <v>0.5</v>
      </c>
      <c r="X458" s="2">
        <f>_xlfn.XLOOKUP(Records_18052025[[#This Row],[symbol]], $AB$33:$AB$37, $AD$33:$AD$37, 2, 0)</f>
        <v>2</v>
      </c>
      <c r="Y458" s="9" t="str" cm="1">
        <f t="array" ref="Y45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59" spans="1:26" x14ac:dyDescent="0.3">
      <c r="A459" s="2">
        <v>1010</v>
      </c>
      <c r="B459" s="5">
        <v>45795.317243707817</v>
      </c>
      <c r="C459" s="2" t="s">
        <v>11</v>
      </c>
      <c r="D459" s="2" t="s">
        <v>14</v>
      </c>
      <c r="E459" s="2">
        <v>1.78</v>
      </c>
      <c r="F459" s="2">
        <v>1</v>
      </c>
      <c r="G459" s="2">
        <v>156.06</v>
      </c>
      <c r="H459" s="2">
        <v>807</v>
      </c>
      <c r="I459" s="2">
        <f>COUNTIFS(A:A, Records_18052025[[#This Row],[account_id]])</f>
        <v>54</v>
      </c>
      <c r="J459" s="9" t="str">
        <f>IF(Records_18052025[[#This Row],[Total Trades]]&gt;100, "High frequency", "No")</f>
        <v>No</v>
      </c>
      <c r="K459" s="8">
        <f>_xlfn.XLOOKUP(Records_18052025[[#This Row],[symbol]], $AB$6:$AB$10, $AC$6:$AC$10, "", 0)</f>
        <v>1.0950000000000002</v>
      </c>
      <c r="L459" s="8" cm="1">
        <f t="array" ref="L459">ABS(_xlfn.XLOOKUP(Records_18052025[[#This Row],[symbol]], $AB$6:$AB$10, (Records_18052025[[#This Row],[spread]]-$AC$6:$AC$10), "", 0))</f>
        <v>0.68499999999999983</v>
      </c>
      <c r="M459" s="9" t="str">
        <f>IF(Records_18052025[[#This Row],[spread]]&gt;Records_18052025[[#This Row],[Spread Median/Symbol]]+PRODUCT(2, $AC$12), "Abnormal high spread", "No")</f>
        <v>No</v>
      </c>
      <c r="N459" s="9" t="str">
        <f>IF(Records_18052025[[#This Row],[spread]]&lt;Records_18052025[[#This Row],[Spread Median/Symbol]]-PRODUCT(2, $AC$12), "Suspicious low spread", "No")</f>
        <v>No</v>
      </c>
      <c r="O459" s="8">
        <f>IF(Records_18052025[[#This Row],[direction]]="Buy", Records_18052025[[#This Row],[volume]], -Records_18052025[[#This Row],[volume]])</f>
        <v>1</v>
      </c>
      <c r="P459" s="8">
        <f>IF(AND(Records_18052025[[#This Row],[account_id]]=A458, Records_18052025[[#This Row],[symbol]]=C458), P458+Records_18052025[[#This Row],[signed_volume]], Records_18052025[[#This Row],[signed_volume]])</f>
        <v>1</v>
      </c>
      <c r="Q459" s="12">
        <f>Records_18052025[[#This Row],[trade_duration]]/86400</f>
        <v>9.3402777777777772E-3</v>
      </c>
      <c r="R459" s="8">
        <v>13.27</v>
      </c>
      <c r="S459" s="9" t="str">
        <f>IF(AND(Records_18052025[[#This Row],[account_id]]=A458, Records_18052025[[#This Row],[symbol]]=C458, Records_18052025[[#This Row],[net_position]]&lt;&gt;P458, P458&lt;&gt;0, Records_18052025[[#This Row],[net_position]]*P458&lt;0, ABS(Records_18052025[[#This Row],[net_position]])&gt;=0.5, Records_18052025[[#This Row],[trade_duration_min2]]&lt;=5), "Abnormal position flip", "No")</f>
        <v>No</v>
      </c>
      <c r="T459" s="2">
        <f>_xlfn.XLOOKUP(Records_18052025[[#This Row],[symbol]], $AB$24:$AB$28, $AC$24:$AC$28, "Not Found", 0)</f>
        <v>0.5</v>
      </c>
      <c r="U459" s="9" t="str">
        <f>IF(AND(Records_18052025[[#This Row],[trade_duration]]&lt;=60, Records_18052025[[#This Row],[volume]]&gt;=Records_18052025[[#This Row],[Scalping Volume Threshold]]), "Suspected Scalping", "No")</f>
        <v>No</v>
      </c>
      <c r="V459" s="2" cm="1">
        <f t="array" ref="V459">_xlfn.LET(_xlpm.Filtered, _xlfn._xlws.FILTER($F:$F, ($A:$A=Records_18052025[[#This Row],[account_id]])*($C:$C=Records_18052025[[#This Row],[symbol]]), "Not Found"), MEDIAN(_xlpm.Filtered))</f>
        <v>0.5</v>
      </c>
      <c r="W459" s="2">
        <f>_xlfn.XLOOKUP(Records_18052025[[#This Row],[symbol]], $AB$33:$AB$37, $AC$33:$AC$37, 0.5, 0)</f>
        <v>0.5</v>
      </c>
      <c r="X459" s="2">
        <f>_xlfn.XLOOKUP(Records_18052025[[#This Row],[symbol]], $AB$33:$AB$37, $AD$33:$AD$37, 2, 0)</f>
        <v>2</v>
      </c>
      <c r="Y459" s="9" t="str" cm="1">
        <f t="array" ref="Y45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5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60" spans="1:26" x14ac:dyDescent="0.3">
      <c r="A460" s="2">
        <v>1010</v>
      </c>
      <c r="B460" s="5">
        <v>45795.390160367708</v>
      </c>
      <c r="C460" s="2" t="s">
        <v>11</v>
      </c>
      <c r="D460" s="2" t="s">
        <v>13</v>
      </c>
      <c r="E460" s="2">
        <v>2</v>
      </c>
      <c r="F460" s="2">
        <v>0.1</v>
      </c>
      <c r="G460" s="2">
        <v>7.61</v>
      </c>
      <c r="H460" s="2">
        <v>1019</v>
      </c>
      <c r="I460" s="2">
        <f>COUNTIFS(A:A, Records_18052025[[#This Row],[account_id]])</f>
        <v>54</v>
      </c>
      <c r="J460" s="9" t="str">
        <f>IF(Records_18052025[[#This Row],[Total Trades]]&gt;100, "High frequency", "No")</f>
        <v>No</v>
      </c>
      <c r="K460" s="8">
        <f>_xlfn.XLOOKUP(Records_18052025[[#This Row],[symbol]], $AB$6:$AB$10, $AC$6:$AC$10, "", 0)</f>
        <v>1.0950000000000002</v>
      </c>
      <c r="L460" s="8" cm="1">
        <f t="array" ref="L460">ABS(_xlfn.XLOOKUP(Records_18052025[[#This Row],[symbol]], $AB$6:$AB$10, (Records_18052025[[#This Row],[spread]]-$AC$6:$AC$10), "", 0))</f>
        <v>0.9049999999999998</v>
      </c>
      <c r="M460" s="9" t="str">
        <f>IF(Records_18052025[[#This Row],[spread]]&gt;Records_18052025[[#This Row],[Spread Median/Symbol]]+PRODUCT(2, $AC$12), "Abnormal high spread", "No")</f>
        <v>No</v>
      </c>
      <c r="N460" s="9" t="str">
        <f>IF(Records_18052025[[#This Row],[spread]]&lt;Records_18052025[[#This Row],[Spread Median/Symbol]]-PRODUCT(2, $AC$12), "Suspicious low spread", "No")</f>
        <v>No</v>
      </c>
      <c r="O460" s="8">
        <f>IF(Records_18052025[[#This Row],[direction]]="Buy", Records_18052025[[#This Row],[volume]], -Records_18052025[[#This Row],[volume]])</f>
        <v>-0.1</v>
      </c>
      <c r="P460" s="8">
        <f>IF(AND(Records_18052025[[#This Row],[account_id]]=A459, Records_18052025[[#This Row],[symbol]]=C459), P459+Records_18052025[[#This Row],[signed_volume]], Records_18052025[[#This Row],[signed_volume]])</f>
        <v>0.9</v>
      </c>
      <c r="Q460" s="12">
        <f>Records_18052025[[#This Row],[trade_duration]]/86400</f>
        <v>1.1793981481481482E-2</v>
      </c>
      <c r="R460" s="8">
        <v>16.59</v>
      </c>
      <c r="S460" s="9" t="str">
        <f>IF(AND(Records_18052025[[#This Row],[account_id]]=A459, Records_18052025[[#This Row],[symbol]]=C459, Records_18052025[[#This Row],[net_position]]&lt;&gt;P459, P459&lt;&gt;0, Records_18052025[[#This Row],[net_position]]*P459&lt;0, ABS(Records_18052025[[#This Row],[net_position]])&gt;=0.5, Records_18052025[[#This Row],[trade_duration_min2]]&lt;=5), "Abnormal position flip", "No")</f>
        <v>No</v>
      </c>
      <c r="T460" s="2">
        <f>_xlfn.XLOOKUP(Records_18052025[[#This Row],[symbol]], $AB$24:$AB$28, $AC$24:$AC$28, "Not Found", 0)</f>
        <v>0.5</v>
      </c>
      <c r="U460" s="9" t="str">
        <f>IF(AND(Records_18052025[[#This Row],[trade_duration]]&lt;=60, Records_18052025[[#This Row],[volume]]&gt;=Records_18052025[[#This Row],[Scalping Volume Threshold]]), "Suspected Scalping", "No")</f>
        <v>No</v>
      </c>
      <c r="V460" s="2" cm="1">
        <f t="array" ref="V460">_xlfn.LET(_xlpm.Filtered, _xlfn._xlws.FILTER($F:$F, ($A:$A=Records_18052025[[#This Row],[account_id]])*($C:$C=Records_18052025[[#This Row],[symbol]]), "Not Found"), MEDIAN(_xlpm.Filtered))</f>
        <v>0.5</v>
      </c>
      <c r="W460" s="2">
        <f>_xlfn.XLOOKUP(Records_18052025[[#This Row],[symbol]], $AB$33:$AB$37, $AC$33:$AC$37, 0.5, 0)</f>
        <v>0.5</v>
      </c>
      <c r="X460" s="2">
        <f>_xlfn.XLOOKUP(Records_18052025[[#This Row],[symbol]], $AB$33:$AB$37, $AD$33:$AD$37, 2, 0)</f>
        <v>2</v>
      </c>
      <c r="Y460" s="9" t="str" cm="1">
        <f t="array" ref="Y46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6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61" spans="1:26" x14ac:dyDescent="0.3">
      <c r="A461" s="2">
        <v>1010</v>
      </c>
      <c r="B461" s="5">
        <v>45795.424882611202</v>
      </c>
      <c r="C461" s="2" t="s">
        <v>11</v>
      </c>
      <c r="D461" s="2" t="s">
        <v>13</v>
      </c>
      <c r="E461" s="2">
        <v>1.8</v>
      </c>
      <c r="F461" s="2">
        <v>0.5</v>
      </c>
      <c r="G461" s="2">
        <v>-87.01</v>
      </c>
      <c r="H461" s="2">
        <v>2982</v>
      </c>
      <c r="I461" s="2">
        <f>COUNTIFS(A:A, Records_18052025[[#This Row],[account_id]])</f>
        <v>54</v>
      </c>
      <c r="J461" s="9" t="str">
        <f>IF(Records_18052025[[#This Row],[Total Trades]]&gt;100, "High frequency", "No")</f>
        <v>No</v>
      </c>
      <c r="K461" s="8">
        <f>_xlfn.XLOOKUP(Records_18052025[[#This Row],[symbol]], $AB$6:$AB$10, $AC$6:$AC$10, "", 0)</f>
        <v>1.0950000000000002</v>
      </c>
      <c r="L461" s="8" cm="1">
        <f t="array" ref="L461">ABS(_xlfn.XLOOKUP(Records_18052025[[#This Row],[symbol]], $AB$6:$AB$10, (Records_18052025[[#This Row],[spread]]-$AC$6:$AC$10), "", 0))</f>
        <v>0.70499999999999985</v>
      </c>
      <c r="M461" s="9" t="str">
        <f>IF(Records_18052025[[#This Row],[spread]]&gt;Records_18052025[[#This Row],[Spread Median/Symbol]]+PRODUCT(2, $AC$12), "Abnormal high spread", "No")</f>
        <v>No</v>
      </c>
      <c r="N461" s="9" t="str">
        <f>IF(Records_18052025[[#This Row],[spread]]&lt;Records_18052025[[#This Row],[Spread Median/Symbol]]-PRODUCT(2, $AC$12), "Suspicious low spread", "No")</f>
        <v>No</v>
      </c>
      <c r="O461" s="8">
        <f>IF(Records_18052025[[#This Row],[direction]]="Buy", Records_18052025[[#This Row],[volume]], -Records_18052025[[#This Row],[volume]])</f>
        <v>-0.5</v>
      </c>
      <c r="P461" s="8">
        <f>IF(AND(Records_18052025[[#This Row],[account_id]]=A460, Records_18052025[[#This Row],[symbol]]=C460), P460+Records_18052025[[#This Row],[signed_volume]], Records_18052025[[#This Row],[signed_volume]])</f>
        <v>0.4</v>
      </c>
      <c r="Q461" s="12">
        <f>Records_18052025[[#This Row],[trade_duration]]/86400</f>
        <v>3.4513888888888886E-2</v>
      </c>
      <c r="R461" s="8">
        <v>49.42</v>
      </c>
      <c r="S461" s="9" t="str">
        <f>IF(AND(Records_18052025[[#This Row],[account_id]]=A460, Records_18052025[[#This Row],[symbol]]=C460, Records_18052025[[#This Row],[net_position]]&lt;&gt;P460, P460&lt;&gt;0, Records_18052025[[#This Row],[net_position]]*P460&lt;0, ABS(Records_18052025[[#This Row],[net_position]])&gt;=0.5, Records_18052025[[#This Row],[trade_duration_min2]]&lt;=5), "Abnormal position flip", "No")</f>
        <v>No</v>
      </c>
      <c r="T461" s="2">
        <f>_xlfn.XLOOKUP(Records_18052025[[#This Row],[symbol]], $AB$24:$AB$28, $AC$24:$AC$28, "Not Found", 0)</f>
        <v>0.5</v>
      </c>
      <c r="U461" s="9" t="str">
        <f>IF(AND(Records_18052025[[#This Row],[trade_duration]]&lt;=60, Records_18052025[[#This Row],[volume]]&gt;=Records_18052025[[#This Row],[Scalping Volume Threshold]]), "Suspected Scalping", "No")</f>
        <v>No</v>
      </c>
      <c r="V461" s="2" cm="1">
        <f t="array" ref="V461">_xlfn.LET(_xlpm.Filtered, _xlfn._xlws.FILTER($F:$F, ($A:$A=Records_18052025[[#This Row],[account_id]])*($C:$C=Records_18052025[[#This Row],[symbol]]), "Not Found"), MEDIAN(_xlpm.Filtered))</f>
        <v>0.5</v>
      </c>
      <c r="W461" s="2">
        <f>_xlfn.XLOOKUP(Records_18052025[[#This Row],[symbol]], $AB$33:$AB$37, $AC$33:$AC$37, 0.5, 0)</f>
        <v>0.5</v>
      </c>
      <c r="X461" s="2">
        <f>_xlfn.XLOOKUP(Records_18052025[[#This Row],[symbol]], $AB$33:$AB$37, $AD$33:$AD$37, 2, 0)</f>
        <v>2</v>
      </c>
      <c r="Y461" s="9" t="str" cm="1">
        <f t="array" ref="Y46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6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62" spans="1:26" x14ac:dyDescent="0.3">
      <c r="A462" s="2">
        <v>1010</v>
      </c>
      <c r="B462" s="5">
        <v>45795.442938169217</v>
      </c>
      <c r="C462" s="2" t="s">
        <v>11</v>
      </c>
      <c r="D462" s="2" t="s">
        <v>14</v>
      </c>
      <c r="E462" s="2">
        <v>0.85</v>
      </c>
      <c r="F462" s="2">
        <v>0.1</v>
      </c>
      <c r="G462" s="2">
        <v>2.77</v>
      </c>
      <c r="H462" s="2">
        <v>2223</v>
      </c>
      <c r="I462" s="2">
        <f>COUNTIFS(A:A, Records_18052025[[#This Row],[account_id]])</f>
        <v>54</v>
      </c>
      <c r="J462" s="9" t="str">
        <f>IF(Records_18052025[[#This Row],[Total Trades]]&gt;100, "High frequency", "No")</f>
        <v>No</v>
      </c>
      <c r="K462" s="8">
        <f>_xlfn.XLOOKUP(Records_18052025[[#This Row],[symbol]], $AB$6:$AB$10, $AC$6:$AC$10, "", 0)</f>
        <v>1.0950000000000002</v>
      </c>
      <c r="L462" s="8" cm="1">
        <f t="array" ref="L462">ABS(_xlfn.XLOOKUP(Records_18052025[[#This Row],[symbol]], $AB$6:$AB$10, (Records_18052025[[#This Row],[spread]]-$AC$6:$AC$10), "", 0))</f>
        <v>0.24500000000000022</v>
      </c>
      <c r="M462" s="9" t="str">
        <f>IF(Records_18052025[[#This Row],[spread]]&gt;Records_18052025[[#This Row],[Spread Median/Symbol]]+PRODUCT(2, $AC$12), "Abnormal high spread", "No")</f>
        <v>No</v>
      </c>
      <c r="N462" s="9" t="str">
        <f>IF(Records_18052025[[#This Row],[spread]]&lt;Records_18052025[[#This Row],[Spread Median/Symbol]]-PRODUCT(2, $AC$12), "Suspicious low spread", "No")</f>
        <v>No</v>
      </c>
      <c r="O462" s="8">
        <f>IF(Records_18052025[[#This Row],[direction]]="Buy", Records_18052025[[#This Row],[volume]], -Records_18052025[[#This Row],[volume]])</f>
        <v>0.1</v>
      </c>
      <c r="P462" s="8">
        <f>IF(AND(Records_18052025[[#This Row],[account_id]]=A461, Records_18052025[[#This Row],[symbol]]=C461), P461+Records_18052025[[#This Row],[signed_volume]], Records_18052025[[#This Row],[signed_volume]])</f>
        <v>0.5</v>
      </c>
      <c r="Q462" s="12">
        <f>Records_18052025[[#This Row],[trade_duration]]/86400</f>
        <v>2.5729166666666668E-2</v>
      </c>
      <c r="R462" s="8">
        <v>37.03</v>
      </c>
      <c r="S462" s="9" t="str">
        <f>IF(AND(Records_18052025[[#This Row],[account_id]]=A461, Records_18052025[[#This Row],[symbol]]=C461, Records_18052025[[#This Row],[net_position]]&lt;&gt;P461, P461&lt;&gt;0, Records_18052025[[#This Row],[net_position]]*P461&lt;0, ABS(Records_18052025[[#This Row],[net_position]])&gt;=0.5, Records_18052025[[#This Row],[trade_duration_min2]]&lt;=5), "Abnormal position flip", "No")</f>
        <v>No</v>
      </c>
      <c r="T462" s="2">
        <f>_xlfn.XLOOKUP(Records_18052025[[#This Row],[symbol]], $AB$24:$AB$28, $AC$24:$AC$28, "Not Found", 0)</f>
        <v>0.5</v>
      </c>
      <c r="U462" s="9" t="str">
        <f>IF(AND(Records_18052025[[#This Row],[trade_duration]]&lt;=60, Records_18052025[[#This Row],[volume]]&gt;=Records_18052025[[#This Row],[Scalping Volume Threshold]]), "Suspected Scalping", "No")</f>
        <v>No</v>
      </c>
      <c r="V462" s="2" cm="1">
        <f t="array" ref="V462">_xlfn.LET(_xlpm.Filtered, _xlfn._xlws.FILTER($F:$F, ($A:$A=Records_18052025[[#This Row],[account_id]])*($C:$C=Records_18052025[[#This Row],[symbol]]), "Not Found"), MEDIAN(_xlpm.Filtered))</f>
        <v>0.5</v>
      </c>
      <c r="W462" s="2">
        <f>_xlfn.XLOOKUP(Records_18052025[[#This Row],[symbol]], $AB$33:$AB$37, $AC$33:$AC$37, 0.5, 0)</f>
        <v>0.5</v>
      </c>
      <c r="X462" s="2">
        <f>_xlfn.XLOOKUP(Records_18052025[[#This Row],[symbol]], $AB$33:$AB$37, $AD$33:$AD$37, 2, 0)</f>
        <v>2</v>
      </c>
      <c r="Y462" s="9" t="str" cm="1">
        <f t="array" ref="Y46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6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63" spans="1:26" x14ac:dyDescent="0.3">
      <c r="A463" s="2">
        <v>1010</v>
      </c>
      <c r="B463" s="5">
        <v>45795.503354804547</v>
      </c>
      <c r="C463" s="2" t="s">
        <v>11</v>
      </c>
      <c r="D463" s="2" t="s">
        <v>13</v>
      </c>
      <c r="E463" s="2">
        <v>1.87</v>
      </c>
      <c r="F463" s="2">
        <v>1</v>
      </c>
      <c r="G463" s="2">
        <v>-26.47</v>
      </c>
      <c r="H463" s="2">
        <v>821</v>
      </c>
      <c r="I463" s="2">
        <f>COUNTIFS(A:A, Records_18052025[[#This Row],[account_id]])</f>
        <v>54</v>
      </c>
      <c r="J463" s="9" t="str">
        <f>IF(Records_18052025[[#This Row],[Total Trades]]&gt;100, "High frequency", "No")</f>
        <v>No</v>
      </c>
      <c r="K463" s="8">
        <f>_xlfn.XLOOKUP(Records_18052025[[#This Row],[symbol]], $AB$6:$AB$10, $AC$6:$AC$10, "", 0)</f>
        <v>1.0950000000000002</v>
      </c>
      <c r="L463" s="8" cm="1">
        <f t="array" ref="L463">ABS(_xlfn.XLOOKUP(Records_18052025[[#This Row],[symbol]], $AB$6:$AB$10, (Records_18052025[[#This Row],[spread]]-$AC$6:$AC$10), "", 0))</f>
        <v>0.77499999999999991</v>
      </c>
      <c r="M463" s="9" t="str">
        <f>IF(Records_18052025[[#This Row],[spread]]&gt;Records_18052025[[#This Row],[Spread Median/Symbol]]+PRODUCT(2, $AC$12), "Abnormal high spread", "No")</f>
        <v>No</v>
      </c>
      <c r="N463" s="9" t="str">
        <f>IF(Records_18052025[[#This Row],[spread]]&lt;Records_18052025[[#This Row],[Spread Median/Symbol]]-PRODUCT(2, $AC$12), "Suspicious low spread", "No")</f>
        <v>No</v>
      </c>
      <c r="O463" s="8">
        <f>IF(Records_18052025[[#This Row],[direction]]="Buy", Records_18052025[[#This Row],[volume]], -Records_18052025[[#This Row],[volume]])</f>
        <v>-1</v>
      </c>
      <c r="P463" s="8">
        <f>IF(AND(Records_18052025[[#This Row],[account_id]]=A462, Records_18052025[[#This Row],[symbol]]=C462), P462+Records_18052025[[#This Row],[signed_volume]], Records_18052025[[#This Row],[signed_volume]])</f>
        <v>-0.5</v>
      </c>
      <c r="Q463" s="12">
        <f>Records_18052025[[#This Row],[trade_duration]]/86400</f>
        <v>9.5023148148148141E-3</v>
      </c>
      <c r="R463" s="8">
        <v>13.41</v>
      </c>
      <c r="S463" s="9" t="str">
        <f>IF(AND(Records_18052025[[#This Row],[account_id]]=A462, Records_18052025[[#This Row],[symbol]]=C462, Records_18052025[[#This Row],[net_position]]&lt;&gt;P462, P462&lt;&gt;0, Records_18052025[[#This Row],[net_position]]*P462&lt;0, ABS(Records_18052025[[#This Row],[net_position]])&gt;=0.5, Records_18052025[[#This Row],[trade_duration_min2]]&lt;=5), "Abnormal position flip", "No")</f>
        <v>No</v>
      </c>
      <c r="T463" s="2">
        <f>_xlfn.XLOOKUP(Records_18052025[[#This Row],[symbol]], $AB$24:$AB$28, $AC$24:$AC$28, "Not Found", 0)</f>
        <v>0.5</v>
      </c>
      <c r="U463" s="9" t="str">
        <f>IF(AND(Records_18052025[[#This Row],[trade_duration]]&lt;=60, Records_18052025[[#This Row],[volume]]&gt;=Records_18052025[[#This Row],[Scalping Volume Threshold]]), "Suspected Scalping", "No")</f>
        <v>No</v>
      </c>
      <c r="V463" s="2" cm="1">
        <f t="array" ref="V463">_xlfn.LET(_xlpm.Filtered, _xlfn._xlws.FILTER($F:$F, ($A:$A=Records_18052025[[#This Row],[account_id]])*($C:$C=Records_18052025[[#This Row],[symbol]]), "Not Found"), MEDIAN(_xlpm.Filtered))</f>
        <v>0.5</v>
      </c>
      <c r="W463" s="2">
        <f>_xlfn.XLOOKUP(Records_18052025[[#This Row],[symbol]], $AB$33:$AB$37, $AC$33:$AC$37, 0.5, 0)</f>
        <v>0.5</v>
      </c>
      <c r="X463" s="2">
        <f>_xlfn.XLOOKUP(Records_18052025[[#This Row],[symbol]], $AB$33:$AB$37, $AD$33:$AD$37, 2, 0)</f>
        <v>2</v>
      </c>
      <c r="Y463" s="9" t="str" cm="1">
        <f t="array" ref="Y46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6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64" spans="1:26" x14ac:dyDescent="0.3">
      <c r="A464" s="2">
        <v>1010</v>
      </c>
      <c r="B464" s="5">
        <v>45795.762382618057</v>
      </c>
      <c r="C464" s="2" t="s">
        <v>11</v>
      </c>
      <c r="D464" s="2" t="s">
        <v>14</v>
      </c>
      <c r="E464" s="2">
        <v>2.1</v>
      </c>
      <c r="F464" s="2">
        <v>1</v>
      </c>
      <c r="G464" s="2">
        <v>91.74</v>
      </c>
      <c r="H464" s="2">
        <v>966</v>
      </c>
      <c r="I464" s="2">
        <f>COUNTIFS(A:A, Records_18052025[[#This Row],[account_id]])</f>
        <v>54</v>
      </c>
      <c r="J464" s="9" t="str">
        <f>IF(Records_18052025[[#This Row],[Total Trades]]&gt;100, "High frequency", "No")</f>
        <v>No</v>
      </c>
      <c r="K464" s="8">
        <f>_xlfn.XLOOKUP(Records_18052025[[#This Row],[symbol]], $AB$6:$AB$10, $AC$6:$AC$10, "", 0)</f>
        <v>1.0950000000000002</v>
      </c>
      <c r="L464" s="8" cm="1">
        <f t="array" ref="L464">ABS(_xlfn.XLOOKUP(Records_18052025[[#This Row],[symbol]], $AB$6:$AB$10, (Records_18052025[[#This Row],[spread]]-$AC$6:$AC$10), "", 0))</f>
        <v>1.0049999999999999</v>
      </c>
      <c r="M464" s="9" t="str">
        <f>IF(Records_18052025[[#This Row],[spread]]&gt;Records_18052025[[#This Row],[Spread Median/Symbol]]+PRODUCT(2, $AC$12), "Abnormal high spread", "No")</f>
        <v>No</v>
      </c>
      <c r="N464" s="9" t="str">
        <f>IF(Records_18052025[[#This Row],[spread]]&lt;Records_18052025[[#This Row],[Spread Median/Symbol]]-PRODUCT(2, $AC$12), "Suspicious low spread", "No")</f>
        <v>No</v>
      </c>
      <c r="O464" s="8">
        <f>IF(Records_18052025[[#This Row],[direction]]="Buy", Records_18052025[[#This Row],[volume]], -Records_18052025[[#This Row],[volume]])</f>
        <v>1</v>
      </c>
      <c r="P464" s="8">
        <f>IF(AND(Records_18052025[[#This Row],[account_id]]=A463, Records_18052025[[#This Row],[symbol]]=C463), P463+Records_18052025[[#This Row],[signed_volume]], Records_18052025[[#This Row],[signed_volume]])</f>
        <v>0.5</v>
      </c>
      <c r="Q464" s="12">
        <f>Records_18052025[[#This Row],[trade_duration]]/86400</f>
        <v>1.1180555555555555E-2</v>
      </c>
      <c r="R464" s="8">
        <v>16.059999999999999</v>
      </c>
      <c r="S464" s="9" t="str">
        <f>IF(AND(Records_18052025[[#This Row],[account_id]]=A463, Records_18052025[[#This Row],[symbol]]=C463, Records_18052025[[#This Row],[net_position]]&lt;&gt;P463, P463&lt;&gt;0, Records_18052025[[#This Row],[net_position]]*P463&lt;0, ABS(Records_18052025[[#This Row],[net_position]])&gt;=0.5, Records_18052025[[#This Row],[trade_duration_min2]]&lt;=5), "Abnormal position flip", "No")</f>
        <v>No</v>
      </c>
      <c r="T464" s="2">
        <f>_xlfn.XLOOKUP(Records_18052025[[#This Row],[symbol]], $AB$24:$AB$28, $AC$24:$AC$28, "Not Found", 0)</f>
        <v>0.5</v>
      </c>
      <c r="U464" s="9" t="str">
        <f>IF(AND(Records_18052025[[#This Row],[trade_duration]]&lt;=60, Records_18052025[[#This Row],[volume]]&gt;=Records_18052025[[#This Row],[Scalping Volume Threshold]]), "Suspected Scalping", "No")</f>
        <v>No</v>
      </c>
      <c r="V464" s="2" cm="1">
        <f t="array" ref="V464">_xlfn.LET(_xlpm.Filtered, _xlfn._xlws.FILTER($F:$F, ($A:$A=Records_18052025[[#This Row],[account_id]])*($C:$C=Records_18052025[[#This Row],[symbol]]), "Not Found"), MEDIAN(_xlpm.Filtered))</f>
        <v>0.5</v>
      </c>
      <c r="W464" s="2">
        <f>_xlfn.XLOOKUP(Records_18052025[[#This Row],[symbol]], $AB$33:$AB$37, $AC$33:$AC$37, 0.5, 0)</f>
        <v>0.5</v>
      </c>
      <c r="X464" s="2">
        <f>_xlfn.XLOOKUP(Records_18052025[[#This Row],[symbol]], $AB$33:$AB$37, $AD$33:$AD$37, 2, 0)</f>
        <v>2</v>
      </c>
      <c r="Y464" s="9" t="str" cm="1">
        <f t="array" ref="Y46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6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65" spans="1:26" x14ac:dyDescent="0.3">
      <c r="A465" s="2">
        <v>1010</v>
      </c>
      <c r="B465" s="5">
        <v>45795.808910391337</v>
      </c>
      <c r="C465" s="2" t="s">
        <v>11</v>
      </c>
      <c r="D465" s="2" t="s">
        <v>13</v>
      </c>
      <c r="E465" s="2">
        <v>0.23</v>
      </c>
      <c r="F465" s="2">
        <v>0.5</v>
      </c>
      <c r="G465" s="2">
        <v>176.31</v>
      </c>
      <c r="H465" s="2">
        <v>533</v>
      </c>
      <c r="I465" s="2">
        <f>COUNTIFS(A:A, Records_18052025[[#This Row],[account_id]])</f>
        <v>54</v>
      </c>
      <c r="J465" s="9" t="str">
        <f>IF(Records_18052025[[#This Row],[Total Trades]]&gt;100, "High frequency", "No")</f>
        <v>No</v>
      </c>
      <c r="K465" s="8">
        <f>_xlfn.XLOOKUP(Records_18052025[[#This Row],[symbol]], $AB$6:$AB$10, $AC$6:$AC$10, "", 0)</f>
        <v>1.0950000000000002</v>
      </c>
      <c r="L465" s="8" cm="1">
        <f t="array" ref="L465">ABS(_xlfn.XLOOKUP(Records_18052025[[#This Row],[symbol]], $AB$6:$AB$10, (Records_18052025[[#This Row],[spread]]-$AC$6:$AC$10), "", 0))</f>
        <v>0.86500000000000021</v>
      </c>
      <c r="M465" s="9" t="str">
        <f>IF(Records_18052025[[#This Row],[spread]]&gt;Records_18052025[[#This Row],[Spread Median/Symbol]]+PRODUCT(2, $AC$12), "Abnormal high spread", "No")</f>
        <v>No</v>
      </c>
      <c r="N465" s="9" t="str">
        <f>IF(Records_18052025[[#This Row],[spread]]&lt;Records_18052025[[#This Row],[Spread Median/Symbol]]-PRODUCT(2, $AC$12), "Suspicious low spread", "No")</f>
        <v>No</v>
      </c>
      <c r="O465" s="8">
        <f>IF(Records_18052025[[#This Row],[direction]]="Buy", Records_18052025[[#This Row],[volume]], -Records_18052025[[#This Row],[volume]])</f>
        <v>-0.5</v>
      </c>
      <c r="P465" s="8">
        <f>IF(AND(Records_18052025[[#This Row],[account_id]]=A464, Records_18052025[[#This Row],[symbol]]=C464), P464+Records_18052025[[#This Row],[signed_volume]], Records_18052025[[#This Row],[signed_volume]])</f>
        <v>0</v>
      </c>
      <c r="Q465" s="12">
        <f>Records_18052025[[#This Row],[trade_duration]]/86400</f>
        <v>6.1689814814814819E-3</v>
      </c>
      <c r="R465" s="8">
        <v>8.5299999999999994</v>
      </c>
      <c r="S465" s="9" t="str">
        <f>IF(AND(Records_18052025[[#This Row],[account_id]]=A464, Records_18052025[[#This Row],[symbol]]=C464, Records_18052025[[#This Row],[net_position]]&lt;&gt;P464, P464&lt;&gt;0, Records_18052025[[#This Row],[net_position]]*P464&lt;0, ABS(Records_18052025[[#This Row],[net_position]])&gt;=0.5, Records_18052025[[#This Row],[trade_duration_min2]]&lt;=5), "Abnormal position flip", "No")</f>
        <v>No</v>
      </c>
      <c r="T465" s="2">
        <f>_xlfn.XLOOKUP(Records_18052025[[#This Row],[symbol]], $AB$24:$AB$28, $AC$24:$AC$28, "Not Found", 0)</f>
        <v>0.5</v>
      </c>
      <c r="U465" s="9" t="str">
        <f>IF(AND(Records_18052025[[#This Row],[trade_duration]]&lt;=60, Records_18052025[[#This Row],[volume]]&gt;=Records_18052025[[#This Row],[Scalping Volume Threshold]]), "Suspected Scalping", "No")</f>
        <v>No</v>
      </c>
      <c r="V465" s="2" cm="1">
        <f t="array" ref="V465">_xlfn.LET(_xlpm.Filtered, _xlfn._xlws.FILTER($F:$F, ($A:$A=Records_18052025[[#This Row],[account_id]])*($C:$C=Records_18052025[[#This Row],[symbol]]), "Not Found"), MEDIAN(_xlpm.Filtered))</f>
        <v>0.5</v>
      </c>
      <c r="W465" s="2">
        <f>_xlfn.XLOOKUP(Records_18052025[[#This Row],[symbol]], $AB$33:$AB$37, $AC$33:$AC$37, 0.5, 0)</f>
        <v>0.5</v>
      </c>
      <c r="X465" s="2">
        <f>_xlfn.XLOOKUP(Records_18052025[[#This Row],[symbol]], $AB$33:$AB$37, $AD$33:$AD$37, 2, 0)</f>
        <v>2</v>
      </c>
      <c r="Y465" s="9" t="str" cm="1">
        <f t="array" ref="Y46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6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66" spans="1:26" x14ac:dyDescent="0.3">
      <c r="A466" s="2">
        <v>1010</v>
      </c>
      <c r="B466" s="5">
        <v>45795.105438174593</v>
      </c>
      <c r="C466" s="2" t="s">
        <v>12</v>
      </c>
      <c r="D466" s="2" t="s">
        <v>14</v>
      </c>
      <c r="E466" s="2">
        <v>2.38</v>
      </c>
      <c r="F466" s="2">
        <v>0.5</v>
      </c>
      <c r="G466" s="2">
        <v>126.71</v>
      </c>
      <c r="H466" s="2">
        <v>388</v>
      </c>
      <c r="I466" s="2">
        <f>COUNTIFS(A:A, Records_18052025[[#This Row],[account_id]])</f>
        <v>54</v>
      </c>
      <c r="J466" s="9" t="str">
        <f>IF(Records_18052025[[#This Row],[Total Trades]]&gt;100, "High frequency", "No")</f>
        <v>No</v>
      </c>
      <c r="K466" s="8">
        <f>_xlfn.XLOOKUP(Records_18052025[[#This Row],[symbol]], $AB$6:$AB$10, $AC$6:$AC$10, "", 0)</f>
        <v>1.5</v>
      </c>
      <c r="L466" s="8" cm="1">
        <f t="array" ref="L466">ABS(_xlfn.XLOOKUP(Records_18052025[[#This Row],[symbol]], $AB$6:$AB$10, (Records_18052025[[#This Row],[spread]]-$AC$6:$AC$10), "", 0))</f>
        <v>0.87999999999999989</v>
      </c>
      <c r="M466" s="9" t="str">
        <f>IF(Records_18052025[[#This Row],[spread]]&gt;Records_18052025[[#This Row],[Spread Median/Symbol]]+PRODUCT(2, $AC$12), "Abnormal high spread", "No")</f>
        <v>No</v>
      </c>
      <c r="N466" s="9" t="str">
        <f>IF(Records_18052025[[#This Row],[spread]]&lt;Records_18052025[[#This Row],[Spread Median/Symbol]]-PRODUCT(2, $AC$12), "Suspicious low spread", "No")</f>
        <v>No</v>
      </c>
      <c r="O466" s="8">
        <f>IF(Records_18052025[[#This Row],[direction]]="Buy", Records_18052025[[#This Row],[volume]], -Records_18052025[[#This Row],[volume]])</f>
        <v>0.5</v>
      </c>
      <c r="P466" s="8">
        <f>IF(AND(Records_18052025[[#This Row],[account_id]]=A465, Records_18052025[[#This Row],[symbol]]=C465), P465+Records_18052025[[#This Row],[signed_volume]], Records_18052025[[#This Row],[signed_volume]])</f>
        <v>0.5</v>
      </c>
      <c r="Q466" s="12">
        <f>Records_18052025[[#This Row],[trade_duration]]/86400</f>
        <v>4.4907407407407405E-3</v>
      </c>
      <c r="R466" s="8">
        <v>6.28</v>
      </c>
      <c r="S466" s="9" t="str">
        <f>IF(AND(Records_18052025[[#This Row],[account_id]]=A465, Records_18052025[[#This Row],[symbol]]=C465, Records_18052025[[#This Row],[net_position]]&lt;&gt;P465, P465&lt;&gt;0, Records_18052025[[#This Row],[net_position]]*P465&lt;0, ABS(Records_18052025[[#This Row],[net_position]])&gt;=0.5, Records_18052025[[#This Row],[trade_duration_min2]]&lt;=5), "Abnormal position flip", "No")</f>
        <v>No</v>
      </c>
      <c r="T466" s="2">
        <f>_xlfn.XLOOKUP(Records_18052025[[#This Row],[symbol]], $AB$24:$AB$28, $AC$24:$AC$28, "Not Found", 0)</f>
        <v>0.3</v>
      </c>
      <c r="U466" s="9" t="str">
        <f>IF(AND(Records_18052025[[#This Row],[trade_duration]]&lt;=60, Records_18052025[[#This Row],[volume]]&gt;=Records_18052025[[#This Row],[Scalping Volume Threshold]]), "Suspected Scalping", "No")</f>
        <v>No</v>
      </c>
      <c r="V466" s="2" cm="1">
        <f t="array" ref="V466">_xlfn.LET(_xlpm.Filtered, _xlfn._xlws.FILTER($F:$F, ($A:$A=Records_18052025[[#This Row],[account_id]])*($C:$C=Records_18052025[[#This Row],[symbol]]), "Not Found"), MEDIAN(_xlpm.Filtered))</f>
        <v>0.5</v>
      </c>
      <c r="W466" s="2">
        <f>_xlfn.XLOOKUP(Records_18052025[[#This Row],[symbol]], $AB$33:$AB$37, $AC$33:$AC$37, 0.5, 0)</f>
        <v>0.4</v>
      </c>
      <c r="X466" s="2">
        <f>_xlfn.XLOOKUP(Records_18052025[[#This Row],[symbol]], $AB$33:$AB$37, $AD$33:$AD$37, 2, 0)</f>
        <v>2</v>
      </c>
      <c r="Y466" s="9" t="str" cm="1">
        <f t="array" ref="Y46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6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67" spans="1:26" x14ac:dyDescent="0.3">
      <c r="A467" s="2">
        <v>1010</v>
      </c>
      <c r="B467" s="5">
        <v>45795.183910403881</v>
      </c>
      <c r="C467" s="2" t="s">
        <v>12</v>
      </c>
      <c r="D467" s="2" t="s">
        <v>14</v>
      </c>
      <c r="E467" s="2">
        <v>1.94</v>
      </c>
      <c r="F467" s="2">
        <v>0.1</v>
      </c>
      <c r="G467" s="2">
        <v>18.57</v>
      </c>
      <c r="H467" s="2">
        <v>587</v>
      </c>
      <c r="I467" s="2">
        <f>COUNTIFS(A:A, Records_18052025[[#This Row],[account_id]])</f>
        <v>54</v>
      </c>
      <c r="J467" s="9" t="str">
        <f>IF(Records_18052025[[#This Row],[Total Trades]]&gt;100, "High frequency", "No")</f>
        <v>No</v>
      </c>
      <c r="K467" s="8">
        <f>_xlfn.XLOOKUP(Records_18052025[[#This Row],[symbol]], $AB$6:$AB$10, $AC$6:$AC$10, "", 0)</f>
        <v>1.5</v>
      </c>
      <c r="L467" s="8" cm="1">
        <f t="array" ref="L467">ABS(_xlfn.XLOOKUP(Records_18052025[[#This Row],[symbol]], $AB$6:$AB$10, (Records_18052025[[#This Row],[spread]]-$AC$6:$AC$10), "", 0))</f>
        <v>0.43999999999999995</v>
      </c>
      <c r="M467" s="9" t="str">
        <f>IF(Records_18052025[[#This Row],[spread]]&gt;Records_18052025[[#This Row],[Spread Median/Symbol]]+PRODUCT(2, $AC$12), "Abnormal high spread", "No")</f>
        <v>No</v>
      </c>
      <c r="N467" s="9" t="str">
        <f>IF(Records_18052025[[#This Row],[spread]]&lt;Records_18052025[[#This Row],[Spread Median/Symbol]]-PRODUCT(2, $AC$12), "Suspicious low spread", "No")</f>
        <v>No</v>
      </c>
      <c r="O467" s="8">
        <f>IF(Records_18052025[[#This Row],[direction]]="Buy", Records_18052025[[#This Row],[volume]], -Records_18052025[[#This Row],[volume]])</f>
        <v>0.1</v>
      </c>
      <c r="P467" s="8">
        <f>IF(AND(Records_18052025[[#This Row],[account_id]]=A466, Records_18052025[[#This Row],[symbol]]=C466), P466+Records_18052025[[#This Row],[signed_volume]], Records_18052025[[#This Row],[signed_volume]])</f>
        <v>0.6</v>
      </c>
      <c r="Q467" s="12">
        <f>Records_18052025[[#This Row],[trade_duration]]/86400</f>
        <v>6.7939814814814816E-3</v>
      </c>
      <c r="R467" s="8">
        <v>9.4700000000000006</v>
      </c>
      <c r="S467" s="9" t="str">
        <f>IF(AND(Records_18052025[[#This Row],[account_id]]=A466, Records_18052025[[#This Row],[symbol]]=C466, Records_18052025[[#This Row],[net_position]]&lt;&gt;P466, P466&lt;&gt;0, Records_18052025[[#This Row],[net_position]]*P466&lt;0, ABS(Records_18052025[[#This Row],[net_position]])&gt;=0.5, Records_18052025[[#This Row],[trade_duration_min2]]&lt;=5), "Abnormal position flip", "No")</f>
        <v>No</v>
      </c>
      <c r="T467" s="2">
        <f>_xlfn.XLOOKUP(Records_18052025[[#This Row],[symbol]], $AB$24:$AB$28, $AC$24:$AC$28, "Not Found", 0)</f>
        <v>0.3</v>
      </c>
      <c r="U467" s="9" t="str">
        <f>IF(AND(Records_18052025[[#This Row],[trade_duration]]&lt;=60, Records_18052025[[#This Row],[volume]]&gt;=Records_18052025[[#This Row],[Scalping Volume Threshold]]), "Suspected Scalping", "No")</f>
        <v>No</v>
      </c>
      <c r="V467" s="2" cm="1">
        <f t="array" ref="V467">_xlfn.LET(_xlpm.Filtered, _xlfn._xlws.FILTER($F:$F, ($A:$A=Records_18052025[[#This Row],[account_id]])*($C:$C=Records_18052025[[#This Row],[symbol]]), "Not Found"), MEDIAN(_xlpm.Filtered))</f>
        <v>0.5</v>
      </c>
      <c r="W467" s="2">
        <f>_xlfn.XLOOKUP(Records_18052025[[#This Row],[symbol]], $AB$33:$AB$37, $AC$33:$AC$37, 0.5, 0)</f>
        <v>0.4</v>
      </c>
      <c r="X467" s="2">
        <f>_xlfn.XLOOKUP(Records_18052025[[#This Row],[symbol]], $AB$33:$AB$37, $AD$33:$AD$37, 2, 0)</f>
        <v>2</v>
      </c>
      <c r="Y467" s="9" t="str" cm="1">
        <f t="array" ref="Y46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6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68" spans="1:26" x14ac:dyDescent="0.3">
      <c r="A468" s="2">
        <v>1010</v>
      </c>
      <c r="B468" s="5">
        <v>45795.318632585382</v>
      </c>
      <c r="C468" s="2" t="s">
        <v>12</v>
      </c>
      <c r="D468" s="2" t="s">
        <v>13</v>
      </c>
      <c r="E468" s="2">
        <v>1.35</v>
      </c>
      <c r="F468" s="2">
        <v>2</v>
      </c>
      <c r="G468" s="2">
        <v>-16.920000000000002</v>
      </c>
      <c r="H468" s="2">
        <v>1069</v>
      </c>
      <c r="I468" s="2">
        <f>COUNTIFS(A:A, Records_18052025[[#This Row],[account_id]])</f>
        <v>54</v>
      </c>
      <c r="J468" s="9" t="str">
        <f>IF(Records_18052025[[#This Row],[Total Trades]]&gt;100, "High frequency", "No")</f>
        <v>No</v>
      </c>
      <c r="K468" s="8">
        <f>_xlfn.XLOOKUP(Records_18052025[[#This Row],[symbol]], $AB$6:$AB$10, $AC$6:$AC$10, "", 0)</f>
        <v>1.5</v>
      </c>
      <c r="L468" s="8" cm="1">
        <f t="array" ref="L468">ABS(_xlfn.XLOOKUP(Records_18052025[[#This Row],[symbol]], $AB$6:$AB$10, (Records_18052025[[#This Row],[spread]]-$AC$6:$AC$10), "", 0))</f>
        <v>0.14999999999999991</v>
      </c>
      <c r="M468" s="9" t="str">
        <f>IF(Records_18052025[[#This Row],[spread]]&gt;Records_18052025[[#This Row],[Spread Median/Symbol]]+PRODUCT(2, $AC$12), "Abnormal high spread", "No")</f>
        <v>No</v>
      </c>
      <c r="N468" s="9" t="str">
        <f>IF(Records_18052025[[#This Row],[spread]]&lt;Records_18052025[[#This Row],[Spread Median/Symbol]]-PRODUCT(2, $AC$12), "Suspicious low spread", "No")</f>
        <v>No</v>
      </c>
      <c r="O468" s="8">
        <f>IF(Records_18052025[[#This Row],[direction]]="Buy", Records_18052025[[#This Row],[volume]], -Records_18052025[[#This Row],[volume]])</f>
        <v>-2</v>
      </c>
      <c r="P468" s="8">
        <f>IF(AND(Records_18052025[[#This Row],[account_id]]=A467, Records_18052025[[#This Row],[symbol]]=C467), P467+Records_18052025[[#This Row],[signed_volume]], Records_18052025[[#This Row],[signed_volume]])</f>
        <v>-1.4</v>
      </c>
      <c r="Q468" s="12">
        <f>Records_18052025[[#This Row],[trade_duration]]/86400</f>
        <v>1.2372685185185184E-2</v>
      </c>
      <c r="R468" s="8">
        <v>17.489999999999998</v>
      </c>
      <c r="S468" s="9" t="str">
        <f>IF(AND(Records_18052025[[#This Row],[account_id]]=A467, Records_18052025[[#This Row],[symbol]]=C467, Records_18052025[[#This Row],[net_position]]&lt;&gt;P467, P467&lt;&gt;0, Records_18052025[[#This Row],[net_position]]*P467&lt;0, ABS(Records_18052025[[#This Row],[net_position]])&gt;=0.5, Records_18052025[[#This Row],[trade_duration_min2]]&lt;=5), "Abnormal position flip", "No")</f>
        <v>No</v>
      </c>
      <c r="T468" s="2">
        <f>_xlfn.XLOOKUP(Records_18052025[[#This Row],[symbol]], $AB$24:$AB$28, $AC$24:$AC$28, "Not Found", 0)</f>
        <v>0.3</v>
      </c>
      <c r="U468" s="9" t="str">
        <f>IF(AND(Records_18052025[[#This Row],[trade_duration]]&lt;=60, Records_18052025[[#This Row],[volume]]&gt;=Records_18052025[[#This Row],[Scalping Volume Threshold]]), "Suspected Scalping", "No")</f>
        <v>No</v>
      </c>
      <c r="V468" s="2" cm="1">
        <f t="array" ref="V468">_xlfn.LET(_xlpm.Filtered, _xlfn._xlws.FILTER($F:$F, ($A:$A=Records_18052025[[#This Row],[account_id]])*($C:$C=Records_18052025[[#This Row],[symbol]]), "Not Found"), MEDIAN(_xlpm.Filtered))</f>
        <v>0.5</v>
      </c>
      <c r="W468" s="2">
        <f>_xlfn.XLOOKUP(Records_18052025[[#This Row],[symbol]], $AB$33:$AB$37, $AC$33:$AC$37, 0.5, 0)</f>
        <v>0.4</v>
      </c>
      <c r="X468" s="2">
        <f>_xlfn.XLOOKUP(Records_18052025[[#This Row],[symbol]], $AB$33:$AB$37, $AD$33:$AD$37, 2, 0)</f>
        <v>2</v>
      </c>
      <c r="Y468" s="9" t="str" cm="1">
        <f t="array" ref="Y46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6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69" spans="1:26" x14ac:dyDescent="0.3">
      <c r="A469" s="2">
        <v>1010</v>
      </c>
      <c r="B469" s="5">
        <v>45795.415160353208</v>
      </c>
      <c r="C469" s="2" t="s">
        <v>12</v>
      </c>
      <c r="D469" s="2" t="s">
        <v>14</v>
      </c>
      <c r="E469" s="2">
        <v>1.35</v>
      </c>
      <c r="F469" s="2">
        <v>0.1</v>
      </c>
      <c r="G469" s="2">
        <v>182.05</v>
      </c>
      <c r="H469" s="2">
        <v>1496</v>
      </c>
      <c r="I469" s="2">
        <f>COUNTIFS(A:A, Records_18052025[[#This Row],[account_id]])</f>
        <v>54</v>
      </c>
      <c r="J469" s="9" t="str">
        <f>IF(Records_18052025[[#This Row],[Total Trades]]&gt;100, "High frequency", "No")</f>
        <v>No</v>
      </c>
      <c r="K469" s="8">
        <f>_xlfn.XLOOKUP(Records_18052025[[#This Row],[symbol]], $AB$6:$AB$10, $AC$6:$AC$10, "", 0)</f>
        <v>1.5</v>
      </c>
      <c r="L469" s="8" cm="1">
        <f t="array" ref="L469">ABS(_xlfn.XLOOKUP(Records_18052025[[#This Row],[symbol]], $AB$6:$AB$10, (Records_18052025[[#This Row],[spread]]-$AC$6:$AC$10), "", 0))</f>
        <v>0.14999999999999991</v>
      </c>
      <c r="M469" s="9" t="str">
        <f>IF(Records_18052025[[#This Row],[spread]]&gt;Records_18052025[[#This Row],[Spread Median/Symbol]]+PRODUCT(2, $AC$12), "Abnormal high spread", "No")</f>
        <v>No</v>
      </c>
      <c r="N469" s="9" t="str">
        <f>IF(Records_18052025[[#This Row],[spread]]&lt;Records_18052025[[#This Row],[Spread Median/Symbol]]-PRODUCT(2, $AC$12), "Suspicious low spread", "No")</f>
        <v>No</v>
      </c>
      <c r="O469" s="8">
        <f>IF(Records_18052025[[#This Row],[direction]]="Buy", Records_18052025[[#This Row],[volume]], -Records_18052025[[#This Row],[volume]])</f>
        <v>0.1</v>
      </c>
      <c r="P469" s="8">
        <f>IF(AND(Records_18052025[[#This Row],[account_id]]=A468, Records_18052025[[#This Row],[symbol]]=C468), P468+Records_18052025[[#This Row],[signed_volume]], Records_18052025[[#This Row],[signed_volume]])</f>
        <v>-1.2999999999999998</v>
      </c>
      <c r="Q469" s="12">
        <f>Records_18052025[[#This Row],[trade_duration]]/86400</f>
        <v>1.7314814814814814E-2</v>
      </c>
      <c r="R469" s="8">
        <v>24.56</v>
      </c>
      <c r="S469" s="9" t="str">
        <f>IF(AND(Records_18052025[[#This Row],[account_id]]=A468, Records_18052025[[#This Row],[symbol]]=C468, Records_18052025[[#This Row],[net_position]]&lt;&gt;P468, P468&lt;&gt;0, Records_18052025[[#This Row],[net_position]]*P468&lt;0, ABS(Records_18052025[[#This Row],[net_position]])&gt;=0.5, Records_18052025[[#This Row],[trade_duration_min2]]&lt;=5), "Abnormal position flip", "No")</f>
        <v>No</v>
      </c>
      <c r="T469" s="2">
        <f>_xlfn.XLOOKUP(Records_18052025[[#This Row],[symbol]], $AB$24:$AB$28, $AC$24:$AC$28, "Not Found", 0)</f>
        <v>0.3</v>
      </c>
      <c r="U469" s="9" t="str">
        <f>IF(AND(Records_18052025[[#This Row],[trade_duration]]&lt;=60, Records_18052025[[#This Row],[volume]]&gt;=Records_18052025[[#This Row],[Scalping Volume Threshold]]), "Suspected Scalping", "No")</f>
        <v>No</v>
      </c>
      <c r="V469" s="2" cm="1">
        <f t="array" ref="V469">_xlfn.LET(_xlpm.Filtered, _xlfn._xlws.FILTER($F:$F, ($A:$A=Records_18052025[[#This Row],[account_id]])*($C:$C=Records_18052025[[#This Row],[symbol]]), "Not Found"), MEDIAN(_xlpm.Filtered))</f>
        <v>0.5</v>
      </c>
      <c r="W469" s="2">
        <f>_xlfn.XLOOKUP(Records_18052025[[#This Row],[symbol]], $AB$33:$AB$37, $AC$33:$AC$37, 0.5, 0)</f>
        <v>0.4</v>
      </c>
      <c r="X469" s="2">
        <f>_xlfn.XLOOKUP(Records_18052025[[#This Row],[symbol]], $AB$33:$AB$37, $AD$33:$AD$37, 2, 0)</f>
        <v>2</v>
      </c>
      <c r="Y469" s="9" t="str" cm="1">
        <f t="array" ref="Y46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6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70" spans="1:26" x14ac:dyDescent="0.3">
      <c r="A470" s="2">
        <v>1010</v>
      </c>
      <c r="B470" s="5">
        <v>45795.517938147903</v>
      </c>
      <c r="C470" s="2" t="s">
        <v>12</v>
      </c>
      <c r="D470" s="2" t="s">
        <v>14</v>
      </c>
      <c r="E470" s="2">
        <v>0.94</v>
      </c>
      <c r="F470" s="2">
        <v>0.5</v>
      </c>
      <c r="G470" s="2">
        <v>58.58</v>
      </c>
      <c r="H470" s="2">
        <v>449</v>
      </c>
      <c r="I470" s="2">
        <f>COUNTIFS(A:A, Records_18052025[[#This Row],[account_id]])</f>
        <v>54</v>
      </c>
      <c r="J470" s="9" t="str">
        <f>IF(Records_18052025[[#This Row],[Total Trades]]&gt;100, "High frequency", "No")</f>
        <v>No</v>
      </c>
      <c r="K470" s="8">
        <f>_xlfn.XLOOKUP(Records_18052025[[#This Row],[symbol]], $AB$6:$AB$10, $AC$6:$AC$10, "", 0)</f>
        <v>1.5</v>
      </c>
      <c r="L470" s="8" cm="1">
        <f t="array" ref="L470">ABS(_xlfn.XLOOKUP(Records_18052025[[#This Row],[symbol]], $AB$6:$AB$10, (Records_18052025[[#This Row],[spread]]-$AC$6:$AC$10), "", 0))</f>
        <v>0.56000000000000005</v>
      </c>
      <c r="M470" s="9" t="str">
        <f>IF(Records_18052025[[#This Row],[spread]]&gt;Records_18052025[[#This Row],[Spread Median/Symbol]]+PRODUCT(2, $AC$12), "Abnormal high spread", "No")</f>
        <v>No</v>
      </c>
      <c r="N470" s="9" t="str">
        <f>IF(Records_18052025[[#This Row],[spread]]&lt;Records_18052025[[#This Row],[Spread Median/Symbol]]-PRODUCT(2, $AC$12), "Suspicious low spread", "No")</f>
        <v>No</v>
      </c>
      <c r="O470" s="8">
        <f>IF(Records_18052025[[#This Row],[direction]]="Buy", Records_18052025[[#This Row],[volume]], -Records_18052025[[#This Row],[volume]])</f>
        <v>0.5</v>
      </c>
      <c r="P470" s="8">
        <f>IF(AND(Records_18052025[[#This Row],[account_id]]=A469, Records_18052025[[#This Row],[symbol]]=C469), P469+Records_18052025[[#This Row],[signed_volume]], Records_18052025[[#This Row],[signed_volume]])</f>
        <v>-0.79999999999999982</v>
      </c>
      <c r="Q470" s="12">
        <f>Records_18052025[[#This Row],[trade_duration]]/86400</f>
        <v>5.1967592592592595E-3</v>
      </c>
      <c r="R470" s="8">
        <v>7.29</v>
      </c>
      <c r="S470" s="9" t="str">
        <f>IF(AND(Records_18052025[[#This Row],[account_id]]=A469, Records_18052025[[#This Row],[symbol]]=C469, Records_18052025[[#This Row],[net_position]]&lt;&gt;P469, P469&lt;&gt;0, Records_18052025[[#This Row],[net_position]]*P469&lt;0, ABS(Records_18052025[[#This Row],[net_position]])&gt;=0.5, Records_18052025[[#This Row],[trade_duration_min2]]&lt;=5), "Abnormal position flip", "No")</f>
        <v>No</v>
      </c>
      <c r="T470" s="2">
        <f>_xlfn.XLOOKUP(Records_18052025[[#This Row],[symbol]], $AB$24:$AB$28, $AC$24:$AC$28, "Not Found", 0)</f>
        <v>0.3</v>
      </c>
      <c r="U470" s="9" t="str">
        <f>IF(AND(Records_18052025[[#This Row],[trade_duration]]&lt;=60, Records_18052025[[#This Row],[volume]]&gt;=Records_18052025[[#This Row],[Scalping Volume Threshold]]), "Suspected Scalping", "No")</f>
        <v>No</v>
      </c>
      <c r="V470" s="2" cm="1">
        <f t="array" ref="V470">_xlfn.LET(_xlpm.Filtered, _xlfn._xlws.FILTER($F:$F, ($A:$A=Records_18052025[[#This Row],[account_id]])*($C:$C=Records_18052025[[#This Row],[symbol]]), "Not Found"), MEDIAN(_xlpm.Filtered))</f>
        <v>0.5</v>
      </c>
      <c r="W470" s="2">
        <f>_xlfn.XLOOKUP(Records_18052025[[#This Row],[symbol]], $AB$33:$AB$37, $AC$33:$AC$37, 0.5, 0)</f>
        <v>0.4</v>
      </c>
      <c r="X470" s="2">
        <f>_xlfn.XLOOKUP(Records_18052025[[#This Row],[symbol]], $AB$33:$AB$37, $AD$33:$AD$37, 2, 0)</f>
        <v>2</v>
      </c>
      <c r="Y470" s="9" t="str" cm="1">
        <f t="array" ref="Y47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7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71" spans="1:26" x14ac:dyDescent="0.3">
      <c r="A471" s="2">
        <v>1010</v>
      </c>
      <c r="B471" s="5">
        <v>45795.520715950886</v>
      </c>
      <c r="C471" s="2" t="s">
        <v>12</v>
      </c>
      <c r="D471" s="2" t="s">
        <v>14</v>
      </c>
      <c r="E471" s="2">
        <v>1.88</v>
      </c>
      <c r="F471" s="2">
        <v>2</v>
      </c>
      <c r="G471" s="2">
        <v>-109.55</v>
      </c>
      <c r="H471" s="2">
        <v>2682</v>
      </c>
      <c r="I471" s="2">
        <f>COUNTIFS(A:A, Records_18052025[[#This Row],[account_id]])</f>
        <v>54</v>
      </c>
      <c r="J471" s="9" t="str">
        <f>IF(Records_18052025[[#This Row],[Total Trades]]&gt;100, "High frequency", "No")</f>
        <v>No</v>
      </c>
      <c r="K471" s="8">
        <f>_xlfn.XLOOKUP(Records_18052025[[#This Row],[symbol]], $AB$6:$AB$10, $AC$6:$AC$10, "", 0)</f>
        <v>1.5</v>
      </c>
      <c r="L471" s="8" cm="1">
        <f t="array" ref="L471">ABS(_xlfn.XLOOKUP(Records_18052025[[#This Row],[symbol]], $AB$6:$AB$10, (Records_18052025[[#This Row],[spread]]-$AC$6:$AC$10), "", 0))</f>
        <v>0.37999999999999989</v>
      </c>
      <c r="M471" s="9" t="str">
        <f>IF(Records_18052025[[#This Row],[spread]]&gt;Records_18052025[[#This Row],[Spread Median/Symbol]]+PRODUCT(2, $AC$12), "Abnormal high spread", "No")</f>
        <v>No</v>
      </c>
      <c r="N471" s="9" t="str">
        <f>IF(Records_18052025[[#This Row],[spread]]&lt;Records_18052025[[#This Row],[Spread Median/Symbol]]-PRODUCT(2, $AC$12), "Suspicious low spread", "No")</f>
        <v>No</v>
      </c>
      <c r="O471" s="8">
        <f>IF(Records_18052025[[#This Row],[direction]]="Buy", Records_18052025[[#This Row],[volume]], -Records_18052025[[#This Row],[volume]])</f>
        <v>2</v>
      </c>
      <c r="P471" s="8">
        <f>IF(AND(Records_18052025[[#This Row],[account_id]]=A470, Records_18052025[[#This Row],[symbol]]=C470), P470+Records_18052025[[#This Row],[signed_volume]], Records_18052025[[#This Row],[signed_volume]])</f>
        <v>1.2000000000000002</v>
      </c>
      <c r="Q471" s="12">
        <f>Records_18052025[[#This Row],[trade_duration]]/86400</f>
        <v>3.1041666666666665E-2</v>
      </c>
      <c r="R471" s="8">
        <v>44.42</v>
      </c>
      <c r="S471" s="9" t="str">
        <f>IF(AND(Records_18052025[[#This Row],[account_id]]=A470, Records_18052025[[#This Row],[symbol]]=C470, Records_18052025[[#This Row],[net_position]]&lt;&gt;P470, P470&lt;&gt;0, Records_18052025[[#This Row],[net_position]]*P470&lt;0, ABS(Records_18052025[[#This Row],[net_position]])&gt;=0.5, Records_18052025[[#This Row],[trade_duration_min2]]&lt;=5), "Abnormal position flip", "No")</f>
        <v>No</v>
      </c>
      <c r="T471" s="2">
        <f>_xlfn.XLOOKUP(Records_18052025[[#This Row],[symbol]], $AB$24:$AB$28, $AC$24:$AC$28, "Not Found", 0)</f>
        <v>0.3</v>
      </c>
      <c r="U471" s="9" t="str">
        <f>IF(AND(Records_18052025[[#This Row],[trade_duration]]&lt;=60, Records_18052025[[#This Row],[volume]]&gt;=Records_18052025[[#This Row],[Scalping Volume Threshold]]), "Suspected Scalping", "No")</f>
        <v>No</v>
      </c>
      <c r="V471" s="2" cm="1">
        <f t="array" ref="V471">_xlfn.LET(_xlpm.Filtered, _xlfn._xlws.FILTER($F:$F, ($A:$A=Records_18052025[[#This Row],[account_id]])*($C:$C=Records_18052025[[#This Row],[symbol]]), "Not Found"), MEDIAN(_xlpm.Filtered))</f>
        <v>0.5</v>
      </c>
      <c r="W471" s="2">
        <f>_xlfn.XLOOKUP(Records_18052025[[#This Row],[symbol]], $AB$33:$AB$37, $AC$33:$AC$37, 0.5, 0)</f>
        <v>0.4</v>
      </c>
      <c r="X471" s="2">
        <f>_xlfn.XLOOKUP(Records_18052025[[#This Row],[symbol]], $AB$33:$AB$37, $AD$33:$AD$37, 2, 0)</f>
        <v>2</v>
      </c>
      <c r="Y471" s="9" t="str" cm="1">
        <f t="array" ref="Y47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7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72" spans="1:26" x14ac:dyDescent="0.3">
      <c r="A472" s="2">
        <v>1010</v>
      </c>
      <c r="B472" s="5">
        <v>45795.551965912913</v>
      </c>
      <c r="C472" s="2" t="s">
        <v>12</v>
      </c>
      <c r="D472" s="2" t="s">
        <v>13</v>
      </c>
      <c r="E472" s="2">
        <v>2.16</v>
      </c>
      <c r="F472" s="2">
        <v>0.5</v>
      </c>
      <c r="G472" s="2">
        <v>-142.85</v>
      </c>
      <c r="H472" s="2">
        <v>1087</v>
      </c>
      <c r="I472" s="2">
        <f>COUNTIFS(A:A, Records_18052025[[#This Row],[account_id]])</f>
        <v>54</v>
      </c>
      <c r="J472" s="9" t="str">
        <f>IF(Records_18052025[[#This Row],[Total Trades]]&gt;100, "High frequency", "No")</f>
        <v>No</v>
      </c>
      <c r="K472" s="8">
        <f>_xlfn.XLOOKUP(Records_18052025[[#This Row],[symbol]], $AB$6:$AB$10, $AC$6:$AC$10, "", 0)</f>
        <v>1.5</v>
      </c>
      <c r="L472" s="8" cm="1">
        <f t="array" ref="L472">ABS(_xlfn.XLOOKUP(Records_18052025[[#This Row],[symbol]], $AB$6:$AB$10, (Records_18052025[[#This Row],[spread]]-$AC$6:$AC$10), "", 0))</f>
        <v>0.66000000000000014</v>
      </c>
      <c r="M472" s="9" t="str">
        <f>IF(Records_18052025[[#This Row],[spread]]&gt;Records_18052025[[#This Row],[Spread Median/Symbol]]+PRODUCT(2, $AC$12), "Abnormal high spread", "No")</f>
        <v>No</v>
      </c>
      <c r="N472" s="9" t="str">
        <f>IF(Records_18052025[[#This Row],[spread]]&lt;Records_18052025[[#This Row],[Spread Median/Symbol]]-PRODUCT(2, $AC$12), "Suspicious low spread", "No")</f>
        <v>No</v>
      </c>
      <c r="O472" s="8">
        <f>IF(Records_18052025[[#This Row],[direction]]="Buy", Records_18052025[[#This Row],[volume]], -Records_18052025[[#This Row],[volume]])</f>
        <v>-0.5</v>
      </c>
      <c r="P472" s="8">
        <f>IF(AND(Records_18052025[[#This Row],[account_id]]=A471, Records_18052025[[#This Row],[symbol]]=C471), P471+Records_18052025[[#This Row],[signed_volume]], Records_18052025[[#This Row],[signed_volume]])</f>
        <v>0.70000000000000018</v>
      </c>
      <c r="Q472" s="12">
        <f>Records_18052025[[#This Row],[trade_duration]]/86400</f>
        <v>1.2581018518518519E-2</v>
      </c>
      <c r="R472" s="8">
        <v>18.07</v>
      </c>
      <c r="S472" s="9" t="str">
        <f>IF(AND(Records_18052025[[#This Row],[account_id]]=A471, Records_18052025[[#This Row],[symbol]]=C471, Records_18052025[[#This Row],[net_position]]&lt;&gt;P471, P471&lt;&gt;0, Records_18052025[[#This Row],[net_position]]*P471&lt;0, ABS(Records_18052025[[#This Row],[net_position]])&gt;=0.5, Records_18052025[[#This Row],[trade_duration_min2]]&lt;=5), "Abnormal position flip", "No")</f>
        <v>No</v>
      </c>
      <c r="T472" s="2">
        <f>_xlfn.XLOOKUP(Records_18052025[[#This Row],[symbol]], $AB$24:$AB$28, $AC$24:$AC$28, "Not Found", 0)</f>
        <v>0.3</v>
      </c>
      <c r="U472" s="9" t="str">
        <f>IF(AND(Records_18052025[[#This Row],[trade_duration]]&lt;=60, Records_18052025[[#This Row],[volume]]&gt;=Records_18052025[[#This Row],[Scalping Volume Threshold]]), "Suspected Scalping", "No")</f>
        <v>No</v>
      </c>
      <c r="V472" s="2" cm="1">
        <f t="array" ref="V472">_xlfn.LET(_xlpm.Filtered, _xlfn._xlws.FILTER($F:$F, ($A:$A=Records_18052025[[#This Row],[account_id]])*($C:$C=Records_18052025[[#This Row],[symbol]]), "Not Found"), MEDIAN(_xlpm.Filtered))</f>
        <v>0.5</v>
      </c>
      <c r="W472" s="2">
        <f>_xlfn.XLOOKUP(Records_18052025[[#This Row],[symbol]], $AB$33:$AB$37, $AC$33:$AC$37, 0.5, 0)</f>
        <v>0.4</v>
      </c>
      <c r="X472" s="2">
        <f>_xlfn.XLOOKUP(Records_18052025[[#This Row],[symbol]], $AB$33:$AB$37, $AD$33:$AD$37, 2, 0)</f>
        <v>2</v>
      </c>
      <c r="Y472" s="9" t="str" cm="1">
        <f t="array" ref="Y47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7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73" spans="1:26" x14ac:dyDescent="0.3">
      <c r="A473" s="2">
        <v>1010</v>
      </c>
      <c r="B473" s="5">
        <v>45795.588771509632</v>
      </c>
      <c r="C473" s="2" t="s">
        <v>12</v>
      </c>
      <c r="D473" s="2" t="s">
        <v>13</v>
      </c>
      <c r="E473" s="2">
        <v>1.46</v>
      </c>
      <c r="F473" s="2">
        <v>0.5</v>
      </c>
      <c r="G473" s="2">
        <v>112.25</v>
      </c>
      <c r="H473" s="2">
        <v>86</v>
      </c>
      <c r="I473" s="2">
        <f>COUNTIFS(A:A, Records_18052025[[#This Row],[account_id]])</f>
        <v>54</v>
      </c>
      <c r="J473" s="9" t="str">
        <f>IF(Records_18052025[[#This Row],[Total Trades]]&gt;100, "High frequency", "No")</f>
        <v>No</v>
      </c>
      <c r="K473" s="8">
        <f>_xlfn.XLOOKUP(Records_18052025[[#This Row],[symbol]], $AB$6:$AB$10, $AC$6:$AC$10, "", 0)</f>
        <v>1.5</v>
      </c>
      <c r="L473" s="8" cm="1">
        <f t="array" ref="L473">ABS(_xlfn.XLOOKUP(Records_18052025[[#This Row],[symbol]], $AB$6:$AB$10, (Records_18052025[[#This Row],[spread]]-$AC$6:$AC$10), "", 0))</f>
        <v>4.0000000000000036E-2</v>
      </c>
      <c r="M473" s="9" t="str">
        <f>IF(Records_18052025[[#This Row],[spread]]&gt;Records_18052025[[#This Row],[Spread Median/Symbol]]+PRODUCT(2, $AC$12), "Abnormal high spread", "No")</f>
        <v>No</v>
      </c>
      <c r="N473" s="9" t="str">
        <f>IF(Records_18052025[[#This Row],[spread]]&lt;Records_18052025[[#This Row],[Spread Median/Symbol]]-PRODUCT(2, $AC$12), "Suspicious low spread", "No")</f>
        <v>No</v>
      </c>
      <c r="O473" s="8">
        <f>IF(Records_18052025[[#This Row],[direction]]="Buy", Records_18052025[[#This Row],[volume]], -Records_18052025[[#This Row],[volume]])</f>
        <v>-0.5</v>
      </c>
      <c r="P473" s="8">
        <f>IF(AND(Records_18052025[[#This Row],[account_id]]=A472, Records_18052025[[#This Row],[symbol]]=C472), P472+Records_18052025[[#This Row],[signed_volume]], Records_18052025[[#This Row],[signed_volume]])</f>
        <v>0.20000000000000018</v>
      </c>
      <c r="Q473" s="12">
        <f>Records_18052025[[#This Row],[trade_duration]]/86400</f>
        <v>9.9537037037037042E-4</v>
      </c>
      <c r="R473" s="8">
        <v>1.26</v>
      </c>
      <c r="S473" s="9" t="str">
        <f>IF(AND(Records_18052025[[#This Row],[account_id]]=A472, Records_18052025[[#This Row],[symbol]]=C472, Records_18052025[[#This Row],[net_position]]&lt;&gt;P472, P472&lt;&gt;0, Records_18052025[[#This Row],[net_position]]*P472&lt;0, ABS(Records_18052025[[#This Row],[net_position]])&gt;=0.5, Records_18052025[[#This Row],[trade_duration_min2]]&lt;=5), "Abnormal position flip", "No")</f>
        <v>No</v>
      </c>
      <c r="T473" s="2">
        <f>_xlfn.XLOOKUP(Records_18052025[[#This Row],[symbol]], $AB$24:$AB$28, $AC$24:$AC$28, "Not Found", 0)</f>
        <v>0.3</v>
      </c>
      <c r="U473" s="9" t="str">
        <f>IF(AND(Records_18052025[[#This Row],[trade_duration]]&lt;=60, Records_18052025[[#This Row],[volume]]&gt;=Records_18052025[[#This Row],[Scalping Volume Threshold]]), "Suspected Scalping", "No")</f>
        <v>No</v>
      </c>
      <c r="V473" s="2" cm="1">
        <f t="array" ref="V473">_xlfn.LET(_xlpm.Filtered, _xlfn._xlws.FILTER($F:$F, ($A:$A=Records_18052025[[#This Row],[account_id]])*($C:$C=Records_18052025[[#This Row],[symbol]]), "Not Found"), MEDIAN(_xlpm.Filtered))</f>
        <v>0.5</v>
      </c>
      <c r="W473" s="2">
        <f>_xlfn.XLOOKUP(Records_18052025[[#This Row],[symbol]], $AB$33:$AB$37, $AC$33:$AC$37, 0.5, 0)</f>
        <v>0.4</v>
      </c>
      <c r="X473" s="2">
        <f>_xlfn.XLOOKUP(Records_18052025[[#This Row],[symbol]], $AB$33:$AB$37, $AD$33:$AD$37, 2, 0)</f>
        <v>2</v>
      </c>
      <c r="Y473" s="9" t="str" cm="1">
        <f t="array" ref="Y47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7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74" spans="1:26" x14ac:dyDescent="0.3">
      <c r="A474" s="2">
        <v>1010</v>
      </c>
      <c r="B474" s="5">
        <v>45795.729049253547</v>
      </c>
      <c r="C474" s="2" t="s">
        <v>12</v>
      </c>
      <c r="D474" s="2" t="s">
        <v>14</v>
      </c>
      <c r="E474" s="2">
        <v>2.37</v>
      </c>
      <c r="F474" s="2">
        <v>2</v>
      </c>
      <c r="G474" s="2">
        <v>43.1</v>
      </c>
      <c r="H474" s="2">
        <v>2045</v>
      </c>
      <c r="I474" s="2">
        <f>COUNTIFS(A:A, Records_18052025[[#This Row],[account_id]])</f>
        <v>54</v>
      </c>
      <c r="J474" s="9" t="str">
        <f>IF(Records_18052025[[#This Row],[Total Trades]]&gt;100, "High frequency", "No")</f>
        <v>No</v>
      </c>
      <c r="K474" s="8">
        <f>_xlfn.XLOOKUP(Records_18052025[[#This Row],[symbol]], $AB$6:$AB$10, $AC$6:$AC$10, "", 0)</f>
        <v>1.5</v>
      </c>
      <c r="L474" s="8" cm="1">
        <f t="array" ref="L474">ABS(_xlfn.XLOOKUP(Records_18052025[[#This Row],[symbol]], $AB$6:$AB$10, (Records_18052025[[#This Row],[spread]]-$AC$6:$AC$10), "", 0))</f>
        <v>0.87000000000000011</v>
      </c>
      <c r="M474" s="9" t="str">
        <f>IF(Records_18052025[[#This Row],[spread]]&gt;Records_18052025[[#This Row],[Spread Median/Symbol]]+PRODUCT(2, $AC$12), "Abnormal high spread", "No")</f>
        <v>No</v>
      </c>
      <c r="N474" s="9" t="str">
        <f>IF(Records_18052025[[#This Row],[spread]]&lt;Records_18052025[[#This Row],[Spread Median/Symbol]]-PRODUCT(2, $AC$12), "Suspicious low spread", "No")</f>
        <v>No</v>
      </c>
      <c r="O474" s="8">
        <f>IF(Records_18052025[[#This Row],[direction]]="Buy", Records_18052025[[#This Row],[volume]], -Records_18052025[[#This Row],[volume]])</f>
        <v>2</v>
      </c>
      <c r="P474" s="8">
        <f>IF(AND(Records_18052025[[#This Row],[account_id]]=A473, Records_18052025[[#This Row],[symbol]]=C473), P473+Records_18052025[[#This Row],[signed_volume]], Records_18052025[[#This Row],[signed_volume]])</f>
        <v>2.2000000000000002</v>
      </c>
      <c r="Q474" s="12">
        <f>Records_18052025[[#This Row],[trade_duration]]/86400</f>
        <v>2.3668981481481482E-2</v>
      </c>
      <c r="R474" s="8">
        <v>34.049999999999997</v>
      </c>
      <c r="S474" s="9" t="str">
        <f>IF(AND(Records_18052025[[#This Row],[account_id]]=A473, Records_18052025[[#This Row],[symbol]]=C473, Records_18052025[[#This Row],[net_position]]&lt;&gt;P473, P473&lt;&gt;0, Records_18052025[[#This Row],[net_position]]*P473&lt;0, ABS(Records_18052025[[#This Row],[net_position]])&gt;=0.5, Records_18052025[[#This Row],[trade_duration_min2]]&lt;=5), "Abnormal position flip", "No")</f>
        <v>No</v>
      </c>
      <c r="T474" s="2">
        <f>_xlfn.XLOOKUP(Records_18052025[[#This Row],[symbol]], $AB$24:$AB$28, $AC$24:$AC$28, "Not Found", 0)</f>
        <v>0.3</v>
      </c>
      <c r="U474" s="9" t="str">
        <f>IF(AND(Records_18052025[[#This Row],[trade_duration]]&lt;=60, Records_18052025[[#This Row],[volume]]&gt;=Records_18052025[[#This Row],[Scalping Volume Threshold]]), "Suspected Scalping", "No")</f>
        <v>No</v>
      </c>
      <c r="V474" s="2" cm="1">
        <f t="array" ref="V474">_xlfn.LET(_xlpm.Filtered, _xlfn._xlws.FILTER($F:$F, ($A:$A=Records_18052025[[#This Row],[account_id]])*($C:$C=Records_18052025[[#This Row],[symbol]]), "Not Found"), MEDIAN(_xlpm.Filtered))</f>
        <v>0.5</v>
      </c>
      <c r="W474" s="2">
        <f>_xlfn.XLOOKUP(Records_18052025[[#This Row],[symbol]], $AB$33:$AB$37, $AC$33:$AC$37, 0.5, 0)</f>
        <v>0.4</v>
      </c>
      <c r="X474" s="2">
        <f>_xlfn.XLOOKUP(Records_18052025[[#This Row],[symbol]], $AB$33:$AB$37, $AD$33:$AD$37, 2, 0)</f>
        <v>2</v>
      </c>
      <c r="Y474" s="9" t="str" cm="1">
        <f t="array" ref="Y47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7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75" spans="1:26" x14ac:dyDescent="0.3">
      <c r="A475" s="2">
        <v>1010</v>
      </c>
      <c r="B475" s="5">
        <v>45795.840854850059</v>
      </c>
      <c r="C475" s="2" t="s">
        <v>12</v>
      </c>
      <c r="D475" s="2" t="s">
        <v>14</v>
      </c>
      <c r="E475" s="2">
        <v>1.04</v>
      </c>
      <c r="F475" s="2">
        <v>2</v>
      </c>
      <c r="G475" s="2">
        <v>118.67</v>
      </c>
      <c r="H475" s="2">
        <v>2896</v>
      </c>
      <c r="I475" s="2">
        <f>COUNTIFS(A:A, Records_18052025[[#This Row],[account_id]])</f>
        <v>54</v>
      </c>
      <c r="J475" s="9" t="str">
        <f>IF(Records_18052025[[#This Row],[Total Trades]]&gt;100, "High frequency", "No")</f>
        <v>No</v>
      </c>
      <c r="K475" s="8">
        <f>_xlfn.XLOOKUP(Records_18052025[[#This Row],[symbol]], $AB$6:$AB$10, $AC$6:$AC$10, "", 0)</f>
        <v>1.5</v>
      </c>
      <c r="L475" s="8" cm="1">
        <f t="array" ref="L475">ABS(_xlfn.XLOOKUP(Records_18052025[[#This Row],[symbol]], $AB$6:$AB$10, (Records_18052025[[#This Row],[spread]]-$AC$6:$AC$10), "", 0))</f>
        <v>0.45999999999999996</v>
      </c>
      <c r="M475" s="9" t="str">
        <f>IF(Records_18052025[[#This Row],[spread]]&gt;Records_18052025[[#This Row],[Spread Median/Symbol]]+PRODUCT(2, $AC$12), "Abnormal high spread", "No")</f>
        <v>No</v>
      </c>
      <c r="N475" s="9" t="str">
        <f>IF(Records_18052025[[#This Row],[spread]]&lt;Records_18052025[[#This Row],[Spread Median/Symbol]]-PRODUCT(2, $AC$12), "Suspicious low spread", "No")</f>
        <v>No</v>
      </c>
      <c r="O475" s="8">
        <f>IF(Records_18052025[[#This Row],[direction]]="Buy", Records_18052025[[#This Row],[volume]], -Records_18052025[[#This Row],[volume]])</f>
        <v>2</v>
      </c>
      <c r="P475" s="8">
        <f>IF(AND(Records_18052025[[#This Row],[account_id]]=A474, Records_18052025[[#This Row],[symbol]]=C474), P474+Records_18052025[[#This Row],[signed_volume]], Records_18052025[[#This Row],[signed_volume]])</f>
        <v>4.2</v>
      </c>
      <c r="Q475" s="12">
        <f>Records_18052025[[#This Row],[trade_duration]]/86400</f>
        <v>3.3518518518518517E-2</v>
      </c>
      <c r="R475" s="8">
        <v>48.16</v>
      </c>
      <c r="S475" s="9" t="str">
        <f>IF(AND(Records_18052025[[#This Row],[account_id]]=A474, Records_18052025[[#This Row],[symbol]]=C474, Records_18052025[[#This Row],[net_position]]&lt;&gt;P474, P474&lt;&gt;0, Records_18052025[[#This Row],[net_position]]*P474&lt;0, ABS(Records_18052025[[#This Row],[net_position]])&gt;=0.5, Records_18052025[[#This Row],[trade_duration_min2]]&lt;=5), "Abnormal position flip", "No")</f>
        <v>No</v>
      </c>
      <c r="T475" s="2">
        <f>_xlfn.XLOOKUP(Records_18052025[[#This Row],[symbol]], $AB$24:$AB$28, $AC$24:$AC$28, "Not Found", 0)</f>
        <v>0.3</v>
      </c>
      <c r="U475" s="9" t="str">
        <f>IF(AND(Records_18052025[[#This Row],[trade_duration]]&lt;=60, Records_18052025[[#This Row],[volume]]&gt;=Records_18052025[[#This Row],[Scalping Volume Threshold]]), "Suspected Scalping", "No")</f>
        <v>No</v>
      </c>
      <c r="V475" s="2" cm="1">
        <f t="array" ref="V475">_xlfn.LET(_xlpm.Filtered, _xlfn._xlws.FILTER($F:$F, ($A:$A=Records_18052025[[#This Row],[account_id]])*($C:$C=Records_18052025[[#This Row],[symbol]]), "Not Found"), MEDIAN(_xlpm.Filtered))</f>
        <v>0.5</v>
      </c>
      <c r="W475" s="2">
        <f>_xlfn.XLOOKUP(Records_18052025[[#This Row],[symbol]], $AB$33:$AB$37, $AC$33:$AC$37, 0.5, 0)</f>
        <v>0.4</v>
      </c>
      <c r="X475" s="2">
        <f>_xlfn.XLOOKUP(Records_18052025[[#This Row],[symbol]], $AB$33:$AB$37, $AD$33:$AD$37, 2, 0)</f>
        <v>2</v>
      </c>
      <c r="Y475" s="9" t="str" cm="1">
        <f t="array" ref="Y47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7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76" spans="1:26" x14ac:dyDescent="0.3">
      <c r="A476" s="2">
        <v>1010</v>
      </c>
      <c r="B476" s="5">
        <v>45795.996410374013</v>
      </c>
      <c r="C476" s="2" t="s">
        <v>12</v>
      </c>
      <c r="D476" s="2" t="s">
        <v>13</v>
      </c>
      <c r="E476" s="2">
        <v>1.44</v>
      </c>
      <c r="F476" s="2">
        <v>2</v>
      </c>
      <c r="G476" s="2">
        <v>166.99</v>
      </c>
      <c r="H476" s="2">
        <v>2673</v>
      </c>
      <c r="I476" s="2">
        <f>COUNTIFS(A:A, Records_18052025[[#This Row],[account_id]])</f>
        <v>54</v>
      </c>
      <c r="J476" s="9" t="str">
        <f>IF(Records_18052025[[#This Row],[Total Trades]]&gt;100, "High frequency", "No")</f>
        <v>No</v>
      </c>
      <c r="K476" s="8">
        <f>_xlfn.XLOOKUP(Records_18052025[[#This Row],[symbol]], $AB$6:$AB$10, $AC$6:$AC$10, "", 0)</f>
        <v>1.5</v>
      </c>
      <c r="L476" s="8" cm="1">
        <f t="array" ref="L476">ABS(_xlfn.XLOOKUP(Records_18052025[[#This Row],[symbol]], $AB$6:$AB$10, (Records_18052025[[#This Row],[spread]]-$AC$6:$AC$10), "", 0))</f>
        <v>6.0000000000000053E-2</v>
      </c>
      <c r="M476" s="9" t="str">
        <f>IF(Records_18052025[[#This Row],[spread]]&gt;Records_18052025[[#This Row],[Spread Median/Symbol]]+PRODUCT(2, $AC$12), "Abnormal high spread", "No")</f>
        <v>No</v>
      </c>
      <c r="N476" s="9" t="str">
        <f>IF(Records_18052025[[#This Row],[spread]]&lt;Records_18052025[[#This Row],[Spread Median/Symbol]]-PRODUCT(2, $AC$12), "Suspicious low spread", "No")</f>
        <v>No</v>
      </c>
      <c r="O476" s="8">
        <f>IF(Records_18052025[[#This Row],[direction]]="Buy", Records_18052025[[#This Row],[volume]], -Records_18052025[[#This Row],[volume]])</f>
        <v>-2</v>
      </c>
      <c r="P476" s="8">
        <f>IF(AND(Records_18052025[[#This Row],[account_id]]=A475, Records_18052025[[#This Row],[symbol]]=C475), P475+Records_18052025[[#This Row],[signed_volume]], Records_18052025[[#This Row],[signed_volume]])</f>
        <v>2.2000000000000002</v>
      </c>
      <c r="Q476" s="12">
        <f>Records_18052025[[#This Row],[trade_duration]]/86400</f>
        <v>3.09375E-2</v>
      </c>
      <c r="R476" s="8">
        <v>44.33</v>
      </c>
      <c r="S476" s="9" t="str">
        <f>IF(AND(Records_18052025[[#This Row],[account_id]]=A475, Records_18052025[[#This Row],[symbol]]=C475, Records_18052025[[#This Row],[net_position]]&lt;&gt;P475, P475&lt;&gt;0, Records_18052025[[#This Row],[net_position]]*P475&lt;0, ABS(Records_18052025[[#This Row],[net_position]])&gt;=0.5, Records_18052025[[#This Row],[trade_duration_min2]]&lt;=5), "Abnormal position flip", "No")</f>
        <v>No</v>
      </c>
      <c r="T476" s="2">
        <f>_xlfn.XLOOKUP(Records_18052025[[#This Row],[symbol]], $AB$24:$AB$28, $AC$24:$AC$28, "Not Found", 0)</f>
        <v>0.3</v>
      </c>
      <c r="U476" s="9" t="str">
        <f>IF(AND(Records_18052025[[#This Row],[trade_duration]]&lt;=60, Records_18052025[[#This Row],[volume]]&gt;=Records_18052025[[#This Row],[Scalping Volume Threshold]]), "Suspected Scalping", "No")</f>
        <v>No</v>
      </c>
      <c r="V476" s="2" cm="1">
        <f t="array" ref="V476">_xlfn.LET(_xlpm.Filtered, _xlfn._xlws.FILTER($F:$F, ($A:$A=Records_18052025[[#This Row],[account_id]])*($C:$C=Records_18052025[[#This Row],[symbol]]), "Not Found"), MEDIAN(_xlpm.Filtered))</f>
        <v>0.5</v>
      </c>
      <c r="W476" s="2">
        <f>_xlfn.XLOOKUP(Records_18052025[[#This Row],[symbol]], $AB$33:$AB$37, $AC$33:$AC$37, 0.5, 0)</f>
        <v>0.4</v>
      </c>
      <c r="X476" s="2">
        <f>_xlfn.XLOOKUP(Records_18052025[[#This Row],[symbol]], $AB$33:$AB$37, $AD$33:$AD$37, 2, 0)</f>
        <v>2</v>
      </c>
      <c r="Y476" s="9" t="str" cm="1">
        <f t="array" ref="Y47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7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77" spans="1:26" x14ac:dyDescent="0.3">
      <c r="A477" s="2">
        <v>1010</v>
      </c>
      <c r="B477" s="5">
        <v>45795.079049252163</v>
      </c>
      <c r="C477" s="2" t="s">
        <v>10</v>
      </c>
      <c r="D477" s="2" t="s">
        <v>14</v>
      </c>
      <c r="E477" s="2">
        <v>0.81</v>
      </c>
      <c r="F477" s="2">
        <v>0.01</v>
      </c>
      <c r="G477" s="2">
        <v>-116.45</v>
      </c>
      <c r="H477" s="2">
        <v>2222</v>
      </c>
      <c r="I477" s="2">
        <f>COUNTIFS(A:A, Records_18052025[[#This Row],[account_id]])</f>
        <v>54</v>
      </c>
      <c r="J477" s="9" t="str">
        <f>IF(Records_18052025[[#This Row],[Total Trades]]&gt;100, "High frequency", "No")</f>
        <v>No</v>
      </c>
      <c r="K477" s="8">
        <f>_xlfn.XLOOKUP(Records_18052025[[#This Row],[symbol]], $AB$6:$AB$10, $AC$6:$AC$10, "", 0)</f>
        <v>1.45</v>
      </c>
      <c r="L477" s="8" cm="1">
        <f t="array" ref="L477">ABS(_xlfn.XLOOKUP(Records_18052025[[#This Row],[symbol]], $AB$6:$AB$10, (Records_18052025[[#This Row],[spread]]-$AC$6:$AC$10), "", 0))</f>
        <v>0.6399999999999999</v>
      </c>
      <c r="M477" s="9" t="str">
        <f>IF(Records_18052025[[#This Row],[spread]]&gt;Records_18052025[[#This Row],[Spread Median/Symbol]]+PRODUCT(2, $AC$12), "Abnormal high spread", "No")</f>
        <v>No</v>
      </c>
      <c r="N477" s="9" t="str">
        <f>IF(Records_18052025[[#This Row],[spread]]&lt;Records_18052025[[#This Row],[Spread Median/Symbol]]-PRODUCT(2, $AC$12), "Suspicious low spread", "No")</f>
        <v>No</v>
      </c>
      <c r="O477" s="8">
        <f>IF(Records_18052025[[#This Row],[direction]]="Buy", Records_18052025[[#This Row],[volume]], -Records_18052025[[#This Row],[volume]])</f>
        <v>0.01</v>
      </c>
      <c r="P477" s="8">
        <f>IF(AND(Records_18052025[[#This Row],[account_id]]=A476, Records_18052025[[#This Row],[symbol]]=C476), P476+Records_18052025[[#This Row],[signed_volume]], Records_18052025[[#This Row],[signed_volume]])</f>
        <v>0.01</v>
      </c>
      <c r="Q477" s="12">
        <f>Records_18052025[[#This Row],[trade_duration]]/86400</f>
        <v>2.5717592592592594E-2</v>
      </c>
      <c r="R477" s="8">
        <v>37.020000000000003</v>
      </c>
      <c r="S477" s="9" t="str">
        <f>IF(AND(Records_18052025[[#This Row],[account_id]]=A476, Records_18052025[[#This Row],[symbol]]=C476, Records_18052025[[#This Row],[net_position]]&lt;&gt;P476, P476&lt;&gt;0, Records_18052025[[#This Row],[net_position]]*P476&lt;0, ABS(Records_18052025[[#This Row],[net_position]])&gt;=0.5, Records_18052025[[#This Row],[trade_duration_min2]]&lt;=5), "Abnormal position flip", "No")</f>
        <v>No</v>
      </c>
      <c r="T477" s="2">
        <f>_xlfn.XLOOKUP(Records_18052025[[#This Row],[symbol]], $AB$24:$AB$28, $AC$24:$AC$28, "Not Found", 0)</f>
        <v>0.5</v>
      </c>
      <c r="U477" s="9" t="str">
        <f>IF(AND(Records_18052025[[#This Row],[trade_duration]]&lt;=60, Records_18052025[[#This Row],[volume]]&gt;=Records_18052025[[#This Row],[Scalping Volume Threshold]]), "Suspected Scalping", "No")</f>
        <v>No</v>
      </c>
      <c r="V477" s="2" cm="1">
        <f t="array" ref="V477">_xlfn.LET(_xlpm.Filtered, _xlfn._xlws.FILTER($F:$F, ($A:$A=Records_18052025[[#This Row],[account_id]])*($C:$C=Records_18052025[[#This Row],[symbol]]), "Not Found"), MEDIAN(_xlpm.Filtered))</f>
        <v>0.5</v>
      </c>
      <c r="W477" s="2">
        <f>_xlfn.XLOOKUP(Records_18052025[[#This Row],[symbol]], $AB$33:$AB$37, $AC$33:$AC$37, 0.5, 0)</f>
        <v>0.3</v>
      </c>
      <c r="X477" s="2">
        <f>_xlfn.XLOOKUP(Records_18052025[[#This Row],[symbol]], $AB$33:$AB$37, $AD$33:$AD$37, 2, 0)</f>
        <v>1.5</v>
      </c>
      <c r="Y477" s="9" t="str" cm="1">
        <f t="array" ref="Y47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7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78" spans="1:26" x14ac:dyDescent="0.3">
      <c r="A478" s="2">
        <v>1010</v>
      </c>
      <c r="B478" s="5">
        <v>45795.180438178359</v>
      </c>
      <c r="C478" s="2" t="s">
        <v>10</v>
      </c>
      <c r="D478" s="2" t="s">
        <v>13</v>
      </c>
      <c r="E478" s="2">
        <v>2.0299999999999998</v>
      </c>
      <c r="F478" s="2">
        <v>0.5</v>
      </c>
      <c r="G478" s="2">
        <v>-15.31</v>
      </c>
      <c r="H478" s="2">
        <v>2111</v>
      </c>
      <c r="I478" s="2">
        <f>COUNTIFS(A:A, Records_18052025[[#This Row],[account_id]])</f>
        <v>54</v>
      </c>
      <c r="J478" s="9" t="str">
        <f>IF(Records_18052025[[#This Row],[Total Trades]]&gt;100, "High frequency", "No")</f>
        <v>No</v>
      </c>
      <c r="K478" s="8">
        <f>_xlfn.XLOOKUP(Records_18052025[[#This Row],[symbol]], $AB$6:$AB$10, $AC$6:$AC$10, "", 0)</f>
        <v>1.45</v>
      </c>
      <c r="L478" s="8" cm="1">
        <f t="array" ref="L478">ABS(_xlfn.XLOOKUP(Records_18052025[[#This Row],[symbol]], $AB$6:$AB$10, (Records_18052025[[#This Row],[spread]]-$AC$6:$AC$10), "", 0))</f>
        <v>0.57999999999999985</v>
      </c>
      <c r="M478" s="9" t="str">
        <f>IF(Records_18052025[[#This Row],[spread]]&gt;Records_18052025[[#This Row],[Spread Median/Symbol]]+PRODUCT(2, $AC$12), "Abnormal high spread", "No")</f>
        <v>No</v>
      </c>
      <c r="N478" s="9" t="str">
        <f>IF(Records_18052025[[#This Row],[spread]]&lt;Records_18052025[[#This Row],[Spread Median/Symbol]]-PRODUCT(2, $AC$12), "Suspicious low spread", "No")</f>
        <v>No</v>
      </c>
      <c r="O478" s="8">
        <f>IF(Records_18052025[[#This Row],[direction]]="Buy", Records_18052025[[#This Row],[volume]], -Records_18052025[[#This Row],[volume]])</f>
        <v>-0.5</v>
      </c>
      <c r="P478" s="8">
        <f>IF(AND(Records_18052025[[#This Row],[account_id]]=A477, Records_18052025[[#This Row],[symbol]]=C477), P477+Records_18052025[[#This Row],[signed_volume]], Records_18052025[[#This Row],[signed_volume]])</f>
        <v>-0.49</v>
      </c>
      <c r="Q478" s="12">
        <f>Records_18052025[[#This Row],[trade_duration]]/86400</f>
        <v>2.4432870370370369E-2</v>
      </c>
      <c r="R478" s="8">
        <v>35.11</v>
      </c>
      <c r="S478" s="9" t="str">
        <f>IF(AND(Records_18052025[[#This Row],[account_id]]=A477, Records_18052025[[#This Row],[symbol]]=C477, Records_18052025[[#This Row],[net_position]]&lt;&gt;P477, P477&lt;&gt;0, Records_18052025[[#This Row],[net_position]]*P477&lt;0, ABS(Records_18052025[[#This Row],[net_position]])&gt;=0.5, Records_18052025[[#This Row],[trade_duration_min2]]&lt;=5), "Abnormal position flip", "No")</f>
        <v>No</v>
      </c>
      <c r="T478" s="2">
        <f>_xlfn.XLOOKUP(Records_18052025[[#This Row],[symbol]], $AB$24:$AB$28, $AC$24:$AC$28, "Not Found", 0)</f>
        <v>0.5</v>
      </c>
      <c r="U478" s="9" t="str">
        <f>IF(AND(Records_18052025[[#This Row],[trade_duration]]&lt;=60, Records_18052025[[#This Row],[volume]]&gt;=Records_18052025[[#This Row],[Scalping Volume Threshold]]), "Suspected Scalping", "No")</f>
        <v>No</v>
      </c>
      <c r="V478" s="2" cm="1">
        <f t="array" ref="V478">_xlfn.LET(_xlpm.Filtered, _xlfn._xlws.FILTER($F:$F, ($A:$A=Records_18052025[[#This Row],[account_id]])*($C:$C=Records_18052025[[#This Row],[symbol]]), "Not Found"), MEDIAN(_xlpm.Filtered))</f>
        <v>0.5</v>
      </c>
      <c r="W478" s="2">
        <f>_xlfn.XLOOKUP(Records_18052025[[#This Row],[symbol]], $AB$33:$AB$37, $AC$33:$AC$37, 0.5, 0)</f>
        <v>0.3</v>
      </c>
      <c r="X478" s="2">
        <f>_xlfn.XLOOKUP(Records_18052025[[#This Row],[symbol]], $AB$33:$AB$37, $AD$33:$AD$37, 2, 0)</f>
        <v>1.5</v>
      </c>
      <c r="Y478" s="9" t="str" cm="1">
        <f t="array" ref="Y47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7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79" spans="1:26" x14ac:dyDescent="0.3">
      <c r="A479" s="2">
        <v>1010</v>
      </c>
      <c r="B479" s="5">
        <v>45795.317938165892</v>
      </c>
      <c r="C479" s="2" t="s">
        <v>10</v>
      </c>
      <c r="D479" s="2" t="s">
        <v>13</v>
      </c>
      <c r="E479" s="2">
        <v>1.9</v>
      </c>
      <c r="F479" s="2">
        <v>0.01</v>
      </c>
      <c r="G479" s="2">
        <v>-123.36</v>
      </c>
      <c r="H479" s="2">
        <v>1006</v>
      </c>
      <c r="I479" s="2">
        <f>COUNTIFS(A:A, Records_18052025[[#This Row],[account_id]])</f>
        <v>54</v>
      </c>
      <c r="J479" s="9" t="str">
        <f>IF(Records_18052025[[#This Row],[Total Trades]]&gt;100, "High frequency", "No")</f>
        <v>No</v>
      </c>
      <c r="K479" s="8">
        <f>_xlfn.XLOOKUP(Records_18052025[[#This Row],[symbol]], $AB$6:$AB$10, $AC$6:$AC$10, "", 0)</f>
        <v>1.45</v>
      </c>
      <c r="L479" s="8" cm="1">
        <f t="array" ref="L479">ABS(_xlfn.XLOOKUP(Records_18052025[[#This Row],[symbol]], $AB$6:$AB$10, (Records_18052025[[#This Row],[spread]]-$AC$6:$AC$10), "", 0))</f>
        <v>0.44999999999999996</v>
      </c>
      <c r="M479" s="9" t="str">
        <f>IF(Records_18052025[[#This Row],[spread]]&gt;Records_18052025[[#This Row],[Spread Median/Symbol]]+PRODUCT(2, $AC$12), "Abnormal high spread", "No")</f>
        <v>No</v>
      </c>
      <c r="N479" s="9" t="str">
        <f>IF(Records_18052025[[#This Row],[spread]]&lt;Records_18052025[[#This Row],[Spread Median/Symbol]]-PRODUCT(2, $AC$12), "Suspicious low spread", "No")</f>
        <v>No</v>
      </c>
      <c r="O479" s="8">
        <f>IF(Records_18052025[[#This Row],[direction]]="Buy", Records_18052025[[#This Row],[volume]], -Records_18052025[[#This Row],[volume]])</f>
        <v>-0.01</v>
      </c>
      <c r="P479" s="8">
        <f>IF(AND(Records_18052025[[#This Row],[account_id]]=A478, Records_18052025[[#This Row],[symbol]]=C478), P478+Records_18052025[[#This Row],[signed_volume]], Records_18052025[[#This Row],[signed_volume]])</f>
        <v>-0.5</v>
      </c>
      <c r="Q479" s="12">
        <f>Records_18052025[[#This Row],[trade_duration]]/86400</f>
        <v>1.1643518518518518E-2</v>
      </c>
      <c r="R479" s="8">
        <v>16.46</v>
      </c>
      <c r="S479" s="9" t="str">
        <f>IF(AND(Records_18052025[[#This Row],[account_id]]=A478, Records_18052025[[#This Row],[symbol]]=C478, Records_18052025[[#This Row],[net_position]]&lt;&gt;P478, P478&lt;&gt;0, Records_18052025[[#This Row],[net_position]]*P478&lt;0, ABS(Records_18052025[[#This Row],[net_position]])&gt;=0.5, Records_18052025[[#This Row],[trade_duration_min2]]&lt;=5), "Abnormal position flip", "No")</f>
        <v>No</v>
      </c>
      <c r="T479" s="2">
        <f>_xlfn.XLOOKUP(Records_18052025[[#This Row],[symbol]], $AB$24:$AB$28, $AC$24:$AC$28, "Not Found", 0)</f>
        <v>0.5</v>
      </c>
      <c r="U479" s="9" t="str">
        <f>IF(AND(Records_18052025[[#This Row],[trade_duration]]&lt;=60, Records_18052025[[#This Row],[volume]]&gt;=Records_18052025[[#This Row],[Scalping Volume Threshold]]), "Suspected Scalping", "No")</f>
        <v>No</v>
      </c>
      <c r="V479" s="2" cm="1">
        <f t="array" ref="V479">_xlfn.LET(_xlpm.Filtered, _xlfn._xlws.FILTER($F:$F, ($A:$A=Records_18052025[[#This Row],[account_id]])*($C:$C=Records_18052025[[#This Row],[symbol]]), "Not Found"), MEDIAN(_xlpm.Filtered))</f>
        <v>0.5</v>
      </c>
      <c r="W479" s="2">
        <f>_xlfn.XLOOKUP(Records_18052025[[#This Row],[symbol]], $AB$33:$AB$37, $AC$33:$AC$37, 0.5, 0)</f>
        <v>0.3</v>
      </c>
      <c r="X479" s="2">
        <f>_xlfn.XLOOKUP(Records_18052025[[#This Row],[symbol]], $AB$33:$AB$37, $AD$33:$AD$37, 2, 0)</f>
        <v>1.5</v>
      </c>
      <c r="Y479" s="9" t="str" cm="1">
        <f t="array" ref="Y47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7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80" spans="1:26" x14ac:dyDescent="0.3">
      <c r="A480" s="2">
        <v>1010</v>
      </c>
      <c r="B480" s="5">
        <v>45795.356827067932</v>
      </c>
      <c r="C480" s="2" t="s">
        <v>10</v>
      </c>
      <c r="D480" s="2" t="s">
        <v>13</v>
      </c>
      <c r="E480" s="2">
        <v>0.24</v>
      </c>
      <c r="F480" s="2">
        <v>1</v>
      </c>
      <c r="G480" s="2">
        <v>-121.9</v>
      </c>
      <c r="H480" s="2">
        <v>2148</v>
      </c>
      <c r="I480" s="2">
        <f>COUNTIFS(A:A, Records_18052025[[#This Row],[account_id]])</f>
        <v>54</v>
      </c>
      <c r="J480" s="9" t="str">
        <f>IF(Records_18052025[[#This Row],[Total Trades]]&gt;100, "High frequency", "No")</f>
        <v>No</v>
      </c>
      <c r="K480" s="8">
        <f>_xlfn.XLOOKUP(Records_18052025[[#This Row],[symbol]], $AB$6:$AB$10, $AC$6:$AC$10, "", 0)</f>
        <v>1.45</v>
      </c>
      <c r="L480" s="8" cm="1">
        <f t="array" ref="L480">ABS(_xlfn.XLOOKUP(Records_18052025[[#This Row],[symbol]], $AB$6:$AB$10, (Records_18052025[[#This Row],[spread]]-$AC$6:$AC$10), "", 0))</f>
        <v>1.21</v>
      </c>
      <c r="M480" s="9" t="str">
        <f>IF(Records_18052025[[#This Row],[spread]]&gt;Records_18052025[[#This Row],[Spread Median/Symbol]]+PRODUCT(2, $AC$12), "Abnormal high spread", "No")</f>
        <v>No</v>
      </c>
      <c r="N480" s="9" t="str">
        <f>IF(Records_18052025[[#This Row],[spread]]&lt;Records_18052025[[#This Row],[Spread Median/Symbol]]-PRODUCT(2, $AC$12), "Suspicious low spread", "No")</f>
        <v>Suspicious low spread</v>
      </c>
      <c r="O480" s="8">
        <f>IF(Records_18052025[[#This Row],[direction]]="Buy", Records_18052025[[#This Row],[volume]], -Records_18052025[[#This Row],[volume]])</f>
        <v>-1</v>
      </c>
      <c r="P480" s="8">
        <f>IF(AND(Records_18052025[[#This Row],[account_id]]=A479, Records_18052025[[#This Row],[symbol]]=C479), P479+Records_18052025[[#This Row],[signed_volume]], Records_18052025[[#This Row],[signed_volume]])</f>
        <v>-1.5</v>
      </c>
      <c r="Q480" s="12">
        <f>Records_18052025[[#This Row],[trade_duration]]/86400</f>
        <v>2.4861111111111112E-2</v>
      </c>
      <c r="R480" s="8">
        <v>35.479999999999997</v>
      </c>
      <c r="S480" s="9" t="str">
        <f>IF(AND(Records_18052025[[#This Row],[account_id]]=A479, Records_18052025[[#This Row],[symbol]]=C479, Records_18052025[[#This Row],[net_position]]&lt;&gt;P479, P479&lt;&gt;0, Records_18052025[[#This Row],[net_position]]*P479&lt;0, ABS(Records_18052025[[#This Row],[net_position]])&gt;=0.5, Records_18052025[[#This Row],[trade_duration_min2]]&lt;=5), "Abnormal position flip", "No")</f>
        <v>No</v>
      </c>
      <c r="T480" s="2">
        <f>_xlfn.XLOOKUP(Records_18052025[[#This Row],[symbol]], $AB$24:$AB$28, $AC$24:$AC$28, "Not Found", 0)</f>
        <v>0.5</v>
      </c>
      <c r="U480" s="9" t="str">
        <f>IF(AND(Records_18052025[[#This Row],[trade_duration]]&lt;=60, Records_18052025[[#This Row],[volume]]&gt;=Records_18052025[[#This Row],[Scalping Volume Threshold]]), "Suspected Scalping", "No")</f>
        <v>No</v>
      </c>
      <c r="V480" s="2" cm="1">
        <f t="array" ref="V480">_xlfn.LET(_xlpm.Filtered, _xlfn._xlws.FILTER($F:$F, ($A:$A=Records_18052025[[#This Row],[account_id]])*($C:$C=Records_18052025[[#This Row],[symbol]]), "Not Found"), MEDIAN(_xlpm.Filtered))</f>
        <v>0.5</v>
      </c>
      <c r="W480" s="2">
        <f>_xlfn.XLOOKUP(Records_18052025[[#This Row],[symbol]], $AB$33:$AB$37, $AC$33:$AC$37, 0.5, 0)</f>
        <v>0.3</v>
      </c>
      <c r="X480" s="2">
        <f>_xlfn.XLOOKUP(Records_18052025[[#This Row],[symbol]], $AB$33:$AB$37, $AD$33:$AD$37, 2, 0)</f>
        <v>1.5</v>
      </c>
      <c r="Y480" s="9" t="str" cm="1">
        <f t="array" ref="Y48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8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Suspicious low spread, Unusual high volume</v>
      </c>
    </row>
    <row r="481" spans="1:26" x14ac:dyDescent="0.3">
      <c r="A481" s="2">
        <v>1010</v>
      </c>
      <c r="B481" s="5">
        <v>45795.48946596017</v>
      </c>
      <c r="C481" s="2" t="s">
        <v>10</v>
      </c>
      <c r="D481" s="2" t="s">
        <v>13</v>
      </c>
      <c r="E481" s="2">
        <v>1.23</v>
      </c>
      <c r="F481" s="2">
        <v>0.5</v>
      </c>
      <c r="G481" s="2">
        <v>120</v>
      </c>
      <c r="H481" s="2">
        <v>2779</v>
      </c>
      <c r="I481" s="2">
        <f>COUNTIFS(A:A, Records_18052025[[#This Row],[account_id]])</f>
        <v>54</v>
      </c>
      <c r="J481" s="9" t="str">
        <f>IF(Records_18052025[[#This Row],[Total Trades]]&gt;100, "High frequency", "No")</f>
        <v>No</v>
      </c>
      <c r="K481" s="8">
        <f>_xlfn.XLOOKUP(Records_18052025[[#This Row],[symbol]], $AB$6:$AB$10, $AC$6:$AC$10, "", 0)</f>
        <v>1.45</v>
      </c>
      <c r="L481" s="8" cm="1">
        <f t="array" ref="L481">ABS(_xlfn.XLOOKUP(Records_18052025[[#This Row],[symbol]], $AB$6:$AB$10, (Records_18052025[[#This Row],[spread]]-$AC$6:$AC$10), "", 0))</f>
        <v>0.21999999999999997</v>
      </c>
      <c r="M481" s="9" t="str">
        <f>IF(Records_18052025[[#This Row],[spread]]&gt;Records_18052025[[#This Row],[Spread Median/Symbol]]+PRODUCT(2, $AC$12), "Abnormal high spread", "No")</f>
        <v>No</v>
      </c>
      <c r="N481" s="9" t="str">
        <f>IF(Records_18052025[[#This Row],[spread]]&lt;Records_18052025[[#This Row],[Spread Median/Symbol]]-PRODUCT(2, $AC$12), "Suspicious low spread", "No")</f>
        <v>No</v>
      </c>
      <c r="O481" s="8">
        <f>IF(Records_18052025[[#This Row],[direction]]="Buy", Records_18052025[[#This Row],[volume]], -Records_18052025[[#This Row],[volume]])</f>
        <v>-0.5</v>
      </c>
      <c r="P481" s="8">
        <f>IF(AND(Records_18052025[[#This Row],[account_id]]=A480, Records_18052025[[#This Row],[symbol]]=C480), P480+Records_18052025[[#This Row],[signed_volume]], Records_18052025[[#This Row],[signed_volume]])</f>
        <v>-2</v>
      </c>
      <c r="Q481" s="12">
        <f>Records_18052025[[#This Row],[trade_duration]]/86400</f>
        <v>3.2164351851851854E-2</v>
      </c>
      <c r="R481" s="8">
        <v>46.19</v>
      </c>
      <c r="S481" s="9" t="str">
        <f>IF(AND(Records_18052025[[#This Row],[account_id]]=A480, Records_18052025[[#This Row],[symbol]]=C480, Records_18052025[[#This Row],[net_position]]&lt;&gt;P480, P480&lt;&gt;0, Records_18052025[[#This Row],[net_position]]*P480&lt;0, ABS(Records_18052025[[#This Row],[net_position]])&gt;=0.5, Records_18052025[[#This Row],[trade_duration_min2]]&lt;=5), "Abnormal position flip", "No")</f>
        <v>No</v>
      </c>
      <c r="T481" s="2">
        <f>_xlfn.XLOOKUP(Records_18052025[[#This Row],[symbol]], $AB$24:$AB$28, $AC$24:$AC$28, "Not Found", 0)</f>
        <v>0.5</v>
      </c>
      <c r="U481" s="9" t="str">
        <f>IF(AND(Records_18052025[[#This Row],[trade_duration]]&lt;=60, Records_18052025[[#This Row],[volume]]&gt;=Records_18052025[[#This Row],[Scalping Volume Threshold]]), "Suspected Scalping", "No")</f>
        <v>No</v>
      </c>
      <c r="V481" s="2" cm="1">
        <f t="array" ref="V481">_xlfn.LET(_xlpm.Filtered, _xlfn._xlws.FILTER($F:$F, ($A:$A=Records_18052025[[#This Row],[account_id]])*($C:$C=Records_18052025[[#This Row],[symbol]]), "Not Found"), MEDIAN(_xlpm.Filtered))</f>
        <v>0.5</v>
      </c>
      <c r="W481" s="2">
        <f>_xlfn.XLOOKUP(Records_18052025[[#This Row],[symbol]], $AB$33:$AB$37, $AC$33:$AC$37, 0.5, 0)</f>
        <v>0.3</v>
      </c>
      <c r="X481" s="2">
        <f>_xlfn.XLOOKUP(Records_18052025[[#This Row],[symbol]], $AB$33:$AB$37, $AD$33:$AD$37, 2, 0)</f>
        <v>1.5</v>
      </c>
      <c r="Y481" s="9" t="str" cm="1">
        <f t="array" ref="Y48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8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82" spans="1:26" x14ac:dyDescent="0.3">
      <c r="A482" s="2">
        <v>1010</v>
      </c>
      <c r="B482" s="5">
        <v>45795.740854801588</v>
      </c>
      <c r="C482" s="2" t="s">
        <v>10</v>
      </c>
      <c r="D482" s="2" t="s">
        <v>13</v>
      </c>
      <c r="E482" s="2">
        <v>2.2200000000000002</v>
      </c>
      <c r="F482" s="2">
        <v>2</v>
      </c>
      <c r="G482" s="2">
        <v>21</v>
      </c>
      <c r="H482" s="2">
        <v>1471</v>
      </c>
      <c r="I482" s="2">
        <f>COUNTIFS(A:A, Records_18052025[[#This Row],[account_id]])</f>
        <v>54</v>
      </c>
      <c r="J482" s="9" t="str">
        <f>IF(Records_18052025[[#This Row],[Total Trades]]&gt;100, "High frequency", "No")</f>
        <v>No</v>
      </c>
      <c r="K482" s="8">
        <f>_xlfn.XLOOKUP(Records_18052025[[#This Row],[symbol]], $AB$6:$AB$10, $AC$6:$AC$10, "", 0)</f>
        <v>1.45</v>
      </c>
      <c r="L482" s="8" cm="1">
        <f t="array" ref="L482">ABS(_xlfn.XLOOKUP(Records_18052025[[#This Row],[symbol]], $AB$6:$AB$10, (Records_18052025[[#This Row],[spread]]-$AC$6:$AC$10), "", 0))</f>
        <v>0.77000000000000024</v>
      </c>
      <c r="M482" s="9" t="str">
        <f>IF(Records_18052025[[#This Row],[spread]]&gt;Records_18052025[[#This Row],[Spread Median/Symbol]]+PRODUCT(2, $AC$12), "Abnormal high spread", "No")</f>
        <v>No</v>
      </c>
      <c r="N482" s="9" t="str">
        <f>IF(Records_18052025[[#This Row],[spread]]&lt;Records_18052025[[#This Row],[Spread Median/Symbol]]-PRODUCT(2, $AC$12), "Suspicious low spread", "No")</f>
        <v>No</v>
      </c>
      <c r="O482" s="8">
        <f>IF(Records_18052025[[#This Row],[direction]]="Buy", Records_18052025[[#This Row],[volume]], -Records_18052025[[#This Row],[volume]])</f>
        <v>-2</v>
      </c>
      <c r="P482" s="8">
        <f>IF(AND(Records_18052025[[#This Row],[account_id]]=A481, Records_18052025[[#This Row],[symbol]]=C481), P481+Records_18052025[[#This Row],[signed_volume]], Records_18052025[[#This Row],[signed_volume]])</f>
        <v>-4</v>
      </c>
      <c r="Q482" s="12">
        <f>Records_18052025[[#This Row],[trade_duration]]/86400</f>
        <v>1.7025462962962964E-2</v>
      </c>
      <c r="R482" s="8">
        <v>24.31</v>
      </c>
      <c r="S482" s="9" t="str">
        <f>IF(AND(Records_18052025[[#This Row],[account_id]]=A481, Records_18052025[[#This Row],[symbol]]=C481, Records_18052025[[#This Row],[net_position]]&lt;&gt;P481, P481&lt;&gt;0, Records_18052025[[#This Row],[net_position]]*P481&lt;0, ABS(Records_18052025[[#This Row],[net_position]])&gt;=0.5, Records_18052025[[#This Row],[trade_duration_min2]]&lt;=5), "Abnormal position flip", "No")</f>
        <v>No</v>
      </c>
      <c r="T482" s="2">
        <f>_xlfn.XLOOKUP(Records_18052025[[#This Row],[symbol]], $AB$24:$AB$28, $AC$24:$AC$28, "Not Found", 0)</f>
        <v>0.5</v>
      </c>
      <c r="U482" s="9" t="str">
        <f>IF(AND(Records_18052025[[#This Row],[trade_duration]]&lt;=60, Records_18052025[[#This Row],[volume]]&gt;=Records_18052025[[#This Row],[Scalping Volume Threshold]]), "Suspected Scalping", "No")</f>
        <v>No</v>
      </c>
      <c r="V482" s="2" cm="1">
        <f t="array" ref="V482">_xlfn.LET(_xlpm.Filtered, _xlfn._xlws.FILTER($F:$F, ($A:$A=Records_18052025[[#This Row],[account_id]])*($C:$C=Records_18052025[[#This Row],[symbol]]), "Not Found"), MEDIAN(_xlpm.Filtered))</f>
        <v>0.5</v>
      </c>
      <c r="W482" s="2">
        <f>_xlfn.XLOOKUP(Records_18052025[[#This Row],[symbol]], $AB$33:$AB$37, $AC$33:$AC$37, 0.5, 0)</f>
        <v>0.3</v>
      </c>
      <c r="X482" s="2">
        <f>_xlfn.XLOOKUP(Records_18052025[[#This Row],[symbol]], $AB$33:$AB$37, $AD$33:$AD$37, 2, 0)</f>
        <v>1.5</v>
      </c>
      <c r="Y482" s="9" t="str" cm="1">
        <f t="array" ref="Y48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8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83" spans="1:26" x14ac:dyDescent="0.3">
      <c r="A483" s="2">
        <v>1010</v>
      </c>
      <c r="B483" s="5">
        <v>45795.851271502259</v>
      </c>
      <c r="C483" s="2" t="s">
        <v>10</v>
      </c>
      <c r="D483" s="2" t="s">
        <v>14</v>
      </c>
      <c r="E483" s="2">
        <v>2.3199999999999998</v>
      </c>
      <c r="F483" s="2">
        <v>0.5</v>
      </c>
      <c r="G483" s="2">
        <v>-171.54</v>
      </c>
      <c r="H483" s="2">
        <v>197</v>
      </c>
      <c r="I483" s="2">
        <f>COUNTIFS(A:A, Records_18052025[[#This Row],[account_id]])</f>
        <v>54</v>
      </c>
      <c r="J483" s="9" t="str">
        <f>IF(Records_18052025[[#This Row],[Total Trades]]&gt;100, "High frequency", "No")</f>
        <v>No</v>
      </c>
      <c r="K483" s="8">
        <f>_xlfn.XLOOKUP(Records_18052025[[#This Row],[symbol]], $AB$6:$AB$10, $AC$6:$AC$10, "", 0)</f>
        <v>1.45</v>
      </c>
      <c r="L483" s="8" cm="1">
        <f t="array" ref="L483">ABS(_xlfn.XLOOKUP(Records_18052025[[#This Row],[symbol]], $AB$6:$AB$10, (Records_18052025[[#This Row],[spread]]-$AC$6:$AC$10), "", 0))</f>
        <v>0.86999999999999988</v>
      </c>
      <c r="M483" s="9" t="str">
        <f>IF(Records_18052025[[#This Row],[spread]]&gt;Records_18052025[[#This Row],[Spread Median/Symbol]]+PRODUCT(2, $AC$12), "Abnormal high spread", "No")</f>
        <v>No</v>
      </c>
      <c r="N483" s="9" t="str">
        <f>IF(Records_18052025[[#This Row],[spread]]&lt;Records_18052025[[#This Row],[Spread Median/Symbol]]-PRODUCT(2, $AC$12), "Suspicious low spread", "No")</f>
        <v>No</v>
      </c>
      <c r="O483" s="8">
        <f>IF(Records_18052025[[#This Row],[direction]]="Buy", Records_18052025[[#This Row],[volume]], -Records_18052025[[#This Row],[volume]])</f>
        <v>0.5</v>
      </c>
      <c r="P483" s="8">
        <f>IF(AND(Records_18052025[[#This Row],[account_id]]=A482, Records_18052025[[#This Row],[symbol]]=C482), P482+Records_18052025[[#This Row],[signed_volume]], Records_18052025[[#This Row],[signed_volume]])</f>
        <v>-3.5</v>
      </c>
      <c r="Q483" s="12">
        <f>Records_18052025[[#This Row],[trade_duration]]/86400</f>
        <v>2.2800925925925927E-3</v>
      </c>
      <c r="R483" s="8">
        <v>3.17</v>
      </c>
      <c r="S483" s="9" t="str">
        <f>IF(AND(Records_18052025[[#This Row],[account_id]]=A482, Records_18052025[[#This Row],[symbol]]=C482, Records_18052025[[#This Row],[net_position]]&lt;&gt;P482, P482&lt;&gt;0, Records_18052025[[#This Row],[net_position]]*P482&lt;0, ABS(Records_18052025[[#This Row],[net_position]])&gt;=0.5, Records_18052025[[#This Row],[trade_duration_min2]]&lt;=5), "Abnormal position flip", "No")</f>
        <v>No</v>
      </c>
      <c r="T483" s="2">
        <f>_xlfn.XLOOKUP(Records_18052025[[#This Row],[symbol]], $AB$24:$AB$28, $AC$24:$AC$28, "Not Found", 0)</f>
        <v>0.5</v>
      </c>
      <c r="U483" s="9" t="str">
        <f>IF(AND(Records_18052025[[#This Row],[trade_duration]]&lt;=60, Records_18052025[[#This Row],[volume]]&gt;=Records_18052025[[#This Row],[Scalping Volume Threshold]]), "Suspected Scalping", "No")</f>
        <v>No</v>
      </c>
      <c r="V483" s="2" cm="1">
        <f t="array" ref="V483">_xlfn.LET(_xlpm.Filtered, _xlfn._xlws.FILTER($F:$F, ($A:$A=Records_18052025[[#This Row],[account_id]])*($C:$C=Records_18052025[[#This Row],[symbol]]), "Not Found"), MEDIAN(_xlpm.Filtered))</f>
        <v>0.5</v>
      </c>
      <c r="W483" s="2">
        <f>_xlfn.XLOOKUP(Records_18052025[[#This Row],[symbol]], $AB$33:$AB$37, $AC$33:$AC$37, 0.5, 0)</f>
        <v>0.3</v>
      </c>
      <c r="X483" s="2">
        <f>_xlfn.XLOOKUP(Records_18052025[[#This Row],[symbol]], $AB$33:$AB$37, $AD$33:$AD$37, 2, 0)</f>
        <v>1.5</v>
      </c>
      <c r="Y483" s="9" t="str" cm="1">
        <f t="array" ref="Y48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8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84" spans="1:26" x14ac:dyDescent="0.3">
      <c r="A484" s="2">
        <v>1010</v>
      </c>
      <c r="B484" s="5">
        <v>45795.85266040502</v>
      </c>
      <c r="C484" s="2" t="s">
        <v>10</v>
      </c>
      <c r="D484" s="2" t="s">
        <v>14</v>
      </c>
      <c r="E484" s="2">
        <v>1.04</v>
      </c>
      <c r="F484" s="2">
        <v>2</v>
      </c>
      <c r="G484" s="2">
        <v>146.12</v>
      </c>
      <c r="H484" s="2">
        <v>862</v>
      </c>
      <c r="I484" s="2">
        <f>COUNTIFS(A:A, Records_18052025[[#This Row],[account_id]])</f>
        <v>54</v>
      </c>
      <c r="J484" s="9" t="str">
        <f>IF(Records_18052025[[#This Row],[Total Trades]]&gt;100, "High frequency", "No")</f>
        <v>No</v>
      </c>
      <c r="K484" s="8">
        <f>_xlfn.XLOOKUP(Records_18052025[[#This Row],[symbol]], $AB$6:$AB$10, $AC$6:$AC$10, "", 0)</f>
        <v>1.45</v>
      </c>
      <c r="L484" s="8" cm="1">
        <f t="array" ref="L484">ABS(_xlfn.XLOOKUP(Records_18052025[[#This Row],[symbol]], $AB$6:$AB$10, (Records_18052025[[#This Row],[spread]]-$AC$6:$AC$10), "", 0))</f>
        <v>0.40999999999999992</v>
      </c>
      <c r="M484" s="9" t="str">
        <f>IF(Records_18052025[[#This Row],[spread]]&gt;Records_18052025[[#This Row],[Spread Median/Symbol]]+PRODUCT(2, $AC$12), "Abnormal high spread", "No")</f>
        <v>No</v>
      </c>
      <c r="N484" s="9" t="str">
        <f>IF(Records_18052025[[#This Row],[spread]]&lt;Records_18052025[[#This Row],[Spread Median/Symbol]]-PRODUCT(2, $AC$12), "Suspicious low spread", "No")</f>
        <v>No</v>
      </c>
      <c r="O484" s="8">
        <f>IF(Records_18052025[[#This Row],[direction]]="Buy", Records_18052025[[#This Row],[volume]], -Records_18052025[[#This Row],[volume]])</f>
        <v>2</v>
      </c>
      <c r="P484" s="8">
        <f>IF(AND(Records_18052025[[#This Row],[account_id]]=A483, Records_18052025[[#This Row],[symbol]]=C483), P483+Records_18052025[[#This Row],[signed_volume]], Records_18052025[[#This Row],[signed_volume]])</f>
        <v>-1.5</v>
      </c>
      <c r="Q484" s="12">
        <f>Records_18052025[[#This Row],[trade_duration]]/86400</f>
        <v>9.9768518518518513E-3</v>
      </c>
      <c r="R484" s="8">
        <v>14.22</v>
      </c>
      <c r="S484" s="9" t="str">
        <f>IF(AND(Records_18052025[[#This Row],[account_id]]=A483, Records_18052025[[#This Row],[symbol]]=C483, Records_18052025[[#This Row],[net_position]]&lt;&gt;P483, P483&lt;&gt;0, Records_18052025[[#This Row],[net_position]]*P483&lt;0, ABS(Records_18052025[[#This Row],[net_position]])&gt;=0.5, Records_18052025[[#This Row],[trade_duration_min2]]&lt;=5), "Abnormal position flip", "No")</f>
        <v>No</v>
      </c>
      <c r="T484" s="2">
        <f>_xlfn.XLOOKUP(Records_18052025[[#This Row],[symbol]], $AB$24:$AB$28, $AC$24:$AC$28, "Not Found", 0)</f>
        <v>0.5</v>
      </c>
      <c r="U484" s="9" t="str">
        <f>IF(AND(Records_18052025[[#This Row],[trade_duration]]&lt;=60, Records_18052025[[#This Row],[volume]]&gt;=Records_18052025[[#This Row],[Scalping Volume Threshold]]), "Suspected Scalping", "No")</f>
        <v>No</v>
      </c>
      <c r="V484" s="2" cm="1">
        <f t="array" ref="V484">_xlfn.LET(_xlpm.Filtered, _xlfn._xlws.FILTER($F:$F, ($A:$A=Records_18052025[[#This Row],[account_id]])*($C:$C=Records_18052025[[#This Row],[symbol]]), "Not Found"), MEDIAN(_xlpm.Filtered))</f>
        <v>0.5</v>
      </c>
      <c r="W484" s="2">
        <f>_xlfn.XLOOKUP(Records_18052025[[#This Row],[symbol]], $AB$33:$AB$37, $AC$33:$AC$37, 0.5, 0)</f>
        <v>0.3</v>
      </c>
      <c r="X484" s="2">
        <f>_xlfn.XLOOKUP(Records_18052025[[#This Row],[symbol]], $AB$33:$AB$37, $AD$33:$AD$37, 2, 0)</f>
        <v>1.5</v>
      </c>
      <c r="Y484" s="9" t="str" cm="1">
        <f t="array" ref="Y48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8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85" spans="1:26" x14ac:dyDescent="0.3">
      <c r="A485" s="2">
        <v>1010</v>
      </c>
      <c r="B485" s="5">
        <v>45795.863771512457</v>
      </c>
      <c r="C485" s="2" t="s">
        <v>10</v>
      </c>
      <c r="D485" s="2" t="s">
        <v>13</v>
      </c>
      <c r="E485" s="2">
        <v>0.49</v>
      </c>
      <c r="F485" s="2">
        <v>0.5</v>
      </c>
      <c r="G485" s="2">
        <v>-61.86</v>
      </c>
      <c r="H485" s="2">
        <v>902</v>
      </c>
      <c r="I485" s="2">
        <f>COUNTIFS(A:A, Records_18052025[[#This Row],[account_id]])</f>
        <v>54</v>
      </c>
      <c r="J485" s="9" t="str">
        <f>IF(Records_18052025[[#This Row],[Total Trades]]&gt;100, "High frequency", "No")</f>
        <v>No</v>
      </c>
      <c r="K485" s="8">
        <f>_xlfn.XLOOKUP(Records_18052025[[#This Row],[symbol]], $AB$6:$AB$10, $AC$6:$AC$10, "", 0)</f>
        <v>1.45</v>
      </c>
      <c r="L485" s="8" cm="1">
        <f t="array" ref="L485">ABS(_xlfn.XLOOKUP(Records_18052025[[#This Row],[symbol]], $AB$6:$AB$10, (Records_18052025[[#This Row],[spread]]-$AC$6:$AC$10), "", 0))</f>
        <v>0.96</v>
      </c>
      <c r="M485" s="9" t="str">
        <f>IF(Records_18052025[[#This Row],[spread]]&gt;Records_18052025[[#This Row],[Spread Median/Symbol]]+PRODUCT(2, $AC$12), "Abnormal high spread", "No")</f>
        <v>No</v>
      </c>
      <c r="N485" s="9" t="str">
        <f>IF(Records_18052025[[#This Row],[spread]]&lt;Records_18052025[[#This Row],[Spread Median/Symbol]]-PRODUCT(2, $AC$12), "Suspicious low spread", "No")</f>
        <v>No</v>
      </c>
      <c r="O485" s="8">
        <f>IF(Records_18052025[[#This Row],[direction]]="Buy", Records_18052025[[#This Row],[volume]], -Records_18052025[[#This Row],[volume]])</f>
        <v>-0.5</v>
      </c>
      <c r="P485" s="8">
        <f>IF(AND(Records_18052025[[#This Row],[account_id]]=A484, Records_18052025[[#This Row],[symbol]]=C484), P484+Records_18052025[[#This Row],[signed_volume]], Records_18052025[[#This Row],[signed_volume]])</f>
        <v>-2</v>
      </c>
      <c r="Q485" s="12">
        <f>Records_18052025[[#This Row],[trade_duration]]/86400</f>
        <v>1.0439814814814815E-2</v>
      </c>
      <c r="R485" s="8">
        <v>15.02</v>
      </c>
      <c r="S485" s="9" t="str">
        <f>IF(AND(Records_18052025[[#This Row],[account_id]]=A484, Records_18052025[[#This Row],[symbol]]=C484, Records_18052025[[#This Row],[net_position]]&lt;&gt;P484, P484&lt;&gt;0, Records_18052025[[#This Row],[net_position]]*P484&lt;0, ABS(Records_18052025[[#This Row],[net_position]])&gt;=0.5, Records_18052025[[#This Row],[trade_duration_min2]]&lt;=5), "Abnormal position flip", "No")</f>
        <v>No</v>
      </c>
      <c r="T485" s="2">
        <f>_xlfn.XLOOKUP(Records_18052025[[#This Row],[symbol]], $AB$24:$AB$28, $AC$24:$AC$28, "Not Found", 0)</f>
        <v>0.5</v>
      </c>
      <c r="U485" s="9" t="str">
        <f>IF(AND(Records_18052025[[#This Row],[trade_duration]]&lt;=60, Records_18052025[[#This Row],[volume]]&gt;=Records_18052025[[#This Row],[Scalping Volume Threshold]]), "Suspected Scalping", "No")</f>
        <v>No</v>
      </c>
      <c r="V485" s="2" cm="1">
        <f t="array" ref="V485">_xlfn.LET(_xlpm.Filtered, _xlfn._xlws.FILTER($F:$F, ($A:$A=Records_18052025[[#This Row],[account_id]])*($C:$C=Records_18052025[[#This Row],[symbol]]), "Not Found"), MEDIAN(_xlpm.Filtered))</f>
        <v>0.5</v>
      </c>
      <c r="W485" s="2">
        <f>_xlfn.XLOOKUP(Records_18052025[[#This Row],[symbol]], $AB$33:$AB$37, $AC$33:$AC$37, 0.5, 0)</f>
        <v>0.3</v>
      </c>
      <c r="X485" s="2">
        <f>_xlfn.XLOOKUP(Records_18052025[[#This Row],[symbol]], $AB$33:$AB$37, $AD$33:$AD$37, 2, 0)</f>
        <v>1.5</v>
      </c>
      <c r="Y485" s="9" t="str" cm="1">
        <f t="array" ref="Y48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8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86" spans="1:26" x14ac:dyDescent="0.3">
      <c r="A486" s="2">
        <v>1010</v>
      </c>
      <c r="B486" s="5">
        <v>45795.894327062881</v>
      </c>
      <c r="C486" s="2" t="s">
        <v>10</v>
      </c>
      <c r="D486" s="2" t="s">
        <v>13</v>
      </c>
      <c r="E486" s="2">
        <v>2.4500000000000002</v>
      </c>
      <c r="F486" s="2">
        <v>0.01</v>
      </c>
      <c r="G486" s="2">
        <v>96.76</v>
      </c>
      <c r="H486" s="2">
        <v>2994</v>
      </c>
      <c r="I486" s="2">
        <f>COUNTIFS(A:A, Records_18052025[[#This Row],[account_id]])</f>
        <v>54</v>
      </c>
      <c r="J486" s="9" t="str">
        <f>IF(Records_18052025[[#This Row],[Total Trades]]&gt;100, "High frequency", "No")</f>
        <v>No</v>
      </c>
      <c r="K486" s="8">
        <f>_xlfn.XLOOKUP(Records_18052025[[#This Row],[symbol]], $AB$6:$AB$10, $AC$6:$AC$10, "", 0)</f>
        <v>1.45</v>
      </c>
      <c r="L486" s="8" cm="1">
        <f t="array" ref="L486">ABS(_xlfn.XLOOKUP(Records_18052025[[#This Row],[symbol]], $AB$6:$AB$10, (Records_18052025[[#This Row],[spread]]-$AC$6:$AC$10), "", 0))</f>
        <v>1.0000000000000002</v>
      </c>
      <c r="M486" s="9" t="str">
        <f>IF(Records_18052025[[#This Row],[spread]]&gt;Records_18052025[[#This Row],[Spread Median/Symbol]]+PRODUCT(2, $AC$12), "Abnormal high spread", "No")</f>
        <v>No</v>
      </c>
      <c r="N486" s="9" t="str">
        <f>IF(Records_18052025[[#This Row],[spread]]&lt;Records_18052025[[#This Row],[Spread Median/Symbol]]-PRODUCT(2, $AC$12), "Suspicious low spread", "No")</f>
        <v>No</v>
      </c>
      <c r="O486" s="8">
        <f>IF(Records_18052025[[#This Row],[direction]]="Buy", Records_18052025[[#This Row],[volume]], -Records_18052025[[#This Row],[volume]])</f>
        <v>-0.01</v>
      </c>
      <c r="P486" s="8">
        <f>IF(AND(Records_18052025[[#This Row],[account_id]]=A485, Records_18052025[[#This Row],[symbol]]=C485), P485+Records_18052025[[#This Row],[signed_volume]], Records_18052025[[#This Row],[signed_volume]])</f>
        <v>-2.0099999999999998</v>
      </c>
      <c r="Q486" s="12">
        <f>Records_18052025[[#This Row],[trade_duration]]/86400</f>
        <v>3.4652777777777775E-2</v>
      </c>
      <c r="R486" s="8">
        <v>49.54</v>
      </c>
      <c r="S486" s="9" t="str">
        <f>IF(AND(Records_18052025[[#This Row],[account_id]]=A485, Records_18052025[[#This Row],[symbol]]=C485, Records_18052025[[#This Row],[net_position]]&lt;&gt;P485, P485&lt;&gt;0, Records_18052025[[#This Row],[net_position]]*P485&lt;0, ABS(Records_18052025[[#This Row],[net_position]])&gt;=0.5, Records_18052025[[#This Row],[trade_duration_min2]]&lt;=5), "Abnormal position flip", "No")</f>
        <v>No</v>
      </c>
      <c r="T486" s="2">
        <f>_xlfn.XLOOKUP(Records_18052025[[#This Row],[symbol]], $AB$24:$AB$28, $AC$24:$AC$28, "Not Found", 0)</f>
        <v>0.5</v>
      </c>
      <c r="U486" s="9" t="str">
        <f>IF(AND(Records_18052025[[#This Row],[trade_duration]]&lt;=60, Records_18052025[[#This Row],[volume]]&gt;=Records_18052025[[#This Row],[Scalping Volume Threshold]]), "Suspected Scalping", "No")</f>
        <v>No</v>
      </c>
      <c r="V486" s="2" cm="1">
        <f t="array" ref="V486">_xlfn.LET(_xlpm.Filtered, _xlfn._xlws.FILTER($F:$F, ($A:$A=Records_18052025[[#This Row],[account_id]])*($C:$C=Records_18052025[[#This Row],[symbol]]), "Not Found"), MEDIAN(_xlpm.Filtered))</f>
        <v>0.5</v>
      </c>
      <c r="W486" s="2">
        <f>_xlfn.XLOOKUP(Records_18052025[[#This Row],[symbol]], $AB$33:$AB$37, $AC$33:$AC$37, 0.5, 0)</f>
        <v>0.3</v>
      </c>
      <c r="X486" s="2">
        <f>_xlfn.XLOOKUP(Records_18052025[[#This Row],[symbol]], $AB$33:$AB$37, $AD$33:$AD$37, 2, 0)</f>
        <v>1.5</v>
      </c>
      <c r="Y486" s="9" t="str" cm="1">
        <f t="array" ref="Y48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8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87" spans="1:26" x14ac:dyDescent="0.3">
      <c r="A487" s="2">
        <v>1010</v>
      </c>
      <c r="B487" s="5">
        <v>45795.901965910612</v>
      </c>
      <c r="C487" s="2" t="s">
        <v>10</v>
      </c>
      <c r="D487" s="2" t="s">
        <v>13</v>
      </c>
      <c r="E487" s="2">
        <v>2.35</v>
      </c>
      <c r="F487" s="2">
        <v>1</v>
      </c>
      <c r="G487" s="2">
        <v>162.44</v>
      </c>
      <c r="H487" s="2">
        <v>223</v>
      </c>
      <c r="I487" s="2">
        <f>COUNTIFS(A:A, Records_18052025[[#This Row],[account_id]])</f>
        <v>54</v>
      </c>
      <c r="J487" s="9" t="str">
        <f>IF(Records_18052025[[#This Row],[Total Trades]]&gt;100, "High frequency", "No")</f>
        <v>No</v>
      </c>
      <c r="K487" s="8">
        <f>_xlfn.XLOOKUP(Records_18052025[[#This Row],[symbol]], $AB$6:$AB$10, $AC$6:$AC$10, "", 0)</f>
        <v>1.45</v>
      </c>
      <c r="L487" s="8" cm="1">
        <f t="array" ref="L487">ABS(_xlfn.XLOOKUP(Records_18052025[[#This Row],[symbol]], $AB$6:$AB$10, (Records_18052025[[#This Row],[spread]]-$AC$6:$AC$10), "", 0))</f>
        <v>0.90000000000000013</v>
      </c>
      <c r="M487" s="9" t="str">
        <f>IF(Records_18052025[[#This Row],[spread]]&gt;Records_18052025[[#This Row],[Spread Median/Symbol]]+PRODUCT(2, $AC$12), "Abnormal high spread", "No")</f>
        <v>No</v>
      </c>
      <c r="N487" s="9" t="str">
        <f>IF(Records_18052025[[#This Row],[spread]]&lt;Records_18052025[[#This Row],[Spread Median/Symbol]]-PRODUCT(2, $AC$12), "Suspicious low spread", "No")</f>
        <v>No</v>
      </c>
      <c r="O487" s="8">
        <f>IF(Records_18052025[[#This Row],[direction]]="Buy", Records_18052025[[#This Row],[volume]], -Records_18052025[[#This Row],[volume]])</f>
        <v>-1</v>
      </c>
      <c r="P487" s="8">
        <f>IF(AND(Records_18052025[[#This Row],[account_id]]=A486, Records_18052025[[#This Row],[symbol]]=C486), P486+Records_18052025[[#This Row],[signed_volume]], Records_18052025[[#This Row],[signed_volume]])</f>
        <v>-3.01</v>
      </c>
      <c r="Q487" s="12">
        <f>Records_18052025[[#This Row],[trade_duration]]/86400</f>
        <v>2.5810185185185185E-3</v>
      </c>
      <c r="R487" s="8">
        <v>3.43</v>
      </c>
      <c r="S487" s="9" t="str">
        <f>IF(AND(Records_18052025[[#This Row],[account_id]]=A486, Records_18052025[[#This Row],[symbol]]=C486, Records_18052025[[#This Row],[net_position]]&lt;&gt;P486, P486&lt;&gt;0, Records_18052025[[#This Row],[net_position]]*P486&lt;0, ABS(Records_18052025[[#This Row],[net_position]])&gt;=0.5, Records_18052025[[#This Row],[trade_duration_min2]]&lt;=5), "Abnormal position flip", "No")</f>
        <v>No</v>
      </c>
      <c r="T487" s="2">
        <f>_xlfn.XLOOKUP(Records_18052025[[#This Row],[symbol]], $AB$24:$AB$28, $AC$24:$AC$28, "Not Found", 0)</f>
        <v>0.5</v>
      </c>
      <c r="U487" s="9" t="str">
        <f>IF(AND(Records_18052025[[#This Row],[trade_duration]]&lt;=60, Records_18052025[[#This Row],[volume]]&gt;=Records_18052025[[#This Row],[Scalping Volume Threshold]]), "Suspected Scalping", "No")</f>
        <v>No</v>
      </c>
      <c r="V487" s="2" cm="1">
        <f t="array" ref="V487">_xlfn.LET(_xlpm.Filtered, _xlfn._xlws.FILTER($F:$F, ($A:$A=Records_18052025[[#This Row],[account_id]])*($C:$C=Records_18052025[[#This Row],[symbol]]), "Not Found"), MEDIAN(_xlpm.Filtered))</f>
        <v>0.5</v>
      </c>
      <c r="W487" s="2">
        <f>_xlfn.XLOOKUP(Records_18052025[[#This Row],[symbol]], $AB$33:$AB$37, $AC$33:$AC$37, 0.5, 0)</f>
        <v>0.3</v>
      </c>
      <c r="X487" s="2">
        <f>_xlfn.XLOOKUP(Records_18052025[[#This Row],[symbol]], $AB$33:$AB$37, $AD$33:$AD$37, 2, 0)</f>
        <v>1.5</v>
      </c>
      <c r="Y487" s="9" t="str" cm="1">
        <f t="array" ref="Y48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high volume</v>
      </c>
      <c r="Z48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high volume</v>
      </c>
    </row>
    <row r="488" spans="1:26" x14ac:dyDescent="0.3">
      <c r="A488" s="2">
        <v>1010</v>
      </c>
      <c r="B488" s="5">
        <v>45795.968632587377</v>
      </c>
      <c r="C488" s="2" t="s">
        <v>10</v>
      </c>
      <c r="D488" s="2" t="s">
        <v>13</v>
      </c>
      <c r="E488" s="2">
        <v>0.78</v>
      </c>
      <c r="F488" s="2">
        <v>0.5</v>
      </c>
      <c r="G488" s="2">
        <v>-73.75</v>
      </c>
      <c r="H488" s="2">
        <v>806</v>
      </c>
      <c r="I488" s="2">
        <f>COUNTIFS(A:A, Records_18052025[[#This Row],[account_id]])</f>
        <v>54</v>
      </c>
      <c r="J488" s="9" t="str">
        <f>IF(Records_18052025[[#This Row],[Total Trades]]&gt;100, "High frequency", "No")</f>
        <v>No</v>
      </c>
      <c r="K488" s="8">
        <f>_xlfn.XLOOKUP(Records_18052025[[#This Row],[symbol]], $AB$6:$AB$10, $AC$6:$AC$10, "", 0)</f>
        <v>1.45</v>
      </c>
      <c r="L488" s="8" cm="1">
        <f t="array" ref="L488">ABS(_xlfn.XLOOKUP(Records_18052025[[#This Row],[symbol]], $AB$6:$AB$10, (Records_18052025[[#This Row],[spread]]-$AC$6:$AC$10), "", 0))</f>
        <v>0.66999999999999993</v>
      </c>
      <c r="M488" s="9" t="str">
        <f>IF(Records_18052025[[#This Row],[spread]]&gt;Records_18052025[[#This Row],[Spread Median/Symbol]]+PRODUCT(2, $AC$12), "Abnormal high spread", "No")</f>
        <v>No</v>
      </c>
      <c r="N488" s="9" t="str">
        <f>IF(Records_18052025[[#This Row],[spread]]&lt;Records_18052025[[#This Row],[Spread Median/Symbol]]-PRODUCT(2, $AC$12), "Suspicious low spread", "No")</f>
        <v>No</v>
      </c>
      <c r="O488" s="8">
        <f>IF(Records_18052025[[#This Row],[direction]]="Buy", Records_18052025[[#This Row],[volume]], -Records_18052025[[#This Row],[volume]])</f>
        <v>-0.5</v>
      </c>
      <c r="P488" s="8">
        <f>IF(AND(Records_18052025[[#This Row],[account_id]]=A487, Records_18052025[[#This Row],[symbol]]=C487), P487+Records_18052025[[#This Row],[signed_volume]], Records_18052025[[#This Row],[signed_volume]])</f>
        <v>-3.51</v>
      </c>
      <c r="Q488" s="12">
        <f>Records_18052025[[#This Row],[trade_duration]]/86400</f>
        <v>9.3287037037037036E-3</v>
      </c>
      <c r="R488" s="8">
        <v>13.26</v>
      </c>
      <c r="S488" s="9" t="str">
        <f>IF(AND(Records_18052025[[#This Row],[account_id]]=A487, Records_18052025[[#This Row],[symbol]]=C487, Records_18052025[[#This Row],[net_position]]&lt;&gt;P487, P487&lt;&gt;0, Records_18052025[[#This Row],[net_position]]*P487&lt;0, ABS(Records_18052025[[#This Row],[net_position]])&gt;=0.5, Records_18052025[[#This Row],[trade_duration_min2]]&lt;=5), "Abnormal position flip", "No")</f>
        <v>No</v>
      </c>
      <c r="T488" s="2">
        <f>_xlfn.XLOOKUP(Records_18052025[[#This Row],[symbol]], $AB$24:$AB$28, $AC$24:$AC$28, "Not Found", 0)</f>
        <v>0.5</v>
      </c>
      <c r="U488" s="9" t="str">
        <f>IF(AND(Records_18052025[[#This Row],[trade_duration]]&lt;=60, Records_18052025[[#This Row],[volume]]&gt;=Records_18052025[[#This Row],[Scalping Volume Threshold]]), "Suspected Scalping", "No")</f>
        <v>No</v>
      </c>
      <c r="V488" s="2" cm="1">
        <f t="array" ref="V488">_xlfn.LET(_xlpm.Filtered, _xlfn._xlws.FILTER($F:$F, ($A:$A=Records_18052025[[#This Row],[account_id]])*($C:$C=Records_18052025[[#This Row],[symbol]]), "Not Found"), MEDIAN(_xlpm.Filtered))</f>
        <v>0.5</v>
      </c>
      <c r="W488" s="2">
        <f>_xlfn.XLOOKUP(Records_18052025[[#This Row],[symbol]], $AB$33:$AB$37, $AC$33:$AC$37, 0.5, 0)</f>
        <v>0.3</v>
      </c>
      <c r="X488" s="2">
        <f>_xlfn.XLOOKUP(Records_18052025[[#This Row],[symbol]], $AB$33:$AB$37, $AD$33:$AD$37, 2, 0)</f>
        <v>1.5</v>
      </c>
      <c r="Y488" s="9" t="str" cm="1">
        <f t="array" ref="Y48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8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89" spans="1:26" x14ac:dyDescent="0.3">
      <c r="A489" s="2">
        <v>1010</v>
      </c>
      <c r="B489" s="5">
        <v>45795.037382582523</v>
      </c>
      <c r="C489" s="2" t="s">
        <v>8</v>
      </c>
      <c r="D489" s="2" t="s">
        <v>13</v>
      </c>
      <c r="E489" s="2">
        <v>1.1299999999999999</v>
      </c>
      <c r="F489" s="2">
        <v>1</v>
      </c>
      <c r="G489" s="2">
        <v>-49.07</v>
      </c>
      <c r="H489" s="2">
        <v>1925</v>
      </c>
      <c r="I489" s="2">
        <f>COUNTIFS(A:A, Records_18052025[[#This Row],[account_id]])</f>
        <v>54</v>
      </c>
      <c r="J489" s="9" t="str">
        <f>IF(Records_18052025[[#This Row],[Total Trades]]&gt;100, "High frequency", "No")</f>
        <v>No</v>
      </c>
      <c r="K489" s="8">
        <f>_xlfn.XLOOKUP(Records_18052025[[#This Row],[symbol]], $AB$6:$AB$10, $AC$6:$AC$10, "", 0)</f>
        <v>1.28</v>
      </c>
      <c r="L489" s="8" cm="1">
        <f t="array" ref="L489">ABS(_xlfn.XLOOKUP(Records_18052025[[#This Row],[symbol]], $AB$6:$AB$10, (Records_18052025[[#This Row],[spread]]-$AC$6:$AC$10), "", 0))</f>
        <v>0.15000000000000013</v>
      </c>
      <c r="M489" s="9" t="str">
        <f>IF(Records_18052025[[#This Row],[spread]]&gt;Records_18052025[[#This Row],[Spread Median/Symbol]]+PRODUCT(2, $AC$12), "Abnormal high spread", "No")</f>
        <v>No</v>
      </c>
      <c r="N489" s="9" t="str">
        <f>IF(Records_18052025[[#This Row],[spread]]&lt;Records_18052025[[#This Row],[Spread Median/Symbol]]-PRODUCT(2, $AC$12), "Suspicious low spread", "No")</f>
        <v>No</v>
      </c>
      <c r="O489" s="8">
        <f>IF(Records_18052025[[#This Row],[direction]]="Buy", Records_18052025[[#This Row],[volume]], -Records_18052025[[#This Row],[volume]])</f>
        <v>-1</v>
      </c>
      <c r="P489" s="8">
        <f>IF(AND(Records_18052025[[#This Row],[account_id]]=A488, Records_18052025[[#This Row],[symbol]]=C488), P488+Records_18052025[[#This Row],[signed_volume]], Records_18052025[[#This Row],[signed_volume]])</f>
        <v>-1</v>
      </c>
      <c r="Q489" s="12">
        <f>Records_18052025[[#This Row],[trade_duration]]/86400</f>
        <v>2.2280092592592591E-2</v>
      </c>
      <c r="R489" s="8">
        <v>32.049999999999997</v>
      </c>
      <c r="S489" s="9" t="str">
        <f>IF(AND(Records_18052025[[#This Row],[account_id]]=A488, Records_18052025[[#This Row],[symbol]]=C488, Records_18052025[[#This Row],[net_position]]&lt;&gt;P488, P488&lt;&gt;0, Records_18052025[[#This Row],[net_position]]*P488&lt;0, ABS(Records_18052025[[#This Row],[net_position]])&gt;=0.5, Records_18052025[[#This Row],[trade_duration_min2]]&lt;=5), "Abnormal position flip", "No")</f>
        <v>No</v>
      </c>
      <c r="T489" s="2">
        <f>_xlfn.XLOOKUP(Records_18052025[[#This Row],[symbol]], $AB$24:$AB$28, $AC$24:$AC$28, "Not Found", 0)</f>
        <v>0.2</v>
      </c>
      <c r="U489" s="9" t="str">
        <f>IF(AND(Records_18052025[[#This Row],[trade_duration]]&lt;=60, Records_18052025[[#This Row],[volume]]&gt;=Records_18052025[[#This Row],[Scalping Volume Threshold]]), "Suspected Scalping", "No")</f>
        <v>No</v>
      </c>
      <c r="V489" s="2" cm="1">
        <f t="array" ref="V489">_xlfn.LET(_xlpm.Filtered, _xlfn._xlws.FILTER($F:$F, ($A:$A=Records_18052025[[#This Row],[account_id]])*($C:$C=Records_18052025[[#This Row],[symbol]]), "Not Found"), MEDIAN(_xlpm.Filtered))</f>
        <v>1</v>
      </c>
      <c r="W489" s="2">
        <f>_xlfn.XLOOKUP(Records_18052025[[#This Row],[symbol]], $AB$33:$AB$37, $AC$33:$AC$37, 0.5, 0)</f>
        <v>0.8</v>
      </c>
      <c r="X489" s="2">
        <f>_xlfn.XLOOKUP(Records_18052025[[#This Row],[symbol]], $AB$33:$AB$37, $AD$33:$AD$37, 2, 0)</f>
        <v>2.5</v>
      </c>
      <c r="Y489" s="9" t="str" cm="1">
        <f t="array" ref="Y48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8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90" spans="1:26" x14ac:dyDescent="0.3">
      <c r="A490" s="2">
        <v>1010</v>
      </c>
      <c r="B490" s="5">
        <v>45795.133215906593</v>
      </c>
      <c r="C490" s="2" t="s">
        <v>8</v>
      </c>
      <c r="D490" s="2" t="s">
        <v>13</v>
      </c>
      <c r="E490" s="2">
        <v>2.19</v>
      </c>
      <c r="F490" s="2">
        <v>0.5</v>
      </c>
      <c r="G490" s="2">
        <v>95.15</v>
      </c>
      <c r="H490" s="2">
        <v>764</v>
      </c>
      <c r="I490" s="2">
        <f>COUNTIFS(A:A, Records_18052025[[#This Row],[account_id]])</f>
        <v>54</v>
      </c>
      <c r="J490" s="9" t="str">
        <f>IF(Records_18052025[[#This Row],[Total Trades]]&gt;100, "High frequency", "No")</f>
        <v>No</v>
      </c>
      <c r="K490" s="8">
        <f>_xlfn.XLOOKUP(Records_18052025[[#This Row],[symbol]], $AB$6:$AB$10, $AC$6:$AC$10, "", 0)</f>
        <v>1.28</v>
      </c>
      <c r="L490" s="8" cm="1">
        <f t="array" ref="L490">ABS(_xlfn.XLOOKUP(Records_18052025[[#This Row],[symbol]], $AB$6:$AB$10, (Records_18052025[[#This Row],[spread]]-$AC$6:$AC$10), "", 0))</f>
        <v>0.90999999999999992</v>
      </c>
      <c r="M490" s="9" t="str">
        <f>IF(Records_18052025[[#This Row],[spread]]&gt;Records_18052025[[#This Row],[Spread Median/Symbol]]+PRODUCT(2, $AC$12), "Abnormal high spread", "No")</f>
        <v>No</v>
      </c>
      <c r="N490" s="9" t="str">
        <f>IF(Records_18052025[[#This Row],[spread]]&lt;Records_18052025[[#This Row],[Spread Median/Symbol]]-PRODUCT(2, $AC$12), "Suspicious low spread", "No")</f>
        <v>No</v>
      </c>
      <c r="O490" s="8">
        <f>IF(Records_18052025[[#This Row],[direction]]="Buy", Records_18052025[[#This Row],[volume]], -Records_18052025[[#This Row],[volume]])</f>
        <v>-0.5</v>
      </c>
      <c r="P490" s="8">
        <f>IF(AND(Records_18052025[[#This Row],[account_id]]=A489, Records_18052025[[#This Row],[symbol]]=C489), P489+Records_18052025[[#This Row],[signed_volume]], Records_18052025[[#This Row],[signed_volume]])</f>
        <v>-1.5</v>
      </c>
      <c r="Q490" s="12">
        <f>Records_18052025[[#This Row],[trade_duration]]/86400</f>
        <v>8.8425925925925929E-3</v>
      </c>
      <c r="R490" s="8">
        <v>12.44</v>
      </c>
      <c r="S490" s="9" t="str">
        <f>IF(AND(Records_18052025[[#This Row],[account_id]]=A489, Records_18052025[[#This Row],[symbol]]=C489, Records_18052025[[#This Row],[net_position]]&lt;&gt;P489, P489&lt;&gt;0, Records_18052025[[#This Row],[net_position]]*P489&lt;0, ABS(Records_18052025[[#This Row],[net_position]])&gt;=0.5, Records_18052025[[#This Row],[trade_duration_min2]]&lt;=5), "Abnormal position flip", "No")</f>
        <v>No</v>
      </c>
      <c r="T490" s="2">
        <f>_xlfn.XLOOKUP(Records_18052025[[#This Row],[symbol]], $AB$24:$AB$28, $AC$24:$AC$28, "Not Found", 0)</f>
        <v>0.2</v>
      </c>
      <c r="U490" s="9" t="str">
        <f>IF(AND(Records_18052025[[#This Row],[trade_duration]]&lt;=60, Records_18052025[[#This Row],[volume]]&gt;=Records_18052025[[#This Row],[Scalping Volume Threshold]]), "Suspected Scalping", "No")</f>
        <v>No</v>
      </c>
      <c r="V490" s="2" cm="1">
        <f t="array" ref="V490">_xlfn.LET(_xlpm.Filtered, _xlfn._xlws.FILTER($F:$F, ($A:$A=Records_18052025[[#This Row],[account_id]])*($C:$C=Records_18052025[[#This Row],[symbol]]), "Not Found"), MEDIAN(_xlpm.Filtered))</f>
        <v>1</v>
      </c>
      <c r="W490" s="2">
        <f>_xlfn.XLOOKUP(Records_18052025[[#This Row],[symbol]], $AB$33:$AB$37, $AC$33:$AC$37, 0.5, 0)</f>
        <v>0.8</v>
      </c>
      <c r="X490" s="2">
        <f>_xlfn.XLOOKUP(Records_18052025[[#This Row],[symbol]], $AB$33:$AB$37, $AD$33:$AD$37, 2, 0)</f>
        <v>2.5</v>
      </c>
      <c r="Y490" s="9" t="str" cm="1">
        <f t="array" ref="Y49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91" spans="1:26" x14ac:dyDescent="0.3">
      <c r="A491" s="2">
        <v>1010</v>
      </c>
      <c r="B491" s="5">
        <v>45795.152660366934</v>
      </c>
      <c r="C491" s="2" t="s">
        <v>8</v>
      </c>
      <c r="D491" s="2" t="s">
        <v>14</v>
      </c>
      <c r="E491" s="2">
        <v>0.44</v>
      </c>
      <c r="F491" s="2">
        <v>1</v>
      </c>
      <c r="G491" s="2">
        <v>-34.54</v>
      </c>
      <c r="H491" s="2">
        <v>1192</v>
      </c>
      <c r="I491" s="2">
        <f>COUNTIFS(A:A, Records_18052025[[#This Row],[account_id]])</f>
        <v>54</v>
      </c>
      <c r="J491" s="9" t="str">
        <f>IF(Records_18052025[[#This Row],[Total Trades]]&gt;100, "High frequency", "No")</f>
        <v>No</v>
      </c>
      <c r="K491" s="8">
        <f>_xlfn.XLOOKUP(Records_18052025[[#This Row],[symbol]], $AB$6:$AB$10, $AC$6:$AC$10, "", 0)</f>
        <v>1.28</v>
      </c>
      <c r="L491" s="8" cm="1">
        <f t="array" ref="L491">ABS(_xlfn.XLOOKUP(Records_18052025[[#This Row],[symbol]], $AB$6:$AB$10, (Records_18052025[[#This Row],[spread]]-$AC$6:$AC$10), "", 0))</f>
        <v>0.84000000000000008</v>
      </c>
      <c r="M491" s="9" t="str">
        <f>IF(Records_18052025[[#This Row],[spread]]&gt;Records_18052025[[#This Row],[Spread Median/Symbol]]+PRODUCT(2, $AC$12), "Abnormal high spread", "No")</f>
        <v>No</v>
      </c>
      <c r="N491" s="9" t="str">
        <f>IF(Records_18052025[[#This Row],[spread]]&lt;Records_18052025[[#This Row],[Spread Median/Symbol]]-PRODUCT(2, $AC$12), "Suspicious low spread", "No")</f>
        <v>No</v>
      </c>
      <c r="O491" s="8">
        <f>IF(Records_18052025[[#This Row],[direction]]="Buy", Records_18052025[[#This Row],[volume]], -Records_18052025[[#This Row],[volume]])</f>
        <v>1</v>
      </c>
      <c r="P491" s="8">
        <f>IF(AND(Records_18052025[[#This Row],[account_id]]=A490, Records_18052025[[#This Row],[symbol]]=C490), P490+Records_18052025[[#This Row],[signed_volume]], Records_18052025[[#This Row],[signed_volume]])</f>
        <v>-0.5</v>
      </c>
      <c r="Q491" s="12">
        <f>Records_18052025[[#This Row],[trade_duration]]/86400</f>
        <v>1.3796296296296296E-2</v>
      </c>
      <c r="R491" s="8">
        <v>19.52</v>
      </c>
      <c r="S491" s="9" t="str">
        <f>IF(AND(Records_18052025[[#This Row],[account_id]]=A490, Records_18052025[[#This Row],[symbol]]=C490, Records_18052025[[#This Row],[net_position]]&lt;&gt;P490, P490&lt;&gt;0, Records_18052025[[#This Row],[net_position]]*P490&lt;0, ABS(Records_18052025[[#This Row],[net_position]])&gt;=0.5, Records_18052025[[#This Row],[trade_duration_min2]]&lt;=5), "Abnormal position flip", "No")</f>
        <v>No</v>
      </c>
      <c r="T491" s="2">
        <f>_xlfn.XLOOKUP(Records_18052025[[#This Row],[symbol]], $AB$24:$AB$28, $AC$24:$AC$28, "Not Found", 0)</f>
        <v>0.2</v>
      </c>
      <c r="U491" s="9" t="str">
        <f>IF(AND(Records_18052025[[#This Row],[trade_duration]]&lt;=60, Records_18052025[[#This Row],[volume]]&gt;=Records_18052025[[#This Row],[Scalping Volume Threshold]]), "Suspected Scalping", "No")</f>
        <v>No</v>
      </c>
      <c r="V491" s="2" cm="1">
        <f t="array" ref="V491">_xlfn.LET(_xlpm.Filtered, _xlfn._xlws.FILTER($F:$F, ($A:$A=Records_18052025[[#This Row],[account_id]])*($C:$C=Records_18052025[[#This Row],[symbol]]), "Not Found"), MEDIAN(_xlpm.Filtered))</f>
        <v>1</v>
      </c>
      <c r="W491" s="2">
        <f>_xlfn.XLOOKUP(Records_18052025[[#This Row],[symbol]], $AB$33:$AB$37, $AC$33:$AC$37, 0.5, 0)</f>
        <v>0.8</v>
      </c>
      <c r="X491" s="2">
        <f>_xlfn.XLOOKUP(Records_18052025[[#This Row],[symbol]], $AB$33:$AB$37, $AD$33:$AD$37, 2, 0)</f>
        <v>2.5</v>
      </c>
      <c r="Y491" s="9" t="str" cm="1">
        <f t="array" ref="Y49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9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92" spans="1:26" x14ac:dyDescent="0.3">
      <c r="A492" s="2">
        <v>1010</v>
      </c>
      <c r="B492" s="5">
        <v>45795.379743733218</v>
      </c>
      <c r="C492" s="2" t="s">
        <v>8</v>
      </c>
      <c r="D492" s="2" t="s">
        <v>14</v>
      </c>
      <c r="E492" s="2">
        <v>1.26</v>
      </c>
      <c r="F492" s="2">
        <v>2</v>
      </c>
      <c r="G492" s="2">
        <v>5.54</v>
      </c>
      <c r="H492" s="2">
        <v>2375</v>
      </c>
      <c r="I492" s="2">
        <f>COUNTIFS(A:A, Records_18052025[[#This Row],[account_id]])</f>
        <v>54</v>
      </c>
      <c r="J492" s="9" t="str">
        <f>IF(Records_18052025[[#This Row],[Total Trades]]&gt;100, "High frequency", "No")</f>
        <v>No</v>
      </c>
      <c r="K492" s="8">
        <f>_xlfn.XLOOKUP(Records_18052025[[#This Row],[symbol]], $AB$6:$AB$10, $AC$6:$AC$10, "", 0)</f>
        <v>1.28</v>
      </c>
      <c r="L492" s="8" cm="1">
        <f t="array" ref="L492">ABS(_xlfn.XLOOKUP(Records_18052025[[#This Row],[symbol]], $AB$6:$AB$10, (Records_18052025[[#This Row],[spread]]-$AC$6:$AC$10), "", 0))</f>
        <v>2.0000000000000018E-2</v>
      </c>
      <c r="M492" s="9" t="str">
        <f>IF(Records_18052025[[#This Row],[spread]]&gt;Records_18052025[[#This Row],[Spread Median/Symbol]]+PRODUCT(2, $AC$12), "Abnormal high spread", "No")</f>
        <v>No</v>
      </c>
      <c r="N492" s="9" t="str">
        <f>IF(Records_18052025[[#This Row],[spread]]&lt;Records_18052025[[#This Row],[Spread Median/Symbol]]-PRODUCT(2, $AC$12), "Suspicious low spread", "No")</f>
        <v>No</v>
      </c>
      <c r="O492" s="8">
        <f>IF(Records_18052025[[#This Row],[direction]]="Buy", Records_18052025[[#This Row],[volume]], -Records_18052025[[#This Row],[volume]])</f>
        <v>2</v>
      </c>
      <c r="P492" s="8">
        <f>IF(AND(Records_18052025[[#This Row],[account_id]]=A491, Records_18052025[[#This Row],[symbol]]=C491), P491+Records_18052025[[#This Row],[signed_volume]], Records_18052025[[#This Row],[signed_volume]])</f>
        <v>1.5</v>
      </c>
      <c r="Q492" s="12">
        <f>Records_18052025[[#This Row],[trade_duration]]/86400</f>
        <v>2.7488425925925927E-2</v>
      </c>
      <c r="R492" s="8">
        <v>39.35</v>
      </c>
      <c r="S492" s="9" t="str">
        <f>IF(AND(Records_18052025[[#This Row],[account_id]]=A491, Records_18052025[[#This Row],[symbol]]=C491, Records_18052025[[#This Row],[net_position]]&lt;&gt;P491, P491&lt;&gt;0, Records_18052025[[#This Row],[net_position]]*P491&lt;0, ABS(Records_18052025[[#This Row],[net_position]])&gt;=0.5, Records_18052025[[#This Row],[trade_duration_min2]]&lt;=5), "Abnormal position flip", "No")</f>
        <v>No</v>
      </c>
      <c r="T492" s="2">
        <f>_xlfn.XLOOKUP(Records_18052025[[#This Row],[symbol]], $AB$24:$AB$28, $AC$24:$AC$28, "Not Found", 0)</f>
        <v>0.2</v>
      </c>
      <c r="U492" s="9" t="str">
        <f>IF(AND(Records_18052025[[#This Row],[trade_duration]]&lt;=60, Records_18052025[[#This Row],[volume]]&gt;=Records_18052025[[#This Row],[Scalping Volume Threshold]]), "Suspected Scalping", "No")</f>
        <v>No</v>
      </c>
      <c r="V492" s="2" cm="1">
        <f t="array" ref="V492">_xlfn.LET(_xlpm.Filtered, _xlfn._xlws.FILTER($F:$F, ($A:$A=Records_18052025[[#This Row],[account_id]])*($C:$C=Records_18052025[[#This Row],[symbol]]), "Not Found"), MEDIAN(_xlpm.Filtered))</f>
        <v>1</v>
      </c>
      <c r="W492" s="2">
        <f>_xlfn.XLOOKUP(Records_18052025[[#This Row],[symbol]], $AB$33:$AB$37, $AC$33:$AC$37, 0.5, 0)</f>
        <v>0.8</v>
      </c>
      <c r="X492" s="2">
        <f>_xlfn.XLOOKUP(Records_18052025[[#This Row],[symbol]], $AB$33:$AB$37, $AD$33:$AD$37, 2, 0)</f>
        <v>2.5</v>
      </c>
      <c r="Y492" s="9" t="str" cm="1">
        <f t="array" ref="Y492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92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93" spans="1:26" x14ac:dyDescent="0.3">
      <c r="A493" s="2">
        <v>1010</v>
      </c>
      <c r="B493" s="5">
        <v>45795.406132627038</v>
      </c>
      <c r="C493" s="2" t="s">
        <v>8</v>
      </c>
      <c r="D493" s="2" t="s">
        <v>13</v>
      </c>
      <c r="E493" s="2">
        <v>0.57999999999999996</v>
      </c>
      <c r="F493" s="2">
        <v>0.01</v>
      </c>
      <c r="G493" s="2">
        <v>-41.38</v>
      </c>
      <c r="H493" s="2">
        <v>2951</v>
      </c>
      <c r="I493" s="2">
        <f>COUNTIFS(A:A, Records_18052025[[#This Row],[account_id]])</f>
        <v>54</v>
      </c>
      <c r="J493" s="9" t="str">
        <f>IF(Records_18052025[[#This Row],[Total Trades]]&gt;100, "High frequency", "No")</f>
        <v>No</v>
      </c>
      <c r="K493" s="8">
        <f>_xlfn.XLOOKUP(Records_18052025[[#This Row],[symbol]], $AB$6:$AB$10, $AC$6:$AC$10, "", 0)</f>
        <v>1.28</v>
      </c>
      <c r="L493" s="8" cm="1">
        <f t="array" ref="L493">ABS(_xlfn.XLOOKUP(Records_18052025[[#This Row],[symbol]], $AB$6:$AB$10, (Records_18052025[[#This Row],[spread]]-$AC$6:$AC$10), "", 0))</f>
        <v>0.70000000000000007</v>
      </c>
      <c r="M493" s="9" t="str">
        <f>IF(Records_18052025[[#This Row],[spread]]&gt;Records_18052025[[#This Row],[Spread Median/Symbol]]+PRODUCT(2, $AC$12), "Abnormal high spread", "No")</f>
        <v>No</v>
      </c>
      <c r="N493" s="9" t="str">
        <f>IF(Records_18052025[[#This Row],[spread]]&lt;Records_18052025[[#This Row],[Spread Median/Symbol]]-PRODUCT(2, $AC$12), "Suspicious low spread", "No")</f>
        <v>No</v>
      </c>
      <c r="O493" s="8">
        <f>IF(Records_18052025[[#This Row],[direction]]="Buy", Records_18052025[[#This Row],[volume]], -Records_18052025[[#This Row],[volume]])</f>
        <v>-0.01</v>
      </c>
      <c r="P493" s="8">
        <f>IF(AND(Records_18052025[[#This Row],[account_id]]=A492, Records_18052025[[#This Row],[symbol]]=C492), P492+Records_18052025[[#This Row],[signed_volume]], Records_18052025[[#This Row],[signed_volume]])</f>
        <v>1.49</v>
      </c>
      <c r="Q493" s="12">
        <f>Records_18052025[[#This Row],[trade_duration]]/86400</f>
        <v>3.4155092592592591E-2</v>
      </c>
      <c r="R493" s="8">
        <v>49.11</v>
      </c>
      <c r="S493" s="9" t="str">
        <f>IF(AND(Records_18052025[[#This Row],[account_id]]=A492, Records_18052025[[#This Row],[symbol]]=C492, Records_18052025[[#This Row],[net_position]]&lt;&gt;P492, P492&lt;&gt;0, Records_18052025[[#This Row],[net_position]]*P492&lt;0, ABS(Records_18052025[[#This Row],[net_position]])&gt;=0.5, Records_18052025[[#This Row],[trade_duration_min2]]&lt;=5), "Abnormal position flip", "No")</f>
        <v>No</v>
      </c>
      <c r="T493" s="2">
        <f>_xlfn.XLOOKUP(Records_18052025[[#This Row],[symbol]], $AB$24:$AB$28, $AC$24:$AC$28, "Not Found", 0)</f>
        <v>0.2</v>
      </c>
      <c r="U493" s="9" t="str">
        <f>IF(AND(Records_18052025[[#This Row],[trade_duration]]&lt;=60, Records_18052025[[#This Row],[volume]]&gt;=Records_18052025[[#This Row],[Scalping Volume Threshold]]), "Suspected Scalping", "No")</f>
        <v>No</v>
      </c>
      <c r="V493" s="2" cm="1">
        <f t="array" ref="V493">_xlfn.LET(_xlpm.Filtered, _xlfn._xlws.FILTER($F:$F, ($A:$A=Records_18052025[[#This Row],[account_id]])*($C:$C=Records_18052025[[#This Row],[symbol]]), "Not Found"), MEDIAN(_xlpm.Filtered))</f>
        <v>1</v>
      </c>
      <c r="W493" s="2">
        <f>_xlfn.XLOOKUP(Records_18052025[[#This Row],[symbol]], $AB$33:$AB$37, $AC$33:$AC$37, 0.5, 0)</f>
        <v>0.8</v>
      </c>
      <c r="X493" s="2">
        <f>_xlfn.XLOOKUP(Records_18052025[[#This Row],[symbol]], $AB$33:$AB$37, $AD$33:$AD$37, 2, 0)</f>
        <v>2.5</v>
      </c>
      <c r="Y493" s="9" t="str" cm="1">
        <f t="array" ref="Y493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3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94" spans="1:26" x14ac:dyDescent="0.3">
      <c r="A494" s="2">
        <v>1010</v>
      </c>
      <c r="B494" s="5">
        <v>45795.44571595623</v>
      </c>
      <c r="C494" s="2" t="s">
        <v>8</v>
      </c>
      <c r="D494" s="2" t="s">
        <v>14</v>
      </c>
      <c r="E494" s="2">
        <v>1.34</v>
      </c>
      <c r="F494" s="2">
        <v>2</v>
      </c>
      <c r="G494" s="2">
        <v>168.4</v>
      </c>
      <c r="H494" s="2">
        <v>2626</v>
      </c>
      <c r="I494" s="2">
        <f>COUNTIFS(A:A, Records_18052025[[#This Row],[account_id]])</f>
        <v>54</v>
      </c>
      <c r="J494" s="9" t="str">
        <f>IF(Records_18052025[[#This Row],[Total Trades]]&gt;100, "High frequency", "No")</f>
        <v>No</v>
      </c>
      <c r="K494" s="8">
        <f>_xlfn.XLOOKUP(Records_18052025[[#This Row],[symbol]], $AB$6:$AB$10, $AC$6:$AC$10, "", 0)</f>
        <v>1.28</v>
      </c>
      <c r="L494" s="8" cm="1">
        <f t="array" ref="L494">ABS(_xlfn.XLOOKUP(Records_18052025[[#This Row],[symbol]], $AB$6:$AB$10, (Records_18052025[[#This Row],[spread]]-$AC$6:$AC$10), "", 0))</f>
        <v>6.0000000000000053E-2</v>
      </c>
      <c r="M494" s="9" t="str">
        <f>IF(Records_18052025[[#This Row],[spread]]&gt;Records_18052025[[#This Row],[Spread Median/Symbol]]+PRODUCT(2, $AC$12), "Abnormal high spread", "No")</f>
        <v>No</v>
      </c>
      <c r="N494" s="9" t="str">
        <f>IF(Records_18052025[[#This Row],[spread]]&lt;Records_18052025[[#This Row],[Spread Median/Symbol]]-PRODUCT(2, $AC$12), "Suspicious low spread", "No")</f>
        <v>No</v>
      </c>
      <c r="O494" s="8">
        <f>IF(Records_18052025[[#This Row],[direction]]="Buy", Records_18052025[[#This Row],[volume]], -Records_18052025[[#This Row],[volume]])</f>
        <v>2</v>
      </c>
      <c r="P494" s="8">
        <f>IF(AND(Records_18052025[[#This Row],[account_id]]=A493, Records_18052025[[#This Row],[symbol]]=C493), P493+Records_18052025[[#This Row],[signed_volume]], Records_18052025[[#This Row],[signed_volume]])</f>
        <v>3.49</v>
      </c>
      <c r="Q494" s="12">
        <f>Records_18052025[[#This Row],[trade_duration]]/86400</f>
        <v>3.0393518518518518E-2</v>
      </c>
      <c r="R494" s="8">
        <v>43.46</v>
      </c>
      <c r="S494" s="9" t="str">
        <f>IF(AND(Records_18052025[[#This Row],[account_id]]=A493, Records_18052025[[#This Row],[symbol]]=C493, Records_18052025[[#This Row],[net_position]]&lt;&gt;P493, P493&lt;&gt;0, Records_18052025[[#This Row],[net_position]]*P493&lt;0, ABS(Records_18052025[[#This Row],[net_position]])&gt;=0.5, Records_18052025[[#This Row],[trade_duration_min2]]&lt;=5), "Abnormal position flip", "No")</f>
        <v>No</v>
      </c>
      <c r="T494" s="2">
        <f>_xlfn.XLOOKUP(Records_18052025[[#This Row],[symbol]], $AB$24:$AB$28, $AC$24:$AC$28, "Not Found", 0)</f>
        <v>0.2</v>
      </c>
      <c r="U494" s="9" t="str">
        <f>IF(AND(Records_18052025[[#This Row],[trade_duration]]&lt;=60, Records_18052025[[#This Row],[volume]]&gt;=Records_18052025[[#This Row],[Scalping Volume Threshold]]), "Suspected Scalping", "No")</f>
        <v>No</v>
      </c>
      <c r="V494" s="2" cm="1">
        <f t="array" ref="V494">_xlfn.LET(_xlpm.Filtered, _xlfn._xlws.FILTER($F:$F, ($A:$A=Records_18052025[[#This Row],[account_id]])*($C:$C=Records_18052025[[#This Row],[symbol]]), "Not Found"), MEDIAN(_xlpm.Filtered))</f>
        <v>1</v>
      </c>
      <c r="W494" s="2">
        <f>_xlfn.XLOOKUP(Records_18052025[[#This Row],[symbol]], $AB$33:$AB$37, $AC$33:$AC$37, 0.5, 0)</f>
        <v>0.8</v>
      </c>
      <c r="X494" s="2">
        <f>_xlfn.XLOOKUP(Records_18052025[[#This Row],[symbol]], $AB$33:$AB$37, $AD$33:$AD$37, 2, 0)</f>
        <v>2.5</v>
      </c>
      <c r="Y494" s="9" t="str" cm="1">
        <f t="array" ref="Y494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94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95" spans="1:26" x14ac:dyDescent="0.3">
      <c r="A495" s="2">
        <v>1010</v>
      </c>
      <c r="B495" s="5">
        <v>45795.458215912302</v>
      </c>
      <c r="C495" s="2" t="s">
        <v>8</v>
      </c>
      <c r="D495" s="2" t="s">
        <v>14</v>
      </c>
      <c r="E495" s="2">
        <v>1.99</v>
      </c>
      <c r="F495" s="2">
        <v>0.01</v>
      </c>
      <c r="G495" s="2">
        <v>-103.23</v>
      </c>
      <c r="H495" s="2">
        <v>77</v>
      </c>
      <c r="I495" s="2">
        <f>COUNTIFS(A:A, Records_18052025[[#This Row],[account_id]])</f>
        <v>54</v>
      </c>
      <c r="J495" s="9" t="str">
        <f>IF(Records_18052025[[#This Row],[Total Trades]]&gt;100, "High frequency", "No")</f>
        <v>No</v>
      </c>
      <c r="K495" s="8">
        <f>_xlfn.XLOOKUP(Records_18052025[[#This Row],[symbol]], $AB$6:$AB$10, $AC$6:$AC$10, "", 0)</f>
        <v>1.28</v>
      </c>
      <c r="L495" s="8" cm="1">
        <f t="array" ref="L495">ABS(_xlfn.XLOOKUP(Records_18052025[[#This Row],[symbol]], $AB$6:$AB$10, (Records_18052025[[#This Row],[spread]]-$AC$6:$AC$10), "", 0))</f>
        <v>0.71</v>
      </c>
      <c r="M495" s="9" t="str">
        <f>IF(Records_18052025[[#This Row],[spread]]&gt;Records_18052025[[#This Row],[Spread Median/Symbol]]+PRODUCT(2, $AC$12), "Abnormal high spread", "No")</f>
        <v>No</v>
      </c>
      <c r="N495" s="9" t="str">
        <f>IF(Records_18052025[[#This Row],[spread]]&lt;Records_18052025[[#This Row],[Spread Median/Symbol]]-PRODUCT(2, $AC$12), "Suspicious low spread", "No")</f>
        <v>No</v>
      </c>
      <c r="O495" s="8">
        <f>IF(Records_18052025[[#This Row],[direction]]="Buy", Records_18052025[[#This Row],[volume]], -Records_18052025[[#This Row],[volume]])</f>
        <v>0.01</v>
      </c>
      <c r="P495" s="8">
        <f>IF(AND(Records_18052025[[#This Row],[account_id]]=A494, Records_18052025[[#This Row],[symbol]]=C494), P494+Records_18052025[[#This Row],[signed_volume]], Records_18052025[[#This Row],[signed_volume]])</f>
        <v>3.5</v>
      </c>
      <c r="Q495" s="12">
        <f>Records_18052025[[#This Row],[trade_duration]]/86400</f>
        <v>8.9120370370370373E-4</v>
      </c>
      <c r="R495" s="8">
        <v>1.17</v>
      </c>
      <c r="S495" s="9" t="str">
        <f>IF(AND(Records_18052025[[#This Row],[account_id]]=A494, Records_18052025[[#This Row],[symbol]]=C494, Records_18052025[[#This Row],[net_position]]&lt;&gt;P494, P494&lt;&gt;0, Records_18052025[[#This Row],[net_position]]*P494&lt;0, ABS(Records_18052025[[#This Row],[net_position]])&gt;=0.5, Records_18052025[[#This Row],[trade_duration_min2]]&lt;=5), "Abnormal position flip", "No")</f>
        <v>No</v>
      </c>
      <c r="T495" s="2">
        <f>_xlfn.XLOOKUP(Records_18052025[[#This Row],[symbol]], $AB$24:$AB$28, $AC$24:$AC$28, "Not Found", 0)</f>
        <v>0.2</v>
      </c>
      <c r="U495" s="9" t="str">
        <f>IF(AND(Records_18052025[[#This Row],[trade_duration]]&lt;=60, Records_18052025[[#This Row],[volume]]&gt;=Records_18052025[[#This Row],[Scalping Volume Threshold]]), "Suspected Scalping", "No")</f>
        <v>No</v>
      </c>
      <c r="V495" s="2" cm="1">
        <f t="array" ref="V495">_xlfn.LET(_xlpm.Filtered, _xlfn._xlws.FILTER($F:$F, ($A:$A=Records_18052025[[#This Row],[account_id]])*($C:$C=Records_18052025[[#This Row],[symbol]]), "Not Found"), MEDIAN(_xlpm.Filtered))</f>
        <v>1</v>
      </c>
      <c r="W495" s="2">
        <f>_xlfn.XLOOKUP(Records_18052025[[#This Row],[symbol]], $AB$33:$AB$37, $AC$33:$AC$37, 0.5, 0)</f>
        <v>0.8</v>
      </c>
      <c r="X495" s="2">
        <f>_xlfn.XLOOKUP(Records_18052025[[#This Row],[symbol]], $AB$33:$AB$37, $AD$33:$AD$37, 2, 0)</f>
        <v>2.5</v>
      </c>
      <c r="Y495" s="9" t="str" cm="1">
        <f t="array" ref="Y495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5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96" spans="1:26" x14ac:dyDescent="0.3">
      <c r="A496" s="2">
        <v>1010</v>
      </c>
      <c r="B496" s="5">
        <v>45795.508910362769</v>
      </c>
      <c r="C496" s="2" t="s">
        <v>8</v>
      </c>
      <c r="D496" s="2" t="s">
        <v>14</v>
      </c>
      <c r="E496" s="2">
        <v>0.3</v>
      </c>
      <c r="F496" s="2">
        <v>0.1</v>
      </c>
      <c r="G496" s="2">
        <v>-55.98</v>
      </c>
      <c r="H496" s="2">
        <v>1276</v>
      </c>
      <c r="I496" s="2">
        <f>COUNTIFS(A:A, Records_18052025[[#This Row],[account_id]])</f>
        <v>54</v>
      </c>
      <c r="J496" s="9" t="str">
        <f>IF(Records_18052025[[#This Row],[Total Trades]]&gt;100, "High frequency", "No")</f>
        <v>No</v>
      </c>
      <c r="K496" s="8">
        <f>_xlfn.XLOOKUP(Records_18052025[[#This Row],[symbol]], $AB$6:$AB$10, $AC$6:$AC$10, "", 0)</f>
        <v>1.28</v>
      </c>
      <c r="L496" s="8" cm="1">
        <f t="array" ref="L496">ABS(_xlfn.XLOOKUP(Records_18052025[[#This Row],[symbol]], $AB$6:$AB$10, (Records_18052025[[#This Row],[spread]]-$AC$6:$AC$10), "", 0))</f>
        <v>0.98</v>
      </c>
      <c r="M496" s="9" t="str">
        <f>IF(Records_18052025[[#This Row],[spread]]&gt;Records_18052025[[#This Row],[Spread Median/Symbol]]+PRODUCT(2, $AC$12), "Abnormal high spread", "No")</f>
        <v>No</v>
      </c>
      <c r="N496" s="9" t="str">
        <f>IF(Records_18052025[[#This Row],[spread]]&lt;Records_18052025[[#This Row],[Spread Median/Symbol]]-PRODUCT(2, $AC$12), "Suspicious low spread", "No")</f>
        <v>No</v>
      </c>
      <c r="O496" s="8">
        <f>IF(Records_18052025[[#This Row],[direction]]="Buy", Records_18052025[[#This Row],[volume]], -Records_18052025[[#This Row],[volume]])</f>
        <v>0.1</v>
      </c>
      <c r="P496" s="8">
        <f>IF(AND(Records_18052025[[#This Row],[account_id]]=A495, Records_18052025[[#This Row],[symbol]]=C495), P495+Records_18052025[[#This Row],[signed_volume]], Records_18052025[[#This Row],[signed_volume]])</f>
        <v>3.6</v>
      </c>
      <c r="Q496" s="12">
        <f>Records_18052025[[#This Row],[trade_duration]]/86400</f>
        <v>1.4768518518518519E-2</v>
      </c>
      <c r="R496" s="8">
        <v>21.16</v>
      </c>
      <c r="S496" s="9" t="str">
        <f>IF(AND(Records_18052025[[#This Row],[account_id]]=A495, Records_18052025[[#This Row],[symbol]]=C495, Records_18052025[[#This Row],[net_position]]&lt;&gt;P495, P495&lt;&gt;0, Records_18052025[[#This Row],[net_position]]*P495&lt;0, ABS(Records_18052025[[#This Row],[net_position]])&gt;=0.5, Records_18052025[[#This Row],[trade_duration_min2]]&lt;=5), "Abnormal position flip", "No")</f>
        <v>No</v>
      </c>
      <c r="T496" s="2">
        <f>_xlfn.XLOOKUP(Records_18052025[[#This Row],[symbol]], $AB$24:$AB$28, $AC$24:$AC$28, "Not Found", 0)</f>
        <v>0.2</v>
      </c>
      <c r="U496" s="9" t="str">
        <f>IF(AND(Records_18052025[[#This Row],[trade_duration]]&lt;=60, Records_18052025[[#This Row],[volume]]&gt;=Records_18052025[[#This Row],[Scalping Volume Threshold]]), "Suspected Scalping", "No")</f>
        <v>No</v>
      </c>
      <c r="V496" s="2" cm="1">
        <f t="array" ref="V496">_xlfn.LET(_xlpm.Filtered, _xlfn._xlws.FILTER($F:$F, ($A:$A=Records_18052025[[#This Row],[account_id]])*($C:$C=Records_18052025[[#This Row],[symbol]]), "Not Found"), MEDIAN(_xlpm.Filtered))</f>
        <v>1</v>
      </c>
      <c r="W496" s="2">
        <f>_xlfn.XLOOKUP(Records_18052025[[#This Row],[symbol]], $AB$33:$AB$37, $AC$33:$AC$37, 0.5, 0)</f>
        <v>0.8</v>
      </c>
      <c r="X496" s="2">
        <f>_xlfn.XLOOKUP(Records_18052025[[#This Row],[symbol]], $AB$33:$AB$37, $AD$33:$AD$37, 2, 0)</f>
        <v>2.5</v>
      </c>
      <c r="Y496" s="9" t="str" cm="1">
        <f t="array" ref="Y496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6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97" spans="1:26" x14ac:dyDescent="0.3">
      <c r="A497" s="2">
        <v>1010</v>
      </c>
      <c r="B497" s="5">
        <v>45795.770021500757</v>
      </c>
      <c r="C497" s="2" t="s">
        <v>8</v>
      </c>
      <c r="D497" s="2" t="s">
        <v>13</v>
      </c>
      <c r="E497" s="2">
        <v>1.26</v>
      </c>
      <c r="F497" s="2">
        <v>0.1</v>
      </c>
      <c r="G497" s="2">
        <v>-87</v>
      </c>
      <c r="H497" s="2">
        <v>836</v>
      </c>
      <c r="I497" s="2">
        <f>COUNTIFS(A:A, Records_18052025[[#This Row],[account_id]])</f>
        <v>54</v>
      </c>
      <c r="J497" s="9" t="str">
        <f>IF(Records_18052025[[#This Row],[Total Trades]]&gt;100, "High frequency", "No")</f>
        <v>No</v>
      </c>
      <c r="K497" s="8">
        <f>_xlfn.XLOOKUP(Records_18052025[[#This Row],[symbol]], $AB$6:$AB$10, $AC$6:$AC$10, "", 0)</f>
        <v>1.28</v>
      </c>
      <c r="L497" s="8" cm="1">
        <f t="array" ref="L497">ABS(_xlfn.XLOOKUP(Records_18052025[[#This Row],[symbol]], $AB$6:$AB$10, (Records_18052025[[#This Row],[spread]]-$AC$6:$AC$10), "", 0))</f>
        <v>2.0000000000000018E-2</v>
      </c>
      <c r="M497" s="9" t="str">
        <f>IF(Records_18052025[[#This Row],[spread]]&gt;Records_18052025[[#This Row],[Spread Median/Symbol]]+PRODUCT(2, $AC$12), "Abnormal high spread", "No")</f>
        <v>No</v>
      </c>
      <c r="N497" s="9" t="str">
        <f>IF(Records_18052025[[#This Row],[spread]]&lt;Records_18052025[[#This Row],[Spread Median/Symbol]]-PRODUCT(2, $AC$12), "Suspicious low spread", "No")</f>
        <v>No</v>
      </c>
      <c r="O497" s="8">
        <f>IF(Records_18052025[[#This Row],[direction]]="Buy", Records_18052025[[#This Row],[volume]], -Records_18052025[[#This Row],[volume]])</f>
        <v>-0.1</v>
      </c>
      <c r="P497" s="8">
        <f>IF(AND(Records_18052025[[#This Row],[account_id]]=A496, Records_18052025[[#This Row],[symbol]]=C496), P496+Records_18052025[[#This Row],[signed_volume]], Records_18052025[[#This Row],[signed_volume]])</f>
        <v>3.5</v>
      </c>
      <c r="Q497" s="12">
        <f>Records_18052025[[#This Row],[trade_duration]]/86400</f>
        <v>9.6759259259259264E-3</v>
      </c>
      <c r="R497" s="8">
        <v>13.56</v>
      </c>
      <c r="S497" s="9" t="str">
        <f>IF(AND(Records_18052025[[#This Row],[account_id]]=A496, Records_18052025[[#This Row],[symbol]]=C496, Records_18052025[[#This Row],[net_position]]&lt;&gt;P496, P496&lt;&gt;0, Records_18052025[[#This Row],[net_position]]*P496&lt;0, ABS(Records_18052025[[#This Row],[net_position]])&gt;=0.5, Records_18052025[[#This Row],[trade_duration_min2]]&lt;=5), "Abnormal position flip", "No")</f>
        <v>No</v>
      </c>
      <c r="T497" s="2">
        <f>_xlfn.XLOOKUP(Records_18052025[[#This Row],[symbol]], $AB$24:$AB$28, $AC$24:$AC$28, "Not Found", 0)</f>
        <v>0.2</v>
      </c>
      <c r="U497" s="9" t="str">
        <f>IF(AND(Records_18052025[[#This Row],[trade_duration]]&lt;=60, Records_18052025[[#This Row],[volume]]&gt;=Records_18052025[[#This Row],[Scalping Volume Threshold]]), "Suspected Scalping", "No")</f>
        <v>No</v>
      </c>
      <c r="V497" s="2" cm="1">
        <f t="array" ref="V497">_xlfn.LET(_xlpm.Filtered, _xlfn._xlws.FILTER($F:$F, ($A:$A=Records_18052025[[#This Row],[account_id]])*($C:$C=Records_18052025[[#This Row],[symbol]]), "Not Found"), MEDIAN(_xlpm.Filtered))</f>
        <v>1</v>
      </c>
      <c r="W497" s="2">
        <f>_xlfn.XLOOKUP(Records_18052025[[#This Row],[symbol]], $AB$33:$AB$37, $AC$33:$AC$37, 0.5, 0)</f>
        <v>0.8</v>
      </c>
      <c r="X497" s="2">
        <f>_xlfn.XLOOKUP(Records_18052025[[#This Row],[symbol]], $AB$33:$AB$37, $AD$33:$AD$37, 2, 0)</f>
        <v>2.5</v>
      </c>
      <c r="Y497" s="9" t="str" cm="1">
        <f t="array" ref="Y497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7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498" spans="1:26" x14ac:dyDescent="0.3">
      <c r="A498" s="2">
        <v>1010</v>
      </c>
      <c r="B498" s="5">
        <v>45795.782521507143</v>
      </c>
      <c r="C498" s="2" t="s">
        <v>8</v>
      </c>
      <c r="D498" s="2" t="s">
        <v>13</v>
      </c>
      <c r="E498" s="2">
        <v>1.64</v>
      </c>
      <c r="F498" s="2">
        <v>2</v>
      </c>
      <c r="G498" s="2">
        <v>-110.28</v>
      </c>
      <c r="H498" s="2">
        <v>903</v>
      </c>
      <c r="I498" s="2">
        <f>COUNTIFS(A:A, Records_18052025[[#This Row],[account_id]])</f>
        <v>54</v>
      </c>
      <c r="J498" s="9" t="str">
        <f>IF(Records_18052025[[#This Row],[Total Trades]]&gt;100, "High frequency", "No")</f>
        <v>No</v>
      </c>
      <c r="K498" s="8">
        <f>_xlfn.XLOOKUP(Records_18052025[[#This Row],[symbol]], $AB$6:$AB$10, $AC$6:$AC$10, "", 0)</f>
        <v>1.28</v>
      </c>
      <c r="L498" s="8" cm="1">
        <f t="array" ref="L498">ABS(_xlfn.XLOOKUP(Records_18052025[[#This Row],[symbol]], $AB$6:$AB$10, (Records_18052025[[#This Row],[spread]]-$AC$6:$AC$10), "", 0))</f>
        <v>0.35999999999999988</v>
      </c>
      <c r="M498" s="9" t="str">
        <f>IF(Records_18052025[[#This Row],[spread]]&gt;Records_18052025[[#This Row],[Spread Median/Symbol]]+PRODUCT(2, $AC$12), "Abnormal high spread", "No")</f>
        <v>No</v>
      </c>
      <c r="N498" s="9" t="str">
        <f>IF(Records_18052025[[#This Row],[spread]]&lt;Records_18052025[[#This Row],[Spread Median/Symbol]]-PRODUCT(2, $AC$12), "Suspicious low spread", "No")</f>
        <v>No</v>
      </c>
      <c r="O498" s="8">
        <f>IF(Records_18052025[[#This Row],[direction]]="Buy", Records_18052025[[#This Row],[volume]], -Records_18052025[[#This Row],[volume]])</f>
        <v>-2</v>
      </c>
      <c r="P498" s="8">
        <f>IF(AND(Records_18052025[[#This Row],[account_id]]=A497, Records_18052025[[#This Row],[symbol]]=C497), P497+Records_18052025[[#This Row],[signed_volume]], Records_18052025[[#This Row],[signed_volume]])</f>
        <v>1.5</v>
      </c>
      <c r="Q498" s="12">
        <f>Records_18052025[[#This Row],[trade_duration]]/86400</f>
        <v>1.0451388888888889E-2</v>
      </c>
      <c r="R498" s="8">
        <v>15.03</v>
      </c>
      <c r="S498" s="9" t="str">
        <f>IF(AND(Records_18052025[[#This Row],[account_id]]=A497, Records_18052025[[#This Row],[symbol]]=C497, Records_18052025[[#This Row],[net_position]]&lt;&gt;P497, P497&lt;&gt;0, Records_18052025[[#This Row],[net_position]]*P497&lt;0, ABS(Records_18052025[[#This Row],[net_position]])&gt;=0.5, Records_18052025[[#This Row],[trade_duration_min2]]&lt;=5), "Abnormal position flip", "No")</f>
        <v>No</v>
      </c>
      <c r="T498" s="2">
        <f>_xlfn.XLOOKUP(Records_18052025[[#This Row],[symbol]], $AB$24:$AB$28, $AC$24:$AC$28, "Not Found", 0)</f>
        <v>0.2</v>
      </c>
      <c r="U498" s="9" t="str">
        <f>IF(AND(Records_18052025[[#This Row],[trade_duration]]&lt;=60, Records_18052025[[#This Row],[volume]]&gt;=Records_18052025[[#This Row],[Scalping Volume Threshold]]), "Suspected Scalping", "No")</f>
        <v>No</v>
      </c>
      <c r="V498" s="2" cm="1">
        <f t="array" ref="V498">_xlfn.LET(_xlpm.Filtered, _xlfn._xlws.FILTER($F:$F, ($A:$A=Records_18052025[[#This Row],[account_id]])*($C:$C=Records_18052025[[#This Row],[symbol]]), "Not Found"), MEDIAN(_xlpm.Filtered))</f>
        <v>1</v>
      </c>
      <c r="W498" s="2">
        <f>_xlfn.XLOOKUP(Records_18052025[[#This Row],[symbol]], $AB$33:$AB$37, $AC$33:$AC$37, 0.5, 0)</f>
        <v>0.8</v>
      </c>
      <c r="X498" s="2">
        <f>_xlfn.XLOOKUP(Records_18052025[[#This Row],[symbol]], $AB$33:$AB$37, $AD$33:$AD$37, 2, 0)</f>
        <v>2.5</v>
      </c>
      <c r="Y498" s="9" t="str" cm="1">
        <f t="array" ref="Y498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498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499" spans="1:26" x14ac:dyDescent="0.3">
      <c r="A499" s="2">
        <v>1010</v>
      </c>
      <c r="B499" s="5">
        <v>45795.838771469433</v>
      </c>
      <c r="C499" s="2" t="s">
        <v>8</v>
      </c>
      <c r="D499" s="2" t="s">
        <v>13</v>
      </c>
      <c r="E499" s="2">
        <v>1.93</v>
      </c>
      <c r="F499" s="2">
        <v>0.5</v>
      </c>
      <c r="G499" s="2">
        <v>-199.95</v>
      </c>
      <c r="H499" s="2">
        <v>666</v>
      </c>
      <c r="I499" s="2">
        <f>COUNTIFS(A:A, Records_18052025[[#This Row],[account_id]])</f>
        <v>54</v>
      </c>
      <c r="J499" s="9" t="str">
        <f>IF(Records_18052025[[#This Row],[Total Trades]]&gt;100, "High frequency", "No")</f>
        <v>No</v>
      </c>
      <c r="K499" s="8">
        <f>_xlfn.XLOOKUP(Records_18052025[[#This Row],[symbol]], $AB$6:$AB$10, $AC$6:$AC$10, "", 0)</f>
        <v>1.28</v>
      </c>
      <c r="L499" s="8" cm="1">
        <f t="array" ref="L499">ABS(_xlfn.XLOOKUP(Records_18052025[[#This Row],[symbol]], $AB$6:$AB$10, (Records_18052025[[#This Row],[spread]]-$AC$6:$AC$10), "", 0))</f>
        <v>0.64999999999999991</v>
      </c>
      <c r="M499" s="9" t="str">
        <f>IF(Records_18052025[[#This Row],[spread]]&gt;Records_18052025[[#This Row],[Spread Median/Symbol]]+PRODUCT(2, $AC$12), "Abnormal high spread", "No")</f>
        <v>No</v>
      </c>
      <c r="N499" s="9" t="str">
        <f>IF(Records_18052025[[#This Row],[spread]]&lt;Records_18052025[[#This Row],[Spread Median/Symbol]]-PRODUCT(2, $AC$12), "Suspicious low spread", "No")</f>
        <v>No</v>
      </c>
      <c r="O499" s="8">
        <f>IF(Records_18052025[[#This Row],[direction]]="Buy", Records_18052025[[#This Row],[volume]], -Records_18052025[[#This Row],[volume]])</f>
        <v>-0.5</v>
      </c>
      <c r="P499" s="8">
        <f>IF(AND(Records_18052025[[#This Row],[account_id]]=A498, Records_18052025[[#This Row],[symbol]]=C498), P498+Records_18052025[[#This Row],[signed_volume]], Records_18052025[[#This Row],[signed_volume]])</f>
        <v>1</v>
      </c>
      <c r="Q499" s="12">
        <f>Records_18052025[[#This Row],[trade_duration]]/86400</f>
        <v>7.7083333333333335E-3</v>
      </c>
      <c r="R499" s="8">
        <v>11.06</v>
      </c>
      <c r="S499" s="9" t="str">
        <f>IF(AND(Records_18052025[[#This Row],[account_id]]=A498, Records_18052025[[#This Row],[symbol]]=C498, Records_18052025[[#This Row],[net_position]]&lt;&gt;P498, P498&lt;&gt;0, Records_18052025[[#This Row],[net_position]]*P498&lt;0, ABS(Records_18052025[[#This Row],[net_position]])&gt;=0.5, Records_18052025[[#This Row],[trade_duration_min2]]&lt;=5), "Abnormal position flip", "No")</f>
        <v>No</v>
      </c>
      <c r="T499" s="2">
        <f>_xlfn.XLOOKUP(Records_18052025[[#This Row],[symbol]], $AB$24:$AB$28, $AC$24:$AC$28, "Not Found", 0)</f>
        <v>0.2</v>
      </c>
      <c r="U499" s="9" t="str">
        <f>IF(AND(Records_18052025[[#This Row],[trade_duration]]&lt;=60, Records_18052025[[#This Row],[volume]]&gt;=Records_18052025[[#This Row],[Scalping Volume Threshold]]), "Suspected Scalping", "No")</f>
        <v>No</v>
      </c>
      <c r="V499" s="2" cm="1">
        <f t="array" ref="V499">_xlfn.LET(_xlpm.Filtered, _xlfn._xlws.FILTER($F:$F, ($A:$A=Records_18052025[[#This Row],[account_id]])*($C:$C=Records_18052025[[#This Row],[symbol]]), "Not Found"), MEDIAN(_xlpm.Filtered))</f>
        <v>1</v>
      </c>
      <c r="W499" s="2">
        <f>_xlfn.XLOOKUP(Records_18052025[[#This Row],[symbol]], $AB$33:$AB$37, $AC$33:$AC$37, 0.5, 0)</f>
        <v>0.8</v>
      </c>
      <c r="X499" s="2">
        <f>_xlfn.XLOOKUP(Records_18052025[[#This Row],[symbol]], $AB$33:$AB$37, $AD$33:$AD$37, 2, 0)</f>
        <v>2.5</v>
      </c>
      <c r="Y499" s="9" t="str" cm="1">
        <f t="array" ref="Y499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Unusual low volume</v>
      </c>
      <c r="Z499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>Unusual low volume</v>
      </c>
    </row>
    <row r="500" spans="1:26" x14ac:dyDescent="0.3">
      <c r="A500" s="2">
        <v>1010</v>
      </c>
      <c r="B500" s="5">
        <v>45795.905438179332</v>
      </c>
      <c r="C500" s="2" t="s">
        <v>8</v>
      </c>
      <c r="D500" s="2" t="s">
        <v>13</v>
      </c>
      <c r="E500" s="2">
        <v>0.56999999999999995</v>
      </c>
      <c r="F500" s="2">
        <v>2</v>
      </c>
      <c r="G500" s="2">
        <v>191.41</v>
      </c>
      <c r="H500" s="2">
        <v>1284</v>
      </c>
      <c r="I500" s="2">
        <f>COUNTIFS(A:A, Records_18052025[[#This Row],[account_id]])</f>
        <v>54</v>
      </c>
      <c r="J500" s="9" t="str">
        <f>IF(Records_18052025[[#This Row],[Total Trades]]&gt;100, "High frequency", "No")</f>
        <v>No</v>
      </c>
      <c r="K500" s="8">
        <f>_xlfn.XLOOKUP(Records_18052025[[#This Row],[symbol]], $AB$6:$AB$10, $AC$6:$AC$10, "", 0)</f>
        <v>1.28</v>
      </c>
      <c r="L500" s="8" cm="1">
        <f t="array" ref="L500">ABS(_xlfn.XLOOKUP(Records_18052025[[#This Row],[symbol]], $AB$6:$AB$10, (Records_18052025[[#This Row],[spread]]-$AC$6:$AC$10), "", 0))</f>
        <v>0.71000000000000008</v>
      </c>
      <c r="M500" s="9" t="str">
        <f>IF(Records_18052025[[#This Row],[spread]]&gt;Records_18052025[[#This Row],[Spread Median/Symbol]]+PRODUCT(2, $AC$12), "Abnormal high spread", "No")</f>
        <v>No</v>
      </c>
      <c r="N500" s="9" t="str">
        <f>IF(Records_18052025[[#This Row],[spread]]&lt;Records_18052025[[#This Row],[Spread Median/Symbol]]-PRODUCT(2, $AC$12), "Suspicious low spread", "No")</f>
        <v>No</v>
      </c>
      <c r="O500" s="8">
        <f>IF(Records_18052025[[#This Row],[direction]]="Buy", Records_18052025[[#This Row],[volume]], -Records_18052025[[#This Row],[volume]])</f>
        <v>-2</v>
      </c>
      <c r="P500" s="8">
        <f>IF(AND(Records_18052025[[#This Row],[account_id]]=A499, Records_18052025[[#This Row],[symbol]]=C499), P499+Records_18052025[[#This Row],[signed_volume]], Records_18052025[[#This Row],[signed_volume]])</f>
        <v>-1</v>
      </c>
      <c r="Q500" s="12">
        <f>Records_18052025[[#This Row],[trade_duration]]/86400</f>
        <v>1.4861111111111111E-2</v>
      </c>
      <c r="R500" s="8">
        <v>21.24</v>
      </c>
      <c r="S500" s="9" t="str">
        <f>IF(AND(Records_18052025[[#This Row],[account_id]]=A499, Records_18052025[[#This Row],[symbol]]=C499, Records_18052025[[#This Row],[net_position]]&lt;&gt;P499, P499&lt;&gt;0, Records_18052025[[#This Row],[net_position]]*P499&lt;0, ABS(Records_18052025[[#This Row],[net_position]])&gt;=0.5, Records_18052025[[#This Row],[trade_duration_min2]]&lt;=5), "Abnormal position flip", "No")</f>
        <v>No</v>
      </c>
      <c r="T500" s="2">
        <f>_xlfn.XLOOKUP(Records_18052025[[#This Row],[symbol]], $AB$24:$AB$28, $AC$24:$AC$28, "Not Found", 0)</f>
        <v>0.2</v>
      </c>
      <c r="U500" s="9" t="str">
        <f>IF(AND(Records_18052025[[#This Row],[trade_duration]]&lt;=60, Records_18052025[[#This Row],[volume]]&gt;=Records_18052025[[#This Row],[Scalping Volume Threshold]]), "Suspected Scalping", "No")</f>
        <v>No</v>
      </c>
      <c r="V500" s="2" cm="1">
        <f t="array" ref="V500">_xlfn.LET(_xlpm.Filtered, _xlfn._xlws.FILTER($F:$F, ($A:$A=Records_18052025[[#This Row],[account_id]])*($C:$C=Records_18052025[[#This Row],[symbol]]), "Not Found"), MEDIAN(_xlpm.Filtered))</f>
        <v>1</v>
      </c>
      <c r="W500" s="2">
        <f>_xlfn.XLOOKUP(Records_18052025[[#This Row],[symbol]], $AB$33:$AB$37, $AC$33:$AC$37, 0.5, 0)</f>
        <v>0.8</v>
      </c>
      <c r="X500" s="2">
        <f>_xlfn.XLOOKUP(Records_18052025[[#This Row],[symbol]], $AB$33:$AB$37, $AD$33:$AD$37, 2, 0)</f>
        <v>2.5</v>
      </c>
      <c r="Y500" s="9" t="str" cm="1">
        <f t="array" ref="Y500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500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  <row r="501" spans="1:26" x14ac:dyDescent="0.3">
      <c r="A501" s="2">
        <v>1010</v>
      </c>
      <c r="B501" s="5">
        <v>45795.93668813059</v>
      </c>
      <c r="C501" s="2" t="s">
        <v>8</v>
      </c>
      <c r="D501" s="2" t="s">
        <v>13</v>
      </c>
      <c r="E501" s="2">
        <v>2.0099999999999998</v>
      </c>
      <c r="F501" s="2">
        <v>1</v>
      </c>
      <c r="G501" s="2">
        <v>-155.6</v>
      </c>
      <c r="H501" s="2">
        <v>1440</v>
      </c>
      <c r="I501" s="2">
        <f>COUNTIFS(A:A, Records_18052025[[#This Row],[account_id]])</f>
        <v>54</v>
      </c>
      <c r="J501" s="9" t="str">
        <f>IF(Records_18052025[[#This Row],[Total Trades]]&gt;100, "High frequency", "No")</f>
        <v>No</v>
      </c>
      <c r="K501" s="8">
        <f>_xlfn.XLOOKUP(Records_18052025[[#This Row],[symbol]], $AB$6:$AB$10, $AC$6:$AC$10, "", 0)</f>
        <v>1.28</v>
      </c>
      <c r="L501" s="8" cm="1">
        <f t="array" ref="L501">ABS(_xlfn.XLOOKUP(Records_18052025[[#This Row],[symbol]], $AB$6:$AB$10, (Records_18052025[[#This Row],[spread]]-$AC$6:$AC$10), "", 0))</f>
        <v>0.72999999999999976</v>
      </c>
      <c r="M501" s="9" t="str">
        <f>IF(Records_18052025[[#This Row],[spread]]&gt;Records_18052025[[#This Row],[Spread Median/Symbol]]+PRODUCT(2, $AC$12), "Abnormal high spread", "No")</f>
        <v>No</v>
      </c>
      <c r="N501" s="9" t="str">
        <f>IF(Records_18052025[[#This Row],[spread]]&lt;Records_18052025[[#This Row],[Spread Median/Symbol]]-PRODUCT(2, $AC$12), "Suspicious low spread", "No")</f>
        <v>No</v>
      </c>
      <c r="O501" s="8">
        <f>IF(Records_18052025[[#This Row],[direction]]="Buy", Records_18052025[[#This Row],[volume]], -Records_18052025[[#This Row],[volume]])</f>
        <v>-1</v>
      </c>
      <c r="P501" s="8">
        <f>IF(AND(Records_18052025[[#This Row],[account_id]]=A500, Records_18052025[[#This Row],[symbol]]=C500), P500+Records_18052025[[#This Row],[signed_volume]], Records_18052025[[#This Row],[signed_volume]])</f>
        <v>-2</v>
      </c>
      <c r="Q501" s="12">
        <f>Records_18052025[[#This Row],[trade_duration]]/86400</f>
        <v>1.6666666666666666E-2</v>
      </c>
      <c r="R501" s="8">
        <v>24</v>
      </c>
      <c r="S501" s="9" t="str">
        <f>IF(AND(Records_18052025[[#This Row],[account_id]]=A500, Records_18052025[[#This Row],[symbol]]=C500, Records_18052025[[#This Row],[net_position]]&lt;&gt;P500, P500&lt;&gt;0, Records_18052025[[#This Row],[net_position]]*P500&lt;0, ABS(Records_18052025[[#This Row],[net_position]])&gt;=0.5, Records_18052025[[#This Row],[trade_duration_min2]]&lt;=5), "Abnormal position flip", "No")</f>
        <v>No</v>
      </c>
      <c r="T501" s="2">
        <f>_xlfn.XLOOKUP(Records_18052025[[#This Row],[symbol]], $AB$24:$AB$28, $AC$24:$AC$28, "Not Found", 0)</f>
        <v>0.2</v>
      </c>
      <c r="U501" s="9" t="str">
        <f>IF(AND(Records_18052025[[#This Row],[trade_duration]]&lt;=60, Records_18052025[[#This Row],[volume]]&gt;=Records_18052025[[#This Row],[Scalping Volume Threshold]]), "Suspected Scalping", "No")</f>
        <v>No</v>
      </c>
      <c r="V501" s="2" cm="1">
        <f t="array" ref="V501">_xlfn.LET(_xlpm.Filtered, _xlfn._xlws.FILTER($F:$F, ($A:$A=Records_18052025[[#This Row],[account_id]])*($C:$C=Records_18052025[[#This Row],[symbol]]), "Not Found"), MEDIAN(_xlpm.Filtered))</f>
        <v>1</v>
      </c>
      <c r="W501" s="2">
        <f>_xlfn.XLOOKUP(Records_18052025[[#This Row],[symbol]], $AB$33:$AB$37, $AC$33:$AC$37, 0.5, 0)</f>
        <v>0.8</v>
      </c>
      <c r="X501" s="2">
        <f>_xlfn.XLOOKUP(Records_18052025[[#This Row],[symbol]], $AB$33:$AB$37, $AD$33:$AD$37, 2, 0)</f>
        <v>2.5</v>
      </c>
      <c r="Y501" s="9" t="str" cm="1">
        <f t="array" ref="Y501">_xlfn.IFS(Records_18052025[[#This Row],[volume]]&gt;Records_18052025[[#This Row],[Volume Median/Symbol/ID]]*Records_18052025[[#This Row],[High Median Threshold]], "Unusual high volume", Records_18052025[[#This Row],[volume]]&lt;Records_18052025[[#This Row],[Volume Median/Symbol/ID]]*Records_18052025[[#This Row],[Low Median Threshold]], "Unusual low volume", TRUE, "No")</f>
        <v>No</v>
      </c>
      <c r="Z501" s="18" t="str">
        <f>_xlfn.TEXTJOIN(", ", TRUE, IF(Records_18052025[[#This Row],[Unusual Frequency]]="No", "", Records_18052025[[#This Row],[Unusual Frequency]]), IF(Records_18052025[[#This Row],[Abnormal High Spread]]="No", "", Records_18052025[[#This Row],[Abnormal High Spread]]), IF(Records_18052025[[#This Row],[Suspicious Low Spread]]="No", "", Records_18052025[[#This Row],[Suspicious Low Spread]]), IF(Records_18052025[[#This Row],[flip_flag]]="No", "", Records_18052025[[#This Row],[flip_flag]]), IF(Records_18052025[[#This Row],[Suspected Scalping?]]="No", "", Records_18052025[[#This Row],[Suspected Scalping?]]), IF(Records_18052025[[#This Row],[Unusual Volume?]]="No", "", Records_18052025[[#This Row],[Unusual Volume?]]))</f>
        <v/>
      </c>
    </row>
  </sheetData>
  <phoneticPr fontId="3" type="noConversion"/>
  <pageMargins left="0.7" right="0.7" top="0.75" bottom="0.75" header="0.3" footer="0.3"/>
  <ignoredErrors>
    <ignoredError sqref="S2:S50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1C16-6CC9-44FE-8086-D56560AABE98}">
  <dimension ref="A1:H135"/>
  <sheetViews>
    <sheetView topLeftCell="A56" workbookViewId="0">
      <selection activeCell="A70" sqref="A70"/>
    </sheetView>
  </sheetViews>
  <sheetFormatPr defaultRowHeight="14.4" x14ac:dyDescent="0.3"/>
  <cols>
    <col min="1" max="1" width="12.5546875" bestFit="1" customWidth="1"/>
    <col min="2" max="2" width="18.21875" bestFit="1" customWidth="1"/>
    <col min="3" max="200" width="13.88671875" bestFit="1" customWidth="1"/>
    <col min="201" max="456" width="14.88671875" bestFit="1" customWidth="1"/>
    <col min="457" max="457" width="10.77734375" bestFit="1" customWidth="1"/>
  </cols>
  <sheetData>
    <row r="1" spans="1:4" x14ac:dyDescent="0.3">
      <c r="A1" s="19" t="s">
        <v>66</v>
      </c>
      <c r="B1" s="20"/>
    </row>
    <row r="2" spans="1:4" x14ac:dyDescent="0.3">
      <c r="A2" s="10"/>
    </row>
    <row r="3" spans="1:4" x14ac:dyDescent="0.3">
      <c r="A3" s="10" t="s">
        <v>65</v>
      </c>
    </row>
    <row r="4" spans="1:4" x14ac:dyDescent="0.3">
      <c r="A4" t="s">
        <v>69</v>
      </c>
    </row>
    <row r="5" spans="1:4" x14ac:dyDescent="0.3">
      <c r="A5" s="21" t="s">
        <v>68</v>
      </c>
      <c r="C5" s="23" t="s">
        <v>79</v>
      </c>
    </row>
    <row r="6" spans="1:4" x14ac:dyDescent="0.3">
      <c r="A6" s="25" t="s">
        <v>67</v>
      </c>
      <c r="D6" s="24" t="s">
        <v>20</v>
      </c>
    </row>
    <row r="8" spans="1:4" x14ac:dyDescent="0.3">
      <c r="A8" s="10" t="s">
        <v>70</v>
      </c>
    </row>
    <row r="9" spans="1:4" x14ac:dyDescent="0.3">
      <c r="A9" t="s">
        <v>72</v>
      </c>
    </row>
    <row r="11" spans="1:4" x14ac:dyDescent="0.3">
      <c r="A11" s="22" t="s">
        <v>71</v>
      </c>
    </row>
    <row r="12" spans="1:4" x14ac:dyDescent="0.3">
      <c r="A12" s="25" t="s">
        <v>76</v>
      </c>
    </row>
    <row r="13" spans="1:4" x14ac:dyDescent="0.3">
      <c r="A13" s="25" t="s">
        <v>77</v>
      </c>
    </row>
    <row r="14" spans="1:4" x14ac:dyDescent="0.3">
      <c r="A14" t="s">
        <v>73</v>
      </c>
    </row>
    <row r="15" spans="1:4" x14ac:dyDescent="0.3">
      <c r="A15" t="s">
        <v>74</v>
      </c>
    </row>
    <row r="17" spans="1:7" x14ac:dyDescent="0.3">
      <c r="A17" s="22" t="s">
        <v>75</v>
      </c>
    </row>
    <row r="18" spans="1:7" x14ac:dyDescent="0.3">
      <c r="A18" t="s">
        <v>85</v>
      </c>
    </row>
    <row r="19" spans="1:7" x14ac:dyDescent="0.3">
      <c r="A19" s="21" t="s">
        <v>78</v>
      </c>
      <c r="E19" s="23" t="s">
        <v>183</v>
      </c>
    </row>
    <row r="20" spans="1:7" x14ac:dyDescent="0.3">
      <c r="A20" s="21" t="s">
        <v>80</v>
      </c>
      <c r="F20" s="23" t="s">
        <v>86</v>
      </c>
    </row>
    <row r="21" spans="1:7" x14ac:dyDescent="0.3">
      <c r="A21" s="21" t="s">
        <v>81</v>
      </c>
      <c r="D21" s="23" t="s">
        <v>82</v>
      </c>
    </row>
    <row r="22" spans="1:7" x14ac:dyDescent="0.3">
      <c r="A22" s="25" t="s">
        <v>83</v>
      </c>
      <c r="G22" s="24" t="s">
        <v>23</v>
      </c>
    </row>
    <row r="23" spans="1:7" x14ac:dyDescent="0.3">
      <c r="A23" s="25" t="s">
        <v>84</v>
      </c>
      <c r="G23" s="24" t="s">
        <v>24</v>
      </c>
    </row>
    <row r="25" spans="1:7" x14ac:dyDescent="0.3">
      <c r="A25" s="10" t="s">
        <v>87</v>
      </c>
    </row>
    <row r="26" spans="1:7" x14ac:dyDescent="0.3">
      <c r="A26" t="s">
        <v>184</v>
      </c>
    </row>
    <row r="27" spans="1:7" x14ac:dyDescent="0.3">
      <c r="A27" t="s">
        <v>88</v>
      </c>
    </row>
    <row r="29" spans="1:7" x14ac:dyDescent="0.3">
      <c r="A29" s="22" t="s">
        <v>89</v>
      </c>
    </row>
    <row r="30" spans="1:7" x14ac:dyDescent="0.3">
      <c r="A30" t="s">
        <v>90</v>
      </c>
    </row>
    <row r="31" spans="1:7" x14ac:dyDescent="0.3">
      <c r="A31" t="s">
        <v>91</v>
      </c>
    </row>
    <row r="32" spans="1:7" x14ac:dyDescent="0.3">
      <c r="A32" t="s">
        <v>92</v>
      </c>
    </row>
    <row r="33" spans="1:1" x14ac:dyDescent="0.3">
      <c r="A33" t="s">
        <v>93</v>
      </c>
    </row>
    <row r="34" spans="1:1" x14ac:dyDescent="0.3">
      <c r="A34" t="s">
        <v>94</v>
      </c>
    </row>
    <row r="35" spans="1:1" x14ac:dyDescent="0.3">
      <c r="A35" t="s">
        <v>109</v>
      </c>
    </row>
    <row r="37" spans="1:1" x14ac:dyDescent="0.3">
      <c r="A37" s="22" t="s">
        <v>95</v>
      </c>
    </row>
    <row r="38" spans="1:1" x14ac:dyDescent="0.3">
      <c r="A38" t="s">
        <v>96</v>
      </c>
    </row>
    <row r="39" spans="1:1" x14ac:dyDescent="0.3">
      <c r="A39" t="s">
        <v>97</v>
      </c>
    </row>
    <row r="40" spans="1:1" x14ac:dyDescent="0.3">
      <c r="A40" t="s">
        <v>98</v>
      </c>
    </row>
    <row r="41" spans="1:1" x14ac:dyDescent="0.3">
      <c r="A41" t="s">
        <v>99</v>
      </c>
    </row>
    <row r="43" spans="1:1" x14ac:dyDescent="0.3">
      <c r="A43" s="22" t="s">
        <v>107</v>
      </c>
    </row>
    <row r="44" spans="1:1" x14ac:dyDescent="0.3">
      <c r="A44" t="s">
        <v>100</v>
      </c>
    </row>
    <row r="45" spans="1:1" x14ac:dyDescent="0.3">
      <c r="A45" t="s">
        <v>101</v>
      </c>
    </row>
    <row r="46" spans="1:1" x14ac:dyDescent="0.3">
      <c r="A46" t="s">
        <v>102</v>
      </c>
    </row>
    <row r="47" spans="1:1" x14ac:dyDescent="0.3">
      <c r="A47" t="s">
        <v>103</v>
      </c>
    </row>
    <row r="48" spans="1:1" x14ac:dyDescent="0.3">
      <c r="A48" t="s">
        <v>185</v>
      </c>
    </row>
    <row r="49" spans="1:7" x14ac:dyDescent="0.3">
      <c r="A49" t="s">
        <v>108</v>
      </c>
    </row>
    <row r="50" spans="1:7" x14ac:dyDescent="0.3">
      <c r="A50" t="s">
        <v>104</v>
      </c>
    </row>
    <row r="51" spans="1:7" x14ac:dyDescent="0.3">
      <c r="A51" t="s">
        <v>105</v>
      </c>
    </row>
    <row r="52" spans="1:7" x14ac:dyDescent="0.3">
      <c r="A52" t="s">
        <v>106</v>
      </c>
    </row>
    <row r="54" spans="1:7" x14ac:dyDescent="0.3">
      <c r="A54" s="22" t="s">
        <v>113</v>
      </c>
    </row>
    <row r="55" spans="1:7" x14ac:dyDescent="0.3">
      <c r="A55" t="s">
        <v>110</v>
      </c>
    </row>
    <row r="56" spans="1:7" x14ac:dyDescent="0.3">
      <c r="A56" t="s">
        <v>111</v>
      </c>
    </row>
    <row r="57" spans="1:7" x14ac:dyDescent="0.3">
      <c r="A57" t="s">
        <v>112</v>
      </c>
    </row>
    <row r="59" spans="1:7" x14ac:dyDescent="0.3">
      <c r="A59" s="22" t="s">
        <v>118</v>
      </c>
    </row>
    <row r="60" spans="1:7" x14ac:dyDescent="0.3">
      <c r="A60" s="21" t="s">
        <v>114</v>
      </c>
      <c r="D60" s="23" t="s">
        <v>116</v>
      </c>
    </row>
    <row r="61" spans="1:7" x14ac:dyDescent="0.3">
      <c r="A61" s="21" t="s">
        <v>115</v>
      </c>
      <c r="G61" s="23" t="s">
        <v>117</v>
      </c>
    </row>
    <row r="63" spans="1:7" x14ac:dyDescent="0.3">
      <c r="A63" s="22" t="s">
        <v>122</v>
      </c>
    </row>
    <row r="64" spans="1:7" x14ac:dyDescent="0.3">
      <c r="A64" s="21" t="s">
        <v>119</v>
      </c>
      <c r="C64" s="23" t="s">
        <v>120</v>
      </c>
    </row>
    <row r="65" spans="1:3" x14ac:dyDescent="0.3">
      <c r="A65" s="27" t="s">
        <v>121</v>
      </c>
    </row>
    <row r="66" spans="1:3" x14ac:dyDescent="0.3">
      <c r="A66" s="27"/>
    </row>
    <row r="67" spans="1:3" x14ac:dyDescent="0.3">
      <c r="A67" s="22" t="s">
        <v>138</v>
      </c>
    </row>
    <row r="68" spans="1:3" x14ac:dyDescent="0.3">
      <c r="A68" s="25" t="s">
        <v>100</v>
      </c>
    </row>
    <row r="69" spans="1:3" x14ac:dyDescent="0.3">
      <c r="A69" s="28" t="s">
        <v>123</v>
      </c>
      <c r="C69" t="s">
        <v>131</v>
      </c>
    </row>
    <row r="70" spans="1:3" x14ac:dyDescent="0.3">
      <c r="A70" s="28" t="s">
        <v>124</v>
      </c>
      <c r="C70" t="s">
        <v>132</v>
      </c>
    </row>
    <row r="71" spans="1:3" x14ac:dyDescent="0.3">
      <c r="A71" s="28" t="s">
        <v>129</v>
      </c>
      <c r="C71" t="s">
        <v>133</v>
      </c>
    </row>
    <row r="72" spans="1:3" x14ac:dyDescent="0.3">
      <c r="A72" s="28" t="s">
        <v>130</v>
      </c>
      <c r="C72" t="s">
        <v>134</v>
      </c>
    </row>
    <row r="73" spans="1:3" x14ac:dyDescent="0.3">
      <c r="A73" s="28" t="s">
        <v>125</v>
      </c>
      <c r="C73" t="s">
        <v>137</v>
      </c>
    </row>
    <row r="74" spans="1:3" x14ac:dyDescent="0.3">
      <c r="A74" s="28" t="s">
        <v>126</v>
      </c>
      <c r="C74" t="s">
        <v>135</v>
      </c>
    </row>
    <row r="75" spans="1:3" x14ac:dyDescent="0.3">
      <c r="A75" s="28" t="s">
        <v>127</v>
      </c>
      <c r="C75" t="s">
        <v>136</v>
      </c>
    </row>
    <row r="76" spans="1:3" x14ac:dyDescent="0.3">
      <c r="A76" s="28" t="s">
        <v>128</v>
      </c>
      <c r="C76" s="24" t="s">
        <v>30</v>
      </c>
    </row>
    <row r="78" spans="1:3" x14ac:dyDescent="0.3">
      <c r="A78" s="10" t="s">
        <v>139</v>
      </c>
    </row>
    <row r="79" spans="1:3" x14ac:dyDescent="0.3">
      <c r="A79" t="s">
        <v>140</v>
      </c>
    </row>
    <row r="81" spans="1:8" x14ac:dyDescent="0.3">
      <c r="A81" s="22" t="s">
        <v>95</v>
      </c>
    </row>
    <row r="82" spans="1:8" x14ac:dyDescent="0.3">
      <c r="A82" t="s">
        <v>141</v>
      </c>
    </row>
    <row r="83" spans="1:8" x14ac:dyDescent="0.3">
      <c r="A83" t="s">
        <v>142</v>
      </c>
    </row>
    <row r="85" spans="1:8" x14ac:dyDescent="0.3">
      <c r="A85" s="22" t="s">
        <v>107</v>
      </c>
    </row>
    <row r="86" spans="1:8" x14ac:dyDescent="0.3">
      <c r="A86" s="26" t="s">
        <v>143</v>
      </c>
    </row>
    <row r="88" spans="1:8" x14ac:dyDescent="0.3">
      <c r="A88" s="21" t="s">
        <v>144</v>
      </c>
      <c r="F88" s="23" t="s">
        <v>145</v>
      </c>
    </row>
    <row r="89" spans="1:8" x14ac:dyDescent="0.3">
      <c r="A89" s="25" t="s">
        <v>146</v>
      </c>
      <c r="H89" s="24" t="s">
        <v>45</v>
      </c>
    </row>
    <row r="91" spans="1:8" x14ac:dyDescent="0.3">
      <c r="A91" s="10" t="s">
        <v>147</v>
      </c>
    </row>
    <row r="92" spans="1:8" x14ac:dyDescent="0.3">
      <c r="A92" t="s">
        <v>148</v>
      </c>
    </row>
    <row r="93" spans="1:8" x14ac:dyDescent="0.3">
      <c r="A93" t="s">
        <v>149</v>
      </c>
    </row>
    <row r="95" spans="1:8" x14ac:dyDescent="0.3">
      <c r="A95" s="22" t="s">
        <v>107</v>
      </c>
    </row>
    <row r="96" spans="1:8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t="s">
        <v>153</v>
      </c>
    </row>
    <row r="100" spans="1:1" x14ac:dyDescent="0.3">
      <c r="A100" t="s">
        <v>158</v>
      </c>
    </row>
    <row r="102" spans="1:1" x14ac:dyDescent="0.3">
      <c r="A102" t="s">
        <v>159</v>
      </c>
    </row>
    <row r="103" spans="1:1" x14ac:dyDescent="0.3">
      <c r="A103" t="s">
        <v>154</v>
      </c>
    </row>
    <row r="104" spans="1:1" x14ac:dyDescent="0.3">
      <c r="A104" t="s">
        <v>155</v>
      </c>
    </row>
    <row r="105" spans="1:1" x14ac:dyDescent="0.3">
      <c r="A105" t="s">
        <v>156</v>
      </c>
    </row>
    <row r="106" spans="1:1" x14ac:dyDescent="0.3">
      <c r="A106" t="s">
        <v>157</v>
      </c>
    </row>
    <row r="108" spans="1:1" x14ac:dyDescent="0.3">
      <c r="A108" t="s">
        <v>160</v>
      </c>
    </row>
    <row r="109" spans="1:1" x14ac:dyDescent="0.3">
      <c r="A109" s="10" t="s">
        <v>161</v>
      </c>
    </row>
    <row r="110" spans="1:1" x14ac:dyDescent="0.3">
      <c r="A110" s="10" t="s">
        <v>162</v>
      </c>
    </row>
    <row r="111" spans="1:1" x14ac:dyDescent="0.3">
      <c r="A111" s="10" t="s">
        <v>163</v>
      </c>
    </row>
    <row r="112" spans="1:1" x14ac:dyDescent="0.3">
      <c r="A112" s="10" t="s">
        <v>164</v>
      </c>
    </row>
    <row r="114" spans="1:8" x14ac:dyDescent="0.3">
      <c r="A114" s="21" t="s">
        <v>165</v>
      </c>
      <c r="H114" s="23" t="s">
        <v>166</v>
      </c>
    </row>
    <row r="115" spans="1:8" x14ac:dyDescent="0.3">
      <c r="A115" s="21" t="s">
        <v>167</v>
      </c>
      <c r="E115" s="23" t="s">
        <v>186</v>
      </c>
    </row>
    <row r="116" spans="1:8" x14ac:dyDescent="0.3">
      <c r="A116" s="21" t="s">
        <v>168</v>
      </c>
      <c r="E116" s="23" t="s">
        <v>187</v>
      </c>
    </row>
    <row r="117" spans="1:8" x14ac:dyDescent="0.3">
      <c r="A117" s="25" t="s">
        <v>154</v>
      </c>
    </row>
    <row r="118" spans="1:8" x14ac:dyDescent="0.3">
      <c r="A118" s="28" t="s">
        <v>169</v>
      </c>
    </row>
    <row r="119" spans="1:8" x14ac:dyDescent="0.3">
      <c r="A119" s="28" t="s">
        <v>170</v>
      </c>
    </row>
    <row r="120" spans="1:8" x14ac:dyDescent="0.3">
      <c r="A120" s="28" t="s">
        <v>171</v>
      </c>
      <c r="G120" s="24" t="s">
        <v>57</v>
      </c>
    </row>
    <row r="122" spans="1:8" x14ac:dyDescent="0.3">
      <c r="A122" s="10" t="s">
        <v>172</v>
      </c>
    </row>
    <row r="123" spans="1:8" x14ac:dyDescent="0.3">
      <c r="A123" t="s">
        <v>174</v>
      </c>
    </row>
    <row r="125" spans="1:8" x14ac:dyDescent="0.3">
      <c r="A125" s="22" t="s">
        <v>107</v>
      </c>
    </row>
    <row r="126" spans="1:8" x14ac:dyDescent="0.3">
      <c r="A126" s="26" t="s">
        <v>173</v>
      </c>
    </row>
    <row r="127" spans="1:8" x14ac:dyDescent="0.3">
      <c r="A127" t="s">
        <v>175</v>
      </c>
    </row>
    <row r="129" spans="1:5" x14ac:dyDescent="0.3">
      <c r="A129" s="25" t="s">
        <v>176</v>
      </c>
    </row>
    <row r="130" spans="1:5" x14ac:dyDescent="0.3">
      <c r="A130" s="28" t="s">
        <v>177</v>
      </c>
    </row>
    <row r="131" spans="1:5" x14ac:dyDescent="0.3">
      <c r="A131" s="28" t="s">
        <v>178</v>
      </c>
    </row>
    <row r="132" spans="1:5" x14ac:dyDescent="0.3">
      <c r="A132" s="28" t="s">
        <v>179</v>
      </c>
    </row>
    <row r="133" spans="1:5" x14ac:dyDescent="0.3">
      <c r="A133" s="28" t="s">
        <v>180</v>
      </c>
    </row>
    <row r="134" spans="1:5" x14ac:dyDescent="0.3">
      <c r="A134" s="28" t="s">
        <v>181</v>
      </c>
    </row>
    <row r="135" spans="1:5" x14ac:dyDescent="0.3">
      <c r="A135" s="28" t="s">
        <v>182</v>
      </c>
      <c r="E135" s="24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94F2E149-EF76-46CD-8282-37FF178D7756}">
  <ds:schemaRefs/>
</ds:datastoreItem>
</file>

<file path=customXml/itemProps2.xml><?xml version="1.0" encoding="utf-8"?>
<ds:datastoreItem xmlns:ds="http://schemas.openxmlformats.org/officeDocument/2006/customXml" ds:itemID="{E2284C1F-F683-40A5-8087-FE77CC2C0D2C}">
  <ds:schemaRefs/>
</ds:datastoreItem>
</file>

<file path=customXml/itemProps3.xml><?xml version="1.0" encoding="utf-8"?>
<ds:datastoreItem xmlns:ds="http://schemas.openxmlformats.org/officeDocument/2006/customXml" ds:itemID="{E11880DC-9E91-44F8-820A-0F0235E80EF9}">
  <ds:schemaRefs/>
</ds:datastoreItem>
</file>

<file path=customXml/itemProps4.xml><?xml version="1.0" encoding="utf-8"?>
<ds:datastoreItem xmlns:ds="http://schemas.openxmlformats.org/officeDocument/2006/customXml" ds:itemID="{4A29B0C9-3DC7-464E-8767-BDF8F9E16690}">
  <ds:schemaRefs/>
</ds:datastoreItem>
</file>

<file path=customXml/itemProps5.xml><?xml version="1.0" encoding="utf-8"?>
<ds:datastoreItem xmlns:ds="http://schemas.openxmlformats.org/officeDocument/2006/customXml" ds:itemID="{D78194F0-9A1C-4D40-A9B3-D3537943DB41}">
  <ds:schemaRefs/>
</ds:datastoreItem>
</file>

<file path=customXml/itemProps6.xml><?xml version="1.0" encoding="utf-8"?>
<ds:datastoreItem xmlns:ds="http://schemas.openxmlformats.org/officeDocument/2006/customXml" ds:itemID="{A634A531-DF40-49BA-905F-509CB8D6C471}">
  <ds:schemaRefs/>
</ds:datastoreItem>
</file>

<file path=customXml/itemProps7.xml><?xml version="1.0" encoding="utf-8"?>
<ds:datastoreItem xmlns:ds="http://schemas.openxmlformats.org/officeDocument/2006/customXml" ds:itemID="{E98507D1-D77F-454F-95E9-224A094228B7}">
  <ds:schemaRefs/>
</ds:datastoreItem>
</file>

<file path=customXml/itemProps8.xml><?xml version="1.0" encoding="utf-8"?>
<ds:datastoreItem xmlns:ds="http://schemas.openxmlformats.org/officeDocument/2006/customXml" ds:itemID="{336D5476-2842-4209-BBDB-0EE9C5804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Joo</cp:lastModifiedBy>
  <dcterms:created xsi:type="dcterms:W3CDTF">2025-05-18T04:12:49Z</dcterms:created>
  <dcterms:modified xsi:type="dcterms:W3CDTF">2025-06-08T14:25:11Z</dcterms:modified>
</cp:coreProperties>
</file>