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8"/>
  <workbookPr/>
  <xr:revisionPtr revIDLastSave="12" documentId="11_CB708EBF681E0069EC42F8718253F36768D2F0D3" xr6:coauthVersionLast="47" xr6:coauthVersionMax="47" xr10:uidLastSave="{CBE9E88B-793D-4A4A-9337-64F1528CED69}"/>
  <bookViews>
    <workbookView xWindow="0" yWindow="0" windowWidth="0" windowHeight="14540" activeTab="3" xr2:uid="{00000000-000D-0000-FFFF-FFFF00000000}"/>
  </bookViews>
  <sheets>
    <sheet name="Report" sheetId="3" r:id="rId1"/>
    <sheet name="Assets" sheetId="5" r:id="rId2"/>
    <sheet name="DFD" sheetId="1" r:id="rId3"/>
    <sheet name="Threat List" sheetId="2" r:id="rId4"/>
    <sheet name="STRIDE Descriptio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2" l="1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L24" i="3"/>
  <c r="K24" i="3"/>
  <c r="J24" i="3"/>
  <c r="I24" i="3"/>
  <c r="H24" i="3"/>
  <c r="G24" i="3"/>
  <c r="F24" i="3"/>
  <c r="L23" i="3"/>
  <c r="K23" i="3"/>
  <c r="J23" i="3"/>
  <c r="I23" i="3"/>
  <c r="H23" i="3"/>
  <c r="G23" i="3"/>
  <c r="F23" i="3"/>
  <c r="L22" i="3"/>
  <c r="K22" i="3"/>
  <c r="J22" i="3"/>
  <c r="I22" i="3"/>
  <c r="H22" i="3"/>
  <c r="G22" i="3"/>
  <c r="F22" i="3"/>
  <c r="L21" i="3"/>
  <c r="K21" i="3"/>
  <c r="J21" i="3"/>
  <c r="I21" i="3"/>
  <c r="H21" i="3"/>
  <c r="G21" i="3"/>
  <c r="F21" i="3"/>
  <c r="L20" i="3"/>
  <c r="K20" i="3"/>
  <c r="J20" i="3"/>
  <c r="I20" i="3"/>
  <c r="H20" i="3"/>
  <c r="G20" i="3"/>
  <c r="F20" i="3"/>
  <c r="L19" i="3"/>
  <c r="L25" i="3" s="1"/>
  <c r="K19" i="3"/>
  <c r="K25" i="3" s="1"/>
  <c r="J19" i="3"/>
  <c r="J25" i="3" s="1"/>
  <c r="I19" i="3"/>
  <c r="I25" i="3" s="1"/>
  <c r="H19" i="3"/>
  <c r="H25" i="3" s="1"/>
  <c r="G19" i="3"/>
  <c r="G25" i="3" s="1"/>
  <c r="F25" i="3" s="1"/>
  <c r="F19" i="3"/>
</calcChain>
</file>

<file path=xl/sharedStrings.xml><?xml version="1.0" encoding="utf-8"?>
<sst xmlns="http://schemas.openxmlformats.org/spreadsheetml/2006/main" count="200" uniqueCount="160">
  <si>
    <t>Threat Model Report</t>
  </si>
  <si>
    <t>1. General Information</t>
  </si>
  <si>
    <t>Application Name</t>
  </si>
  <si>
    <t>&lt;The name of the application examined&gt;</t>
  </si>
  <si>
    <t>Date</t>
  </si>
  <si>
    <t>&lt;Date of performing Threat model&gt;</t>
  </si>
  <si>
    <t>Status</t>
  </si>
  <si>
    <t>&lt;Draft, Ongoing, Completed&gt;</t>
  </si>
  <si>
    <t>Description</t>
  </si>
  <si>
    <t>&lt;A high level description of the application&gt;</t>
  </si>
  <si>
    <t>Document Owner</t>
  </si>
  <si>
    <t>&lt;The owner of the threat modeling document&gt;</t>
  </si>
  <si>
    <t>Participants</t>
  </si>
  <si>
    <t>&lt;Security, Dev, Test, Any other&gt;</t>
  </si>
  <si>
    <t>Reviewer</t>
  </si>
  <si>
    <t>&lt;The reviewer(s) of the threat model&gt;</t>
  </si>
  <si>
    <t>2. Feature Document Link</t>
  </si>
  <si>
    <t>Architecture</t>
  </si>
  <si>
    <t>&lt;link to architecture document&gt;</t>
  </si>
  <si>
    <t>UI Flow</t>
  </si>
  <si>
    <t>&lt;link to UI flow&gt;</t>
  </si>
  <si>
    <t>3. Threat Statistics</t>
  </si>
  <si>
    <t>STRIDE Category</t>
  </si>
  <si>
    <t>Threat Severity</t>
  </si>
  <si>
    <t>Threat Status</t>
  </si>
  <si>
    <t>TOTAL</t>
  </si>
  <si>
    <t>CRITICAL</t>
  </si>
  <si>
    <t>HIGH</t>
  </si>
  <si>
    <t>MEDIUM</t>
  </si>
  <si>
    <t>LOW</t>
  </si>
  <si>
    <t>Mitigated</t>
  </si>
  <si>
    <t>Need Mitigation</t>
  </si>
  <si>
    <t>Spoofing</t>
  </si>
  <si>
    <t>Tampering</t>
  </si>
  <si>
    <t>Repudiation</t>
  </si>
  <si>
    <t>Information Disclosure</t>
  </si>
  <si>
    <t>Denial of Service (DoS)</t>
  </si>
  <si>
    <t>Elevation Of Privilege</t>
  </si>
  <si>
    <t>Total</t>
  </si>
  <si>
    <t>Assets??</t>
  </si>
  <si>
    <t>Assets are the valuable resources or components that attackers might target, following example contains list of assets related to an inventory management system</t>
  </si>
  <si>
    <t>Assets Category</t>
  </si>
  <si>
    <t>Assets List</t>
  </si>
  <si>
    <t>Physical Assets</t>
  </si>
  <si>
    <t>Servers/Workstations: Hardware running the inventory management software, databases, and supporting services.</t>
  </si>
  <si>
    <t>Barcode Scanners: Handheld or fixed devices used to scan products and update inventory.</t>
  </si>
  <si>
    <t>RFID Devices/Readers: Devices that read RFID tags on inventory items to track movement and stock levels.</t>
  </si>
  <si>
    <t>Networking Equipment: Routers, switches, firewalls, and access points that handle internal communication between systems.</t>
  </si>
  <si>
    <t>Printers: For printing receipts, shipping labels, inventory reports, or barcodes.</t>
  </si>
  <si>
    <t>Backup Storage: Physical storage devices (e.g., external hard drives, tape drives, network-attached storage) used for system backups.</t>
  </si>
  <si>
    <t>Security Cameras: If used for physical security of the on-premise infrastructure.</t>
  </si>
  <si>
    <t>Digital Assets</t>
  </si>
  <si>
    <t>Inventory Data: The actual inventory records, including product details (name, ID, price, quantity, etc.) stored in databases.</t>
  </si>
  <si>
    <t>Product Catalog: Data related to all the products managed by the system, including descriptions, pricing, categories, etc.</t>
  </si>
  <si>
    <t>User Credentials: Username and password information for employees, administrators, and external users interacting with the system.</t>
  </si>
  <si>
    <t>Database: The structured storage where inventory, transactional data, user data, and system logs are stored. This may include:
Stock Levels
Transaction History (e.g., purchase orders, sales, returns)
Supplier/Customer Information
Financial Data</t>
  </si>
  <si>
    <t>Application Code: The source code of the inventory management software that provides functionality for tracking, reporting, and auditing inventory.</t>
  </si>
  <si>
    <t>Configuration Files: System configurations, application settings, and environmental settings for the inventory management system.</t>
  </si>
  <si>
    <t>Security Keys/Certificates: Cryptographic keys or certificates used for encryption (e.g., SSL certificates, database encryption keys).</t>
  </si>
  <si>
    <t>Logs: Detailed system logs, including access logs, audit logs, transaction logs, and error logs.</t>
  </si>
  <si>
    <t>Backup Data: Copies of critical data (e.g., full or incremental backups of inventory, configuration, or system data).</t>
  </si>
  <si>
    <t>Logical Assets</t>
  </si>
  <si>
    <t>Access Control Lists (ACLs): Definitions of user roles and permissions that control access to various system resources.</t>
  </si>
  <si>
    <t>Authentication System: The mechanism used to verify users, such as single sign-on (SSO) systems, multi-factor authentication (MFA), or traditional user-password schemes</t>
  </si>
  <si>
    <t>API Endpoints: Interfaces through which other systems or services interact with the inventory management system, possibly exposing inventory data or functionality.</t>
  </si>
  <si>
    <t>Network Segments: Defined segments of the network that provide isolation for the inventory system from other internal networks or external services.</t>
  </si>
  <si>
    <t>Workflow Rules: The business rules that define inventory processes, such as restocking, order processing, stock adjustments, and returns.</t>
  </si>
  <si>
    <t>Change Management System: A system used to track changes to the inventory system, such as software updates, configuration changes, and hardware modifications.</t>
  </si>
  <si>
    <t>Human Assets</t>
  </si>
  <si>
    <t>Employees: Staff who use the inventory system for day-to-day operations (e.g., warehouse staff, procurement, sales).</t>
  </si>
  <si>
    <t>Administrators: Users with elevated privileges who have the ability to configure and maintain the system.</t>
  </si>
  <si>
    <t>Third-Party Vendors: External parties who might interact with the system for maintenance, development, or integration.</t>
  </si>
  <si>
    <t>Customers: External users (e.g., via online ordering) who may interact with the system for purchasing or tracking inventory.</t>
  </si>
  <si>
    <t>Software Assets</t>
  </si>
  <si>
    <t>Operating System (OS): The platform on which the inventory management software runs (e.g., Windows Server, Linux).</t>
  </si>
  <si>
    <t>Database Management System (DBMS): The software responsible for storing and managing inventory data, such as SQL Server, Oracle, or MySQL.</t>
  </si>
  <si>
    <t>Networking Protocols: Communication protocols used for data transmission between devices and servers (e.g., TCP/IP, HTTP/HTTPS, FTP, etc.).</t>
  </si>
  <si>
    <t>Backup Software: Tools used to automate and manage system and data backups.</t>
  </si>
  <si>
    <t>Security Tools: Software used to secure the system, including antivirus programs, firewalls, intrusion detection/prevention systems (IDS/IPS), and encryption tools.</t>
  </si>
  <si>
    <t>Monitoring Software: Tools that continuously monitor the health and performance</t>
  </si>
  <si>
    <t>External Assets</t>
  </si>
  <si>
    <t>External APIs: Third-party services or applications that interact with the IMS, such as shipping providers, payment processors, or tax calculation services.</t>
  </si>
  <si>
    <t>Cloud Storage: If used for offsite backups or archiving, external cloud storage services (e.g., Amazon S3, Azure Blob Storage).</t>
  </si>
  <si>
    <t>Data Assets</t>
  </si>
  <si>
    <t>Sensitive Personal Information (PII): Customer or employee personal data (e.g., contact information, billing addresses, payment methods) stored or processed by the system.</t>
  </si>
  <si>
    <t>Financial Records: Data related to sales, expenses, profit margins, and other financial aspects of the inventory management system.</t>
  </si>
  <si>
    <t>Audit Data: Records of actions taken within the inventory system, especially for regulatory or compliance reasons.</t>
  </si>
  <si>
    <t>Intellectual Property: Proprietary data such as trade secrets, system designs, custom algorithms, or business logic embedded in the software</t>
  </si>
  <si>
    <t>Communication Assets</t>
  </si>
  <si>
    <t>Internal Communication Channels: Email, messaging apps, or internal collaboration tools used by employees to communicate about inventory operations.</t>
  </si>
  <si>
    <t>External Communication Channels: External communication with suppliers, logistics companies, and customers regarding inventory (e.g., email, messaging platforms, phone systems).</t>
  </si>
  <si>
    <t>Compliance &amp; Regulatory Assets</t>
  </si>
  <si>
    <t>Regulatory Documents: Documents and records related to industry compliance (e.g., GDPR, HIPAA, PCI-DSS) that might dictate how inventory data should be protected and managed.</t>
  </si>
  <si>
    <t xml:space="preserve">Compliance Reports: Reports generated by the system for audit, reporting, and compliance purposes (e.g., financial statements, stock audits).
</t>
  </si>
  <si>
    <t>Data Flow Diagram</t>
  </si>
  <si>
    <t>Link:</t>
  </si>
  <si>
    <t>https://owasp.org/www-community/Threat_Modeling_Process</t>
  </si>
  <si>
    <t>Threat Description</t>
  </si>
  <si>
    <t>Threat Category</t>
  </si>
  <si>
    <t>Threat Risk Assessment</t>
  </si>
  <si>
    <t>Mitigation Details</t>
  </si>
  <si>
    <t>Threat ID</t>
  </si>
  <si>
    <t>Interaction / 
Component</t>
  </si>
  <si>
    <t>Threat Actor</t>
  </si>
  <si>
    <t>List the threats and scenario here, broken up by the STRIDE category</t>
  </si>
  <si>
    <t>STRIDE</t>
  </si>
  <si>
    <r>
      <t>Damage:</t>
    </r>
    <r>
      <rPr>
        <sz val="11"/>
        <color theme="1"/>
        <rFont val="Calibri"/>
        <charset val="134"/>
        <scheme val="minor"/>
      </rPr>
      <t xml:space="preserve">
How much of damage will be caused?</t>
    </r>
  </si>
  <si>
    <r>
      <t xml:space="preserve">Reproducibility: </t>
    </r>
    <r>
      <rPr>
        <sz val="11"/>
        <color theme="1"/>
        <rFont val="Calibri"/>
        <charset val="134"/>
        <scheme val="minor"/>
      </rPr>
      <t xml:space="preserve">
How Easily Can the Attack Be Reproduced?</t>
    </r>
  </si>
  <si>
    <r>
      <t xml:space="preserve">Exploitability: </t>
    </r>
    <r>
      <rPr>
        <sz val="11"/>
        <color theme="1"/>
        <rFont val="Calibri"/>
        <charset val="134"/>
        <scheme val="minor"/>
      </rPr>
      <t xml:space="preserve">
What’s Required to Launch the Attack?</t>
    </r>
  </si>
  <si>
    <r>
      <t xml:space="preserve">Affected Users: </t>
    </r>
    <r>
      <rPr>
        <sz val="11"/>
        <color theme="1"/>
        <rFont val="Calibri"/>
        <charset val="134"/>
        <scheme val="minor"/>
      </rPr>
      <t xml:space="preserve">
How Many People Would the Attack Affect?</t>
    </r>
  </si>
  <si>
    <r>
      <t xml:space="preserve">Discoverability: </t>
    </r>
    <r>
      <rPr>
        <sz val="11"/>
        <color theme="1"/>
        <rFont val="Calibri"/>
        <charset val="134"/>
        <scheme val="minor"/>
      </rPr>
      <t xml:space="preserve">
How Easy Is the Vulnerability to Discover?</t>
    </r>
  </si>
  <si>
    <t>Overall Threat Rating:
Critical (40–50)
High (25–39)
Medium (11–24)
Low (1–10)</t>
  </si>
  <si>
    <t>Mitigation Solution:
Provide detail of solution to mitigate the threat</t>
  </si>
  <si>
    <t>Mitigation Status:
provide detail status of mitigtion</t>
  </si>
  <si>
    <t>Mitigaton Owner:
Provide detail where the mitigation will be added with owner
e.g: infra:security</t>
  </si>
  <si>
    <t>Other Remarks</t>
  </si>
  <si>
    <t>5: Information disclosure</t>
  </si>
  <si>
    <t>10: Very easy </t>
  </si>
  <si>
    <t>10: Web browser </t>
  </si>
  <si>
    <t>10: All users </t>
  </si>
  <si>
    <t>10: Vulnerability found in  web address bar or form</t>
  </si>
  <si>
    <t>7.5: Easy </t>
  </si>
  <si>
    <t>9: Web application proxies </t>
  </si>
  <si>
    <t>10: Destruction of an information system data or application unavailability</t>
  </si>
  <si>
    <t>0: Hard to discover the vulnerability</t>
  </si>
  <si>
    <t>0: Difficult or impossible </t>
  </si>
  <si>
    <t>2.5: Advanced programming and networking skills</t>
  </si>
  <si>
    <t>0: No users </t>
  </si>
  <si>
    <t>8: Non-sensitive user data related to individuals or employer compromised</t>
  </si>
  <si>
    <t>5: Complex </t>
  </si>
  <si>
    <t>6: Few users </t>
  </si>
  <si>
    <t>5: HTTP requests can uncover the vulnerability</t>
  </si>
  <si>
    <t>Elevation of Privilege</t>
  </si>
  <si>
    <t>5: Available attack tools </t>
  </si>
  <si>
    <t>2.5: Individual user </t>
  </si>
  <si>
    <t>8: Vulnerability found in the public domain</t>
  </si>
  <si>
    <t>Type</t>
  </si>
  <si>
    <t>Security Control</t>
  </si>
  <si>
    <t>Mitigation Techniques</t>
  </si>
  <si>
    <t>Threat action aimed at accessing and use of another user’s credentials, such as username and password.</t>
  </si>
  <si>
    <t>Authentication</t>
  </si>
  <si>
    <t>1. Appropriate authentication
2. Protect secret data
3. Don’t store secrets</t>
  </si>
  <si>
    <t>Threat action intending to maliciously change or modify persistent data, such as records in a database, and the alteration of data in transit between two computers over an open network, such as the Internet.</t>
  </si>
  <si>
    <t>Integrity</t>
  </si>
  <si>
    <t>1. Appropriate authorization
2. Hashes
3. MACs
4. Digital signatures
5. Tamper resistant protocols</t>
  </si>
  <si>
    <t>Threat action aimed at performing prohibited operations in a system that lacks the ability to trace the operations.</t>
  </si>
  <si>
    <t>Non-Repudiation</t>
  </si>
  <si>
    <t>1. Digital signatures
2. Timestamps
3. Audit trails</t>
  </si>
  <si>
    <t>Information disclosure</t>
  </si>
  <si>
    <t>Threat action intending to read a file that one was not granted access to, or to read data in transit.</t>
  </si>
  <si>
    <t>Confidentiality</t>
  </si>
  <si>
    <t>1. Authorization
2. Privacy-enhanced protocols
3. Encryption
4. Protect secrets
5. Don’t store secrets</t>
  </si>
  <si>
    <t>Denial of service</t>
  </si>
  <si>
    <t>Threat action attempting to deny access to valid users, such as by making a web server temporarily unavailable or unusable.</t>
  </si>
  <si>
    <t>Availability</t>
  </si>
  <si>
    <t>1. Appropriate authentication
2. Appropriate authorization
3. Filtering
4. Throttling
5. Quality of service</t>
  </si>
  <si>
    <t>Elevation of privilege</t>
  </si>
  <si>
    <t>Threat action intending to gain privileged access to resources in order to gain unauthorized access to information or to compromise a system.</t>
  </si>
  <si>
    <t>Authorization</t>
  </si>
  <si>
    <t>1. Run with least privilege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</si>
</sst>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b/>
      <sz val="13.5"/>
      <color rgb="FF000000"/>
      <name val="Calibri"/>
      <charset val="134"/>
      <scheme val="minor"/>
    </font>
    <font>
      <sz val="13.5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8AFC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ck">
        <color rgb="FFCDCDCD"/>
      </left>
      <right style="thick">
        <color rgb="FFCDCDCD"/>
      </right>
      <top style="thick">
        <color rgb="FFCDCDCD"/>
      </top>
      <bottom style="thick">
        <color rgb="FFCDCDC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6" fillId="0" borderId="10" xfId="0" applyFont="1" applyBorder="1">
      <alignment vertical="center"/>
    </xf>
    <xf numFmtId="0" fontId="6" fillId="7" borderId="20" xfId="0" applyFont="1" applyFill="1" applyBorder="1">
      <alignment vertical="center"/>
    </xf>
    <xf numFmtId="0" fontId="6" fillId="6" borderId="20" xfId="0" applyFont="1" applyFill="1" applyBorder="1">
      <alignment vertical="center"/>
    </xf>
    <xf numFmtId="0" fontId="5" fillId="0" borderId="6" xfId="0" applyNumberFormat="1" applyFont="1" applyBorder="1">
      <alignment vertical="center"/>
    </xf>
    <xf numFmtId="0" fontId="5" fillId="0" borderId="29" xfId="0" applyFont="1" applyBorder="1">
      <alignment vertical="center"/>
    </xf>
    <xf numFmtId="0" fontId="5" fillId="0" borderId="8" xfId="0" applyNumberFormat="1" applyFont="1" applyBorder="1">
      <alignment vertical="center"/>
    </xf>
    <xf numFmtId="0" fontId="5" fillId="0" borderId="17" xfId="0" applyFont="1" applyBorder="1">
      <alignment vertical="center"/>
    </xf>
    <xf numFmtId="0" fontId="5" fillId="0" borderId="10" xfId="0" applyNumberFormat="1" applyFont="1" applyBorder="1">
      <alignment vertical="center"/>
    </xf>
    <xf numFmtId="0" fontId="5" fillId="0" borderId="20" xfId="0" applyFont="1" applyBorder="1">
      <alignment vertical="center"/>
    </xf>
    <xf numFmtId="0" fontId="6" fillId="8" borderId="20" xfId="0" applyFont="1" applyFill="1" applyBorder="1">
      <alignment vertical="center"/>
    </xf>
    <xf numFmtId="0" fontId="6" fillId="5" borderId="11" xfId="0" applyFont="1" applyFill="1" applyBorder="1">
      <alignment vertical="center"/>
    </xf>
    <xf numFmtId="0" fontId="6" fillId="0" borderId="35" xfId="0" applyFont="1" applyBorder="1">
      <alignment vertical="center"/>
    </xf>
    <xf numFmtId="0" fontId="6" fillId="0" borderId="11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37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35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left" vertical="center"/>
    </xf>
    <xf numFmtId="0" fontId="5" fillId="6" borderId="14" xfId="0" applyFont="1" applyFill="1" applyBorder="1" applyAlignment="1">
      <alignment horizontal="left" vertical="center"/>
    </xf>
    <xf numFmtId="0" fontId="5" fillId="6" borderId="24" xfId="0" applyFont="1" applyFill="1" applyBorder="1" applyAlignment="1">
      <alignment horizontal="left" vertical="center"/>
    </xf>
    <xf numFmtId="0" fontId="5" fillId="6" borderId="30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6" borderId="21" xfId="0" applyFont="1" applyFill="1" applyBorder="1" applyAlignment="1">
      <alignment horizontal="left" vertical="center"/>
    </xf>
    <xf numFmtId="0" fontId="5" fillId="6" borderId="22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fill>
        <patternFill patternType="none"/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PivotStylePreset2_Accent1" table="0" count="10" xr9:uid="{267968C8-6FFD-4C36-ACC1-9EA1FD1885CA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498475</xdr:colOff>
      <xdr:row>8</xdr:row>
      <xdr:rowOff>54610</xdr:rowOff>
    </xdr:from>
    <xdr:to>
      <xdr:col>16</xdr:col>
      <xdr:colOff>391795</xdr:colOff>
      <xdr:row>33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515" y="1761490"/>
          <a:ext cx="10134600" cy="5410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wasp.org/www-community/Threat_Modeling_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25"/>
  <sheetViews>
    <sheetView topLeftCell="A5" workbookViewId="0">
      <selection activeCell="F15" sqref="F15:L15"/>
    </sheetView>
  </sheetViews>
  <sheetFormatPr defaultColWidth="9" defaultRowHeight="16.899999999999999"/>
  <cols>
    <col min="6" max="6" width="9.375" customWidth="1"/>
    <col min="7" max="7" width="12.625" customWidth="1"/>
    <col min="9" max="9" width="11.875" customWidth="1"/>
    <col min="11" max="11" width="12.375" customWidth="1"/>
    <col min="12" max="12" width="20.375" customWidth="1"/>
  </cols>
  <sheetData>
    <row r="4" spans="3:12" ht="24">
      <c r="C4" s="35" t="s">
        <v>0</v>
      </c>
      <c r="D4" s="36"/>
      <c r="E4" s="36"/>
      <c r="F4" s="36"/>
      <c r="G4" s="36"/>
      <c r="H4" s="36"/>
      <c r="I4" s="36"/>
      <c r="J4" s="36"/>
      <c r="K4" s="36"/>
      <c r="L4" s="37"/>
    </row>
    <row r="5" spans="3:12" ht="24">
      <c r="C5" s="38" t="s">
        <v>1</v>
      </c>
      <c r="D5" s="39"/>
      <c r="E5" s="39"/>
      <c r="F5" s="40"/>
      <c r="G5" s="40"/>
      <c r="H5" s="40"/>
      <c r="I5" s="40"/>
      <c r="J5" s="40"/>
      <c r="K5" s="40"/>
      <c r="L5" s="41"/>
    </row>
    <row r="6" spans="3:12" ht="23.25">
      <c r="C6" s="42" t="s">
        <v>2</v>
      </c>
      <c r="D6" s="43"/>
      <c r="E6" s="44"/>
      <c r="F6" s="45" t="s">
        <v>3</v>
      </c>
      <c r="G6" s="45"/>
      <c r="H6" s="45"/>
      <c r="I6" s="45"/>
      <c r="J6" s="45"/>
      <c r="K6" s="45"/>
      <c r="L6" s="46"/>
    </row>
    <row r="7" spans="3:12" ht="23.25">
      <c r="C7" s="47" t="s">
        <v>4</v>
      </c>
      <c r="D7" s="48"/>
      <c r="E7" s="49"/>
      <c r="F7" s="50" t="s">
        <v>5</v>
      </c>
      <c r="G7" s="50"/>
      <c r="H7" s="50"/>
      <c r="I7" s="50"/>
      <c r="J7" s="50"/>
      <c r="K7" s="50"/>
      <c r="L7" s="51"/>
    </row>
    <row r="8" spans="3:12" ht="23.25">
      <c r="C8" s="47" t="s">
        <v>6</v>
      </c>
      <c r="D8" s="48"/>
      <c r="E8" s="49"/>
      <c r="F8" s="50" t="s">
        <v>7</v>
      </c>
      <c r="G8" s="50"/>
      <c r="H8" s="50"/>
      <c r="I8" s="50"/>
      <c r="J8" s="50"/>
      <c r="K8" s="50"/>
      <c r="L8" s="51"/>
    </row>
    <row r="9" spans="3:12" ht="23.25">
      <c r="C9" s="47" t="s">
        <v>8</v>
      </c>
      <c r="D9" s="48"/>
      <c r="E9" s="49"/>
      <c r="F9" s="52" t="s">
        <v>9</v>
      </c>
      <c r="G9" s="52"/>
      <c r="H9" s="52"/>
      <c r="I9" s="52"/>
      <c r="J9" s="52"/>
      <c r="K9" s="52"/>
      <c r="L9" s="53"/>
    </row>
    <row r="10" spans="3:12" ht="23.25">
      <c r="C10" s="54" t="s">
        <v>10</v>
      </c>
      <c r="D10" s="50"/>
      <c r="E10" s="51"/>
      <c r="F10" s="52" t="s">
        <v>11</v>
      </c>
      <c r="G10" s="52"/>
      <c r="H10" s="52"/>
      <c r="I10" s="52"/>
      <c r="J10" s="52"/>
      <c r="K10" s="52"/>
      <c r="L10" s="53"/>
    </row>
    <row r="11" spans="3:12" ht="23.25">
      <c r="C11" s="47" t="s">
        <v>12</v>
      </c>
      <c r="D11" s="48"/>
      <c r="E11" s="49"/>
      <c r="F11" s="52" t="s">
        <v>13</v>
      </c>
      <c r="G11" s="52"/>
      <c r="H11" s="52"/>
      <c r="I11" s="52"/>
      <c r="J11" s="52"/>
      <c r="K11" s="52"/>
      <c r="L11" s="53"/>
    </row>
    <row r="12" spans="3:12" ht="24">
      <c r="C12" s="55" t="s">
        <v>14</v>
      </c>
      <c r="D12" s="56"/>
      <c r="E12" s="57"/>
      <c r="F12" s="58" t="s">
        <v>15</v>
      </c>
      <c r="G12" s="58"/>
      <c r="H12" s="58"/>
      <c r="I12" s="58"/>
      <c r="J12" s="58"/>
      <c r="K12" s="58"/>
      <c r="L12" s="59"/>
    </row>
    <row r="13" spans="3:12" ht="24">
      <c r="C13" s="60" t="s">
        <v>16</v>
      </c>
      <c r="D13" s="61"/>
      <c r="E13" s="61"/>
      <c r="F13" s="40"/>
      <c r="G13" s="40"/>
      <c r="H13" s="40"/>
      <c r="I13" s="40"/>
      <c r="J13" s="40"/>
      <c r="K13" s="40"/>
      <c r="L13" s="41"/>
    </row>
    <row r="14" spans="3:12" ht="23.25">
      <c r="C14" s="42" t="s">
        <v>17</v>
      </c>
      <c r="D14" s="43"/>
      <c r="E14" s="44"/>
      <c r="F14" s="45" t="s">
        <v>18</v>
      </c>
      <c r="G14" s="45"/>
      <c r="H14" s="45"/>
      <c r="I14" s="45"/>
      <c r="J14" s="45"/>
      <c r="K14" s="45"/>
      <c r="L14" s="46"/>
    </row>
    <row r="15" spans="3:12" ht="24">
      <c r="C15" s="55" t="s">
        <v>19</v>
      </c>
      <c r="D15" s="56"/>
      <c r="E15" s="57"/>
      <c r="F15" s="52" t="s">
        <v>20</v>
      </c>
      <c r="G15" s="52"/>
      <c r="H15" s="52"/>
      <c r="I15" s="52"/>
      <c r="J15" s="52"/>
      <c r="K15" s="52"/>
      <c r="L15" s="53"/>
    </row>
    <row r="16" spans="3:12" ht="24">
      <c r="C16" s="62" t="s">
        <v>21</v>
      </c>
      <c r="D16" s="40"/>
      <c r="E16" s="40"/>
      <c r="F16" s="40"/>
      <c r="G16" s="40"/>
      <c r="H16" s="40"/>
      <c r="I16" s="40"/>
      <c r="J16" s="40"/>
      <c r="K16" s="40"/>
      <c r="L16" s="41"/>
    </row>
    <row r="17" spans="3:12" ht="23.25">
      <c r="C17" s="42" t="s">
        <v>22</v>
      </c>
      <c r="D17" s="43"/>
      <c r="E17" s="44"/>
      <c r="F17" s="63" t="s">
        <v>23</v>
      </c>
      <c r="G17" s="64"/>
      <c r="H17" s="64"/>
      <c r="I17" s="64"/>
      <c r="J17" s="65"/>
      <c r="K17" s="66" t="s">
        <v>24</v>
      </c>
      <c r="L17" s="67"/>
    </row>
    <row r="18" spans="3:12" ht="21.2">
      <c r="C18" s="47"/>
      <c r="D18" s="48"/>
      <c r="E18" s="49"/>
      <c r="F18" s="16" t="s">
        <v>25</v>
      </c>
      <c r="G18" s="17" t="s">
        <v>26</v>
      </c>
      <c r="H18" s="18" t="s">
        <v>27</v>
      </c>
      <c r="I18" s="25" t="s">
        <v>28</v>
      </c>
      <c r="J18" s="26" t="s">
        <v>29</v>
      </c>
      <c r="K18" s="27" t="s">
        <v>30</v>
      </c>
      <c r="L18" s="28" t="s">
        <v>31</v>
      </c>
    </row>
    <row r="19" spans="3:12" ht="23.25">
      <c r="C19" s="68" t="s">
        <v>32</v>
      </c>
      <c r="D19" s="69"/>
      <c r="E19" s="70"/>
      <c r="F19" s="19">
        <f>SUM(G19:J19)</f>
        <v>2</v>
      </c>
      <c r="G19" s="20">
        <f>COUNTIFS('Threat List'!E3:E100,"Spoofing",'Threat List'!K3:K100,"&gt;=40",'Threat List'!K3:K100,"&lt;=50")</f>
        <v>1</v>
      </c>
      <c r="H19" s="20">
        <f>COUNTIFS('Threat List'!E3:E100,"Spoofing",'Threat List'!K3:K100,"&gt;25",'Threat List'!K3:K100,"&lt;40")</f>
        <v>0</v>
      </c>
      <c r="I19" s="20">
        <f>COUNTIFS('Threat List'!E3:E100,"Spoofing",'Threat List'!K3:K100,"&gt;=11",'Threat List'!K3:K100,"&lt;25")</f>
        <v>0</v>
      </c>
      <c r="J19" s="29">
        <f>COUNTIFS('Threat List'!E3:E100,"Spoofing",'Threat List'!K3:K100,"&gt;0",'Threat List'!K3:K100,"&lt;=10")</f>
        <v>1</v>
      </c>
      <c r="K19" s="30">
        <f>COUNTIFS('Threat List'!E3:E100,"Spoofing",'Threat List'!M3:M100,"Mitigated")</f>
        <v>1</v>
      </c>
      <c r="L19" s="29">
        <f>COUNTIFS('Threat List'!E3:E100,"Spoofing",'Threat List'!M3:M100,"Need Mitigation")</f>
        <v>1</v>
      </c>
    </row>
    <row r="20" spans="3:12" ht="23.25">
      <c r="C20" s="68" t="s">
        <v>33</v>
      </c>
      <c r="D20" s="69"/>
      <c r="E20" s="70"/>
      <c r="F20" s="21">
        <f>SUM(G20:J20)</f>
        <v>1</v>
      </c>
      <c r="G20" s="22">
        <f>COUNTIFS('Threat List'!E3:E100,"Tampering",'Threat List'!K3:K100,"&gt;=40",'Threat List'!K3:K100,"&lt;=50")</f>
        <v>1</v>
      </c>
      <c r="H20" s="22">
        <f>COUNTIFS('Threat List'!E3:E100,"Tampering",'Threat List'!K3:K100,"&gt;25",'Threat List'!K3:K100,"&lt;40")</f>
        <v>0</v>
      </c>
      <c r="I20" s="22">
        <f>COUNTIFS('Threat List'!E3:E100,"Tampering",'Threat List'!K3:K100,"&gt;=11",'Threat List'!K3:K100,"&lt;25")</f>
        <v>0</v>
      </c>
      <c r="J20" s="31">
        <f>COUNTIFS('Threat List'!E3:E100,"Tampering",'Threat List'!K3:K100,"&gt;0",'Threat List'!K3:K100,"&lt;=10")</f>
        <v>0</v>
      </c>
      <c r="K20" s="32">
        <f>COUNTIFS('Threat List'!E3:E100,"Tampering",'Threat List'!M3:M100,"Mitigated")</f>
        <v>1</v>
      </c>
      <c r="L20" s="31">
        <f>COUNTIFS('Threat List'!E3:E100,"Tampering",'Threat List'!M3:M100,"Need Mitigation")</f>
        <v>0</v>
      </c>
    </row>
    <row r="21" spans="3:12" ht="23.25">
      <c r="C21" s="68" t="s">
        <v>34</v>
      </c>
      <c r="D21" s="69"/>
      <c r="E21" s="70"/>
      <c r="F21" s="21">
        <f>SUM(G21:J21)</f>
        <v>2</v>
      </c>
      <c r="G21" s="22">
        <f>COUNTIFS('Threat List'!E3:E100,"Repudiation",'Threat List'!K3:K100,"&gt;=40",'Threat List'!K3:K100,"&lt;=50")</f>
        <v>1</v>
      </c>
      <c r="H21" s="22">
        <f>COUNTIFS('Threat List'!E3:E100,"Repudiation",'Threat List'!K3:K100,"&gt;25",'Threat List'!K3:K100,"&lt;40")</f>
        <v>1</v>
      </c>
      <c r="I21" s="22">
        <f>COUNTIFS('Threat List'!E3:E100,"Repudiation",'Threat List'!K3:K100,"&gt;=11",'Threat List'!K3:K100,"&lt;25")</f>
        <v>0</v>
      </c>
      <c r="J21" s="31">
        <f>COUNTIFS('Threat List'!E3:E100,"Repudiation",'Threat List'!K3:K100,"&gt;0",'Threat List'!K3:K100,"&lt;=10")</f>
        <v>0</v>
      </c>
      <c r="K21" s="32">
        <f>COUNTIFS('Threat List'!E3:E100,"Repudiation",'Threat List'!M3:M100,"Mitigated")</f>
        <v>1</v>
      </c>
      <c r="L21" s="31">
        <f>COUNTIFS('Threat List'!E3:E100,"Repudiation",'Threat List'!M3:M100,"Need Mitigation")</f>
        <v>1</v>
      </c>
    </row>
    <row r="22" spans="3:12" ht="23.25">
      <c r="C22" s="68" t="s">
        <v>35</v>
      </c>
      <c r="D22" s="69"/>
      <c r="E22" s="70"/>
      <c r="F22" s="21">
        <f>SUM(G22:J22)</f>
        <v>1</v>
      </c>
      <c r="G22" s="22">
        <f>COUNTIFS('Threat List'!E3:E100,"Information Disclosure",'Threat List'!K3:K100,"&gt;=40",'Threat List'!K3:K100,"&lt;=50")</f>
        <v>0</v>
      </c>
      <c r="H22" s="22">
        <f>COUNTIFS('Threat List'!E3:E100,"Information Disclosure",'Threat List'!K3:K100,"&gt;25",'Threat List'!K3:K100,"&lt;40")</f>
        <v>0</v>
      </c>
      <c r="I22" s="22">
        <f>COUNTIFS('Threat List'!E3:E100,"Information Disclosure",'Threat List'!K3:K100,"&gt;=11",'Threat List'!K3:K100,"&lt;25")</f>
        <v>0</v>
      </c>
      <c r="J22" s="31">
        <f>COUNTIFS('Threat List'!E3:E100,"Information Disclosure",'Threat List'!K3:K100,"&gt;0",'Threat List'!K3:K100,"&lt;=10")</f>
        <v>1</v>
      </c>
      <c r="K22" s="32">
        <f>COUNTIFS('Threat List'!E3:E100,"Information Disclosure",'Threat List'!M3:M100,"Mitigated")</f>
        <v>0</v>
      </c>
      <c r="L22" s="31">
        <f>COUNTIFS('Threat List'!E3:E100,"Information Disclosure",'Threat List'!M3:M100,"Need Mitigation")</f>
        <v>1</v>
      </c>
    </row>
    <row r="23" spans="3:12" ht="23.25">
      <c r="C23" s="68" t="s">
        <v>36</v>
      </c>
      <c r="D23" s="69"/>
      <c r="E23" s="70"/>
      <c r="F23" s="21">
        <f>SUM(G23:J23)</f>
        <v>1</v>
      </c>
      <c r="G23" s="22">
        <f>COUNTIFS('Threat List'!E3:E100,"Denial of Service (DoS)",'Threat List'!K3:K100,"&gt;=40",'Threat List'!K3:K100,"&lt;=50")</f>
        <v>0</v>
      </c>
      <c r="H23" s="22">
        <f>COUNTIFS('Threat List'!E3:E100,"Denial of Service (DoS)",'Threat List'!K3:K100,"&gt;25",'Threat List'!K3:K100,"&lt;40")</f>
        <v>1</v>
      </c>
      <c r="I23" s="22">
        <f>COUNTIFS('Threat List'!E3:E100,"Denial of Service (DoS)",'Threat List'!K3:K100,"&gt;=11",'Threat List'!K3:K100,"&lt;25")</f>
        <v>0</v>
      </c>
      <c r="J23" s="31">
        <f>COUNTIFS('Threat List'!E3:E100,"Denial of Service (DoS)",'Threat List'!K3:K100,"&gt;0",'Threat List'!K3:K100,"&lt;=10")</f>
        <v>0</v>
      </c>
      <c r="K23" s="32">
        <f>COUNTIFS('Threat List'!E3:E100,"Denial of Service (DoS)",'Threat List'!M3:M100,"Mitigated")</f>
        <v>0</v>
      </c>
      <c r="L23" s="31">
        <f>COUNTIFS('Threat List'!E3:E100,"Denial of Service (DoS)",'Threat List'!M3:M100,"Need Mitigation")</f>
        <v>1</v>
      </c>
    </row>
    <row r="24" spans="3:12" ht="23.25">
      <c r="C24" s="68" t="s">
        <v>37</v>
      </c>
      <c r="D24" s="69"/>
      <c r="E24" s="70"/>
      <c r="F24" s="21">
        <f>SUM(G24:J24)</f>
        <v>1</v>
      </c>
      <c r="G24" s="22">
        <f>COUNTIFS('Threat List'!E3:E100,"Elevation Of Privilege",'Threat List'!K3:K100,"&gt;=40",'Threat List'!K3:K100,"&lt;=50")</f>
        <v>0</v>
      </c>
      <c r="H24" s="22">
        <f>COUNTIFS('Threat List'!E3:E100,"Elevation Of Privilege",'Threat List'!K3:K100,"&gt;25",'Threat List'!K3:K100,"&lt;40")</f>
        <v>0</v>
      </c>
      <c r="I24" s="22">
        <f>COUNTIFS('Threat List'!E3:E100,"Elevation Of Privilege",'Threat List'!K3:K100,"&gt;=11",'Threat List'!K3:K100,"&lt;25")</f>
        <v>1</v>
      </c>
      <c r="J24" s="31">
        <f>COUNTIFS('Threat List'!E3:E100,"Elevation Of Privilege",'Threat List'!K3:K100,"&gt;0",'Threat List'!K3:K100,"&lt;=10")</f>
        <v>0</v>
      </c>
      <c r="K24" s="32">
        <f>COUNTIFS('Threat List'!E3:E100,"Elevation Of Privilege",'Threat List'!M3:M100,"Mitigated")</f>
        <v>1</v>
      </c>
      <c r="L24" s="31">
        <f>COUNTIFS('Threat List'!E3:E100,"Elevation Of Privilege",'Threat List'!M3:M100,"Need Mitigation")</f>
        <v>0</v>
      </c>
    </row>
    <row r="25" spans="3:12" ht="24">
      <c r="C25" s="71" t="s">
        <v>38</v>
      </c>
      <c r="D25" s="72"/>
      <c r="E25" s="73"/>
      <c r="F25" s="23">
        <f>SUM(G25:J25)</f>
        <v>8</v>
      </c>
      <c r="G25" s="24">
        <f>SUM(G19:G24)</f>
        <v>3</v>
      </c>
      <c r="H25" s="24">
        <f>SUM(H19:H24)</f>
        <v>2</v>
      </c>
      <c r="I25" s="24">
        <f>SUM(I19:I24)</f>
        <v>1</v>
      </c>
      <c r="J25" s="33">
        <f>SUM(J19:J24)</f>
        <v>2</v>
      </c>
      <c r="K25" s="34">
        <f>SUM(K19:K24)</f>
        <v>4</v>
      </c>
      <c r="L25" s="33">
        <f>SUM(L19:L24)</f>
        <v>4</v>
      </c>
    </row>
  </sheetData>
  <sheetProtection sheet="1" objects="1" scenarios="1"/>
  <protectedRanges>
    <protectedRange sqref="F6:L12" name="Range1"/>
    <protectedRange sqref="F14:L15" name="Range2"/>
  </protectedRanges>
  <mergeCells count="32">
    <mergeCell ref="C22:E22"/>
    <mergeCell ref="C23:E23"/>
    <mergeCell ref="C24:E24"/>
    <mergeCell ref="C25:E25"/>
    <mergeCell ref="C17:E18"/>
    <mergeCell ref="F17:J17"/>
    <mergeCell ref="K17:L17"/>
    <mergeCell ref="C19:E19"/>
    <mergeCell ref="C20:E20"/>
    <mergeCell ref="C21:E21"/>
    <mergeCell ref="C14:E14"/>
    <mergeCell ref="F14:L14"/>
    <mergeCell ref="C15:E15"/>
    <mergeCell ref="F15:L15"/>
    <mergeCell ref="C16:L16"/>
    <mergeCell ref="C11:E11"/>
    <mergeCell ref="F11:L11"/>
    <mergeCell ref="C12:E12"/>
    <mergeCell ref="F12:L12"/>
    <mergeCell ref="C13:L13"/>
    <mergeCell ref="C8:E8"/>
    <mergeCell ref="F8:L8"/>
    <mergeCell ref="C9:E9"/>
    <mergeCell ref="F9:L9"/>
    <mergeCell ref="C10:E10"/>
    <mergeCell ref="F10:L10"/>
    <mergeCell ref="C4:L4"/>
    <mergeCell ref="C5:L5"/>
    <mergeCell ref="C6:E6"/>
    <mergeCell ref="F6:L6"/>
    <mergeCell ref="C7:E7"/>
    <mergeCell ref="F7:L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5"/>
  <sheetViews>
    <sheetView topLeftCell="A18" workbookViewId="0">
      <selection activeCell="C46" sqref="C46"/>
    </sheetView>
  </sheetViews>
  <sheetFormatPr defaultColWidth="9" defaultRowHeight="16.899999999999999"/>
  <cols>
    <col min="2" max="2" width="29" customWidth="1"/>
    <col min="3" max="3" width="160.5" customWidth="1"/>
  </cols>
  <sheetData>
    <row r="1" spans="2:3" ht="17.649999999999999"/>
    <row r="2" spans="2:3" ht="24">
      <c r="B2" s="8" t="s">
        <v>39</v>
      </c>
      <c r="C2" s="9" t="s">
        <v>40</v>
      </c>
    </row>
    <row r="3" spans="2:3" ht="24">
      <c r="B3" s="10" t="s">
        <v>41</v>
      </c>
      <c r="C3" s="11" t="s">
        <v>42</v>
      </c>
    </row>
    <row r="4" spans="2:3">
      <c r="B4" s="74" t="s">
        <v>43</v>
      </c>
      <c r="C4" s="12" t="s">
        <v>44</v>
      </c>
    </row>
    <row r="5" spans="2:3">
      <c r="B5" s="75"/>
      <c r="C5" s="13" t="s">
        <v>45</v>
      </c>
    </row>
    <row r="6" spans="2:3">
      <c r="B6" s="75"/>
      <c r="C6" s="13" t="s">
        <v>46</v>
      </c>
    </row>
    <row r="7" spans="2:3">
      <c r="B7" s="75"/>
      <c r="C7" s="13" t="s">
        <v>47</v>
      </c>
    </row>
    <row r="8" spans="2:3">
      <c r="B8" s="75"/>
      <c r="C8" s="13" t="s">
        <v>48</v>
      </c>
    </row>
    <row r="9" spans="2:3">
      <c r="B9" s="75"/>
      <c r="C9" s="13" t="s">
        <v>49</v>
      </c>
    </row>
    <row r="10" spans="2:3">
      <c r="B10" s="75"/>
      <c r="C10" s="13" t="s">
        <v>50</v>
      </c>
    </row>
    <row r="11" spans="2:3" ht="14.1" customHeight="1">
      <c r="B11" s="75" t="s">
        <v>51</v>
      </c>
      <c r="C11" s="13" t="s">
        <v>52</v>
      </c>
    </row>
    <row r="12" spans="2:3" ht="14.1" customHeight="1">
      <c r="B12" s="75"/>
      <c r="C12" s="13" t="s">
        <v>53</v>
      </c>
    </row>
    <row r="13" spans="2:3" ht="14.1" customHeight="1">
      <c r="B13" s="75"/>
      <c r="C13" s="13" t="s">
        <v>54</v>
      </c>
    </row>
    <row r="14" spans="2:3" ht="84">
      <c r="B14" s="75"/>
      <c r="C14" s="14" t="s">
        <v>55</v>
      </c>
    </row>
    <row r="15" spans="2:3" ht="17.100000000000001">
      <c r="B15" s="75"/>
      <c r="C15" s="14" t="s">
        <v>56</v>
      </c>
    </row>
    <row r="16" spans="2:3" ht="17.100000000000001">
      <c r="B16" s="75"/>
      <c r="C16" s="14" t="s">
        <v>57</v>
      </c>
    </row>
    <row r="17" spans="2:3">
      <c r="B17" s="75"/>
      <c r="C17" s="13" t="s">
        <v>58</v>
      </c>
    </row>
    <row r="18" spans="2:3">
      <c r="B18" s="75"/>
      <c r="C18" s="13" t="s">
        <v>59</v>
      </c>
    </row>
    <row r="19" spans="2:3">
      <c r="B19" s="75"/>
      <c r="C19" s="13" t="s">
        <v>60</v>
      </c>
    </row>
    <row r="20" spans="2:3">
      <c r="B20" s="75" t="s">
        <v>61</v>
      </c>
      <c r="C20" s="13" t="s">
        <v>62</v>
      </c>
    </row>
    <row r="21" spans="2:3">
      <c r="B21" s="75"/>
      <c r="C21" s="13" t="s">
        <v>63</v>
      </c>
    </row>
    <row r="22" spans="2:3">
      <c r="B22" s="75"/>
      <c r="C22" s="13" t="s">
        <v>64</v>
      </c>
    </row>
    <row r="23" spans="2:3">
      <c r="B23" s="75"/>
      <c r="C23" s="13" t="s">
        <v>65</v>
      </c>
    </row>
    <row r="24" spans="2:3">
      <c r="B24" s="75"/>
      <c r="C24" s="13" t="s">
        <v>66</v>
      </c>
    </row>
    <row r="25" spans="2:3">
      <c r="B25" s="75"/>
      <c r="C25" s="13" t="s">
        <v>67</v>
      </c>
    </row>
    <row r="26" spans="2:3">
      <c r="B26" s="75" t="s">
        <v>68</v>
      </c>
      <c r="C26" s="13" t="s">
        <v>69</v>
      </c>
    </row>
    <row r="27" spans="2:3">
      <c r="B27" s="75"/>
      <c r="C27" s="13" t="s">
        <v>70</v>
      </c>
    </row>
    <row r="28" spans="2:3">
      <c r="B28" s="75"/>
      <c r="C28" s="13" t="s">
        <v>71</v>
      </c>
    </row>
    <row r="29" spans="2:3" ht="15.95" customHeight="1">
      <c r="B29" s="75"/>
      <c r="C29" s="13" t="s">
        <v>72</v>
      </c>
    </row>
    <row r="30" spans="2:3" ht="15.95" customHeight="1">
      <c r="B30" s="75" t="s">
        <v>73</v>
      </c>
      <c r="C30" s="13" t="s">
        <v>74</v>
      </c>
    </row>
    <row r="31" spans="2:3" ht="15.95" customHeight="1">
      <c r="B31" s="75"/>
      <c r="C31" s="13" t="s">
        <v>75</v>
      </c>
    </row>
    <row r="32" spans="2:3" ht="15.95" customHeight="1">
      <c r="B32" s="75"/>
      <c r="C32" s="13" t="s">
        <v>76</v>
      </c>
    </row>
    <row r="33" spans="2:3">
      <c r="B33" s="75"/>
      <c r="C33" s="13" t="s">
        <v>77</v>
      </c>
    </row>
    <row r="34" spans="2:3">
      <c r="B34" s="75"/>
      <c r="C34" s="13" t="s">
        <v>78</v>
      </c>
    </row>
    <row r="35" spans="2:3">
      <c r="B35" s="75"/>
      <c r="C35" s="13" t="s">
        <v>79</v>
      </c>
    </row>
    <row r="36" spans="2:3">
      <c r="B36" s="75" t="s">
        <v>80</v>
      </c>
      <c r="C36" s="13" t="s">
        <v>81</v>
      </c>
    </row>
    <row r="37" spans="2:3">
      <c r="B37" s="75"/>
      <c r="C37" s="13" t="s">
        <v>82</v>
      </c>
    </row>
    <row r="38" spans="2:3">
      <c r="B38" s="75" t="s">
        <v>83</v>
      </c>
      <c r="C38" s="13" t="s">
        <v>84</v>
      </c>
    </row>
    <row r="39" spans="2:3">
      <c r="B39" s="75"/>
      <c r="C39" s="13" t="s">
        <v>85</v>
      </c>
    </row>
    <row r="40" spans="2:3">
      <c r="B40" s="75"/>
      <c r="C40" s="13" t="s">
        <v>86</v>
      </c>
    </row>
    <row r="41" spans="2:3">
      <c r="B41" s="75"/>
      <c r="C41" s="13" t="s">
        <v>87</v>
      </c>
    </row>
    <row r="42" spans="2:3">
      <c r="B42" s="75" t="s">
        <v>88</v>
      </c>
      <c r="C42" s="13" t="s">
        <v>89</v>
      </c>
    </row>
    <row r="43" spans="2:3">
      <c r="B43" s="75"/>
      <c r="C43" s="13" t="s">
        <v>90</v>
      </c>
    </row>
    <row r="44" spans="2:3">
      <c r="B44" s="75" t="s">
        <v>91</v>
      </c>
      <c r="C44" s="13" t="s">
        <v>92</v>
      </c>
    </row>
    <row r="45" spans="2:3" ht="21.95" customHeight="1">
      <c r="B45" s="76"/>
      <c r="C45" s="15" t="s">
        <v>93</v>
      </c>
    </row>
  </sheetData>
  <mergeCells count="9">
    <mergeCell ref="B36:B37"/>
    <mergeCell ref="B38:B41"/>
    <mergeCell ref="B42:B43"/>
    <mergeCell ref="B44:B45"/>
    <mergeCell ref="B4:B10"/>
    <mergeCell ref="B11:B19"/>
    <mergeCell ref="B20:B25"/>
    <mergeCell ref="B26:B29"/>
    <mergeCell ref="B30:B3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O4"/>
  <sheetViews>
    <sheetView workbookViewId="0">
      <selection activeCell="B24" sqref="B24"/>
    </sheetView>
  </sheetViews>
  <sheetFormatPr defaultColWidth="9" defaultRowHeight="16.899999999999999"/>
  <sheetData>
    <row r="2" spans="4:15">
      <c r="D2" s="81" t="s">
        <v>94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4" spans="4:15">
      <c r="D4" t="s">
        <v>95</v>
      </c>
      <c r="E4" s="77" t="s">
        <v>96</v>
      </c>
      <c r="F4" s="78"/>
      <c r="G4" s="78"/>
      <c r="H4" s="78"/>
      <c r="I4" s="78"/>
      <c r="J4" s="78"/>
      <c r="K4" s="78"/>
      <c r="L4" s="78"/>
      <c r="M4" s="78"/>
      <c r="N4" s="78"/>
      <c r="O4" s="78"/>
    </row>
  </sheetData>
  <mergeCells count="2">
    <mergeCell ref="D2:O2"/>
    <mergeCell ref="E4:O4"/>
  </mergeCells>
  <hyperlinks>
    <hyperlink ref="E4" r:id="rId1" xr:uid="{00000000-0004-0000-0200-000000000000}"/>
  </hyperlinks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"/>
  <sheetViews>
    <sheetView tabSelected="1" workbookViewId="0">
      <pane ySplit="2" topLeftCell="A3" activePane="bottomLeft" state="frozen"/>
      <selection pane="bottomLeft" activeCell="A2" sqref="A2:XFD2"/>
    </sheetView>
  </sheetViews>
  <sheetFormatPr defaultColWidth="9" defaultRowHeight="16.899999999999999"/>
  <cols>
    <col min="2" max="2" width="19.75" customWidth="1"/>
    <col min="3" max="3" width="11.375" customWidth="1"/>
    <col min="4" max="4" width="21.125" customWidth="1"/>
    <col min="5" max="5" width="20.375" customWidth="1"/>
    <col min="6" max="6" width="18.375" customWidth="1"/>
    <col min="7" max="7" width="17.875" customWidth="1"/>
    <col min="8" max="8" width="18.125" customWidth="1"/>
    <col min="9" max="9" width="17.375" customWidth="1"/>
    <col min="10" max="10" width="16.75" customWidth="1"/>
    <col min="11" max="11" width="16.125" customWidth="1"/>
    <col min="12" max="12" width="11.5" customWidth="1"/>
    <col min="13" max="13" width="15.625" customWidth="1"/>
    <col min="14" max="14" width="15.25" customWidth="1"/>
  </cols>
  <sheetData>
    <row r="1" spans="1:15">
      <c r="A1" s="82" t="s">
        <v>97</v>
      </c>
      <c r="B1" s="82"/>
      <c r="C1" s="82"/>
      <c r="D1" s="82"/>
      <c r="E1" s="6" t="s">
        <v>98</v>
      </c>
      <c r="F1" s="79" t="s">
        <v>99</v>
      </c>
      <c r="G1" s="79"/>
      <c r="H1" s="79"/>
      <c r="I1" s="79"/>
      <c r="J1" s="79"/>
      <c r="K1" s="79"/>
      <c r="L1" s="80" t="s">
        <v>100</v>
      </c>
      <c r="M1" s="80"/>
      <c r="N1" s="80"/>
      <c r="O1" s="80"/>
    </row>
    <row r="2" spans="1:15" ht="138" customHeight="1">
      <c r="A2" s="4" t="s">
        <v>101</v>
      </c>
      <c r="B2" s="5" t="s">
        <v>102</v>
      </c>
      <c r="C2" s="4" t="s">
        <v>103</v>
      </c>
      <c r="D2" s="5" t="s">
        <v>104</v>
      </c>
      <c r="E2" s="4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5" t="s">
        <v>111</v>
      </c>
      <c r="L2" s="5" t="s">
        <v>112</v>
      </c>
      <c r="M2" s="5" t="s">
        <v>113</v>
      </c>
      <c r="N2" s="5" t="s">
        <v>114</v>
      </c>
      <c r="O2" s="4" t="s">
        <v>115</v>
      </c>
    </row>
    <row r="3" spans="1:15">
      <c r="E3" t="s">
        <v>32</v>
      </c>
      <c r="F3" t="s">
        <v>116</v>
      </c>
      <c r="G3" t="s">
        <v>117</v>
      </c>
      <c r="H3" t="s">
        <v>118</v>
      </c>
      <c r="I3" t="s">
        <v>119</v>
      </c>
      <c r="J3" t="s">
        <v>120</v>
      </c>
      <c r="K3">
        <f>IF(OR(ISBLANK(F3),ISBLANK(G3),ISBLANK(H3),ISBLANK(I3),ISBLANK(J3)),"",_xlfn.TEXTBEFORE(F3,":")+_xlfn.TEXTBEFORE(G3,":")+_xlfn.TEXTBEFORE(H3,":")+_xlfn.TEXTBEFORE(I3,":")+_xlfn.TEXTBEFORE(J3,":"))</f>
        <v>45</v>
      </c>
      <c r="M3" t="s">
        <v>30</v>
      </c>
    </row>
    <row r="4" spans="1:15">
      <c r="E4" t="s">
        <v>33</v>
      </c>
      <c r="F4" t="s">
        <v>116</v>
      </c>
      <c r="G4" t="s">
        <v>121</v>
      </c>
      <c r="H4" t="s">
        <v>122</v>
      </c>
      <c r="I4" t="s">
        <v>119</v>
      </c>
      <c r="J4" t="s">
        <v>120</v>
      </c>
      <c r="K4">
        <f>IF(OR(ISBLANK(F4),ISBLANK(G4),ISBLANK(H4),ISBLANK(I4),ISBLANK(J4)),"",_xlfn.TEXTBEFORE(F4,":")+_xlfn.TEXTBEFORE(G4,":")+_xlfn.TEXTBEFORE(H4,":")+_xlfn.TEXTBEFORE(I4,":")+_xlfn.TEXTBEFORE(J4,":"))</f>
        <v>41.5</v>
      </c>
      <c r="M4" t="s">
        <v>30</v>
      </c>
    </row>
    <row r="5" spans="1:15">
      <c r="E5" t="s">
        <v>34</v>
      </c>
      <c r="F5" t="s">
        <v>123</v>
      </c>
      <c r="G5" t="s">
        <v>117</v>
      </c>
      <c r="H5" t="s">
        <v>118</v>
      </c>
      <c r="I5" t="s">
        <v>119</v>
      </c>
      <c r="J5" t="s">
        <v>124</v>
      </c>
      <c r="K5">
        <f t="shared" ref="K5:K36" si="0">IF(OR(ISBLANK(F5),ISBLANK(G5),ISBLANK(H5),ISBLANK(I5),ISBLANK(J5)),"",_xlfn.TEXTBEFORE(F5,":")+_xlfn.TEXTBEFORE(G5,":")+_xlfn.TEXTBEFORE(H5,":")+_xlfn.TEXTBEFORE(I5,":")+_xlfn.TEXTBEFORE(J5,":"))</f>
        <v>40</v>
      </c>
      <c r="M5" t="s">
        <v>31</v>
      </c>
    </row>
    <row r="6" spans="1:15">
      <c r="E6" t="s">
        <v>35</v>
      </c>
      <c r="F6" t="s">
        <v>116</v>
      </c>
      <c r="G6" t="s">
        <v>125</v>
      </c>
      <c r="H6" t="s">
        <v>126</v>
      </c>
      <c r="I6" t="s">
        <v>127</v>
      </c>
      <c r="J6" t="s">
        <v>124</v>
      </c>
      <c r="K6">
        <f t="shared" si="0"/>
        <v>7.5</v>
      </c>
      <c r="M6" t="s">
        <v>31</v>
      </c>
    </row>
    <row r="7" spans="1:15">
      <c r="E7" t="s">
        <v>36</v>
      </c>
      <c r="F7" t="s">
        <v>128</v>
      </c>
      <c r="G7" t="s">
        <v>129</v>
      </c>
      <c r="H7" t="s">
        <v>118</v>
      </c>
      <c r="I7" t="s">
        <v>130</v>
      </c>
      <c r="J7" t="s">
        <v>131</v>
      </c>
      <c r="K7">
        <f t="shared" si="0"/>
        <v>34</v>
      </c>
      <c r="M7" t="s">
        <v>31</v>
      </c>
    </row>
    <row r="8" spans="1:15">
      <c r="E8" t="s">
        <v>132</v>
      </c>
      <c r="F8" t="s">
        <v>116</v>
      </c>
      <c r="G8" t="s">
        <v>129</v>
      </c>
      <c r="H8" t="s">
        <v>133</v>
      </c>
      <c r="I8" t="s">
        <v>134</v>
      </c>
      <c r="J8" t="s">
        <v>131</v>
      </c>
      <c r="K8">
        <f t="shared" si="0"/>
        <v>22.5</v>
      </c>
      <c r="M8" t="s">
        <v>30</v>
      </c>
    </row>
    <row r="9" spans="1:15">
      <c r="E9" t="s">
        <v>32</v>
      </c>
      <c r="F9" t="s">
        <v>116</v>
      </c>
      <c r="G9" t="s">
        <v>125</v>
      </c>
      <c r="H9" t="s">
        <v>126</v>
      </c>
      <c r="I9" t="s">
        <v>127</v>
      </c>
      <c r="J9" t="s">
        <v>124</v>
      </c>
      <c r="K9">
        <f t="shared" si="0"/>
        <v>7.5</v>
      </c>
      <c r="M9" t="s">
        <v>31</v>
      </c>
    </row>
    <row r="10" spans="1:15">
      <c r="E10" t="s">
        <v>34</v>
      </c>
      <c r="F10" t="s">
        <v>128</v>
      </c>
      <c r="G10" t="s">
        <v>129</v>
      </c>
      <c r="H10" t="s">
        <v>133</v>
      </c>
      <c r="I10" t="s">
        <v>134</v>
      </c>
      <c r="J10" t="s">
        <v>135</v>
      </c>
      <c r="K10">
        <f t="shared" si="0"/>
        <v>28.5</v>
      </c>
      <c r="M10" t="s">
        <v>30</v>
      </c>
    </row>
    <row r="11" spans="1:15">
      <c r="K11" t="str">
        <f t="shared" si="0"/>
        <v/>
      </c>
    </row>
    <row r="12" spans="1:15">
      <c r="K12" t="str">
        <f t="shared" si="0"/>
        <v/>
      </c>
    </row>
    <row r="13" spans="1:15">
      <c r="K13" t="str">
        <f t="shared" si="0"/>
        <v/>
      </c>
    </row>
    <row r="14" spans="1:15">
      <c r="K14" t="str">
        <f t="shared" si="0"/>
        <v/>
      </c>
    </row>
    <row r="15" spans="1:15">
      <c r="K15" t="str">
        <f t="shared" si="0"/>
        <v/>
      </c>
    </row>
    <row r="16" spans="1:15">
      <c r="K16" t="str">
        <f t="shared" si="0"/>
        <v/>
      </c>
    </row>
    <row r="17" spans="11:11">
      <c r="K17" t="str">
        <f t="shared" si="0"/>
        <v/>
      </c>
    </row>
    <row r="18" spans="11:11">
      <c r="K18" t="str">
        <f t="shared" si="0"/>
        <v/>
      </c>
    </row>
    <row r="19" spans="11:11">
      <c r="K19" t="str">
        <f t="shared" si="0"/>
        <v/>
      </c>
    </row>
    <row r="20" spans="11:11">
      <c r="K20" t="str">
        <f t="shared" si="0"/>
        <v/>
      </c>
    </row>
    <row r="21" spans="11:11">
      <c r="K21" t="str">
        <f t="shared" si="0"/>
        <v/>
      </c>
    </row>
    <row r="22" spans="11:11">
      <c r="K22" t="str">
        <f t="shared" si="0"/>
        <v/>
      </c>
    </row>
    <row r="23" spans="11:11">
      <c r="K23" t="str">
        <f t="shared" si="0"/>
        <v/>
      </c>
    </row>
    <row r="24" spans="11:11">
      <c r="K24" t="str">
        <f t="shared" si="0"/>
        <v/>
      </c>
    </row>
    <row r="25" spans="11:11">
      <c r="K25" t="str">
        <f t="shared" si="0"/>
        <v/>
      </c>
    </row>
    <row r="26" spans="11:11">
      <c r="K26" t="str">
        <f t="shared" si="0"/>
        <v/>
      </c>
    </row>
    <row r="27" spans="11:11">
      <c r="K27" t="str">
        <f t="shared" si="0"/>
        <v/>
      </c>
    </row>
    <row r="28" spans="11:11">
      <c r="K28" t="str">
        <f t="shared" si="0"/>
        <v/>
      </c>
    </row>
    <row r="29" spans="11:11">
      <c r="K29" t="str">
        <f t="shared" si="0"/>
        <v/>
      </c>
    </row>
    <row r="30" spans="11:11">
      <c r="K30" t="str">
        <f t="shared" si="0"/>
        <v/>
      </c>
    </row>
    <row r="31" spans="11:11">
      <c r="K31" t="str">
        <f t="shared" si="0"/>
        <v/>
      </c>
    </row>
    <row r="32" spans="11:11">
      <c r="K32" t="str">
        <f t="shared" si="0"/>
        <v/>
      </c>
    </row>
    <row r="33" spans="11:11">
      <c r="K33" t="str">
        <f t="shared" si="0"/>
        <v/>
      </c>
    </row>
    <row r="34" spans="11:11">
      <c r="K34" t="str">
        <f t="shared" si="0"/>
        <v/>
      </c>
    </row>
    <row r="35" spans="11:11">
      <c r="K35" t="str">
        <f t="shared" si="0"/>
        <v/>
      </c>
    </row>
    <row r="36" spans="11:11">
      <c r="K36" t="str">
        <f t="shared" si="0"/>
        <v/>
      </c>
    </row>
    <row r="37" spans="11:11">
      <c r="K37" t="str">
        <f t="shared" ref="K37:K68" si="1">IF(OR(ISBLANK(F37),ISBLANK(G37),ISBLANK(H37),ISBLANK(I37),ISBLANK(J37)),"",_xlfn.TEXTBEFORE(F37,":")+_xlfn.TEXTBEFORE(G37,":")+_xlfn.TEXTBEFORE(H37,":")+_xlfn.TEXTBEFORE(I37,":")+_xlfn.TEXTBEFORE(J37,":"))</f>
        <v/>
      </c>
    </row>
    <row r="38" spans="11:11">
      <c r="K38" t="str">
        <f t="shared" si="1"/>
        <v/>
      </c>
    </row>
    <row r="39" spans="11:11">
      <c r="K39" t="str">
        <f t="shared" si="1"/>
        <v/>
      </c>
    </row>
    <row r="40" spans="11:11">
      <c r="K40" t="str">
        <f t="shared" si="1"/>
        <v/>
      </c>
    </row>
    <row r="41" spans="11:11">
      <c r="K41" t="str">
        <f t="shared" si="1"/>
        <v/>
      </c>
    </row>
    <row r="42" spans="11:11">
      <c r="K42" t="str">
        <f t="shared" si="1"/>
        <v/>
      </c>
    </row>
    <row r="43" spans="11:11">
      <c r="K43" t="str">
        <f t="shared" si="1"/>
        <v/>
      </c>
    </row>
    <row r="44" spans="11:11">
      <c r="K44" t="str">
        <f t="shared" si="1"/>
        <v/>
      </c>
    </row>
    <row r="45" spans="11:11">
      <c r="K45" t="str">
        <f t="shared" si="1"/>
        <v/>
      </c>
    </row>
    <row r="46" spans="11:11">
      <c r="K46" t="str">
        <f t="shared" si="1"/>
        <v/>
      </c>
    </row>
    <row r="47" spans="11:11">
      <c r="K47" t="str">
        <f t="shared" si="1"/>
        <v/>
      </c>
    </row>
    <row r="48" spans="11:11">
      <c r="K48" t="str">
        <f t="shared" si="1"/>
        <v/>
      </c>
    </row>
    <row r="49" spans="11:11">
      <c r="K49" t="str">
        <f t="shared" si="1"/>
        <v/>
      </c>
    </row>
    <row r="50" spans="11:11">
      <c r="K50" t="str">
        <f t="shared" si="1"/>
        <v/>
      </c>
    </row>
    <row r="51" spans="11:11">
      <c r="K51" t="str">
        <f t="shared" si="1"/>
        <v/>
      </c>
    </row>
    <row r="52" spans="11:11">
      <c r="K52" t="str">
        <f t="shared" si="1"/>
        <v/>
      </c>
    </row>
    <row r="53" spans="11:11">
      <c r="K53" t="str">
        <f t="shared" si="1"/>
        <v/>
      </c>
    </row>
    <row r="54" spans="11:11">
      <c r="K54" t="str">
        <f t="shared" si="1"/>
        <v/>
      </c>
    </row>
    <row r="55" spans="11:11">
      <c r="K55" t="str">
        <f t="shared" si="1"/>
        <v/>
      </c>
    </row>
    <row r="56" spans="11:11">
      <c r="K56" t="str">
        <f t="shared" si="1"/>
        <v/>
      </c>
    </row>
    <row r="57" spans="11:11">
      <c r="K57" t="str">
        <f t="shared" si="1"/>
        <v/>
      </c>
    </row>
    <row r="58" spans="11:11">
      <c r="K58" t="str">
        <f t="shared" si="1"/>
        <v/>
      </c>
    </row>
    <row r="59" spans="11:11">
      <c r="K59" t="str">
        <f t="shared" si="1"/>
        <v/>
      </c>
    </row>
    <row r="60" spans="11:11">
      <c r="K60" t="str">
        <f t="shared" si="1"/>
        <v/>
      </c>
    </row>
    <row r="61" spans="11:11">
      <c r="K61" t="str">
        <f t="shared" si="1"/>
        <v/>
      </c>
    </row>
    <row r="62" spans="11:11">
      <c r="K62" t="str">
        <f t="shared" si="1"/>
        <v/>
      </c>
    </row>
    <row r="63" spans="11:11">
      <c r="K63" t="str">
        <f t="shared" si="1"/>
        <v/>
      </c>
    </row>
    <row r="64" spans="11:11">
      <c r="K64" t="str">
        <f t="shared" si="1"/>
        <v/>
      </c>
    </row>
    <row r="65" spans="11:11">
      <c r="K65" t="str">
        <f t="shared" si="1"/>
        <v/>
      </c>
    </row>
    <row r="66" spans="11:11">
      <c r="K66" t="str">
        <f t="shared" si="1"/>
        <v/>
      </c>
    </row>
    <row r="67" spans="11:11">
      <c r="K67" t="str">
        <f t="shared" si="1"/>
        <v/>
      </c>
    </row>
    <row r="68" spans="11:11">
      <c r="K68" t="str">
        <f t="shared" si="1"/>
        <v/>
      </c>
    </row>
    <row r="69" spans="11:11">
      <c r="K69" t="str">
        <f t="shared" ref="K69:K100" si="2">IF(OR(ISBLANK(F69),ISBLANK(G69),ISBLANK(H69),ISBLANK(I69),ISBLANK(J69)),"",_xlfn.TEXTBEFORE(F69,":")+_xlfn.TEXTBEFORE(G69,":")+_xlfn.TEXTBEFORE(H69,":")+_xlfn.TEXTBEFORE(I69,":")+_xlfn.TEXTBEFORE(J69,":"))</f>
        <v/>
      </c>
    </row>
    <row r="70" spans="11:11">
      <c r="K70" t="str">
        <f t="shared" si="2"/>
        <v/>
      </c>
    </row>
    <row r="71" spans="11:11">
      <c r="K71" t="str">
        <f t="shared" si="2"/>
        <v/>
      </c>
    </row>
    <row r="72" spans="11:11">
      <c r="K72" t="str">
        <f t="shared" si="2"/>
        <v/>
      </c>
    </row>
    <row r="73" spans="11:11">
      <c r="K73" t="str">
        <f t="shared" si="2"/>
        <v/>
      </c>
    </row>
    <row r="74" spans="11:11">
      <c r="K74" t="str">
        <f t="shared" si="2"/>
        <v/>
      </c>
    </row>
    <row r="75" spans="11:11">
      <c r="K75" t="str">
        <f t="shared" si="2"/>
        <v/>
      </c>
    </row>
    <row r="76" spans="11:11">
      <c r="K76" t="str">
        <f t="shared" si="2"/>
        <v/>
      </c>
    </row>
    <row r="77" spans="11:11">
      <c r="K77" t="str">
        <f t="shared" si="2"/>
        <v/>
      </c>
    </row>
    <row r="78" spans="11:11">
      <c r="K78" t="str">
        <f t="shared" si="2"/>
        <v/>
      </c>
    </row>
    <row r="79" spans="11:11">
      <c r="K79" t="str">
        <f t="shared" si="2"/>
        <v/>
      </c>
    </row>
    <row r="80" spans="11:11">
      <c r="K80" t="str">
        <f t="shared" si="2"/>
        <v/>
      </c>
    </row>
    <row r="81" spans="11:11">
      <c r="K81" t="str">
        <f t="shared" si="2"/>
        <v/>
      </c>
    </row>
    <row r="82" spans="11:11">
      <c r="K82" t="str">
        <f t="shared" si="2"/>
        <v/>
      </c>
    </row>
    <row r="83" spans="11:11">
      <c r="K83" t="str">
        <f t="shared" si="2"/>
        <v/>
      </c>
    </row>
    <row r="84" spans="11:11">
      <c r="K84" t="str">
        <f t="shared" si="2"/>
        <v/>
      </c>
    </row>
    <row r="85" spans="11:11">
      <c r="K85" t="str">
        <f t="shared" si="2"/>
        <v/>
      </c>
    </row>
    <row r="86" spans="11:11">
      <c r="K86" t="str">
        <f t="shared" si="2"/>
        <v/>
      </c>
    </row>
    <row r="87" spans="11:11">
      <c r="K87" t="str">
        <f t="shared" si="2"/>
        <v/>
      </c>
    </row>
    <row r="88" spans="11:11">
      <c r="K88" t="str">
        <f t="shared" si="2"/>
        <v/>
      </c>
    </row>
    <row r="89" spans="11:11">
      <c r="K89" t="str">
        <f t="shared" si="2"/>
        <v/>
      </c>
    </row>
    <row r="90" spans="11:11">
      <c r="K90" t="str">
        <f t="shared" si="2"/>
        <v/>
      </c>
    </row>
    <row r="91" spans="11:11">
      <c r="K91" t="str">
        <f t="shared" si="2"/>
        <v/>
      </c>
    </row>
    <row r="92" spans="11:11">
      <c r="K92" t="str">
        <f t="shared" si="2"/>
        <v/>
      </c>
    </row>
    <row r="93" spans="11:11">
      <c r="K93" t="str">
        <f t="shared" si="2"/>
        <v/>
      </c>
    </row>
    <row r="94" spans="11:11">
      <c r="K94" t="str">
        <f t="shared" si="2"/>
        <v/>
      </c>
    </row>
    <row r="95" spans="11:11">
      <c r="K95" t="str">
        <f t="shared" si="2"/>
        <v/>
      </c>
    </row>
    <row r="96" spans="11:11">
      <c r="K96" t="str">
        <f t="shared" si="2"/>
        <v/>
      </c>
    </row>
    <row r="97" spans="11:11">
      <c r="K97" t="str">
        <f t="shared" si="2"/>
        <v/>
      </c>
    </row>
    <row r="98" spans="11:11">
      <c r="K98" t="str">
        <f t="shared" si="2"/>
        <v/>
      </c>
    </row>
    <row r="99" spans="11:11">
      <c r="K99" t="str">
        <f t="shared" si="2"/>
        <v/>
      </c>
    </row>
    <row r="100" spans="11:11">
      <c r="K100" t="str">
        <f t="shared" si="2"/>
        <v/>
      </c>
    </row>
  </sheetData>
  <mergeCells count="3">
    <mergeCell ref="A1:D1"/>
    <mergeCell ref="F1:K1"/>
    <mergeCell ref="L1:O1"/>
  </mergeCells>
  <conditionalFormatting sqref="K3:K100">
    <cfRule type="cellIs" dxfId="4" priority="2" operator="greaterThanOrEqual">
      <formula>40</formula>
      <formula>50</formula>
    </cfRule>
    <cfRule type="cellIs" dxfId="3" priority="3" operator="greaterThanOrEqual">
      <formula>25</formula>
    </cfRule>
    <cfRule type="cellIs" dxfId="2" priority="4" operator="greaterThanOrEqual">
      <formula>11</formula>
    </cfRule>
    <cfRule type="cellIs" dxfId="1" priority="5" operator="greaterThanOrEqual">
      <formula>0</formula>
    </cfRule>
    <cfRule type="cellIs" dxfId="0" priority="1" operator="notBetween">
      <formula>0</formula>
      <formula>50</formula>
    </cfRule>
  </conditionalFormatting>
  <dataValidations count="7">
    <dataValidation type="list" allowBlank="1" showInputMessage="1" showErrorMessage="1" sqref="E1:E1048576" xr:uid="{00000000-0002-0000-0300-000000000000}">
      <formula1>"Spoofing,Tampering,Repudiation,Information Disclosure,Denial of Service (DoS),Elevation of Privilege"</formula1>
    </dataValidation>
    <dataValidation type="list" allowBlank="1" showInputMessage="1" showErrorMessage="1" sqref="F1:F1048576" xr:uid="{00000000-0002-0000-0300-000001000000}">
      <formula1>"0: No damage,5: Information disclosure,8: Non-sensitive user data related to individuals or employer compromised,9: Non-sensitive administrative data compromised,10: Destruction of an information system data or application unavailability"</formula1>
    </dataValidation>
    <dataValidation type="list" allowBlank="1" showInputMessage="1" showErrorMessage="1" sqref="G1:G1048576" xr:uid="{00000000-0002-0000-0300-000002000000}">
      <formula1>"0: Difficult or impossible ,5: Complex ,7.5: Easy ,10: Very easy "</formula1>
    </dataValidation>
    <dataValidation type="list" allowBlank="1" showInputMessage="1" showErrorMessage="1" sqref="H1:H1048576" xr:uid="{00000000-0002-0000-0300-000003000000}">
      <formula1>"2.5: Advanced programming and networking skills,5: Available attack tools ,9: Web application proxies ,10: Web browser "</formula1>
    </dataValidation>
    <dataValidation type="list" allowBlank="1" showInputMessage="1" showErrorMessage="1" sqref="I1:I1048576" xr:uid="{00000000-0002-0000-0300-000004000000}">
      <formula1>"0: No users ,2.5: Individual user ,6: Few users ,8: Administrative users ,10: All users "</formula1>
    </dataValidation>
    <dataValidation type="list" allowBlank="1" showInputMessage="1" showErrorMessage="1" sqref="J1:J1048576" xr:uid="{00000000-0002-0000-0300-000005000000}">
      <formula1>"0: Hard to discover the vulnerability,5: HTTP requests can uncover the vulnerability,8: Vulnerability found in the public domain,10: Vulnerability found in  web address bar or form"</formula1>
    </dataValidation>
    <dataValidation type="list" allowBlank="1" showInputMessage="1" showErrorMessage="1" sqref="M1:M1048576" xr:uid="{00000000-0002-0000-0300-000006000000}">
      <formula1>"Mitigated,Need Mitigation"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3:G11"/>
  <sheetViews>
    <sheetView workbookViewId="0">
      <selection activeCell="G7" sqref="G7"/>
    </sheetView>
  </sheetViews>
  <sheetFormatPr defaultColWidth="9" defaultRowHeight="16.899999999999999"/>
  <cols>
    <col min="4" max="4" width="18.375" customWidth="1"/>
    <col min="5" max="5" width="35.5" customWidth="1"/>
    <col min="6" max="6" width="23.5" customWidth="1"/>
    <col min="7" max="7" width="29" customWidth="1"/>
  </cols>
  <sheetData>
    <row r="3" spans="4:7" ht="17.649999999999999"/>
    <row r="4" spans="4:7" ht="21.6">
      <c r="D4" s="1" t="s">
        <v>136</v>
      </c>
      <c r="E4" s="1" t="s">
        <v>8</v>
      </c>
      <c r="F4" s="1" t="s">
        <v>137</v>
      </c>
      <c r="G4" s="1" t="s">
        <v>138</v>
      </c>
    </row>
    <row r="5" spans="4:7" ht="138.94999999999999" customHeight="1">
      <c r="D5" s="2" t="s">
        <v>32</v>
      </c>
      <c r="E5" s="2" t="s">
        <v>139</v>
      </c>
      <c r="F5" s="2" t="s">
        <v>140</v>
      </c>
      <c r="G5" s="2" t="s">
        <v>141</v>
      </c>
    </row>
    <row r="6" spans="4:7" ht="165.95" customHeight="1">
      <c r="D6" s="3" t="s">
        <v>33</v>
      </c>
      <c r="E6" s="3" t="s">
        <v>142</v>
      </c>
      <c r="F6" s="3" t="s">
        <v>143</v>
      </c>
      <c r="G6" s="3" t="s">
        <v>144</v>
      </c>
    </row>
    <row r="7" spans="4:7" ht="81.599999999999994">
      <c r="D7" s="2" t="s">
        <v>34</v>
      </c>
      <c r="E7" s="2" t="s">
        <v>145</v>
      </c>
      <c r="F7" s="2" t="s">
        <v>146</v>
      </c>
      <c r="G7" s="2" t="s">
        <v>147</v>
      </c>
    </row>
    <row r="8" spans="4:7" ht="141.94999999999999" customHeight="1">
      <c r="D8" s="3" t="s">
        <v>148</v>
      </c>
      <c r="E8" s="3" t="s">
        <v>149</v>
      </c>
      <c r="F8" s="3" t="s">
        <v>150</v>
      </c>
      <c r="G8" s="3" t="s">
        <v>151</v>
      </c>
    </row>
    <row r="9" spans="4:7" ht="101.45">
      <c r="D9" s="2" t="s">
        <v>152</v>
      </c>
      <c r="E9" s="2" t="s">
        <v>153</v>
      </c>
      <c r="F9" s="2" t="s">
        <v>154</v>
      </c>
      <c r="G9" s="2" t="s">
        <v>155</v>
      </c>
    </row>
    <row r="10" spans="4:7" ht="114" customHeight="1">
      <c r="D10" s="3" t="s">
        <v>156</v>
      </c>
      <c r="E10" s="3" t="s">
        <v>157</v>
      </c>
      <c r="F10" s="3" t="s">
        <v>158</v>
      </c>
      <c r="G10" s="3" t="s">
        <v>159</v>
      </c>
    </row>
    <row r="11" spans="4:7" ht="17.64999999999999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nandeesh</dc:creator>
  <cp:keywords/>
  <dc:description/>
  <cp:lastModifiedBy>N Nandeesh Kumar</cp:lastModifiedBy>
  <cp:revision/>
  <dcterms:created xsi:type="dcterms:W3CDTF">2024-11-23T19:12:10Z</dcterms:created>
  <dcterms:modified xsi:type="dcterms:W3CDTF">2024-11-23T19:11:25Z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1EF741EBD39810BFB2DB4167174834A5_41</vt:lpwstr>
  </property>
  <property fmtid="{D5CDD505-2E9C-101B-9397-08002B2CF9AE}" pid="3" name="KSOProductBuildVer">
    <vt:lpwstr>1033-6.10.1.8197</vt:lpwstr>
  </property>
</Properties>
</file>